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C:\Users\darrenm\Desktop\Website files\"/>
    </mc:Choice>
  </mc:AlternateContent>
  <xr:revisionPtr revIDLastSave="0" documentId="13_ncr:1_{C43431BD-BE97-43BF-B6C0-7D32611B3EEE}" xr6:coauthVersionLast="36" xr6:coauthVersionMax="37" xr10:uidLastSave="{00000000-0000-0000-0000-000000000000}"/>
  <workbookProtection workbookPassword="EBF2" lockStructure="1"/>
  <bookViews>
    <workbookView xWindow="-15" yWindow="45" windowWidth="20505" windowHeight="6195" xr2:uid="{00000000-000D-0000-FFFF-FFFF00000000}"/>
  </bookViews>
  <sheets>
    <sheet name="Curve Generator" sheetId="1" r:id="rId1"/>
    <sheet name="Spider Valve Sizing" sheetId="3" r:id="rId2"/>
    <sheet name="Hidden Data" sheetId="2" state="hidden" r:id="rId3"/>
  </sheets>
  <definedNames>
    <definedName name="CPumps">'Hidden Data'!$B$32:$AJ$32</definedName>
    <definedName name="Design">'Hidden Data'!$P$10:$P$11</definedName>
    <definedName name="Distal">'Hidden Data'!$D$21:$D$26</definedName>
    <definedName name="FCO">'Hidden Data'!$M$10:$M$11</definedName>
    <definedName name="Filter">'Hidden Data'!$L$10:$L$11</definedName>
    <definedName name="Fittings">'Hidden Data'!$B$109:$B$116</definedName>
    <definedName name="FreqHz">'Hidden Data'!$R$10:$R$11</definedName>
    <definedName name="FSizes">'Hidden Data'!$C$108:$O$108</definedName>
    <definedName name="FSizes1">'Hidden Data'!$R$109:$R$121</definedName>
    <definedName name="FSizes2">'Hidden Data'!$S$109:$S$121</definedName>
    <definedName name="FSizes3">'Hidden Data'!$T$109:$T$121</definedName>
    <definedName name="FSizes4">'Hidden Data'!$U$109:$U$121</definedName>
    <definedName name="FSizes5">'Hidden Data'!$V$109:$V$121</definedName>
    <definedName name="Laterals">'Hidden Data'!$J$10:$J$11</definedName>
    <definedName name="Lines">'Hidden Data'!$A$25:$A$27</definedName>
    <definedName name="MaxEl">'Hidden Data'!$O$10:$O$11</definedName>
    <definedName name="MZV">'Hidden Data'!$K$10:$K$11</definedName>
    <definedName name="Pressure">'Hidden Data'!$A$21:$A$24</definedName>
    <definedName name="_xlnm.Print_Area" localSheetId="0">'Curve Generator'!$A$1:$R$64</definedName>
    <definedName name="_xlnm.Print_Area" localSheetId="1">'Spider Valve Sizing'!$A$1:$H$48</definedName>
    <definedName name="ReqFlow">'Hidden Data'!$N$10:$N$11</definedName>
    <definedName name="Sizes">'Hidden Data'!$A$5:$A$17</definedName>
    <definedName name="Types">'Hidden Data'!$C$3:$E$3</definedName>
    <definedName name="WeepHole">'Hidden Data'!$Q$10:$Q$11</definedName>
    <definedName name="WeepSize">'Hidden Data'!$W$2:$W$11</definedName>
    <definedName name="ZoeP1">'Curve Generator'!$V$77:$W$84</definedName>
    <definedName name="Zoom">'Hidden Data'!$F$22:$X$22</definedName>
    <definedName name="ZPumps">'Hidden Data'!$B$54:$AU$54</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B78" i="1" l="1"/>
  <c r="S78" i="1" s="1"/>
  <c r="AB79" i="1"/>
  <c r="S79" i="1" s="1"/>
  <c r="AB80" i="1"/>
  <c r="S80" i="1" s="1"/>
  <c r="AB81" i="1"/>
  <c r="S81" i="1" s="1"/>
  <c r="AB82" i="1"/>
  <c r="S82" i="1" s="1"/>
  <c r="AB83" i="1"/>
  <c r="S83" i="1" s="1"/>
  <c r="AB84" i="1"/>
  <c r="S84" i="1" s="1"/>
  <c r="AB77" i="1"/>
  <c r="S77" i="1" s="1"/>
  <c r="AA78" i="1"/>
  <c r="P78" i="1" s="1"/>
  <c r="AA79" i="1"/>
  <c r="P79" i="1" s="1"/>
  <c r="AA80" i="1"/>
  <c r="P80" i="1" s="1"/>
  <c r="AA81" i="1"/>
  <c r="P81" i="1" s="1"/>
  <c r="AA82" i="1"/>
  <c r="P82" i="1" s="1"/>
  <c r="AA83" i="1"/>
  <c r="P83" i="1" s="1"/>
  <c r="AA84" i="1"/>
  <c r="P84" i="1" s="1"/>
  <c r="AA77" i="1"/>
  <c r="P77" i="1" s="1"/>
  <c r="U78" i="1" l="1"/>
  <c r="T78" i="1" s="1"/>
  <c r="U79" i="1"/>
  <c r="T79" i="1" s="1"/>
  <c r="U80" i="1"/>
  <c r="T80" i="1" s="1"/>
  <c r="U81" i="1"/>
  <c r="T81" i="1" s="1"/>
  <c r="U82" i="1"/>
  <c r="T82" i="1" s="1"/>
  <c r="U83" i="1"/>
  <c r="T83" i="1" s="1"/>
  <c r="U84" i="1"/>
  <c r="T84" i="1" s="1"/>
  <c r="U77" i="1"/>
  <c r="T77" i="1" s="1"/>
  <c r="R78" i="1"/>
  <c r="Q78" i="1" s="1"/>
  <c r="R79" i="1"/>
  <c r="Q79" i="1" s="1"/>
  <c r="R80" i="1"/>
  <c r="Q80" i="1" s="1"/>
  <c r="R81" i="1"/>
  <c r="Q81" i="1" s="1"/>
  <c r="R82" i="1"/>
  <c r="Q82" i="1" s="1"/>
  <c r="R83" i="1"/>
  <c r="Q83" i="1" s="1"/>
  <c r="R84" i="1"/>
  <c r="Q84" i="1" s="1"/>
  <c r="R77" i="1"/>
  <c r="Q77" i="1" s="1"/>
  <c r="B102" i="1" l="1"/>
  <c r="W2" i="2"/>
  <c r="W3" i="2" s="1"/>
  <c r="W4" i="2" s="1"/>
  <c r="W5" i="2" s="1"/>
  <c r="W6" i="2" s="1"/>
  <c r="E122" i="2"/>
  <c r="T101" i="1" s="1"/>
  <c r="E121" i="2"/>
  <c r="E120" i="2"/>
  <c r="E119" i="2"/>
  <c r="E118" i="2"/>
  <c r="V121" i="2"/>
  <c r="V120" i="2"/>
  <c r="V119" i="2"/>
  <c r="V118" i="2"/>
  <c r="U117" i="2"/>
  <c r="V117" i="2"/>
  <c r="V116" i="2"/>
  <c r="V115" i="2"/>
  <c r="V114" i="2"/>
  <c r="V113" i="2"/>
  <c r="V112" i="2"/>
  <c r="V111" i="2"/>
  <c r="V110" i="2"/>
  <c r="V109" i="2"/>
  <c r="U121" i="2"/>
  <c r="U120" i="2"/>
  <c r="U119" i="2"/>
  <c r="U118" i="2"/>
  <c r="U116" i="2"/>
  <c r="U115" i="2"/>
  <c r="U114" i="2"/>
  <c r="U113" i="2"/>
  <c r="U112" i="2"/>
  <c r="U111" i="2"/>
  <c r="U110" i="2"/>
  <c r="U109" i="2"/>
  <c r="T121" i="2"/>
  <c r="T120" i="2"/>
  <c r="T119" i="2"/>
  <c r="T118" i="2"/>
  <c r="T117" i="2"/>
  <c r="T116" i="2"/>
  <c r="T115" i="2"/>
  <c r="T114" i="2"/>
  <c r="T113" i="2"/>
  <c r="T112" i="2"/>
  <c r="T111" i="2"/>
  <c r="T110" i="2"/>
  <c r="T109" i="2"/>
  <c r="S121" i="2"/>
  <c r="S120" i="2"/>
  <c r="S119" i="2"/>
  <c r="S118" i="2"/>
  <c r="S117" i="2"/>
  <c r="S116" i="2"/>
  <c r="S115" i="2"/>
  <c r="S114" i="2"/>
  <c r="S113" i="2"/>
  <c r="S112" i="2"/>
  <c r="S111" i="2"/>
  <c r="S110" i="2"/>
  <c r="S109" i="2"/>
  <c r="R121" i="2"/>
  <c r="R120" i="2"/>
  <c r="R119" i="2"/>
  <c r="R118" i="2"/>
  <c r="R117" i="2"/>
  <c r="R116" i="2"/>
  <c r="R115" i="2"/>
  <c r="R114" i="2"/>
  <c r="R113" i="2"/>
  <c r="R112" i="2"/>
  <c r="R111" i="2"/>
  <c r="R110" i="2"/>
  <c r="R109" i="2"/>
  <c r="S101" i="1" l="1"/>
  <c r="R101" i="1"/>
  <c r="Q101" i="1"/>
  <c r="P101" i="1"/>
  <c r="H48" i="3"/>
  <c r="U101" i="1"/>
  <c r="W569" i="1"/>
  <c r="W568" i="1"/>
  <c r="V569" i="1"/>
  <c r="V568" i="1"/>
  <c r="V564" i="1"/>
  <c r="Y564" i="1" s="1"/>
  <c r="X564" i="1"/>
  <c r="W564" i="1"/>
  <c r="Z564" i="1" s="1"/>
  <c r="K101" i="1"/>
  <c r="AM64" i="2"/>
  <c r="AM65" i="2"/>
  <c r="AM66" i="2"/>
  <c r="E91" i="2"/>
  <c r="E92" i="2"/>
  <c r="E93" i="2"/>
  <c r="E94" i="2"/>
  <c r="E95" i="2"/>
  <c r="C12" i="3"/>
  <c r="C13" i="3"/>
  <c r="A14" i="3"/>
  <c r="B14" i="3"/>
  <c r="C14" i="3"/>
  <c r="E14" i="3"/>
  <c r="G14" i="3"/>
  <c r="A15" i="3"/>
  <c r="B15" i="3"/>
  <c r="C15" i="3"/>
  <c r="E15" i="3"/>
  <c r="G15" i="3"/>
  <c r="A16" i="3"/>
  <c r="B16" i="3"/>
  <c r="C16" i="3"/>
  <c r="E16" i="3"/>
  <c r="G16" i="3"/>
  <c r="A17" i="3"/>
  <c r="B17" i="3"/>
  <c r="C17" i="3"/>
  <c r="E17" i="3"/>
  <c r="G17" i="3"/>
  <c r="A18" i="3"/>
  <c r="B18" i="3"/>
  <c r="C18" i="3"/>
  <c r="E18" i="3"/>
  <c r="G18" i="3"/>
  <c r="A19" i="3"/>
  <c r="B19" i="3"/>
  <c r="C19" i="3"/>
  <c r="E19" i="3"/>
  <c r="G19" i="3"/>
  <c r="A20" i="3"/>
  <c r="B20" i="3"/>
  <c r="C20" i="3"/>
  <c r="E20" i="3"/>
  <c r="G20" i="3"/>
  <c r="A21" i="3"/>
  <c r="B21" i="3"/>
  <c r="C21" i="3"/>
  <c r="E21" i="3"/>
  <c r="G21" i="3"/>
  <c r="W77" i="1"/>
  <c r="AC77" i="1" s="1"/>
  <c r="V77" i="1" s="1"/>
  <c r="Y77" i="1"/>
  <c r="AD77" i="1" s="1"/>
  <c r="X77" i="1" s="1"/>
  <c r="W78" i="1"/>
  <c r="AC78" i="1" s="1"/>
  <c r="V78" i="1" s="1"/>
  <c r="Y78" i="1"/>
  <c r="AD78" i="1" s="1"/>
  <c r="X78" i="1" s="1"/>
  <c r="W79" i="1"/>
  <c r="AC79" i="1" s="1"/>
  <c r="V79" i="1" s="1"/>
  <c r="Y79" i="1"/>
  <c r="AD79" i="1" s="1"/>
  <c r="X79" i="1" s="1"/>
  <c r="W80" i="1"/>
  <c r="AC80" i="1" s="1"/>
  <c r="V80" i="1" s="1"/>
  <c r="Y80" i="1"/>
  <c r="AD80" i="1" s="1"/>
  <c r="X80" i="1" s="1"/>
  <c r="W81" i="1"/>
  <c r="AC81" i="1" s="1"/>
  <c r="V81" i="1" s="1"/>
  <c r="Y81" i="1"/>
  <c r="AD81" i="1" s="1"/>
  <c r="X81" i="1" s="1"/>
  <c r="W82" i="1"/>
  <c r="AC82" i="1" s="1"/>
  <c r="V82" i="1" s="1"/>
  <c r="Y82" i="1"/>
  <c r="AD82" i="1" s="1"/>
  <c r="X82" i="1" s="1"/>
  <c r="W83" i="1"/>
  <c r="AC83" i="1" s="1"/>
  <c r="V83" i="1" s="1"/>
  <c r="Y83" i="1"/>
  <c r="AD83" i="1" s="1"/>
  <c r="X83" i="1" s="1"/>
  <c r="W84" i="1"/>
  <c r="AC84" i="1" s="1"/>
  <c r="V84" i="1" s="1"/>
  <c r="Y84" i="1"/>
  <c r="AD84" i="1" s="1"/>
  <c r="X84" i="1" s="1"/>
  <c r="E101" i="1"/>
  <c r="L101" i="1"/>
  <c r="M101" i="1"/>
  <c r="C102" i="1"/>
  <c r="B103" i="1" l="1"/>
  <c r="T102" i="1"/>
  <c r="R102" i="1"/>
  <c r="Q102" i="1"/>
  <c r="S102" i="1"/>
  <c r="P102" i="1"/>
  <c r="S91" i="1"/>
  <c r="T91" i="1" s="1"/>
  <c r="S93" i="1"/>
  <c r="T93" i="1" s="1"/>
  <c r="S92" i="1"/>
  <c r="T92" i="1" s="1"/>
  <c r="S90" i="1"/>
  <c r="T90" i="1" s="1"/>
  <c r="S89" i="1"/>
  <c r="T89" i="1" s="1"/>
  <c r="S88" i="1"/>
  <c r="T88" i="1" s="1"/>
  <c r="S87" i="1"/>
  <c r="T87" i="1" s="1"/>
  <c r="V93" i="1"/>
  <c r="W93" i="1" s="1"/>
  <c r="V91" i="1"/>
  <c r="W91" i="1" s="1"/>
  <c r="V89" i="1"/>
  <c r="W89" i="1" s="1"/>
  <c r="V87" i="1"/>
  <c r="W87" i="1" s="1"/>
  <c r="V92" i="1"/>
  <c r="W92" i="1" s="1"/>
  <c r="V90" i="1"/>
  <c r="W90" i="1" s="1"/>
  <c r="V88" i="1"/>
  <c r="W88" i="1" s="1"/>
  <c r="P93" i="1"/>
  <c r="Q93" i="1" s="1"/>
  <c r="P87" i="1"/>
  <c r="Q87" i="1" s="1"/>
  <c r="X93" i="1"/>
  <c r="Y93" i="1" s="1"/>
  <c r="X92" i="1"/>
  <c r="Y92" i="1" s="1"/>
  <c r="X91" i="1"/>
  <c r="Y91" i="1" s="1"/>
  <c r="X90" i="1"/>
  <c r="Y90" i="1" s="1"/>
  <c r="X89" i="1"/>
  <c r="Y89" i="1" s="1"/>
  <c r="X88" i="1"/>
  <c r="Y88" i="1" s="1"/>
  <c r="X87" i="1"/>
  <c r="Y87" i="1" s="1"/>
  <c r="P91" i="1"/>
  <c r="Q91" i="1" s="1"/>
  <c r="P89" i="1"/>
  <c r="Q89" i="1" s="1"/>
  <c r="P88" i="1"/>
  <c r="Q88" i="1" s="1"/>
  <c r="P92" i="1"/>
  <c r="Q92" i="1" s="1"/>
  <c r="P90" i="1"/>
  <c r="Q90" i="1" s="1"/>
  <c r="F101" i="1"/>
  <c r="G101" i="1" s="1"/>
  <c r="AC564" i="1"/>
  <c r="D26" i="3"/>
  <c r="D27" i="3"/>
  <c r="U102" i="1"/>
  <c r="C103" i="1"/>
  <c r="K102" i="1"/>
  <c r="AA564" i="1"/>
  <c r="AB564" i="1" s="1"/>
  <c r="C28" i="1" s="1"/>
  <c r="C29" i="1" s="1"/>
  <c r="E102" i="1"/>
  <c r="L102" i="1"/>
  <c r="M102" i="1"/>
  <c r="B104" i="1" l="1"/>
  <c r="T103" i="1"/>
  <c r="S103" i="1"/>
  <c r="Q103" i="1"/>
  <c r="P103" i="1"/>
  <c r="R103" i="1"/>
  <c r="M103" i="1"/>
  <c r="C24" i="3"/>
  <c r="F27" i="3" s="1"/>
  <c r="B28" i="3" s="1"/>
  <c r="L103" i="1"/>
  <c r="A63" i="1"/>
  <c r="F102" i="1"/>
  <c r="K103" i="1"/>
  <c r="C104" i="1"/>
  <c r="U103" i="1"/>
  <c r="E103" i="1"/>
  <c r="T104" i="1" l="1"/>
  <c r="P104" i="1"/>
  <c r="S104" i="1"/>
  <c r="R104" i="1"/>
  <c r="Q104" i="1"/>
  <c r="B105" i="1"/>
  <c r="F19" i="3"/>
  <c r="H19" i="3" s="1"/>
  <c r="C55" i="1" s="1"/>
  <c r="F21" i="3"/>
  <c r="H21" i="3" s="1"/>
  <c r="C56" i="1" s="1"/>
  <c r="F20" i="3"/>
  <c r="H20" i="3" s="1"/>
  <c r="B56" i="1" s="1"/>
  <c r="F18" i="3"/>
  <c r="H18" i="3" s="1"/>
  <c r="B55" i="1" s="1"/>
  <c r="F17" i="3"/>
  <c r="H17" i="3" s="1"/>
  <c r="C54" i="1" s="1"/>
  <c r="F13" i="3"/>
  <c r="H13" i="3" s="1"/>
  <c r="C52" i="1" s="1"/>
  <c r="F12" i="3"/>
  <c r="H12" i="3" s="1"/>
  <c r="F14" i="3"/>
  <c r="H14" i="3" s="1"/>
  <c r="B53" i="1" s="1"/>
  <c r="F16" i="3"/>
  <c r="H16" i="3" s="1"/>
  <c r="B54" i="1" s="1"/>
  <c r="F15" i="3"/>
  <c r="H15" i="3" s="1"/>
  <c r="C53" i="1" s="1"/>
  <c r="F26" i="3"/>
  <c r="A29" i="3" s="1"/>
  <c r="G102" i="1"/>
  <c r="F103" i="1"/>
  <c r="L104" i="1"/>
  <c r="E104" i="1"/>
  <c r="C105" i="1"/>
  <c r="K104" i="1"/>
  <c r="U104" i="1"/>
  <c r="M104" i="1"/>
  <c r="T105" i="1" l="1"/>
  <c r="S105" i="1"/>
  <c r="R105" i="1"/>
  <c r="Q105" i="1"/>
  <c r="P105" i="1"/>
  <c r="B106" i="1"/>
  <c r="B25" i="3"/>
  <c r="N105" i="1" s="1"/>
  <c r="B52" i="1"/>
  <c r="A24" i="3"/>
  <c r="G103" i="1"/>
  <c r="F104" i="1"/>
  <c r="M105" i="1"/>
  <c r="C106" i="1"/>
  <c r="K105" i="1"/>
  <c r="U105" i="1"/>
  <c r="E105" i="1"/>
  <c r="L105" i="1"/>
  <c r="T106" i="1" l="1"/>
  <c r="Q106" i="1"/>
  <c r="R106" i="1"/>
  <c r="P106" i="1"/>
  <c r="S106" i="1"/>
  <c r="N103" i="1"/>
  <c r="C564" i="1"/>
  <c r="N101" i="1"/>
  <c r="N102" i="1"/>
  <c r="N104" i="1"/>
  <c r="N106" i="1"/>
  <c r="B107" i="1"/>
  <c r="J103" i="1"/>
  <c r="J106" i="1"/>
  <c r="J104" i="1"/>
  <c r="J101" i="1"/>
  <c r="J105" i="1"/>
  <c r="I105" i="1" s="1"/>
  <c r="J102" i="1"/>
  <c r="G104" i="1"/>
  <c r="F105" i="1"/>
  <c r="G105" i="1" s="1"/>
  <c r="U106" i="1"/>
  <c r="E106" i="1"/>
  <c r="L106" i="1"/>
  <c r="K106" i="1"/>
  <c r="C107" i="1"/>
  <c r="M106" i="1"/>
  <c r="T107" i="1" l="1"/>
  <c r="R107" i="1"/>
  <c r="P107" i="1"/>
  <c r="Q107" i="1"/>
  <c r="S107" i="1"/>
  <c r="T564" i="1"/>
  <c r="Q564" i="1"/>
  <c r="S564" i="1"/>
  <c r="R564" i="1"/>
  <c r="P564" i="1"/>
  <c r="U564" i="1"/>
  <c r="L52" i="1"/>
  <c r="M564" i="1"/>
  <c r="E564" i="1"/>
  <c r="J564" i="1"/>
  <c r="I564" i="1" s="1"/>
  <c r="N564" i="1"/>
  <c r="K564" i="1"/>
  <c r="L564" i="1"/>
  <c r="N107" i="1"/>
  <c r="B108" i="1"/>
  <c r="I106" i="1"/>
  <c r="I101" i="1"/>
  <c r="O101" i="1" s="1"/>
  <c r="V101" i="1" s="1"/>
  <c r="W101" i="1" s="1"/>
  <c r="I104" i="1"/>
  <c r="O104" i="1" s="1"/>
  <c r="V104" i="1" s="1"/>
  <c r="W104" i="1" s="1"/>
  <c r="I102" i="1"/>
  <c r="O102" i="1" s="1"/>
  <c r="V102" i="1" s="1"/>
  <c r="W102" i="1" s="1"/>
  <c r="I103" i="1"/>
  <c r="O103" i="1" s="1"/>
  <c r="V103" i="1" s="1"/>
  <c r="W103" i="1" s="1"/>
  <c r="J107" i="1"/>
  <c r="F106" i="1"/>
  <c r="G106" i="1" s="1"/>
  <c r="L107" i="1"/>
  <c r="C108" i="1"/>
  <c r="K107" i="1"/>
  <c r="E107" i="1"/>
  <c r="M107" i="1"/>
  <c r="U107" i="1"/>
  <c r="I107" i="1" s="1"/>
  <c r="O105" i="1"/>
  <c r="V105" i="1" s="1"/>
  <c r="W105" i="1" s="1"/>
  <c r="T108" i="1" l="1"/>
  <c r="S108" i="1"/>
  <c r="R108" i="1"/>
  <c r="P108" i="1"/>
  <c r="Q108" i="1"/>
  <c r="F564" i="1"/>
  <c r="G564" i="1" s="1"/>
  <c r="N108" i="1"/>
  <c r="B109" i="1"/>
  <c r="Z102" i="1"/>
  <c r="Z103" i="1"/>
  <c r="Z104" i="1"/>
  <c r="Z105" i="1"/>
  <c r="J108" i="1"/>
  <c r="F107" i="1"/>
  <c r="G107" i="1" s="1"/>
  <c r="O106" i="1"/>
  <c r="M108" i="1"/>
  <c r="K108" i="1"/>
  <c r="U108" i="1"/>
  <c r="E108" i="1"/>
  <c r="C109" i="1"/>
  <c r="L108" i="1"/>
  <c r="T109" i="1" l="1"/>
  <c r="P109" i="1"/>
  <c r="S109" i="1"/>
  <c r="R109" i="1"/>
  <c r="Q109" i="1"/>
  <c r="O564" i="1"/>
  <c r="L53" i="1" s="1"/>
  <c r="Z106" i="1"/>
  <c r="AA106" i="1" s="1"/>
  <c r="V106" i="1"/>
  <c r="W106" i="1" s="1"/>
  <c r="N109" i="1"/>
  <c r="B110" i="1"/>
  <c r="AA102" i="1"/>
  <c r="AA104" i="1"/>
  <c r="AA103" i="1"/>
  <c r="I108" i="1"/>
  <c r="AA105" i="1"/>
  <c r="J109" i="1"/>
  <c r="O107" i="1"/>
  <c r="V107" i="1" s="1"/>
  <c r="W107" i="1" s="1"/>
  <c r="F108" i="1"/>
  <c r="U109" i="1"/>
  <c r="M109" i="1"/>
  <c r="C110" i="1"/>
  <c r="E109" i="1"/>
  <c r="K109" i="1"/>
  <c r="L109" i="1"/>
  <c r="T110" i="1" l="1"/>
  <c r="Q110" i="1"/>
  <c r="S110" i="1"/>
  <c r="P110" i="1"/>
  <c r="R110" i="1"/>
  <c r="N110" i="1"/>
  <c r="B111" i="1"/>
  <c r="AY106" i="1"/>
  <c r="AT106" i="1"/>
  <c r="BA102" i="1"/>
  <c r="AR102" i="1"/>
  <c r="AT102" i="1"/>
  <c r="AW103" i="1"/>
  <c r="AT103" i="1"/>
  <c r="AU105" i="1"/>
  <c r="AT105" i="1"/>
  <c r="AU104" i="1"/>
  <c r="AT104" i="1"/>
  <c r="BH104" i="1"/>
  <c r="AU103" i="1"/>
  <c r="AQ103" i="1"/>
  <c r="BC102" i="1"/>
  <c r="BC105" i="1"/>
  <c r="AY104" i="1"/>
  <c r="AQ106" i="1"/>
  <c r="AQ105" i="1"/>
  <c r="BE106" i="1"/>
  <c r="AP106" i="1"/>
  <c r="AX106" i="1"/>
  <c r="AV106" i="1"/>
  <c r="AZ106" i="1"/>
  <c r="BB106" i="1"/>
  <c r="AR106" i="1"/>
  <c r="AO102" i="1"/>
  <c r="AP102" i="1"/>
  <c r="AX102" i="1"/>
  <c r="AV102" i="1"/>
  <c r="BB102" i="1"/>
  <c r="AZ102" i="1"/>
  <c r="AU102" i="1"/>
  <c r="BC103" i="1"/>
  <c r="AS105" i="1"/>
  <c r="BA104" i="1"/>
  <c r="AW104" i="1"/>
  <c r="AW106" i="1"/>
  <c r="AG105" i="1"/>
  <c r="AP105" i="1"/>
  <c r="BB105" i="1"/>
  <c r="AX105" i="1"/>
  <c r="AV105" i="1"/>
  <c r="AZ105" i="1"/>
  <c r="AR105" i="1"/>
  <c r="AG103" i="1"/>
  <c r="AP103" i="1"/>
  <c r="AZ103" i="1"/>
  <c r="AR103" i="1"/>
  <c r="AX103" i="1"/>
  <c r="AV103" i="1"/>
  <c r="BB103" i="1"/>
  <c r="AQ102" i="1"/>
  <c r="AS102" i="1"/>
  <c r="AS103" i="1"/>
  <c r="AY103" i="1"/>
  <c r="AW105" i="1"/>
  <c r="BC104" i="1"/>
  <c r="BC106" i="1"/>
  <c r="AS106" i="1"/>
  <c r="AC104" i="1"/>
  <c r="AZ104" i="1"/>
  <c r="AX104" i="1"/>
  <c r="AV104" i="1"/>
  <c r="AR104" i="1"/>
  <c r="BB104" i="1"/>
  <c r="AP104" i="1"/>
  <c r="AY102" i="1"/>
  <c r="AW102" i="1"/>
  <c r="BA103" i="1"/>
  <c r="BA105" i="1"/>
  <c r="AY105" i="1"/>
  <c r="AQ104" i="1"/>
  <c r="AS104" i="1"/>
  <c r="BA106" i="1"/>
  <c r="AU106" i="1"/>
  <c r="BV104" i="1"/>
  <c r="BJ103" i="1"/>
  <c r="BZ102" i="1"/>
  <c r="BY103" i="1"/>
  <c r="BL102" i="1"/>
  <c r="BD102" i="1"/>
  <c r="BY102" i="1"/>
  <c r="BE102" i="1"/>
  <c r="BV102" i="1"/>
  <c r="BW102" i="1"/>
  <c r="BK102" i="1"/>
  <c r="BG102" i="1"/>
  <c r="CC102" i="1"/>
  <c r="BI103" i="1"/>
  <c r="BZ103" i="1"/>
  <c r="BN104" i="1"/>
  <c r="BD103" i="1"/>
  <c r="BU103" i="1"/>
  <c r="BS103" i="1"/>
  <c r="AC103" i="1"/>
  <c r="AE104" i="1"/>
  <c r="AE103" i="1"/>
  <c r="BM103" i="1"/>
  <c r="BE103" i="1"/>
  <c r="BR103" i="1"/>
  <c r="BM104" i="1"/>
  <c r="AM103" i="1"/>
  <c r="AC105" i="1"/>
  <c r="AM102" i="1"/>
  <c r="BJ102" i="1"/>
  <c r="BH102" i="1"/>
  <c r="BF103" i="1"/>
  <c r="BN103" i="1"/>
  <c r="CA102" i="1"/>
  <c r="CD103" i="1"/>
  <c r="CB103" i="1"/>
  <c r="BD104" i="1"/>
  <c r="BX102" i="1"/>
  <c r="BR104" i="1"/>
  <c r="BJ104" i="1"/>
  <c r="CE102" i="1"/>
  <c r="AO103" i="1"/>
  <c r="AG104" i="1"/>
  <c r="AM105" i="1"/>
  <c r="AG102" i="1"/>
  <c r="BF102" i="1"/>
  <c r="BM102" i="1"/>
  <c r="BQ103" i="1"/>
  <c r="BP103" i="1"/>
  <c r="BO103" i="1"/>
  <c r="CC104" i="1"/>
  <c r="BV103" i="1"/>
  <c r="BT103" i="1"/>
  <c r="BP104" i="1"/>
  <c r="BR102" i="1"/>
  <c r="BX104" i="1"/>
  <c r="BQ104" i="1"/>
  <c r="BO104" i="1"/>
  <c r="AE105" i="1"/>
  <c r="AI102" i="1"/>
  <c r="CA106" i="1"/>
  <c r="AB106" i="1"/>
  <c r="AL106" i="1"/>
  <c r="AH106" i="1"/>
  <c r="AF106" i="1"/>
  <c r="AN106" i="1"/>
  <c r="AJ106" i="1"/>
  <c r="AD106" i="1"/>
  <c r="AG106" i="1"/>
  <c r="CA104" i="1"/>
  <c r="AH104" i="1"/>
  <c r="AN104" i="1"/>
  <c r="AF104" i="1"/>
  <c r="AL104" i="1"/>
  <c r="AJ104" i="1"/>
  <c r="AD104" i="1"/>
  <c r="AB104" i="1"/>
  <c r="AC106" i="1"/>
  <c r="AM106" i="1"/>
  <c r="CC105" i="1"/>
  <c r="AJ105" i="1"/>
  <c r="AH105" i="1"/>
  <c r="AN105" i="1"/>
  <c r="AF105" i="1"/>
  <c r="AD105" i="1"/>
  <c r="AL105" i="1"/>
  <c r="AB105" i="1"/>
  <c r="BY104" i="1"/>
  <c r="BK104" i="1"/>
  <c r="BU104" i="1"/>
  <c r="BG104" i="1"/>
  <c r="CD102" i="1"/>
  <c r="BT102" i="1"/>
  <c r="CD104" i="1"/>
  <c r="BT104" i="1"/>
  <c r="CE104" i="1"/>
  <c r="BL104" i="1"/>
  <c r="BS104" i="1"/>
  <c r="BW103" i="1"/>
  <c r="AB103" i="1"/>
  <c r="AH103" i="1"/>
  <c r="AF103" i="1"/>
  <c r="AL103" i="1"/>
  <c r="AD103" i="1"/>
  <c r="AN103" i="1"/>
  <c r="AJ103" i="1"/>
  <c r="AK104" i="1"/>
  <c r="AM104" i="1"/>
  <c r="AK106" i="1"/>
  <c r="AI106" i="1"/>
  <c r="AO105" i="1"/>
  <c r="AE102" i="1"/>
  <c r="AK102" i="1"/>
  <c r="BO102" i="1"/>
  <c r="BP102" i="1"/>
  <c r="BN102" i="1"/>
  <c r="BQ102" i="1"/>
  <c r="BK103" i="1"/>
  <c r="BL103" i="1"/>
  <c r="BH103" i="1"/>
  <c r="BS102" i="1"/>
  <c r="CC103" i="1"/>
  <c r="BI104" i="1"/>
  <c r="BX103" i="1"/>
  <c r="BG103" i="1"/>
  <c r="BW104" i="1"/>
  <c r="BE104" i="1"/>
  <c r="CB102" i="1"/>
  <c r="BI102" i="1"/>
  <c r="BZ104" i="1"/>
  <c r="CB104" i="1"/>
  <c r="CA103" i="1"/>
  <c r="CE103" i="1"/>
  <c r="BF104" i="1"/>
  <c r="AI103" i="1"/>
  <c r="AK103" i="1"/>
  <c r="AO104" i="1"/>
  <c r="AI104" i="1"/>
  <c r="AO106" i="1"/>
  <c r="AE106" i="1"/>
  <c r="AI105" i="1"/>
  <c r="AK105" i="1"/>
  <c r="AC102" i="1"/>
  <c r="BU102" i="1"/>
  <c r="AL102" i="1"/>
  <c r="AH102" i="1"/>
  <c r="AN102" i="1"/>
  <c r="AJ102" i="1"/>
  <c r="AF102" i="1"/>
  <c r="AB102" i="1"/>
  <c r="AD102" i="1"/>
  <c r="I109" i="1"/>
  <c r="BU105" i="1"/>
  <c r="BD106" i="1"/>
  <c r="CA105" i="1"/>
  <c r="BH106" i="1"/>
  <c r="BK106" i="1"/>
  <c r="BU106" i="1"/>
  <c r="BM106" i="1"/>
  <c r="BO106" i="1"/>
  <c r="BO105" i="1"/>
  <c r="BT105" i="1"/>
  <c r="BR105" i="1"/>
  <c r="BZ105" i="1"/>
  <c r="CB105" i="1"/>
  <c r="CD105" i="1"/>
  <c r="BX105" i="1"/>
  <c r="BV105" i="1"/>
  <c r="BF106" i="1"/>
  <c r="BL106" i="1"/>
  <c r="CC106" i="1"/>
  <c r="CE105" i="1"/>
  <c r="BY105" i="1"/>
  <c r="BT106" i="1"/>
  <c r="CB106" i="1"/>
  <c r="BR106" i="1"/>
  <c r="BX106" i="1"/>
  <c r="BV106" i="1"/>
  <c r="CD106" i="1"/>
  <c r="BZ106" i="1"/>
  <c r="BQ106" i="1"/>
  <c r="BJ106" i="1"/>
  <c r="BP106" i="1"/>
  <c r="CE106" i="1"/>
  <c r="BW106" i="1"/>
  <c r="BI106" i="1"/>
  <c r="BG106" i="1"/>
  <c r="BN106" i="1"/>
  <c r="BY106" i="1"/>
  <c r="BS106" i="1"/>
  <c r="BW105" i="1"/>
  <c r="BS105" i="1"/>
  <c r="BE105" i="1"/>
  <c r="BQ105" i="1"/>
  <c r="BK105" i="1"/>
  <c r="BM105" i="1"/>
  <c r="BG105" i="1"/>
  <c r="Z107" i="1"/>
  <c r="BF105" i="1"/>
  <c r="BP105" i="1"/>
  <c r="BL105" i="1"/>
  <c r="BD105" i="1"/>
  <c r="BJ105" i="1"/>
  <c r="BH105" i="1"/>
  <c r="BN105" i="1"/>
  <c r="BI105" i="1"/>
  <c r="J110" i="1"/>
  <c r="I110" i="1" s="1"/>
  <c r="O108" i="1"/>
  <c r="V108" i="1" s="1"/>
  <c r="W108" i="1" s="1"/>
  <c r="G108" i="1"/>
  <c r="F109" i="1"/>
  <c r="L110" i="1"/>
  <c r="E110" i="1"/>
  <c r="K110" i="1"/>
  <c r="C111" i="1"/>
  <c r="M110" i="1"/>
  <c r="U110" i="1"/>
  <c r="T111" i="1" l="1"/>
  <c r="S111" i="1"/>
  <c r="R111" i="1"/>
  <c r="Q111" i="1"/>
  <c r="P111" i="1"/>
  <c r="N111" i="1"/>
  <c r="B112" i="1"/>
  <c r="AA107" i="1"/>
  <c r="Z108" i="1"/>
  <c r="J111" i="1"/>
  <c r="O109" i="1"/>
  <c r="G109" i="1"/>
  <c r="E111" i="1"/>
  <c r="L111" i="1"/>
  <c r="U111" i="1"/>
  <c r="K111" i="1"/>
  <c r="C112" i="1"/>
  <c r="M111" i="1"/>
  <c r="F110" i="1"/>
  <c r="T112" i="1" l="1"/>
  <c r="R112" i="1"/>
  <c r="S112" i="1"/>
  <c r="P112" i="1"/>
  <c r="Q112" i="1"/>
  <c r="Z109" i="1"/>
  <c r="V109" i="1"/>
  <c r="W109" i="1" s="1"/>
  <c r="N112" i="1"/>
  <c r="B113" i="1"/>
  <c r="AU107" i="1"/>
  <c r="AT107" i="1"/>
  <c r="BA107" i="1"/>
  <c r="AW107" i="1"/>
  <c r="AY107" i="1"/>
  <c r="BC107" i="1"/>
  <c r="AG107" i="1"/>
  <c r="AP107" i="1"/>
  <c r="AV107" i="1"/>
  <c r="AX107" i="1"/>
  <c r="AR107" i="1"/>
  <c r="BB107" i="1"/>
  <c r="AZ107" i="1"/>
  <c r="AQ107" i="1"/>
  <c r="AS107" i="1"/>
  <c r="AE107" i="1"/>
  <c r="AK107" i="1"/>
  <c r="AM107" i="1"/>
  <c r="BS107" i="1"/>
  <c r="AD107" i="1"/>
  <c r="AN107" i="1"/>
  <c r="AH107" i="1"/>
  <c r="AF107" i="1"/>
  <c r="AJ107" i="1"/>
  <c r="AL107" i="1"/>
  <c r="AB107" i="1"/>
  <c r="AO107" i="1"/>
  <c r="AI107" i="1"/>
  <c r="AC107" i="1"/>
  <c r="I111" i="1"/>
  <c r="CE107" i="1"/>
  <c r="CA107" i="1"/>
  <c r="BY107" i="1"/>
  <c r="CC107" i="1"/>
  <c r="BW107" i="1"/>
  <c r="BK107" i="1"/>
  <c r="BX107" i="1"/>
  <c r="BV107" i="1"/>
  <c r="BZ107" i="1"/>
  <c r="BR107" i="1"/>
  <c r="BT107" i="1"/>
  <c r="CB107" i="1"/>
  <c r="CD107" i="1"/>
  <c r="BU107" i="1"/>
  <c r="BE107" i="1"/>
  <c r="BH107" i="1"/>
  <c r="BJ107" i="1"/>
  <c r="BD107" i="1"/>
  <c r="BL107" i="1"/>
  <c r="BN107" i="1"/>
  <c r="BP107" i="1"/>
  <c r="BF107" i="1"/>
  <c r="BO107" i="1"/>
  <c r="AA108" i="1"/>
  <c r="BI107" i="1"/>
  <c r="BG107" i="1"/>
  <c r="AA109" i="1"/>
  <c r="BM107" i="1"/>
  <c r="BQ107" i="1"/>
  <c r="J112" i="1"/>
  <c r="O110" i="1"/>
  <c r="F111" i="1"/>
  <c r="G111" i="1" s="1"/>
  <c r="L112" i="1"/>
  <c r="M112" i="1"/>
  <c r="C113" i="1"/>
  <c r="E112" i="1"/>
  <c r="K112" i="1"/>
  <c r="U112" i="1"/>
  <c r="G110" i="1"/>
  <c r="T113" i="1" l="1"/>
  <c r="R113" i="1"/>
  <c r="S113" i="1"/>
  <c r="P113" i="1"/>
  <c r="Q113" i="1"/>
  <c r="Z110" i="1"/>
  <c r="AA110" i="1" s="1"/>
  <c r="V110" i="1"/>
  <c r="W110" i="1" s="1"/>
  <c r="N113" i="1"/>
  <c r="B114" i="1"/>
  <c r="I112" i="1"/>
  <c r="BC108" i="1"/>
  <c r="AT108" i="1"/>
  <c r="AW109" i="1"/>
  <c r="AT109" i="1"/>
  <c r="AS108" i="1"/>
  <c r="BA109" i="1"/>
  <c r="AQ109" i="1"/>
  <c r="BA108" i="1"/>
  <c r="AY108" i="1"/>
  <c r="BC109" i="1"/>
  <c r="AS109" i="1"/>
  <c r="AY109" i="1"/>
  <c r="AW108" i="1"/>
  <c r="AO109" i="1"/>
  <c r="AP109" i="1"/>
  <c r="AV109" i="1"/>
  <c r="AX109" i="1"/>
  <c r="AZ109" i="1"/>
  <c r="BB109" i="1"/>
  <c r="AR109" i="1"/>
  <c r="AZ108" i="1"/>
  <c r="AR108" i="1"/>
  <c r="AX108" i="1"/>
  <c r="AV108" i="1"/>
  <c r="BB108" i="1"/>
  <c r="AP108" i="1"/>
  <c r="AU109" i="1"/>
  <c r="AU108" i="1"/>
  <c r="AQ108" i="1"/>
  <c r="AK108" i="1"/>
  <c r="AG109" i="1"/>
  <c r="AE109" i="1"/>
  <c r="AI109" i="1"/>
  <c r="AK109" i="1"/>
  <c r="CC108" i="1"/>
  <c r="AF108" i="1"/>
  <c r="AB108" i="1"/>
  <c r="AH108" i="1"/>
  <c r="AN108" i="1"/>
  <c r="AJ108" i="1"/>
  <c r="AD108" i="1"/>
  <c r="AL108" i="1"/>
  <c r="AC108" i="1"/>
  <c r="AM108" i="1"/>
  <c r="AO108" i="1"/>
  <c r="AE108" i="1"/>
  <c r="BU109" i="1"/>
  <c r="AB109" i="1"/>
  <c r="AH109" i="1"/>
  <c r="AF109" i="1"/>
  <c r="AN109" i="1"/>
  <c r="AJ109" i="1"/>
  <c r="AL109" i="1"/>
  <c r="AD109" i="1"/>
  <c r="AG108" i="1"/>
  <c r="AI108" i="1"/>
  <c r="AM109" i="1"/>
  <c r="AC109" i="1"/>
  <c r="BW109" i="1"/>
  <c r="CC109" i="1"/>
  <c r="BS108" i="1"/>
  <c r="CA109" i="1"/>
  <c r="BY109" i="1"/>
  <c r="CA108" i="1"/>
  <c r="BY108" i="1"/>
  <c r="BU108" i="1"/>
  <c r="BK108" i="1"/>
  <c r="CB108" i="1"/>
  <c r="BX108" i="1"/>
  <c r="BT108" i="1"/>
  <c r="BR108" i="1"/>
  <c r="BZ108" i="1"/>
  <c r="CD108" i="1"/>
  <c r="BV108" i="1"/>
  <c r="BK109" i="1"/>
  <c r="BT109" i="1"/>
  <c r="BX109" i="1"/>
  <c r="CB109" i="1"/>
  <c r="BV109" i="1"/>
  <c r="BZ109" i="1"/>
  <c r="CD109" i="1"/>
  <c r="BR109" i="1"/>
  <c r="BW108" i="1"/>
  <c r="CE108" i="1"/>
  <c r="CE109" i="1"/>
  <c r="BS109" i="1"/>
  <c r="BE109" i="1"/>
  <c r="BG108" i="1"/>
  <c r="BI108" i="1"/>
  <c r="BE108" i="1"/>
  <c r="BQ108" i="1"/>
  <c r="BH109" i="1"/>
  <c r="BJ109" i="1"/>
  <c r="BP109" i="1"/>
  <c r="BL109" i="1"/>
  <c r="BN109" i="1"/>
  <c r="BD109" i="1"/>
  <c r="BF109" i="1"/>
  <c r="BO109" i="1"/>
  <c r="BI109" i="1"/>
  <c r="BQ109" i="1"/>
  <c r="BM108" i="1"/>
  <c r="BM109" i="1"/>
  <c r="BG109" i="1"/>
  <c r="BF108" i="1"/>
  <c r="BJ108" i="1"/>
  <c r="BL108" i="1"/>
  <c r="BP108" i="1"/>
  <c r="BN108" i="1"/>
  <c r="BH108" i="1"/>
  <c r="BD108" i="1"/>
  <c r="BO108" i="1"/>
  <c r="J113" i="1"/>
  <c r="F112" i="1"/>
  <c r="G112" i="1" s="1"/>
  <c r="O111" i="1"/>
  <c r="E113" i="1"/>
  <c r="L113" i="1"/>
  <c r="K113" i="1"/>
  <c r="C114" i="1"/>
  <c r="M113" i="1"/>
  <c r="U113" i="1"/>
  <c r="I113" i="1" s="1"/>
  <c r="T114" i="1" l="1"/>
  <c r="Q114" i="1"/>
  <c r="P114" i="1"/>
  <c r="R114" i="1"/>
  <c r="S114" i="1"/>
  <c r="Z111" i="1"/>
  <c r="AA111" i="1" s="1"/>
  <c r="V111" i="1"/>
  <c r="W111" i="1" s="1"/>
  <c r="N114" i="1"/>
  <c r="B115" i="1"/>
  <c r="BC110" i="1"/>
  <c r="AT110" i="1"/>
  <c r="AS110" i="1"/>
  <c r="AU110" i="1"/>
  <c r="BA110" i="1"/>
  <c r="AM110" i="1"/>
  <c r="AP110" i="1"/>
  <c r="AX110" i="1"/>
  <c r="BB110" i="1"/>
  <c r="AV110" i="1"/>
  <c r="AR110" i="1"/>
  <c r="AZ110" i="1"/>
  <c r="AY110" i="1"/>
  <c r="AQ110" i="1"/>
  <c r="AW110" i="1"/>
  <c r="AE110" i="1"/>
  <c r="AG110" i="1"/>
  <c r="AO110" i="1"/>
  <c r="AC110" i="1"/>
  <c r="AD110" i="1"/>
  <c r="AJ110" i="1"/>
  <c r="AB110" i="1"/>
  <c r="AH110" i="1"/>
  <c r="AN110" i="1"/>
  <c r="AF110" i="1"/>
  <c r="AL110" i="1"/>
  <c r="AK110" i="1"/>
  <c r="AI110" i="1"/>
  <c r="BO110" i="1"/>
  <c r="BX110" i="1"/>
  <c r="BR110" i="1"/>
  <c r="BT110" i="1"/>
  <c r="BZ110" i="1"/>
  <c r="BV110" i="1"/>
  <c r="CB110" i="1"/>
  <c r="CD110" i="1"/>
  <c r="BW110" i="1"/>
  <c r="BU110" i="1"/>
  <c r="CC110" i="1"/>
  <c r="CE110" i="1"/>
  <c r="BS110" i="1"/>
  <c r="CA110" i="1"/>
  <c r="BY110" i="1"/>
  <c r="BI110" i="1"/>
  <c r="BM110" i="1"/>
  <c r="BF110" i="1"/>
  <c r="BP110" i="1"/>
  <c r="BL110" i="1"/>
  <c r="BN110" i="1"/>
  <c r="BD110" i="1"/>
  <c r="BH110" i="1"/>
  <c r="BJ110" i="1"/>
  <c r="BQ110" i="1"/>
  <c r="BG110" i="1"/>
  <c r="BE110" i="1"/>
  <c r="BK110" i="1"/>
  <c r="O112" i="1"/>
  <c r="V112" i="1" s="1"/>
  <c r="W112" i="1" s="1"/>
  <c r="J114" i="1"/>
  <c r="F113" i="1"/>
  <c r="G113" i="1" s="1"/>
  <c r="K114" i="1"/>
  <c r="U114" i="1"/>
  <c r="L114" i="1"/>
  <c r="E114" i="1"/>
  <c r="M114" i="1"/>
  <c r="C115" i="1"/>
  <c r="I114" i="1" l="1"/>
  <c r="T115" i="1"/>
  <c r="Q115" i="1"/>
  <c r="S115" i="1"/>
  <c r="P115" i="1"/>
  <c r="R115" i="1"/>
  <c r="N115" i="1"/>
  <c r="B116" i="1"/>
  <c r="AY111" i="1"/>
  <c r="AT111" i="1"/>
  <c r="BA111" i="1"/>
  <c r="BC111" i="1"/>
  <c r="AK111" i="1"/>
  <c r="AZ111" i="1"/>
  <c r="AR111" i="1"/>
  <c r="BB111" i="1"/>
  <c r="AX111" i="1"/>
  <c r="AV111" i="1"/>
  <c r="AP111" i="1"/>
  <c r="AS111" i="1"/>
  <c r="AU111" i="1"/>
  <c r="AQ111" i="1"/>
  <c r="AW111" i="1"/>
  <c r="AE111" i="1"/>
  <c r="AO111" i="1"/>
  <c r="AG111" i="1"/>
  <c r="AM111" i="1"/>
  <c r="BY111" i="1"/>
  <c r="AF111" i="1"/>
  <c r="AL111" i="1"/>
  <c r="AB111" i="1"/>
  <c r="AH111" i="1"/>
  <c r="AN111" i="1"/>
  <c r="AJ111" i="1"/>
  <c r="AD111" i="1"/>
  <c r="AI111" i="1"/>
  <c r="AC111" i="1"/>
  <c r="BU111" i="1"/>
  <c r="BS111" i="1"/>
  <c r="CA111" i="1"/>
  <c r="BW111" i="1"/>
  <c r="BO111" i="1"/>
  <c r="BV111" i="1"/>
  <c r="CD111" i="1"/>
  <c r="CB111" i="1"/>
  <c r="BT111" i="1"/>
  <c r="BZ111" i="1"/>
  <c r="BX111" i="1"/>
  <c r="BR111" i="1"/>
  <c r="CE111" i="1"/>
  <c r="CC111" i="1"/>
  <c r="BE111" i="1"/>
  <c r="BI111" i="1"/>
  <c r="BG111" i="1"/>
  <c r="BQ111" i="1"/>
  <c r="BK111" i="1"/>
  <c r="Z112" i="1"/>
  <c r="BH111" i="1"/>
  <c r="BD111" i="1"/>
  <c r="BL111" i="1"/>
  <c r="BF111" i="1"/>
  <c r="BJ111" i="1"/>
  <c r="BP111" i="1"/>
  <c r="BN111" i="1"/>
  <c r="BM111" i="1"/>
  <c r="F114" i="1"/>
  <c r="G114" i="1" s="1"/>
  <c r="J115" i="1"/>
  <c r="O113" i="1"/>
  <c r="C116" i="1"/>
  <c r="K115" i="1"/>
  <c r="E115" i="1"/>
  <c r="M115" i="1"/>
  <c r="U115" i="1"/>
  <c r="L115" i="1"/>
  <c r="T116" i="1" l="1"/>
  <c r="S116" i="1"/>
  <c r="R116" i="1"/>
  <c r="Q116" i="1"/>
  <c r="P116" i="1"/>
  <c r="Z113" i="1"/>
  <c r="AA113" i="1" s="1"/>
  <c r="V113" i="1"/>
  <c r="W113" i="1" s="1"/>
  <c r="N116" i="1"/>
  <c r="B117" i="1"/>
  <c r="I115" i="1"/>
  <c r="AA112" i="1"/>
  <c r="AT112" i="1" s="1"/>
  <c r="O114" i="1"/>
  <c r="J116" i="1"/>
  <c r="F115" i="1"/>
  <c r="G115" i="1" s="1"/>
  <c r="M116" i="1"/>
  <c r="E116" i="1"/>
  <c r="C117" i="1"/>
  <c r="L116" i="1"/>
  <c r="U116" i="1"/>
  <c r="K116" i="1"/>
  <c r="T117" i="1" l="1"/>
  <c r="R117" i="1"/>
  <c r="S117" i="1"/>
  <c r="Q117" i="1"/>
  <c r="P117" i="1"/>
  <c r="I116" i="1"/>
  <c r="Z114" i="1"/>
  <c r="AA114" i="1" s="1"/>
  <c r="V114" i="1"/>
  <c r="W114" i="1" s="1"/>
  <c r="N117" i="1"/>
  <c r="B118" i="1"/>
  <c r="AS113" i="1"/>
  <c r="AT113" i="1"/>
  <c r="AP112" i="1"/>
  <c r="BB112" i="1"/>
  <c r="AX112" i="1"/>
  <c r="AV112" i="1"/>
  <c r="AR112" i="1"/>
  <c r="AZ112" i="1"/>
  <c r="AC113" i="1"/>
  <c r="AP113" i="1"/>
  <c r="BB113" i="1"/>
  <c r="AX113" i="1"/>
  <c r="AV113" i="1"/>
  <c r="AZ113" i="1"/>
  <c r="AR113" i="1"/>
  <c r="AY113" i="1"/>
  <c r="BA113" i="1"/>
  <c r="AW112" i="1"/>
  <c r="AQ113" i="1"/>
  <c r="AU113" i="1"/>
  <c r="AQ112" i="1"/>
  <c r="AY112" i="1"/>
  <c r="BC112" i="1"/>
  <c r="AU112" i="1"/>
  <c r="AW113" i="1"/>
  <c r="BC113" i="1"/>
  <c r="BA112" i="1"/>
  <c r="AS112" i="1"/>
  <c r="AE113" i="1"/>
  <c r="AO113" i="1"/>
  <c r="AG113" i="1"/>
  <c r="AI113" i="1"/>
  <c r="BS112" i="1"/>
  <c r="AH112" i="1"/>
  <c r="AN112" i="1"/>
  <c r="AB112" i="1"/>
  <c r="AJ112" i="1"/>
  <c r="AF112" i="1"/>
  <c r="AD112" i="1"/>
  <c r="AL112" i="1"/>
  <c r="CA113" i="1"/>
  <c r="AJ113" i="1"/>
  <c r="AB113" i="1"/>
  <c r="AH113" i="1"/>
  <c r="AN113" i="1"/>
  <c r="AL113" i="1"/>
  <c r="AF113" i="1"/>
  <c r="AD113" i="1"/>
  <c r="AM113" i="1"/>
  <c r="AK113" i="1"/>
  <c r="AG112" i="1"/>
  <c r="AE112" i="1"/>
  <c r="AC112" i="1"/>
  <c r="AK112" i="1"/>
  <c r="AM112" i="1"/>
  <c r="AO112" i="1"/>
  <c r="AI112" i="1"/>
  <c r="BY112" i="1"/>
  <c r="CC113" i="1"/>
  <c r="BS113" i="1"/>
  <c r="CE112" i="1"/>
  <c r="BW113" i="1"/>
  <c r="BW112" i="1"/>
  <c r="BU113" i="1"/>
  <c r="BU112" i="1"/>
  <c r="BY113" i="1"/>
  <c r="BG113" i="1"/>
  <c r="BR113" i="1"/>
  <c r="BZ113" i="1"/>
  <c r="CB113" i="1"/>
  <c r="BT113" i="1"/>
  <c r="BX113" i="1"/>
  <c r="BV113" i="1"/>
  <c r="CD113" i="1"/>
  <c r="CC112" i="1"/>
  <c r="CE113" i="1"/>
  <c r="BQ112" i="1"/>
  <c r="CB112" i="1"/>
  <c r="BZ112" i="1"/>
  <c r="BT112" i="1"/>
  <c r="BX112" i="1"/>
  <c r="CD112" i="1"/>
  <c r="BR112" i="1"/>
  <c r="BV112" i="1"/>
  <c r="CA112" i="1"/>
  <c r="BI112" i="1"/>
  <c r="BE112" i="1"/>
  <c r="BK112" i="1"/>
  <c r="BM113" i="1"/>
  <c r="BO113" i="1"/>
  <c r="BQ113" i="1"/>
  <c r="BL112" i="1"/>
  <c r="BP112" i="1"/>
  <c r="BD112" i="1"/>
  <c r="BH112" i="1"/>
  <c r="BN112" i="1"/>
  <c r="BF112" i="1"/>
  <c r="BJ112" i="1"/>
  <c r="BO112" i="1"/>
  <c r="BE113" i="1"/>
  <c r="BP113" i="1"/>
  <c r="BH113" i="1"/>
  <c r="BD113" i="1"/>
  <c r="BL113" i="1"/>
  <c r="BN113" i="1"/>
  <c r="BJ113" i="1"/>
  <c r="BF113" i="1"/>
  <c r="BM112" i="1"/>
  <c r="BG112" i="1"/>
  <c r="BI113" i="1"/>
  <c r="BK113" i="1"/>
  <c r="F116" i="1"/>
  <c r="G116" i="1" s="1"/>
  <c r="J117" i="1"/>
  <c r="O115" i="1"/>
  <c r="M117" i="1"/>
  <c r="E117" i="1"/>
  <c r="L117" i="1"/>
  <c r="C118" i="1"/>
  <c r="K117" i="1"/>
  <c r="U117" i="1"/>
  <c r="T118" i="1" l="1"/>
  <c r="R118" i="1"/>
  <c r="Q118" i="1"/>
  <c r="S118" i="1"/>
  <c r="P118" i="1"/>
  <c r="Z115" i="1"/>
  <c r="AA115" i="1" s="1"/>
  <c r="V115" i="1"/>
  <c r="W115" i="1" s="1"/>
  <c r="N118" i="1"/>
  <c r="B119" i="1"/>
  <c r="I117" i="1"/>
  <c r="AW114" i="1"/>
  <c r="AT114" i="1"/>
  <c r="BA114" i="1"/>
  <c r="AQ114" i="1"/>
  <c r="AP114" i="1"/>
  <c r="AZ114" i="1"/>
  <c r="BB114" i="1"/>
  <c r="AX114" i="1"/>
  <c r="AV114" i="1"/>
  <c r="AR114" i="1"/>
  <c r="BC114" i="1"/>
  <c r="AY114" i="1"/>
  <c r="AS114" i="1"/>
  <c r="AU114" i="1"/>
  <c r="BW114" i="1"/>
  <c r="AB114" i="1"/>
  <c r="AL114" i="1"/>
  <c r="AJ114" i="1"/>
  <c r="AH114" i="1"/>
  <c r="AF114" i="1"/>
  <c r="AN114" i="1"/>
  <c r="AD114" i="1"/>
  <c r="AC114" i="1"/>
  <c r="AE114" i="1"/>
  <c r="AG114" i="1"/>
  <c r="AK114" i="1"/>
  <c r="AM114" i="1"/>
  <c r="AO114" i="1"/>
  <c r="AI114" i="1"/>
  <c r="BF114" i="1"/>
  <c r="BQ114" i="1"/>
  <c r="BS114" i="1"/>
  <c r="BE114" i="1"/>
  <c r="BP114" i="1"/>
  <c r="CC114" i="1"/>
  <c r="BO114" i="1"/>
  <c r="BH114" i="1"/>
  <c r="BU114" i="1"/>
  <c r="BI114" i="1"/>
  <c r="BG114" i="1"/>
  <c r="BJ114" i="1"/>
  <c r="BN114" i="1"/>
  <c r="CE114" i="1"/>
  <c r="BM114" i="1"/>
  <c r="BK114" i="1"/>
  <c r="BD114" i="1"/>
  <c r="BL114" i="1"/>
  <c r="CA114" i="1"/>
  <c r="BY114" i="1"/>
  <c r="BR114" i="1"/>
  <c r="BZ114" i="1"/>
  <c r="BT114" i="1"/>
  <c r="CB114" i="1"/>
  <c r="BV114" i="1"/>
  <c r="BX114" i="1"/>
  <c r="CD114" i="1"/>
  <c r="O116" i="1"/>
  <c r="V116" i="1" s="1"/>
  <c r="W116" i="1" s="1"/>
  <c r="J118" i="1"/>
  <c r="F117" i="1"/>
  <c r="G117" i="1" s="1"/>
  <c r="M118" i="1"/>
  <c r="L118" i="1"/>
  <c r="U118" i="1"/>
  <c r="C119" i="1"/>
  <c r="E118" i="1"/>
  <c r="K118" i="1"/>
  <c r="T119" i="1" l="1"/>
  <c r="S119" i="1"/>
  <c r="Q119" i="1"/>
  <c r="R119" i="1"/>
  <c r="P119" i="1"/>
  <c r="I118" i="1"/>
  <c r="N119" i="1"/>
  <c r="B120" i="1"/>
  <c r="AQ115" i="1"/>
  <c r="AT115" i="1"/>
  <c r="AY115" i="1"/>
  <c r="BC115" i="1"/>
  <c r="AS115" i="1"/>
  <c r="BA115" i="1"/>
  <c r="AX115" i="1"/>
  <c r="AV115" i="1"/>
  <c r="AZ115" i="1"/>
  <c r="AP115" i="1"/>
  <c r="BB115" i="1"/>
  <c r="AR115" i="1"/>
  <c r="AU115" i="1"/>
  <c r="AW115" i="1"/>
  <c r="BY115" i="1"/>
  <c r="AD115" i="1"/>
  <c r="AN115" i="1"/>
  <c r="AB115" i="1"/>
  <c r="AJ115" i="1"/>
  <c r="AH115" i="1"/>
  <c r="AL115" i="1"/>
  <c r="AF115" i="1"/>
  <c r="AE115" i="1"/>
  <c r="AK115" i="1"/>
  <c r="AM115" i="1"/>
  <c r="AG115" i="1"/>
  <c r="AI115" i="1"/>
  <c r="AC115" i="1"/>
  <c r="AO115" i="1"/>
  <c r="BE115" i="1"/>
  <c r="BQ115" i="1"/>
  <c r="BU115" i="1"/>
  <c r="BH115" i="1"/>
  <c r="BF115" i="1"/>
  <c r="BI115" i="1"/>
  <c r="BG115" i="1"/>
  <c r="BJ115" i="1"/>
  <c r="BD115" i="1"/>
  <c r="CE115" i="1"/>
  <c r="BS115" i="1"/>
  <c r="CA115" i="1"/>
  <c r="CC115" i="1"/>
  <c r="BO115" i="1"/>
  <c r="BP115" i="1"/>
  <c r="BN115" i="1"/>
  <c r="BW115" i="1"/>
  <c r="BR115" i="1"/>
  <c r="CD115" i="1"/>
  <c r="BX115" i="1"/>
  <c r="CB115" i="1"/>
  <c r="BZ115" i="1"/>
  <c r="BT115" i="1"/>
  <c r="BV115" i="1"/>
  <c r="BM115" i="1"/>
  <c r="BK115" i="1"/>
  <c r="BL115" i="1"/>
  <c r="Z116" i="1"/>
  <c r="F118" i="1"/>
  <c r="O118" i="1" s="1"/>
  <c r="V118" i="1" s="1"/>
  <c r="W118" i="1" s="1"/>
  <c r="O117" i="1"/>
  <c r="V117" i="1" s="1"/>
  <c r="W117" i="1" s="1"/>
  <c r="J119" i="1"/>
  <c r="K119" i="1"/>
  <c r="L119" i="1"/>
  <c r="M119" i="1"/>
  <c r="U119" i="1"/>
  <c r="E119" i="1"/>
  <c r="C120" i="1"/>
  <c r="T120" i="1" l="1"/>
  <c r="P120" i="1"/>
  <c r="S120" i="1"/>
  <c r="R120" i="1"/>
  <c r="Q120" i="1"/>
  <c r="N120" i="1"/>
  <c r="B121" i="1"/>
  <c r="I119" i="1"/>
  <c r="AA116" i="1"/>
  <c r="Z118" i="1"/>
  <c r="Z117" i="1"/>
  <c r="G118" i="1"/>
  <c r="J120" i="1"/>
  <c r="F119" i="1"/>
  <c r="G119" i="1" s="1"/>
  <c r="C121" i="1"/>
  <c r="U120" i="1"/>
  <c r="M120" i="1"/>
  <c r="K120" i="1"/>
  <c r="L120" i="1"/>
  <c r="E120" i="1"/>
  <c r="T121" i="1" l="1"/>
  <c r="S121" i="1"/>
  <c r="R121" i="1"/>
  <c r="Q121" i="1"/>
  <c r="P121" i="1"/>
  <c r="N121" i="1"/>
  <c r="B122" i="1"/>
  <c r="I120" i="1"/>
  <c r="BA116" i="1"/>
  <c r="AT116" i="1"/>
  <c r="AU116" i="1"/>
  <c r="AK116" i="1"/>
  <c r="AP116" i="1"/>
  <c r="AZ116" i="1"/>
  <c r="BB116" i="1"/>
  <c r="AV116" i="1"/>
  <c r="AX116" i="1"/>
  <c r="AR116" i="1"/>
  <c r="AY116" i="1"/>
  <c r="AS116" i="1"/>
  <c r="BC116" i="1"/>
  <c r="AW116" i="1"/>
  <c r="AQ116" i="1"/>
  <c r="AG116" i="1"/>
  <c r="AO116" i="1"/>
  <c r="AM116" i="1"/>
  <c r="AI116" i="1"/>
  <c r="BY116" i="1"/>
  <c r="AF116" i="1"/>
  <c r="AJ116" i="1"/>
  <c r="AB116" i="1"/>
  <c r="AH116" i="1"/>
  <c r="AL116" i="1"/>
  <c r="AD116" i="1"/>
  <c r="AN116" i="1"/>
  <c r="AC116" i="1"/>
  <c r="AE116" i="1"/>
  <c r="BQ116" i="1"/>
  <c r="BT116" i="1"/>
  <c r="CD116" i="1"/>
  <c r="BX116" i="1"/>
  <c r="CB116" i="1"/>
  <c r="BZ116" i="1"/>
  <c r="BR116" i="1"/>
  <c r="BV116" i="1"/>
  <c r="BW116" i="1"/>
  <c r="BS116" i="1"/>
  <c r="BU116" i="1"/>
  <c r="CA116" i="1"/>
  <c r="AA118" i="1"/>
  <c r="CE116" i="1"/>
  <c r="CC116" i="1"/>
  <c r="BO116" i="1"/>
  <c r="BM116" i="1"/>
  <c r="BG116" i="1"/>
  <c r="BE116" i="1"/>
  <c r="BK116" i="1"/>
  <c r="AA117" i="1"/>
  <c r="BH117" i="1" s="1"/>
  <c r="BL116" i="1"/>
  <c r="BP116" i="1"/>
  <c r="BF116" i="1"/>
  <c r="BD116" i="1"/>
  <c r="BH116" i="1"/>
  <c r="BN116" i="1"/>
  <c r="BJ116" i="1"/>
  <c r="BI116" i="1"/>
  <c r="O119" i="1"/>
  <c r="V119" i="1" s="1"/>
  <c r="W119" i="1" s="1"/>
  <c r="F120" i="1"/>
  <c r="G120" i="1" s="1"/>
  <c r="J121" i="1"/>
  <c r="E121" i="1"/>
  <c r="K121" i="1"/>
  <c r="L121" i="1"/>
  <c r="U121" i="1"/>
  <c r="C122" i="1"/>
  <c r="M121" i="1"/>
  <c r="T122" i="1" l="1"/>
  <c r="Q122" i="1"/>
  <c r="R122" i="1"/>
  <c r="P122" i="1"/>
  <c r="S122" i="1"/>
  <c r="I121" i="1"/>
  <c r="N122" i="1"/>
  <c r="B123" i="1"/>
  <c r="AQ118" i="1"/>
  <c r="AT118" i="1"/>
  <c r="BC117" i="1"/>
  <c r="AT117" i="1"/>
  <c r="BC118" i="1"/>
  <c r="BA117" i="1"/>
  <c r="BA118" i="1"/>
  <c r="AU117" i="1"/>
  <c r="AW118" i="1"/>
  <c r="AQ117" i="1"/>
  <c r="AC117" i="1"/>
  <c r="AZ117" i="1"/>
  <c r="AR117" i="1"/>
  <c r="AX117" i="1"/>
  <c r="AV117" i="1"/>
  <c r="BB117" i="1"/>
  <c r="AP117" i="1"/>
  <c r="AI118" i="1"/>
  <c r="AR118" i="1"/>
  <c r="AX118" i="1"/>
  <c r="AV118" i="1"/>
  <c r="AZ118" i="1"/>
  <c r="AP118" i="1"/>
  <c r="BB118" i="1"/>
  <c r="AY118" i="1"/>
  <c r="AW117" i="1"/>
  <c r="AS117" i="1"/>
  <c r="AU118" i="1"/>
  <c r="AS118" i="1"/>
  <c r="AY117" i="1"/>
  <c r="AK117" i="1"/>
  <c r="AO118" i="1"/>
  <c r="AE117" i="1"/>
  <c r="AG118" i="1"/>
  <c r="AM118" i="1"/>
  <c r="AI117" i="1"/>
  <c r="AG117" i="1"/>
  <c r="AK118" i="1"/>
  <c r="AM117" i="1"/>
  <c r="AB117" i="1"/>
  <c r="AH117" i="1"/>
  <c r="AD117" i="1"/>
  <c r="AJ117" i="1"/>
  <c r="AL117" i="1"/>
  <c r="AF117" i="1"/>
  <c r="AN117" i="1"/>
  <c r="CC118" i="1"/>
  <c r="AD118" i="1"/>
  <c r="AJ118" i="1"/>
  <c r="AB118" i="1"/>
  <c r="AH118" i="1"/>
  <c r="AL118" i="1"/>
  <c r="AN118" i="1"/>
  <c r="AF118" i="1"/>
  <c r="AC118" i="1"/>
  <c r="AE118" i="1"/>
  <c r="AO117" i="1"/>
  <c r="BI118" i="1"/>
  <c r="BP118" i="1"/>
  <c r="BH118" i="1"/>
  <c r="CA118" i="1"/>
  <c r="BQ118" i="1"/>
  <c r="BY118" i="1"/>
  <c r="BO118" i="1"/>
  <c r="BL118" i="1"/>
  <c r="BJ118" i="1"/>
  <c r="CE118" i="1"/>
  <c r="BW118" i="1"/>
  <c r="BE118" i="1"/>
  <c r="BK118" i="1"/>
  <c r="BD118" i="1"/>
  <c r="BS118" i="1"/>
  <c r="BK117" i="1"/>
  <c r="BT117" i="1"/>
  <c r="CB117" i="1"/>
  <c r="BX117" i="1"/>
  <c r="CD117" i="1"/>
  <c r="BZ117" i="1"/>
  <c r="BR117" i="1"/>
  <c r="BV117" i="1"/>
  <c r="BS117" i="1"/>
  <c r="BM118" i="1"/>
  <c r="BG118" i="1"/>
  <c r="BF118" i="1"/>
  <c r="BN118" i="1"/>
  <c r="BU118" i="1"/>
  <c r="BW117" i="1"/>
  <c r="CA117" i="1"/>
  <c r="BU117" i="1"/>
  <c r="CC117" i="1"/>
  <c r="BX118" i="1"/>
  <c r="BT118" i="1"/>
  <c r="CB118" i="1"/>
  <c r="BR118" i="1"/>
  <c r="BZ118" i="1"/>
  <c r="CD118" i="1"/>
  <c r="BV118" i="1"/>
  <c r="CE117" i="1"/>
  <c r="BY117" i="1"/>
  <c r="BM117" i="1"/>
  <c r="BO117" i="1"/>
  <c r="BE117" i="1"/>
  <c r="BG117" i="1"/>
  <c r="BI117" i="1"/>
  <c r="Z119" i="1"/>
  <c r="BP117" i="1"/>
  <c r="BL117" i="1"/>
  <c r="BJ117" i="1"/>
  <c r="BD117" i="1"/>
  <c r="BF117" i="1"/>
  <c r="BN117" i="1"/>
  <c r="BQ117" i="1"/>
  <c r="O120" i="1"/>
  <c r="J122" i="1"/>
  <c r="F121" i="1"/>
  <c r="G121" i="1" s="1"/>
  <c r="M122" i="1"/>
  <c r="C123" i="1"/>
  <c r="E122" i="1"/>
  <c r="L122" i="1"/>
  <c r="U122" i="1"/>
  <c r="K122" i="1"/>
  <c r="T123" i="1" l="1"/>
  <c r="R123" i="1"/>
  <c r="P123" i="1"/>
  <c r="Q123" i="1"/>
  <c r="S123" i="1"/>
  <c r="I122" i="1"/>
  <c r="Z120" i="1"/>
  <c r="AA120" i="1" s="1"/>
  <c r="V120" i="1"/>
  <c r="W120" i="1" s="1"/>
  <c r="N123" i="1"/>
  <c r="B124" i="1"/>
  <c r="AA119" i="1"/>
  <c r="F122" i="1"/>
  <c r="G122" i="1" s="1"/>
  <c r="O121" i="1"/>
  <c r="J123" i="1"/>
  <c r="K123" i="1"/>
  <c r="L123" i="1"/>
  <c r="U123" i="1"/>
  <c r="M123" i="1"/>
  <c r="C124" i="1"/>
  <c r="E123" i="1"/>
  <c r="T124" i="1" l="1"/>
  <c r="S124" i="1"/>
  <c r="R124" i="1"/>
  <c r="P124" i="1"/>
  <c r="Q124" i="1"/>
  <c r="I123" i="1"/>
  <c r="Z121" i="1"/>
  <c r="V121" i="1"/>
  <c r="W121" i="1" s="1"/>
  <c r="N124" i="1"/>
  <c r="B125" i="1"/>
  <c r="AW119" i="1"/>
  <c r="AT119" i="1"/>
  <c r="AS120" i="1"/>
  <c r="AT120" i="1"/>
  <c r="AI120" i="1"/>
  <c r="AV120" i="1"/>
  <c r="AX120" i="1"/>
  <c r="AZ120" i="1"/>
  <c r="BB120" i="1"/>
  <c r="AR120" i="1"/>
  <c r="AP120" i="1"/>
  <c r="BA119" i="1"/>
  <c r="AU119" i="1"/>
  <c r="BA120" i="1"/>
  <c r="AW120" i="1"/>
  <c r="AQ119" i="1"/>
  <c r="AQ120" i="1"/>
  <c r="AU120" i="1"/>
  <c r="AG119" i="1"/>
  <c r="AP119" i="1"/>
  <c r="AX119" i="1"/>
  <c r="AV119" i="1"/>
  <c r="AR119" i="1"/>
  <c r="BB119" i="1"/>
  <c r="AZ119" i="1"/>
  <c r="BC119" i="1"/>
  <c r="AS119" i="1"/>
  <c r="AY119" i="1"/>
  <c r="BC120" i="1"/>
  <c r="AY120" i="1"/>
  <c r="AI119" i="1"/>
  <c r="AM119" i="1"/>
  <c r="AC119" i="1"/>
  <c r="AC120" i="1"/>
  <c r="BS119" i="1"/>
  <c r="AF119" i="1"/>
  <c r="AL119" i="1"/>
  <c r="AD119" i="1"/>
  <c r="AJ119" i="1"/>
  <c r="AB119" i="1"/>
  <c r="AH119" i="1"/>
  <c r="AN119" i="1"/>
  <c r="AO119" i="1"/>
  <c r="AG120" i="1"/>
  <c r="BS120" i="1"/>
  <c r="AH120" i="1"/>
  <c r="AN120" i="1"/>
  <c r="AD120" i="1"/>
  <c r="AB120" i="1"/>
  <c r="AJ120" i="1"/>
  <c r="AL120" i="1"/>
  <c r="AF120" i="1"/>
  <c r="AO120" i="1"/>
  <c r="AM120" i="1"/>
  <c r="AE119" i="1"/>
  <c r="AK119" i="1"/>
  <c r="AK120" i="1"/>
  <c r="AE120" i="1"/>
  <c r="CE120" i="1"/>
  <c r="CE119" i="1"/>
  <c r="CA119" i="1"/>
  <c r="BY119" i="1"/>
  <c r="CC119" i="1"/>
  <c r="BK120" i="1"/>
  <c r="BT120" i="1"/>
  <c r="BX120" i="1"/>
  <c r="BZ120" i="1"/>
  <c r="CB120" i="1"/>
  <c r="BR120" i="1"/>
  <c r="BV120" i="1"/>
  <c r="CD120" i="1"/>
  <c r="CA120" i="1"/>
  <c r="BU119" i="1"/>
  <c r="BW120" i="1"/>
  <c r="BY120" i="1"/>
  <c r="BM119" i="1"/>
  <c r="BT119" i="1"/>
  <c r="CB119" i="1"/>
  <c r="BX119" i="1"/>
  <c r="BZ119" i="1"/>
  <c r="BR119" i="1"/>
  <c r="CD119" i="1"/>
  <c r="BV119" i="1"/>
  <c r="BW119" i="1"/>
  <c r="BU120" i="1"/>
  <c r="CC120" i="1"/>
  <c r="BK119" i="1"/>
  <c r="BM120" i="1"/>
  <c r="AA121" i="1"/>
  <c r="BL120" i="1"/>
  <c r="BP120" i="1"/>
  <c r="BH120" i="1"/>
  <c r="BN120" i="1"/>
  <c r="BJ120" i="1"/>
  <c r="BF120" i="1"/>
  <c r="BD120" i="1"/>
  <c r="BO120" i="1"/>
  <c r="BJ119" i="1"/>
  <c r="BH119" i="1"/>
  <c r="BP119" i="1"/>
  <c r="BF119" i="1"/>
  <c r="BN119" i="1"/>
  <c r="BL119" i="1"/>
  <c r="BD119" i="1"/>
  <c r="BO119" i="1"/>
  <c r="BE120" i="1"/>
  <c r="BG120" i="1"/>
  <c r="BE119" i="1"/>
  <c r="BQ119" i="1"/>
  <c r="BI120" i="1"/>
  <c r="BQ120" i="1"/>
  <c r="BI119" i="1"/>
  <c r="BG119" i="1"/>
  <c r="O122" i="1"/>
  <c r="V122" i="1" s="1"/>
  <c r="W122" i="1" s="1"/>
  <c r="F123" i="1"/>
  <c r="G123" i="1" s="1"/>
  <c r="J124" i="1"/>
  <c r="K124" i="1"/>
  <c r="C125" i="1"/>
  <c r="L124" i="1"/>
  <c r="M124" i="1"/>
  <c r="E124" i="1"/>
  <c r="U124" i="1"/>
  <c r="T125" i="1" l="1"/>
  <c r="P125" i="1"/>
  <c r="S125" i="1"/>
  <c r="Q125" i="1"/>
  <c r="R125" i="1"/>
  <c r="I124" i="1"/>
  <c r="N125" i="1"/>
  <c r="B126" i="1"/>
  <c r="AY121" i="1"/>
  <c r="AT121" i="1"/>
  <c r="BA121" i="1"/>
  <c r="AU121" i="1"/>
  <c r="AC121" i="1"/>
  <c r="AP121" i="1"/>
  <c r="AV121" i="1"/>
  <c r="AX121" i="1"/>
  <c r="AR121" i="1"/>
  <c r="BB121" i="1"/>
  <c r="AZ121" i="1"/>
  <c r="AS121" i="1"/>
  <c r="BC121" i="1"/>
  <c r="AW121" i="1"/>
  <c r="AQ121" i="1"/>
  <c r="AO121" i="1"/>
  <c r="AE121" i="1"/>
  <c r="CC121" i="1"/>
  <c r="AJ121" i="1"/>
  <c r="AD121" i="1"/>
  <c r="AL121" i="1"/>
  <c r="AB121" i="1"/>
  <c r="AH121" i="1"/>
  <c r="AN121" i="1"/>
  <c r="AF121" i="1"/>
  <c r="AM121" i="1"/>
  <c r="AK121" i="1"/>
  <c r="AI121" i="1"/>
  <c r="AG121" i="1"/>
  <c r="CE121" i="1"/>
  <c r="BW121" i="1"/>
  <c r="CA121" i="1"/>
  <c r="BK121" i="1"/>
  <c r="BX121" i="1"/>
  <c r="BR121" i="1"/>
  <c r="BV121" i="1"/>
  <c r="CD121" i="1"/>
  <c r="CB121" i="1"/>
  <c r="BZ121" i="1"/>
  <c r="BT121" i="1"/>
  <c r="BU121" i="1"/>
  <c r="BS121" i="1"/>
  <c r="BY121" i="1"/>
  <c r="BQ121" i="1"/>
  <c r="BM121" i="1"/>
  <c r="BI121" i="1"/>
  <c r="BG121" i="1"/>
  <c r="BE121" i="1"/>
  <c r="BP121" i="1"/>
  <c r="BH121" i="1"/>
  <c r="BD121" i="1"/>
  <c r="BF121" i="1"/>
  <c r="BN121" i="1"/>
  <c r="BL121" i="1"/>
  <c r="BJ121" i="1"/>
  <c r="BO121" i="1"/>
  <c r="Z122" i="1"/>
  <c r="O123" i="1"/>
  <c r="F124" i="1"/>
  <c r="G124" i="1" s="1"/>
  <c r="J125" i="1"/>
  <c r="U125" i="1"/>
  <c r="M125" i="1"/>
  <c r="E125" i="1"/>
  <c r="C126" i="1"/>
  <c r="L125" i="1"/>
  <c r="K125" i="1"/>
  <c r="T126" i="1" l="1"/>
  <c r="Q126" i="1"/>
  <c r="S126" i="1"/>
  <c r="P126" i="1"/>
  <c r="R126" i="1"/>
  <c r="I125" i="1"/>
  <c r="Z123" i="1"/>
  <c r="AA123" i="1" s="1"/>
  <c r="V123" i="1"/>
  <c r="W123" i="1" s="1"/>
  <c r="N126" i="1"/>
  <c r="B127" i="1"/>
  <c r="AA122" i="1"/>
  <c r="F125" i="1"/>
  <c r="G125" i="1" s="1"/>
  <c r="O124" i="1"/>
  <c r="J126" i="1"/>
  <c r="I126" i="1" s="1"/>
  <c r="C127" i="1"/>
  <c r="M126" i="1"/>
  <c r="E126" i="1"/>
  <c r="U126" i="1"/>
  <c r="L126" i="1"/>
  <c r="K126" i="1"/>
  <c r="T127" i="1" l="1"/>
  <c r="S127" i="1"/>
  <c r="R127" i="1"/>
  <c r="Q127" i="1"/>
  <c r="P127" i="1"/>
  <c r="Z124" i="1"/>
  <c r="V124" i="1"/>
  <c r="W124" i="1" s="1"/>
  <c r="N127" i="1"/>
  <c r="B128" i="1"/>
  <c r="AS123" i="1"/>
  <c r="AT123" i="1"/>
  <c r="AS122" i="1"/>
  <c r="AT122" i="1"/>
  <c r="BA122" i="1"/>
  <c r="AM122" i="1"/>
  <c r="AX122" i="1"/>
  <c r="AV122" i="1"/>
  <c r="AR122" i="1"/>
  <c r="AZ122" i="1"/>
  <c r="BB122" i="1"/>
  <c r="AP122" i="1"/>
  <c r="AY123" i="1"/>
  <c r="AC123" i="1"/>
  <c r="AP123" i="1"/>
  <c r="AR123" i="1"/>
  <c r="AV123" i="1"/>
  <c r="AX123" i="1"/>
  <c r="BB123" i="1"/>
  <c r="AZ123" i="1"/>
  <c r="BC122" i="1"/>
  <c r="AW122" i="1"/>
  <c r="AW123" i="1"/>
  <c r="BA123" i="1"/>
  <c r="BC123" i="1"/>
  <c r="AY122" i="1"/>
  <c r="AQ122" i="1"/>
  <c r="AU122" i="1"/>
  <c r="AU123" i="1"/>
  <c r="AQ123" i="1"/>
  <c r="AM123" i="1"/>
  <c r="AE123" i="1"/>
  <c r="AK123" i="1"/>
  <c r="AG123" i="1"/>
  <c r="AG122" i="1"/>
  <c r="AO122" i="1"/>
  <c r="AI123" i="1"/>
  <c r="AB122" i="1"/>
  <c r="AL122" i="1"/>
  <c r="AD122" i="1"/>
  <c r="AJ122" i="1"/>
  <c r="AN122" i="1"/>
  <c r="AH122" i="1"/>
  <c r="AF122" i="1"/>
  <c r="AK122" i="1"/>
  <c r="AE122" i="1"/>
  <c r="BS123" i="1"/>
  <c r="AD123" i="1"/>
  <c r="AN123" i="1"/>
  <c r="AL123" i="1"/>
  <c r="AB123" i="1"/>
  <c r="AJ123" i="1"/>
  <c r="AH123" i="1"/>
  <c r="AF123" i="1"/>
  <c r="AC122" i="1"/>
  <c r="AI122" i="1"/>
  <c r="AO123" i="1"/>
  <c r="CE123" i="1"/>
  <c r="CA123" i="1"/>
  <c r="BU123" i="1"/>
  <c r="BW123" i="1"/>
  <c r="BY123" i="1"/>
  <c r="BK122" i="1"/>
  <c r="BT122" i="1"/>
  <c r="CB122" i="1"/>
  <c r="BX122" i="1"/>
  <c r="BR122" i="1"/>
  <c r="BV122" i="1"/>
  <c r="BZ122" i="1"/>
  <c r="CD122" i="1"/>
  <c r="BW122" i="1"/>
  <c r="BU122" i="1"/>
  <c r="CE122" i="1"/>
  <c r="CA122" i="1"/>
  <c r="BS122" i="1"/>
  <c r="CB123" i="1"/>
  <c r="BR123" i="1"/>
  <c r="BT123" i="1"/>
  <c r="BZ123" i="1"/>
  <c r="BX123" i="1"/>
  <c r="CD123" i="1"/>
  <c r="BV123" i="1"/>
  <c r="CC122" i="1"/>
  <c r="BY122" i="1"/>
  <c r="CC123" i="1"/>
  <c r="BM122" i="1"/>
  <c r="BL123" i="1"/>
  <c r="BN123" i="1"/>
  <c r="BH123" i="1"/>
  <c r="BJ123" i="1"/>
  <c r="BD123" i="1"/>
  <c r="BF123" i="1"/>
  <c r="BP123" i="1"/>
  <c r="BE123" i="1"/>
  <c r="BJ122" i="1"/>
  <c r="BF122" i="1"/>
  <c r="BP122" i="1"/>
  <c r="BL122" i="1"/>
  <c r="BN122" i="1"/>
  <c r="BD122" i="1"/>
  <c r="BH122" i="1"/>
  <c r="BO122" i="1"/>
  <c r="BO123" i="1"/>
  <c r="BI122" i="1"/>
  <c r="BQ122" i="1"/>
  <c r="BI123" i="1"/>
  <c r="BG123" i="1"/>
  <c r="BQ123" i="1"/>
  <c r="AA124" i="1"/>
  <c r="BE122" i="1"/>
  <c r="BG122" i="1"/>
  <c r="BM123" i="1"/>
  <c r="BK123" i="1"/>
  <c r="O125" i="1"/>
  <c r="V125" i="1" s="1"/>
  <c r="W125" i="1" s="1"/>
  <c r="F126" i="1"/>
  <c r="J127" i="1"/>
  <c r="C128" i="1"/>
  <c r="U127" i="1"/>
  <c r="L127" i="1"/>
  <c r="K127" i="1"/>
  <c r="M127" i="1"/>
  <c r="E127" i="1"/>
  <c r="T128" i="1" l="1"/>
  <c r="R128" i="1"/>
  <c r="S128" i="1"/>
  <c r="P128" i="1"/>
  <c r="Q128" i="1"/>
  <c r="I127" i="1"/>
  <c r="N128" i="1"/>
  <c r="B129" i="1"/>
  <c r="BA124" i="1"/>
  <c r="AT124" i="1"/>
  <c r="BC124" i="1"/>
  <c r="AE124" i="1"/>
  <c r="AR124" i="1"/>
  <c r="AP124" i="1"/>
  <c r="AV124" i="1"/>
  <c r="AX124" i="1"/>
  <c r="AZ124" i="1"/>
  <c r="BB124" i="1"/>
  <c r="AS124" i="1"/>
  <c r="AY124" i="1"/>
  <c r="AQ124" i="1"/>
  <c r="AW124" i="1"/>
  <c r="AU124" i="1"/>
  <c r="AC124" i="1"/>
  <c r="BS124" i="1"/>
  <c r="AF124" i="1"/>
  <c r="AD124" i="1"/>
  <c r="AL124" i="1"/>
  <c r="AJ124" i="1"/>
  <c r="AN124" i="1"/>
  <c r="AH124" i="1"/>
  <c r="AB124" i="1"/>
  <c r="AO124" i="1"/>
  <c r="AM124" i="1"/>
  <c r="AK124" i="1"/>
  <c r="AG124" i="1"/>
  <c r="AI124" i="1"/>
  <c r="CE124" i="1"/>
  <c r="BY124" i="1"/>
  <c r="BW124" i="1"/>
  <c r="BQ124" i="1"/>
  <c r="BT124" i="1"/>
  <c r="CB124" i="1"/>
  <c r="CD124" i="1"/>
  <c r="BR124" i="1"/>
  <c r="BV124" i="1"/>
  <c r="BX124" i="1"/>
  <c r="BZ124" i="1"/>
  <c r="BU124" i="1"/>
  <c r="CA124" i="1"/>
  <c r="CC124" i="1"/>
  <c r="BE124" i="1"/>
  <c r="BI124" i="1"/>
  <c r="BM124" i="1"/>
  <c r="BO124" i="1"/>
  <c r="BF124" i="1"/>
  <c r="BL124" i="1"/>
  <c r="BH124" i="1"/>
  <c r="BP124" i="1"/>
  <c r="BD124" i="1"/>
  <c r="BN124" i="1"/>
  <c r="BJ124" i="1"/>
  <c r="BK124" i="1"/>
  <c r="BG124" i="1"/>
  <c r="Z125" i="1"/>
  <c r="O126" i="1"/>
  <c r="V126" i="1" s="1"/>
  <c r="W126" i="1" s="1"/>
  <c r="G126" i="1"/>
  <c r="F127" i="1"/>
  <c r="J128" i="1"/>
  <c r="K128" i="1"/>
  <c r="E128" i="1"/>
  <c r="M128" i="1"/>
  <c r="L128" i="1"/>
  <c r="C129" i="1"/>
  <c r="U128" i="1"/>
  <c r="T129" i="1" l="1"/>
  <c r="R129" i="1"/>
  <c r="S129" i="1"/>
  <c r="P129" i="1"/>
  <c r="Q129" i="1"/>
  <c r="I128" i="1"/>
  <c r="N129" i="1"/>
  <c r="B130" i="1"/>
  <c r="Z126" i="1"/>
  <c r="AA125" i="1"/>
  <c r="O127" i="1"/>
  <c r="V127" i="1" s="1"/>
  <c r="W127" i="1" s="1"/>
  <c r="G127" i="1"/>
  <c r="F128" i="1"/>
  <c r="J129" i="1"/>
  <c r="K129" i="1"/>
  <c r="C130" i="1"/>
  <c r="L129" i="1"/>
  <c r="E129" i="1"/>
  <c r="U129" i="1"/>
  <c r="M129" i="1"/>
  <c r="T130" i="1" l="1"/>
  <c r="Q130" i="1"/>
  <c r="P130" i="1"/>
  <c r="S130" i="1"/>
  <c r="R130" i="1"/>
  <c r="I129" i="1"/>
  <c r="O128" i="1"/>
  <c r="V128" i="1" s="1"/>
  <c r="W128" i="1" s="1"/>
  <c r="N130" i="1"/>
  <c r="B131" i="1"/>
  <c r="AW125" i="1"/>
  <c r="AT125" i="1"/>
  <c r="BA125" i="1"/>
  <c r="BC125" i="1"/>
  <c r="AU125" i="1"/>
  <c r="AY125" i="1"/>
  <c r="AG125" i="1"/>
  <c r="AP125" i="1"/>
  <c r="BB125" i="1"/>
  <c r="AV125" i="1"/>
  <c r="AX125" i="1"/>
  <c r="AZ125" i="1"/>
  <c r="AR125" i="1"/>
  <c r="AS125" i="1"/>
  <c r="AQ125" i="1"/>
  <c r="AO125" i="1"/>
  <c r="AE125" i="1"/>
  <c r="AK125" i="1"/>
  <c r="AI125" i="1"/>
  <c r="CC125" i="1"/>
  <c r="AB125" i="1"/>
  <c r="AH125" i="1"/>
  <c r="AL125" i="1"/>
  <c r="AD125" i="1"/>
  <c r="AJ125" i="1"/>
  <c r="AN125" i="1"/>
  <c r="AF125" i="1"/>
  <c r="AM125" i="1"/>
  <c r="AC125" i="1"/>
  <c r="BS125" i="1"/>
  <c r="CA125" i="1"/>
  <c r="BY125" i="1"/>
  <c r="CE125" i="1"/>
  <c r="BK125" i="1"/>
  <c r="BT125" i="1"/>
  <c r="CB125" i="1"/>
  <c r="BR125" i="1"/>
  <c r="BV125" i="1"/>
  <c r="BZ125" i="1"/>
  <c r="BX125" i="1"/>
  <c r="CD125" i="1"/>
  <c r="BU125" i="1"/>
  <c r="BW125" i="1"/>
  <c r="BM125" i="1"/>
  <c r="BE125" i="1"/>
  <c r="BQ125" i="1"/>
  <c r="BI125" i="1"/>
  <c r="AA126" i="1"/>
  <c r="BG125" i="1"/>
  <c r="BH125" i="1"/>
  <c r="BD125" i="1"/>
  <c r="BP125" i="1"/>
  <c r="BN125" i="1"/>
  <c r="BL125" i="1"/>
  <c r="BJ125" i="1"/>
  <c r="BF125" i="1"/>
  <c r="BO125" i="1"/>
  <c r="Z127" i="1"/>
  <c r="F129" i="1"/>
  <c r="G128" i="1"/>
  <c r="J130" i="1"/>
  <c r="E130" i="1"/>
  <c r="M130" i="1"/>
  <c r="C131" i="1"/>
  <c r="L130" i="1"/>
  <c r="K130" i="1"/>
  <c r="U130" i="1"/>
  <c r="I130" i="1" l="1"/>
  <c r="O129" i="1"/>
  <c r="Z129" i="1" s="1"/>
  <c r="AA129" i="1" s="1"/>
  <c r="T131" i="1"/>
  <c r="Q131" i="1"/>
  <c r="S131" i="1"/>
  <c r="P131" i="1"/>
  <c r="R131" i="1"/>
  <c r="Z128" i="1"/>
  <c r="AA128" i="1" s="1"/>
  <c r="N131" i="1"/>
  <c r="B132" i="1"/>
  <c r="BA126" i="1"/>
  <c r="AT126" i="1"/>
  <c r="AU126" i="1"/>
  <c r="AS126" i="1"/>
  <c r="BC126" i="1"/>
  <c r="AY126" i="1"/>
  <c r="AM126" i="1"/>
  <c r="AP126" i="1"/>
  <c r="AR126" i="1"/>
  <c r="AV126" i="1"/>
  <c r="AX126" i="1"/>
  <c r="BB126" i="1"/>
  <c r="AZ126" i="1"/>
  <c r="AW126" i="1"/>
  <c r="AQ126" i="1"/>
  <c r="AI126" i="1"/>
  <c r="AG126" i="1"/>
  <c r="AK126" i="1"/>
  <c r="BS126" i="1"/>
  <c r="AD126" i="1"/>
  <c r="AJ126" i="1"/>
  <c r="AF126" i="1"/>
  <c r="AL126" i="1"/>
  <c r="AN126" i="1"/>
  <c r="AH126" i="1"/>
  <c r="AB126" i="1"/>
  <c r="AC126" i="1"/>
  <c r="AE126" i="1"/>
  <c r="AO126" i="1"/>
  <c r="CC126" i="1"/>
  <c r="BW126" i="1"/>
  <c r="BY126" i="1"/>
  <c r="CE126" i="1"/>
  <c r="BI126" i="1"/>
  <c r="BT126" i="1"/>
  <c r="BX126" i="1"/>
  <c r="CD126" i="1"/>
  <c r="BZ126" i="1"/>
  <c r="CB126" i="1"/>
  <c r="BR126" i="1"/>
  <c r="BV126" i="1"/>
  <c r="BU126" i="1"/>
  <c r="CA126" i="1"/>
  <c r="BK126" i="1"/>
  <c r="BM126" i="1"/>
  <c r="BQ126" i="1"/>
  <c r="BD126" i="1"/>
  <c r="BH126" i="1"/>
  <c r="BN126" i="1"/>
  <c r="BP126" i="1"/>
  <c r="BJ126" i="1"/>
  <c r="BF126" i="1"/>
  <c r="BL126" i="1"/>
  <c r="BG126" i="1"/>
  <c r="AA127" i="1"/>
  <c r="BE126" i="1"/>
  <c r="BO126" i="1"/>
  <c r="G129" i="1"/>
  <c r="F130" i="1"/>
  <c r="O130" i="1" s="1"/>
  <c r="V130" i="1" s="1"/>
  <c r="W130" i="1" s="1"/>
  <c r="J131" i="1"/>
  <c r="M131" i="1"/>
  <c r="E131" i="1"/>
  <c r="U131" i="1"/>
  <c r="K131" i="1"/>
  <c r="L131" i="1"/>
  <c r="C132" i="1"/>
  <c r="I131" i="1" l="1"/>
  <c r="V129" i="1"/>
  <c r="W129" i="1" s="1"/>
  <c r="T132" i="1"/>
  <c r="S132" i="1"/>
  <c r="Q132" i="1"/>
  <c r="P132" i="1"/>
  <c r="R132" i="1"/>
  <c r="N132" i="1"/>
  <c r="B133" i="1"/>
  <c r="AQ129" i="1"/>
  <c r="AT129" i="1"/>
  <c r="AW127" i="1"/>
  <c r="AT127" i="1"/>
  <c r="AQ128" i="1"/>
  <c r="AT128" i="1"/>
  <c r="AY128" i="1"/>
  <c r="AS128" i="1"/>
  <c r="BC127" i="1"/>
  <c r="BC129" i="1"/>
  <c r="AY127" i="1"/>
  <c r="AU129" i="1"/>
  <c r="AS127" i="1"/>
  <c r="AU128" i="1"/>
  <c r="AV127" i="1"/>
  <c r="BB127" i="1"/>
  <c r="AX127" i="1"/>
  <c r="AZ127" i="1"/>
  <c r="AR127" i="1"/>
  <c r="AP127" i="1"/>
  <c r="AG129" i="1"/>
  <c r="AP129" i="1"/>
  <c r="AZ129" i="1"/>
  <c r="BB129" i="1"/>
  <c r="AX129" i="1"/>
  <c r="AV129" i="1"/>
  <c r="AR129" i="1"/>
  <c r="AX128" i="1"/>
  <c r="AV128" i="1"/>
  <c r="BB128" i="1"/>
  <c r="AZ128" i="1"/>
  <c r="AP128" i="1"/>
  <c r="AR128" i="1"/>
  <c r="AQ127" i="1"/>
  <c r="AU127" i="1"/>
  <c r="BC128" i="1"/>
  <c r="AS129" i="1"/>
  <c r="AW129" i="1"/>
  <c r="BA127" i="1"/>
  <c r="AW128" i="1"/>
  <c r="BA128" i="1"/>
  <c r="BA129" i="1"/>
  <c r="AY129" i="1"/>
  <c r="AI128" i="1"/>
  <c r="AO129" i="1"/>
  <c r="CA127" i="1"/>
  <c r="AF127" i="1"/>
  <c r="AJ127" i="1"/>
  <c r="AN127" i="1"/>
  <c r="AD127" i="1"/>
  <c r="AL127" i="1"/>
  <c r="AH127" i="1"/>
  <c r="AB127" i="1"/>
  <c r="CA129" i="1"/>
  <c r="AB129" i="1"/>
  <c r="AF129" i="1"/>
  <c r="AJ129" i="1"/>
  <c r="AN129" i="1"/>
  <c r="AD129" i="1"/>
  <c r="AH129" i="1"/>
  <c r="AL129" i="1"/>
  <c r="BS128" i="1"/>
  <c r="AD128" i="1"/>
  <c r="AH128" i="1"/>
  <c r="AL128" i="1"/>
  <c r="AB128" i="1"/>
  <c r="AF128" i="1"/>
  <c r="AN128" i="1"/>
  <c r="AJ128" i="1"/>
  <c r="AC128" i="1"/>
  <c r="AK128" i="1"/>
  <c r="AE129" i="1"/>
  <c r="AI129" i="1"/>
  <c r="AG127" i="1"/>
  <c r="AK127" i="1"/>
  <c r="AO128" i="1"/>
  <c r="AM128" i="1"/>
  <c r="AM129" i="1"/>
  <c r="AM127" i="1"/>
  <c r="AE127" i="1"/>
  <c r="AI127" i="1"/>
  <c r="AE128" i="1"/>
  <c r="AG128" i="1"/>
  <c r="AK129" i="1"/>
  <c r="AC129" i="1"/>
  <c r="AO127" i="1"/>
  <c r="AC127" i="1"/>
  <c r="CC128" i="1"/>
  <c r="BY129" i="1"/>
  <c r="CA128" i="1"/>
  <c r="CE128" i="1"/>
  <c r="BW129" i="1"/>
  <c r="BU127" i="1"/>
  <c r="CE127" i="1"/>
  <c r="CB129" i="1"/>
  <c r="BX129" i="1"/>
  <c r="BR129" i="1"/>
  <c r="BZ129" i="1"/>
  <c r="CD129" i="1"/>
  <c r="BT129" i="1"/>
  <c r="BV129" i="1"/>
  <c r="BG128" i="1"/>
  <c r="CB128" i="1"/>
  <c r="BT128" i="1"/>
  <c r="BZ128" i="1"/>
  <c r="BR128" i="1"/>
  <c r="BV128" i="1"/>
  <c r="CD128" i="1"/>
  <c r="BX128" i="1"/>
  <c r="CC127" i="1"/>
  <c r="BU128" i="1"/>
  <c r="CE129" i="1"/>
  <c r="BU129" i="1"/>
  <c r="BW127" i="1"/>
  <c r="BY128" i="1"/>
  <c r="BW128" i="1"/>
  <c r="CC129" i="1"/>
  <c r="BS129" i="1"/>
  <c r="BG127" i="1"/>
  <c r="BT127" i="1"/>
  <c r="BX127" i="1"/>
  <c r="BR127" i="1"/>
  <c r="CB127" i="1"/>
  <c r="BV127" i="1"/>
  <c r="CD127" i="1"/>
  <c r="BZ127" i="1"/>
  <c r="BY127" i="1"/>
  <c r="BS127" i="1"/>
  <c r="BQ127" i="1"/>
  <c r="BK127" i="1"/>
  <c r="BI127" i="1"/>
  <c r="BM127" i="1"/>
  <c r="BE127" i="1"/>
  <c r="BG129" i="1"/>
  <c r="BH129" i="1"/>
  <c r="BP129" i="1"/>
  <c r="BD129" i="1"/>
  <c r="BN129" i="1"/>
  <c r="BJ129" i="1"/>
  <c r="BF129" i="1"/>
  <c r="BL129" i="1"/>
  <c r="BM129" i="1"/>
  <c r="BH128" i="1"/>
  <c r="BD128" i="1"/>
  <c r="BL128" i="1"/>
  <c r="BP128" i="1"/>
  <c r="BN128" i="1"/>
  <c r="BJ128" i="1"/>
  <c r="BF128" i="1"/>
  <c r="BE128" i="1"/>
  <c r="BO128" i="1"/>
  <c r="BE129" i="1"/>
  <c r="BK128" i="1"/>
  <c r="BI128" i="1"/>
  <c r="BK129" i="1"/>
  <c r="BO129" i="1"/>
  <c r="BH127" i="1"/>
  <c r="BL127" i="1"/>
  <c r="BJ127" i="1"/>
  <c r="BP127" i="1"/>
  <c r="BF127" i="1"/>
  <c r="BD127" i="1"/>
  <c r="BN127" i="1"/>
  <c r="BO127" i="1"/>
  <c r="BQ129" i="1"/>
  <c r="BI129" i="1"/>
  <c r="Z130" i="1"/>
  <c r="BQ128" i="1"/>
  <c r="BM128" i="1"/>
  <c r="F131" i="1"/>
  <c r="O131" i="1" s="1"/>
  <c r="V131" i="1" s="1"/>
  <c r="W131" i="1" s="1"/>
  <c r="G130" i="1"/>
  <c r="J132" i="1"/>
  <c r="U132" i="1"/>
  <c r="C133" i="1"/>
  <c r="L132" i="1"/>
  <c r="K132" i="1"/>
  <c r="M132" i="1"/>
  <c r="E132" i="1"/>
  <c r="I132" i="1" l="1"/>
  <c r="T133" i="1"/>
  <c r="R133" i="1"/>
  <c r="P133" i="1"/>
  <c r="Q133" i="1"/>
  <c r="S133" i="1"/>
  <c r="N133" i="1"/>
  <c r="B134" i="1"/>
  <c r="AA130" i="1"/>
  <c r="Z131" i="1"/>
  <c r="F132" i="1"/>
  <c r="G131" i="1"/>
  <c r="J133" i="1"/>
  <c r="K133" i="1"/>
  <c r="U133" i="1"/>
  <c r="M133" i="1"/>
  <c r="L133" i="1"/>
  <c r="E133" i="1"/>
  <c r="C134" i="1"/>
  <c r="O132" i="1" l="1"/>
  <c r="Z132" i="1" s="1"/>
  <c r="AA132" i="1" s="1"/>
  <c r="I133" i="1"/>
  <c r="T134" i="1"/>
  <c r="R134" i="1"/>
  <c r="Q134" i="1"/>
  <c r="S134" i="1"/>
  <c r="P134" i="1"/>
  <c r="N134" i="1"/>
  <c r="B135" i="1"/>
  <c r="AS130" i="1"/>
  <c r="AT130" i="1"/>
  <c r="AE130" i="1"/>
  <c r="AX130" i="1"/>
  <c r="AV130" i="1"/>
  <c r="AP130" i="1"/>
  <c r="AZ130" i="1"/>
  <c r="AR130" i="1"/>
  <c r="BB130" i="1"/>
  <c r="AU130" i="1"/>
  <c r="BC130" i="1"/>
  <c r="AQ130" i="1"/>
  <c r="BA130" i="1"/>
  <c r="AY130" i="1"/>
  <c r="AW130" i="1"/>
  <c r="AI130" i="1"/>
  <c r="AK130" i="1"/>
  <c r="AM130" i="1"/>
  <c r="AG130" i="1"/>
  <c r="CC130" i="1"/>
  <c r="AD130" i="1"/>
  <c r="AH130" i="1"/>
  <c r="AL130" i="1"/>
  <c r="AF130" i="1"/>
  <c r="AJ130" i="1"/>
  <c r="AB130" i="1"/>
  <c r="AN130" i="1"/>
  <c r="AC130" i="1"/>
  <c r="AO130" i="1"/>
  <c r="BS130" i="1"/>
  <c r="BW130" i="1"/>
  <c r="CA130" i="1"/>
  <c r="BU130" i="1"/>
  <c r="BO130" i="1"/>
  <c r="BT130" i="1"/>
  <c r="BX130" i="1"/>
  <c r="BR130" i="1"/>
  <c r="BZ130" i="1"/>
  <c r="BV130" i="1"/>
  <c r="CD130" i="1"/>
  <c r="CB130" i="1"/>
  <c r="CE130" i="1"/>
  <c r="BY130" i="1"/>
  <c r="BM130" i="1"/>
  <c r="BI130" i="1"/>
  <c r="BK130" i="1"/>
  <c r="BN130" i="1"/>
  <c r="BH130" i="1"/>
  <c r="BD130" i="1"/>
  <c r="BJ130" i="1"/>
  <c r="BF130" i="1"/>
  <c r="BP130" i="1"/>
  <c r="BL130" i="1"/>
  <c r="BQ130" i="1"/>
  <c r="AA131" i="1"/>
  <c r="BG130" i="1"/>
  <c r="BE130" i="1"/>
  <c r="G132" i="1"/>
  <c r="F133" i="1"/>
  <c r="O133" i="1" s="1"/>
  <c r="J134" i="1"/>
  <c r="L134" i="1"/>
  <c r="E134" i="1"/>
  <c r="M134" i="1"/>
  <c r="C135" i="1"/>
  <c r="K134" i="1"/>
  <c r="U134" i="1"/>
  <c r="V132" i="1" l="1"/>
  <c r="W132" i="1" s="1"/>
  <c r="I134" i="1"/>
  <c r="T135" i="1"/>
  <c r="S135" i="1"/>
  <c r="Q135" i="1"/>
  <c r="P135" i="1"/>
  <c r="R135" i="1"/>
  <c r="Z133" i="1"/>
  <c r="AA133" i="1" s="1"/>
  <c r="V133" i="1"/>
  <c r="W133" i="1" s="1"/>
  <c r="N135" i="1"/>
  <c r="B136" i="1"/>
  <c r="AU131" i="1"/>
  <c r="AT131" i="1"/>
  <c r="AW132" i="1"/>
  <c r="AT132" i="1"/>
  <c r="AY131" i="1"/>
  <c r="AW131" i="1"/>
  <c r="AS131" i="1"/>
  <c r="AC132" i="1"/>
  <c r="AV132" i="1"/>
  <c r="AZ132" i="1"/>
  <c r="AR132" i="1"/>
  <c r="BB132" i="1"/>
  <c r="AX132" i="1"/>
  <c r="AP132" i="1"/>
  <c r="AQ132" i="1"/>
  <c r="AU132" i="1"/>
  <c r="BC131" i="1"/>
  <c r="AS132" i="1"/>
  <c r="BC132" i="1"/>
  <c r="AC131" i="1"/>
  <c r="AZ131" i="1"/>
  <c r="AR131" i="1"/>
  <c r="AX131" i="1"/>
  <c r="BB131" i="1"/>
  <c r="AP131" i="1"/>
  <c r="AV131" i="1"/>
  <c r="BA131" i="1"/>
  <c r="AQ131" i="1"/>
  <c r="BA132" i="1"/>
  <c r="AY132" i="1"/>
  <c r="AO132" i="1"/>
  <c r="AG132" i="1"/>
  <c r="AE132" i="1"/>
  <c r="AM132" i="1"/>
  <c r="AE131" i="1"/>
  <c r="AK132" i="1"/>
  <c r="CA131" i="1"/>
  <c r="AB131" i="1"/>
  <c r="AF131" i="1"/>
  <c r="AJ131" i="1"/>
  <c r="AN131" i="1"/>
  <c r="AH131" i="1"/>
  <c r="AL131" i="1"/>
  <c r="AD131" i="1"/>
  <c r="AI131" i="1"/>
  <c r="AK131" i="1"/>
  <c r="AG131" i="1"/>
  <c r="AD132" i="1"/>
  <c r="AH132" i="1"/>
  <c r="AL132" i="1"/>
  <c r="AJ132" i="1"/>
  <c r="AN132" i="1"/>
  <c r="AF132" i="1"/>
  <c r="AB132" i="1"/>
  <c r="AO131" i="1"/>
  <c r="AM131" i="1"/>
  <c r="AI132" i="1"/>
  <c r="BS131" i="1"/>
  <c r="CC131" i="1"/>
  <c r="BK132" i="1"/>
  <c r="BT132" i="1"/>
  <c r="BX132" i="1"/>
  <c r="CB132" i="1"/>
  <c r="BZ132" i="1"/>
  <c r="BR132" i="1"/>
  <c r="CD132" i="1"/>
  <c r="BV132" i="1"/>
  <c r="BY132" i="1"/>
  <c r="BU132" i="1"/>
  <c r="CE132" i="1"/>
  <c r="CC132" i="1"/>
  <c r="BT131" i="1"/>
  <c r="CB131" i="1"/>
  <c r="CD131" i="1"/>
  <c r="BX131" i="1"/>
  <c r="BZ131" i="1"/>
  <c r="BV131" i="1"/>
  <c r="BR131" i="1"/>
  <c r="BW131" i="1"/>
  <c r="BY131" i="1"/>
  <c r="BW132" i="1"/>
  <c r="BS132" i="1"/>
  <c r="CE131" i="1"/>
  <c r="BU131" i="1"/>
  <c r="CA132" i="1"/>
  <c r="BQ132" i="1"/>
  <c r="BH131" i="1"/>
  <c r="BP131" i="1"/>
  <c r="BL131" i="1"/>
  <c r="BF131" i="1"/>
  <c r="BD131" i="1"/>
  <c r="BN131" i="1"/>
  <c r="BJ131" i="1"/>
  <c r="BE131" i="1"/>
  <c r="BQ131" i="1"/>
  <c r="BO131" i="1"/>
  <c r="BI131" i="1"/>
  <c r="BG131" i="1"/>
  <c r="BD132" i="1"/>
  <c r="BJ132" i="1"/>
  <c r="BF132" i="1"/>
  <c r="BP132" i="1"/>
  <c r="BH132" i="1"/>
  <c r="BN132" i="1"/>
  <c r="BL132" i="1"/>
  <c r="BG132" i="1"/>
  <c r="BM131" i="1"/>
  <c r="BK131" i="1"/>
  <c r="BM132" i="1"/>
  <c r="BO132" i="1"/>
  <c r="BI132" i="1"/>
  <c r="BE132" i="1"/>
  <c r="G133" i="1"/>
  <c r="F134" i="1"/>
  <c r="G134" i="1" s="1"/>
  <c r="J135" i="1"/>
  <c r="U135" i="1"/>
  <c r="E135" i="1"/>
  <c r="K135" i="1"/>
  <c r="C136" i="1"/>
  <c r="M135" i="1"/>
  <c r="L135" i="1"/>
  <c r="I135" i="1" l="1"/>
  <c r="T136" i="1"/>
  <c r="P136" i="1"/>
  <c r="S136" i="1"/>
  <c r="R136" i="1"/>
  <c r="Q136" i="1"/>
  <c r="N136" i="1"/>
  <c r="B137" i="1"/>
  <c r="AQ133" i="1"/>
  <c r="AT133" i="1"/>
  <c r="AK133" i="1"/>
  <c r="AZ133" i="1"/>
  <c r="AX133" i="1"/>
  <c r="AR133" i="1"/>
  <c r="BB133" i="1"/>
  <c r="AV133" i="1"/>
  <c r="AP133" i="1"/>
  <c r="AS133" i="1"/>
  <c r="BC133" i="1"/>
  <c r="AW133" i="1"/>
  <c r="AY133" i="1"/>
  <c r="BA133" i="1"/>
  <c r="AU133" i="1"/>
  <c r="AO133" i="1"/>
  <c r="AE133" i="1"/>
  <c r="AI133" i="1"/>
  <c r="AG133" i="1"/>
  <c r="AB133" i="1"/>
  <c r="AF133" i="1"/>
  <c r="AJ133" i="1"/>
  <c r="AN133" i="1"/>
  <c r="AL133" i="1"/>
  <c r="AH133" i="1"/>
  <c r="AD133" i="1"/>
  <c r="AM133" i="1"/>
  <c r="AC133" i="1"/>
  <c r="BQ133" i="1"/>
  <c r="BZ133" i="1"/>
  <c r="BT133" i="1"/>
  <c r="BV133" i="1"/>
  <c r="CB133" i="1"/>
  <c r="BX133" i="1"/>
  <c r="BR133" i="1"/>
  <c r="CD133" i="1"/>
  <c r="BW133" i="1"/>
  <c r="CC133" i="1"/>
  <c r="BU133" i="1"/>
  <c r="BY133" i="1"/>
  <c r="CE133" i="1"/>
  <c r="BS133" i="1"/>
  <c r="CA133" i="1"/>
  <c r="BI133" i="1"/>
  <c r="BL133" i="1"/>
  <c r="BJ133" i="1"/>
  <c r="BH133" i="1"/>
  <c r="BD133" i="1"/>
  <c r="BP133" i="1"/>
  <c r="BN133" i="1"/>
  <c r="BF133" i="1"/>
  <c r="BK133" i="1"/>
  <c r="BM133" i="1"/>
  <c r="BG133" i="1"/>
  <c r="BO133" i="1"/>
  <c r="BE133" i="1"/>
  <c r="O134" i="1"/>
  <c r="V134" i="1" s="1"/>
  <c r="W134" i="1" s="1"/>
  <c r="F135" i="1"/>
  <c r="G135" i="1" s="1"/>
  <c r="J136" i="1"/>
  <c r="C137" i="1"/>
  <c r="M136" i="1"/>
  <c r="K136" i="1"/>
  <c r="E136" i="1"/>
  <c r="U136" i="1"/>
  <c r="I136" i="1" s="1"/>
  <c r="L136" i="1"/>
  <c r="T137" i="1" l="1"/>
  <c r="S137" i="1"/>
  <c r="R137" i="1"/>
  <c r="Q137" i="1"/>
  <c r="P137" i="1"/>
  <c r="N137" i="1"/>
  <c r="B138" i="1"/>
  <c r="Z134" i="1"/>
  <c r="F136" i="1"/>
  <c r="G136" i="1" s="1"/>
  <c r="O135" i="1"/>
  <c r="V135" i="1" s="1"/>
  <c r="W135" i="1" s="1"/>
  <c r="J137" i="1"/>
  <c r="E137" i="1"/>
  <c r="M137" i="1"/>
  <c r="U137" i="1"/>
  <c r="C138" i="1"/>
  <c r="K137" i="1"/>
  <c r="L137" i="1"/>
  <c r="I137" i="1" l="1"/>
  <c r="T138" i="1"/>
  <c r="Q138" i="1"/>
  <c r="R138" i="1"/>
  <c r="P138" i="1"/>
  <c r="S138" i="1"/>
  <c r="N138" i="1"/>
  <c r="B139" i="1"/>
  <c r="AA134" i="1"/>
  <c r="Z135" i="1"/>
  <c r="O136" i="1"/>
  <c r="V136" i="1" s="1"/>
  <c r="W136" i="1" s="1"/>
  <c r="F137" i="1"/>
  <c r="J138" i="1"/>
  <c r="L138" i="1"/>
  <c r="E138" i="1"/>
  <c r="K138" i="1"/>
  <c r="C139" i="1"/>
  <c r="M138" i="1"/>
  <c r="U138" i="1"/>
  <c r="O137" i="1" l="1"/>
  <c r="V137" i="1" s="1"/>
  <c r="W137" i="1" s="1"/>
  <c r="I138" i="1"/>
  <c r="T139" i="1"/>
  <c r="R139" i="1"/>
  <c r="P139" i="1"/>
  <c r="Q139" i="1"/>
  <c r="S139" i="1"/>
  <c r="N139" i="1"/>
  <c r="B140" i="1"/>
  <c r="BC134" i="1"/>
  <c r="AT134" i="1"/>
  <c r="AY134" i="1"/>
  <c r="AU134" i="1"/>
  <c r="AQ134" i="1"/>
  <c r="AI134" i="1"/>
  <c r="AP134" i="1"/>
  <c r="AR134" i="1"/>
  <c r="BB134" i="1"/>
  <c r="AX134" i="1"/>
  <c r="AV134" i="1"/>
  <c r="AZ134" i="1"/>
  <c r="BA134" i="1"/>
  <c r="AW134" i="1"/>
  <c r="AS134" i="1"/>
  <c r="AG134" i="1"/>
  <c r="AE134" i="1"/>
  <c r="BS134" i="1"/>
  <c r="AD134" i="1"/>
  <c r="AH134" i="1"/>
  <c r="AL134" i="1"/>
  <c r="AB134" i="1"/>
  <c r="AF134" i="1"/>
  <c r="AN134" i="1"/>
  <c r="AJ134" i="1"/>
  <c r="AC134" i="1"/>
  <c r="AK134" i="1"/>
  <c r="AO134" i="1"/>
  <c r="AM134" i="1"/>
  <c r="CA134" i="1"/>
  <c r="BW134" i="1"/>
  <c r="BY134" i="1"/>
  <c r="CE134" i="1"/>
  <c r="CC134" i="1"/>
  <c r="BE134" i="1"/>
  <c r="BZ134" i="1"/>
  <c r="BR134" i="1"/>
  <c r="CB134" i="1"/>
  <c r="BX134" i="1"/>
  <c r="CD134" i="1"/>
  <c r="BT134" i="1"/>
  <c r="BV134" i="1"/>
  <c r="BU134" i="1"/>
  <c r="BO134" i="1"/>
  <c r="BI134" i="1"/>
  <c r="AA135" i="1"/>
  <c r="BM134" i="1"/>
  <c r="BD134" i="1"/>
  <c r="BL134" i="1"/>
  <c r="BH134" i="1"/>
  <c r="BF134" i="1"/>
  <c r="BN134" i="1"/>
  <c r="BP134" i="1"/>
  <c r="BJ134" i="1"/>
  <c r="BG134" i="1"/>
  <c r="BK134" i="1"/>
  <c r="BQ134" i="1"/>
  <c r="Z136" i="1"/>
  <c r="G137" i="1"/>
  <c r="F138" i="1"/>
  <c r="J139" i="1"/>
  <c r="E139" i="1"/>
  <c r="M139" i="1"/>
  <c r="L139" i="1"/>
  <c r="U139" i="1"/>
  <c r="I139" i="1" s="1"/>
  <c r="C140" i="1"/>
  <c r="K139" i="1"/>
  <c r="O138" i="1" l="1"/>
  <c r="V138" i="1" s="1"/>
  <c r="W138" i="1" s="1"/>
  <c r="Z137" i="1"/>
  <c r="AA137" i="1" s="1"/>
  <c r="T140" i="1"/>
  <c r="S140" i="1"/>
  <c r="R140" i="1"/>
  <c r="P140" i="1"/>
  <c r="Q140" i="1"/>
  <c r="N140" i="1"/>
  <c r="B141" i="1"/>
  <c r="BC135" i="1"/>
  <c r="AT135" i="1"/>
  <c r="AS135" i="1"/>
  <c r="BA135" i="1"/>
  <c r="AY135" i="1"/>
  <c r="AW135" i="1"/>
  <c r="AI135" i="1"/>
  <c r="AP135" i="1"/>
  <c r="AR135" i="1"/>
  <c r="AX135" i="1"/>
  <c r="AV135" i="1"/>
  <c r="AZ135" i="1"/>
  <c r="BB135" i="1"/>
  <c r="AU135" i="1"/>
  <c r="AQ135" i="1"/>
  <c r="AK135" i="1"/>
  <c r="AC135" i="1"/>
  <c r="AG135" i="1"/>
  <c r="AO135" i="1"/>
  <c r="AE135" i="1"/>
  <c r="BY135" i="1"/>
  <c r="AB135" i="1"/>
  <c r="AF135" i="1"/>
  <c r="AJ135" i="1"/>
  <c r="AN135" i="1"/>
  <c r="AD135" i="1"/>
  <c r="AH135" i="1"/>
  <c r="AL135" i="1"/>
  <c r="AM135" i="1"/>
  <c r="BU135" i="1"/>
  <c r="BS135" i="1"/>
  <c r="BW135" i="1"/>
  <c r="CA135" i="1"/>
  <c r="BK135" i="1"/>
  <c r="BT135" i="1"/>
  <c r="CB135" i="1"/>
  <c r="BR135" i="1"/>
  <c r="BX135" i="1"/>
  <c r="BZ135" i="1"/>
  <c r="BV135" i="1"/>
  <c r="CD135" i="1"/>
  <c r="CE135" i="1"/>
  <c r="CC135" i="1"/>
  <c r="BO135" i="1"/>
  <c r="BQ135" i="1"/>
  <c r="BG135" i="1"/>
  <c r="BE135" i="1"/>
  <c r="AA136" i="1"/>
  <c r="BM135" i="1"/>
  <c r="BJ135" i="1"/>
  <c r="BL135" i="1"/>
  <c r="BH135" i="1"/>
  <c r="BP135" i="1"/>
  <c r="BN135" i="1"/>
  <c r="BF135" i="1"/>
  <c r="BD135" i="1"/>
  <c r="BI135" i="1"/>
  <c r="F139" i="1"/>
  <c r="G139" i="1" s="1"/>
  <c r="G138" i="1"/>
  <c r="J140" i="1"/>
  <c r="E140" i="1"/>
  <c r="L140" i="1"/>
  <c r="C141" i="1"/>
  <c r="U140" i="1"/>
  <c r="M140" i="1"/>
  <c r="K140" i="1"/>
  <c r="Z138" i="1" l="1"/>
  <c r="I140" i="1"/>
  <c r="T141" i="1"/>
  <c r="P141" i="1"/>
  <c r="S141" i="1"/>
  <c r="R141" i="1"/>
  <c r="Q141" i="1"/>
  <c r="N141" i="1"/>
  <c r="B142" i="1"/>
  <c r="BA137" i="1"/>
  <c r="AT137" i="1"/>
  <c r="AW136" i="1"/>
  <c r="AT136" i="1"/>
  <c r="AQ136" i="1"/>
  <c r="AW137" i="1"/>
  <c r="AZ136" i="1"/>
  <c r="AR136" i="1"/>
  <c r="BB136" i="1"/>
  <c r="AV136" i="1"/>
  <c r="AP136" i="1"/>
  <c r="AX136" i="1"/>
  <c r="BA136" i="1"/>
  <c r="AS136" i="1"/>
  <c r="AY137" i="1"/>
  <c r="AG137" i="1"/>
  <c r="AP137" i="1"/>
  <c r="AR137" i="1"/>
  <c r="AX137" i="1"/>
  <c r="AV137" i="1"/>
  <c r="AZ137" i="1"/>
  <c r="BB137" i="1"/>
  <c r="AY136" i="1"/>
  <c r="AS137" i="1"/>
  <c r="AU137" i="1"/>
  <c r="BC136" i="1"/>
  <c r="AU136" i="1"/>
  <c r="AQ137" i="1"/>
  <c r="BC137" i="1"/>
  <c r="AI137" i="1"/>
  <c r="AC137" i="1"/>
  <c r="BG137" i="1"/>
  <c r="AE137" i="1"/>
  <c r="BW136" i="1"/>
  <c r="AD136" i="1"/>
  <c r="AH136" i="1"/>
  <c r="AL136" i="1"/>
  <c r="AF136" i="1"/>
  <c r="AJ136" i="1"/>
  <c r="AB136" i="1"/>
  <c r="AN136" i="1"/>
  <c r="AM136" i="1"/>
  <c r="AK137" i="1"/>
  <c r="AI136" i="1"/>
  <c r="AK136" i="1"/>
  <c r="AC136" i="1"/>
  <c r="AO136" i="1"/>
  <c r="BU137" i="1"/>
  <c r="AB137" i="1"/>
  <c r="AF137" i="1"/>
  <c r="AJ137" i="1"/>
  <c r="AN137" i="1"/>
  <c r="AH137" i="1"/>
  <c r="AL137" i="1"/>
  <c r="AD137" i="1"/>
  <c r="AG136" i="1"/>
  <c r="AE136" i="1"/>
  <c r="AO137" i="1"/>
  <c r="AM137" i="1"/>
  <c r="BP137" i="1"/>
  <c r="BN137" i="1"/>
  <c r="BS137" i="1"/>
  <c r="CC137" i="1"/>
  <c r="BO137" i="1"/>
  <c r="BD137" i="1"/>
  <c r="BE137" i="1"/>
  <c r="BL137" i="1"/>
  <c r="BW137" i="1"/>
  <c r="BQ137" i="1"/>
  <c r="BJ137" i="1"/>
  <c r="BI137" i="1"/>
  <c r="BY137" i="1"/>
  <c r="BK137" i="1"/>
  <c r="BM137" i="1"/>
  <c r="BF137" i="1"/>
  <c r="BH137" i="1"/>
  <c r="CA137" i="1"/>
  <c r="CC136" i="1"/>
  <c r="CA136" i="1"/>
  <c r="CE137" i="1"/>
  <c r="BG136" i="1"/>
  <c r="BT136" i="1"/>
  <c r="CB136" i="1"/>
  <c r="BV136" i="1"/>
  <c r="BZ136" i="1"/>
  <c r="BR136" i="1"/>
  <c r="CD136" i="1"/>
  <c r="BX136" i="1"/>
  <c r="BT137" i="1"/>
  <c r="CD137" i="1"/>
  <c r="BZ137" i="1"/>
  <c r="CB137" i="1"/>
  <c r="BX137" i="1"/>
  <c r="BV137" i="1"/>
  <c r="BR137" i="1"/>
  <c r="BU136" i="1"/>
  <c r="BY136" i="1"/>
  <c r="CE136" i="1"/>
  <c r="BS136" i="1"/>
  <c r="AA138" i="1"/>
  <c r="BI136" i="1"/>
  <c r="BF136" i="1"/>
  <c r="BJ136" i="1"/>
  <c r="BL136" i="1"/>
  <c r="BD136" i="1"/>
  <c r="BH136" i="1"/>
  <c r="BN136" i="1"/>
  <c r="BP136" i="1"/>
  <c r="BE136" i="1"/>
  <c r="BM136" i="1"/>
  <c r="BO136" i="1"/>
  <c r="BK136" i="1"/>
  <c r="BQ136" i="1"/>
  <c r="F140" i="1"/>
  <c r="O140" i="1" s="1"/>
  <c r="V140" i="1" s="1"/>
  <c r="W140" i="1" s="1"/>
  <c r="O139" i="1"/>
  <c r="V139" i="1" s="1"/>
  <c r="W139" i="1" s="1"/>
  <c r="J141" i="1"/>
  <c r="L141" i="1"/>
  <c r="K141" i="1"/>
  <c r="M141" i="1"/>
  <c r="U141" i="1"/>
  <c r="C142" i="1"/>
  <c r="E141" i="1"/>
  <c r="I141" i="1" l="1"/>
  <c r="B143" i="1"/>
  <c r="T142" i="1"/>
  <c r="Q142" i="1"/>
  <c r="S142" i="1"/>
  <c r="P142" i="1"/>
  <c r="R142" i="1"/>
  <c r="AS138" i="1"/>
  <c r="AT138" i="1"/>
  <c r="BC138" i="1"/>
  <c r="AY138" i="1"/>
  <c r="BA138" i="1"/>
  <c r="AI138" i="1"/>
  <c r="AZ138" i="1"/>
  <c r="AX138" i="1"/>
  <c r="AV138" i="1"/>
  <c r="BB138" i="1"/>
  <c r="AR138" i="1"/>
  <c r="AP138" i="1"/>
  <c r="AQ138" i="1"/>
  <c r="AU138" i="1"/>
  <c r="AW138" i="1"/>
  <c r="AE138" i="1"/>
  <c r="AO138" i="1"/>
  <c r="AG138" i="1"/>
  <c r="AM138" i="1"/>
  <c r="BY138" i="1"/>
  <c r="AD138" i="1"/>
  <c r="AH138" i="1"/>
  <c r="AL138" i="1"/>
  <c r="AJ138" i="1"/>
  <c r="AN138" i="1"/>
  <c r="AF138" i="1"/>
  <c r="AB138" i="1"/>
  <c r="AK138" i="1"/>
  <c r="AC138" i="1"/>
  <c r="I142" i="1"/>
  <c r="N142" i="1"/>
  <c r="BG138" i="1"/>
  <c r="BT138" i="1"/>
  <c r="BX138" i="1"/>
  <c r="CB138" i="1"/>
  <c r="BR138" i="1"/>
  <c r="BZ138" i="1"/>
  <c r="BV138" i="1"/>
  <c r="CD138" i="1"/>
  <c r="CE138" i="1"/>
  <c r="CC138" i="1"/>
  <c r="BW138" i="1"/>
  <c r="BS138" i="1"/>
  <c r="BU138" i="1"/>
  <c r="CA138" i="1"/>
  <c r="BI138" i="1"/>
  <c r="BH138" i="1"/>
  <c r="BP138" i="1"/>
  <c r="BN138" i="1"/>
  <c r="BF138" i="1"/>
  <c r="BL138" i="1"/>
  <c r="BJ138" i="1"/>
  <c r="BD138" i="1"/>
  <c r="BQ138" i="1"/>
  <c r="BM138" i="1"/>
  <c r="BE138" i="1"/>
  <c r="Z140" i="1"/>
  <c r="Z139" i="1"/>
  <c r="BK138" i="1"/>
  <c r="BO138" i="1"/>
  <c r="F141" i="1"/>
  <c r="G141" i="1" s="1"/>
  <c r="G140" i="1"/>
  <c r="J142" i="1"/>
  <c r="M142" i="1"/>
  <c r="E142" i="1"/>
  <c r="C143" i="1"/>
  <c r="U142" i="1"/>
  <c r="K142" i="1"/>
  <c r="L142" i="1"/>
  <c r="B144" i="1" l="1"/>
  <c r="T143" i="1"/>
  <c r="S143" i="1"/>
  <c r="R143" i="1"/>
  <c r="P143" i="1"/>
  <c r="Q143" i="1"/>
  <c r="F142" i="1"/>
  <c r="O142" i="1" s="1"/>
  <c r="V142" i="1" s="1"/>
  <c r="W142" i="1" s="1"/>
  <c r="I143" i="1"/>
  <c r="N143" i="1"/>
  <c r="AA140" i="1"/>
  <c r="AA139" i="1"/>
  <c r="O141" i="1"/>
  <c r="V141" i="1" s="1"/>
  <c r="W141" i="1" s="1"/>
  <c r="J143" i="1"/>
  <c r="C144" i="1"/>
  <c r="U143" i="1"/>
  <c r="L143" i="1"/>
  <c r="E143" i="1"/>
  <c r="K143" i="1"/>
  <c r="M143" i="1"/>
  <c r="B145" i="1" l="1"/>
  <c r="T144" i="1"/>
  <c r="R144" i="1"/>
  <c r="Q144" i="1"/>
  <c r="S144" i="1"/>
  <c r="P144" i="1"/>
  <c r="G142" i="1"/>
  <c r="AS140" i="1"/>
  <c r="AT140" i="1"/>
  <c r="AS139" i="1"/>
  <c r="AT139" i="1"/>
  <c r="BA140" i="1"/>
  <c r="BC140" i="1"/>
  <c r="AK139" i="1"/>
  <c r="AX139" i="1"/>
  <c r="AV139" i="1"/>
  <c r="BB139" i="1"/>
  <c r="AZ139" i="1"/>
  <c r="AR139" i="1"/>
  <c r="AP139" i="1"/>
  <c r="AY139" i="1"/>
  <c r="AW139" i="1"/>
  <c r="AY140" i="1"/>
  <c r="AQ139" i="1"/>
  <c r="BC139" i="1"/>
  <c r="AW140" i="1"/>
  <c r="AM140" i="1"/>
  <c r="AP140" i="1"/>
  <c r="AX140" i="1"/>
  <c r="AV140" i="1"/>
  <c r="AZ140" i="1"/>
  <c r="BB140" i="1"/>
  <c r="AR140" i="1"/>
  <c r="AU139" i="1"/>
  <c r="BA139" i="1"/>
  <c r="AU140" i="1"/>
  <c r="AQ140" i="1"/>
  <c r="AE140" i="1"/>
  <c r="AI140" i="1"/>
  <c r="AC139" i="1"/>
  <c r="AO139" i="1"/>
  <c r="BW139" i="1"/>
  <c r="AB139" i="1"/>
  <c r="AF139" i="1"/>
  <c r="AJ139" i="1"/>
  <c r="AN139" i="1"/>
  <c r="AL139" i="1"/>
  <c r="AH139" i="1"/>
  <c r="AD139" i="1"/>
  <c r="AI139" i="1"/>
  <c r="AE139" i="1"/>
  <c r="BU140" i="1"/>
  <c r="AD140" i="1"/>
  <c r="AH140" i="1"/>
  <c r="AL140" i="1"/>
  <c r="AN140" i="1"/>
  <c r="AB140" i="1"/>
  <c r="AJ140" i="1"/>
  <c r="AF140" i="1"/>
  <c r="AO140" i="1"/>
  <c r="AC140" i="1"/>
  <c r="AK140" i="1"/>
  <c r="AG140" i="1"/>
  <c r="AM139" i="1"/>
  <c r="AG139" i="1"/>
  <c r="F143" i="1"/>
  <c r="G143" i="1" s="1"/>
  <c r="I144" i="1"/>
  <c r="N144" i="1"/>
  <c r="BD140" i="1"/>
  <c r="BI140" i="1"/>
  <c r="BK140" i="1"/>
  <c r="BP140" i="1"/>
  <c r="CC139" i="1"/>
  <c r="CA139" i="1"/>
  <c r="BT140" i="1"/>
  <c r="CB140" i="1"/>
  <c r="BZ140" i="1"/>
  <c r="BV140" i="1"/>
  <c r="BR140" i="1"/>
  <c r="BX140" i="1"/>
  <c r="CD140" i="1"/>
  <c r="BG140" i="1"/>
  <c r="BQ140" i="1"/>
  <c r="BL140" i="1"/>
  <c r="BN140" i="1"/>
  <c r="BS140" i="1"/>
  <c r="CA140" i="1"/>
  <c r="BO140" i="1"/>
  <c r="BM139" i="1"/>
  <c r="BT139" i="1"/>
  <c r="BX139" i="1"/>
  <c r="BR139" i="1"/>
  <c r="BZ139" i="1"/>
  <c r="BV139" i="1"/>
  <c r="CB139" i="1"/>
  <c r="CD139" i="1"/>
  <c r="BJ140" i="1"/>
  <c r="CE140" i="1"/>
  <c r="BY140" i="1"/>
  <c r="CE139" i="1"/>
  <c r="BS139" i="1"/>
  <c r="BE140" i="1"/>
  <c r="BM140" i="1"/>
  <c r="BH140" i="1"/>
  <c r="BF140" i="1"/>
  <c r="BW140" i="1"/>
  <c r="CC140" i="1"/>
  <c r="BU139" i="1"/>
  <c r="BY139" i="1"/>
  <c r="O143" i="1"/>
  <c r="V143" i="1" s="1"/>
  <c r="W143" i="1" s="1"/>
  <c r="BG139" i="1"/>
  <c r="BE139" i="1"/>
  <c r="BQ139" i="1"/>
  <c r="Z142" i="1"/>
  <c r="Z141" i="1"/>
  <c r="BO139" i="1"/>
  <c r="BI139" i="1"/>
  <c r="BP139" i="1"/>
  <c r="BD139" i="1"/>
  <c r="BH139" i="1"/>
  <c r="BN139" i="1"/>
  <c r="BF139" i="1"/>
  <c r="BJ139" i="1"/>
  <c r="BL139" i="1"/>
  <c r="BK139" i="1"/>
  <c r="Z143" i="1"/>
  <c r="J144" i="1"/>
  <c r="E144" i="1"/>
  <c r="M144" i="1"/>
  <c r="C145" i="1"/>
  <c r="K144" i="1"/>
  <c r="L144" i="1"/>
  <c r="U144" i="1"/>
  <c r="B146" i="1" l="1"/>
  <c r="T145" i="1"/>
  <c r="R145" i="1"/>
  <c r="S145" i="1"/>
  <c r="P145" i="1"/>
  <c r="Q145" i="1"/>
  <c r="I145" i="1"/>
  <c r="N145" i="1"/>
  <c r="F144" i="1"/>
  <c r="O144" i="1" s="1"/>
  <c r="AA141" i="1"/>
  <c r="AA143" i="1"/>
  <c r="AA142" i="1"/>
  <c r="J145" i="1"/>
  <c r="L145" i="1"/>
  <c r="M145" i="1"/>
  <c r="U145" i="1"/>
  <c r="E145" i="1"/>
  <c r="K145" i="1"/>
  <c r="C146" i="1"/>
  <c r="B147" i="1" l="1"/>
  <c r="T146" i="1"/>
  <c r="P146" i="1"/>
  <c r="R146" i="1"/>
  <c r="Q146" i="1"/>
  <c r="S146" i="1"/>
  <c r="G144" i="1"/>
  <c r="Z144" i="1"/>
  <c r="AA144" i="1" s="1"/>
  <c r="V144" i="1"/>
  <c r="W144" i="1" s="1"/>
  <c r="AY142" i="1"/>
  <c r="AT142" i="1"/>
  <c r="BC143" i="1"/>
  <c r="AT143" i="1"/>
  <c r="AU141" i="1"/>
  <c r="AT141" i="1"/>
  <c r="BA143" i="1"/>
  <c r="AQ141" i="1"/>
  <c r="AS141" i="1"/>
  <c r="AC143" i="1"/>
  <c r="AP143" i="1"/>
  <c r="AR143" i="1"/>
  <c r="BB143" i="1"/>
  <c r="AV143" i="1"/>
  <c r="AX143" i="1"/>
  <c r="AZ143" i="1"/>
  <c r="AQ143" i="1"/>
  <c r="AW141" i="1"/>
  <c r="BC142" i="1"/>
  <c r="AO142" i="1"/>
  <c r="AP142" i="1"/>
  <c r="AV142" i="1"/>
  <c r="BB142" i="1"/>
  <c r="AX142" i="1"/>
  <c r="AZ142" i="1"/>
  <c r="AR142" i="1"/>
  <c r="AU142" i="1"/>
  <c r="AY143" i="1"/>
  <c r="BC141" i="1"/>
  <c r="AS142" i="1"/>
  <c r="BA142" i="1"/>
  <c r="AW143" i="1"/>
  <c r="AK141" i="1"/>
  <c r="AZ141" i="1"/>
  <c r="AX141" i="1"/>
  <c r="AV141" i="1"/>
  <c r="AR141" i="1"/>
  <c r="AP141" i="1"/>
  <c r="BB141" i="1"/>
  <c r="AS143" i="1"/>
  <c r="AU143" i="1"/>
  <c r="BA141" i="1"/>
  <c r="AY141" i="1"/>
  <c r="AW142" i="1"/>
  <c r="AQ142" i="1"/>
  <c r="AG142" i="1"/>
  <c r="AE143" i="1"/>
  <c r="AC141" i="1"/>
  <c r="BW142" i="1"/>
  <c r="AD142" i="1"/>
  <c r="AH142" i="1"/>
  <c r="AL142" i="1"/>
  <c r="AB142" i="1"/>
  <c r="AF142" i="1"/>
  <c r="AN142" i="1"/>
  <c r="AJ142" i="1"/>
  <c r="BS143" i="1"/>
  <c r="AB143" i="1"/>
  <c r="AF143" i="1"/>
  <c r="AJ143" i="1"/>
  <c r="AN143" i="1"/>
  <c r="AD143" i="1"/>
  <c r="AH143" i="1"/>
  <c r="AL143" i="1"/>
  <c r="CC141" i="1"/>
  <c r="AB141" i="1"/>
  <c r="AF141" i="1"/>
  <c r="AJ141" i="1"/>
  <c r="AN141" i="1"/>
  <c r="AD141" i="1"/>
  <c r="AH141" i="1"/>
  <c r="AL141" i="1"/>
  <c r="AI142" i="1"/>
  <c r="AM142" i="1"/>
  <c r="AM143" i="1"/>
  <c r="AM141" i="1"/>
  <c r="AI141" i="1"/>
  <c r="AC142" i="1"/>
  <c r="AG143" i="1"/>
  <c r="AO143" i="1"/>
  <c r="AG141" i="1"/>
  <c r="AE141" i="1"/>
  <c r="AE142" i="1"/>
  <c r="AK142" i="1"/>
  <c r="AK143" i="1"/>
  <c r="AI143" i="1"/>
  <c r="AO141" i="1"/>
  <c r="I146" i="1"/>
  <c r="N146" i="1"/>
  <c r="CA141" i="1"/>
  <c r="BU142" i="1"/>
  <c r="CA142" i="1"/>
  <c r="BY142" i="1"/>
  <c r="CE142" i="1"/>
  <c r="BY143" i="1"/>
  <c r="CE141" i="1"/>
  <c r="BG143" i="1"/>
  <c r="CB143" i="1"/>
  <c r="BR143" i="1"/>
  <c r="BV143" i="1"/>
  <c r="BT143" i="1"/>
  <c r="BZ143" i="1"/>
  <c r="BX143" i="1"/>
  <c r="CD143" i="1"/>
  <c r="BW143" i="1"/>
  <c r="BU143" i="1"/>
  <c r="BQ141" i="1"/>
  <c r="BZ141" i="1"/>
  <c r="BV141" i="1"/>
  <c r="CD141" i="1"/>
  <c r="BX141" i="1"/>
  <c r="BT141" i="1"/>
  <c r="CB141" i="1"/>
  <c r="BR141" i="1"/>
  <c r="CE143" i="1"/>
  <c r="CC143" i="1"/>
  <c r="BY141" i="1"/>
  <c r="BS141" i="1"/>
  <c r="BK142" i="1"/>
  <c r="BT142" i="1"/>
  <c r="CB142" i="1"/>
  <c r="BX142" i="1"/>
  <c r="BR142" i="1"/>
  <c r="BZ142" i="1"/>
  <c r="BV142" i="1"/>
  <c r="CD142" i="1"/>
  <c r="CC142" i="1"/>
  <c r="BS142" i="1"/>
  <c r="CA143" i="1"/>
  <c r="BU141" i="1"/>
  <c r="BW141" i="1"/>
  <c r="F145" i="1"/>
  <c r="G145" i="1" s="1"/>
  <c r="BI141" i="1"/>
  <c r="BE143" i="1"/>
  <c r="BG141" i="1"/>
  <c r="BI143" i="1"/>
  <c r="BG142" i="1"/>
  <c r="BQ143" i="1"/>
  <c r="BK141" i="1"/>
  <c r="BO142" i="1"/>
  <c r="BN142" i="1"/>
  <c r="BF142" i="1"/>
  <c r="BD142" i="1"/>
  <c r="BL142" i="1"/>
  <c r="BH142" i="1"/>
  <c r="BP142" i="1"/>
  <c r="BJ142" i="1"/>
  <c r="BH143" i="1"/>
  <c r="BN143" i="1"/>
  <c r="BF143" i="1"/>
  <c r="BL143" i="1"/>
  <c r="BD143" i="1"/>
  <c r="BP143" i="1"/>
  <c r="BJ143" i="1"/>
  <c r="BO143" i="1"/>
  <c r="BH141" i="1"/>
  <c r="BD141" i="1"/>
  <c r="BN141" i="1"/>
  <c r="BJ141" i="1"/>
  <c r="BF141" i="1"/>
  <c r="BP141" i="1"/>
  <c r="BL141" i="1"/>
  <c r="BO141" i="1"/>
  <c r="BM142" i="1"/>
  <c r="BE142" i="1"/>
  <c r="BM143" i="1"/>
  <c r="BK143" i="1"/>
  <c r="BE141" i="1"/>
  <c r="BM141" i="1"/>
  <c r="BQ142" i="1"/>
  <c r="BI142" i="1"/>
  <c r="J146" i="1"/>
  <c r="L146" i="1"/>
  <c r="M146" i="1"/>
  <c r="U146" i="1"/>
  <c r="K146" i="1"/>
  <c r="E146" i="1"/>
  <c r="C147" i="1"/>
  <c r="B148" i="1" l="1"/>
  <c r="T147" i="1"/>
  <c r="Q147" i="1"/>
  <c r="S147" i="1"/>
  <c r="P147" i="1"/>
  <c r="R147" i="1"/>
  <c r="O145" i="1"/>
  <c r="Z145" i="1" s="1"/>
  <c r="AA145" i="1" s="1"/>
  <c r="F146" i="1"/>
  <c r="G146" i="1" s="1"/>
  <c r="BA144" i="1"/>
  <c r="AT144" i="1"/>
  <c r="BC144" i="1"/>
  <c r="AK144" i="1"/>
  <c r="AP144" i="1"/>
  <c r="AR144" i="1"/>
  <c r="AX144" i="1"/>
  <c r="AV144" i="1"/>
  <c r="BB144" i="1"/>
  <c r="AZ144" i="1"/>
  <c r="AU144" i="1"/>
  <c r="AY144" i="1"/>
  <c r="AS144" i="1"/>
  <c r="AW144" i="1"/>
  <c r="AQ144" i="1"/>
  <c r="AC144" i="1"/>
  <c r="BW144" i="1"/>
  <c r="AD144" i="1"/>
  <c r="AH144" i="1"/>
  <c r="AL144" i="1"/>
  <c r="AF144" i="1"/>
  <c r="AJ144" i="1"/>
  <c r="AN144" i="1"/>
  <c r="AB144" i="1"/>
  <c r="AI144" i="1"/>
  <c r="AE144" i="1"/>
  <c r="AG144" i="1"/>
  <c r="AM144" i="1"/>
  <c r="AO144" i="1"/>
  <c r="I147" i="1"/>
  <c r="N147" i="1"/>
  <c r="BS144" i="1"/>
  <c r="BI144" i="1"/>
  <c r="BT144" i="1"/>
  <c r="CB144" i="1"/>
  <c r="BX144" i="1"/>
  <c r="BV144" i="1"/>
  <c r="BR144" i="1"/>
  <c r="BZ144" i="1"/>
  <c r="CD144" i="1"/>
  <c r="BU144" i="1"/>
  <c r="CC144" i="1"/>
  <c r="CE144" i="1"/>
  <c r="BY144" i="1"/>
  <c r="CA144" i="1"/>
  <c r="BO144" i="1"/>
  <c r="BQ144" i="1"/>
  <c r="BL144" i="1"/>
  <c r="BD144" i="1"/>
  <c r="BH144" i="1"/>
  <c r="BN144" i="1"/>
  <c r="BP144" i="1"/>
  <c r="BF144" i="1"/>
  <c r="BJ144" i="1"/>
  <c r="BM144" i="1"/>
  <c r="BE144" i="1"/>
  <c r="BG144" i="1"/>
  <c r="BK144" i="1"/>
  <c r="J147" i="1"/>
  <c r="U147" i="1"/>
  <c r="C148" i="1"/>
  <c r="L147" i="1"/>
  <c r="E147" i="1"/>
  <c r="K147" i="1"/>
  <c r="M147" i="1"/>
  <c r="B149" i="1" l="1"/>
  <c r="T148" i="1"/>
  <c r="S148" i="1"/>
  <c r="Q148" i="1"/>
  <c r="P148" i="1"/>
  <c r="R148" i="1"/>
  <c r="V145" i="1"/>
  <c r="W145" i="1" s="1"/>
  <c r="O146" i="1"/>
  <c r="Z146" i="1" s="1"/>
  <c r="AA146" i="1" s="1"/>
  <c r="AS145" i="1"/>
  <c r="AT145" i="1"/>
  <c r="AQ145" i="1"/>
  <c r="AW145" i="1"/>
  <c r="BC145" i="1"/>
  <c r="AU145" i="1"/>
  <c r="BA145" i="1"/>
  <c r="AG145" i="1"/>
  <c r="AP145" i="1"/>
  <c r="BB145" i="1"/>
  <c r="AR145" i="1"/>
  <c r="AV145" i="1"/>
  <c r="AX145" i="1"/>
  <c r="AZ145" i="1"/>
  <c r="AY145" i="1"/>
  <c r="AE145" i="1"/>
  <c r="CC145" i="1"/>
  <c r="AB145" i="1"/>
  <c r="AF145" i="1"/>
  <c r="AJ145" i="1"/>
  <c r="AN145" i="1"/>
  <c r="AH145" i="1"/>
  <c r="AL145" i="1"/>
  <c r="AD145" i="1"/>
  <c r="AO145" i="1"/>
  <c r="AI145" i="1"/>
  <c r="AM145" i="1"/>
  <c r="AK145" i="1"/>
  <c r="AC145" i="1"/>
  <c r="F147" i="1"/>
  <c r="O147" i="1" s="1"/>
  <c r="I148" i="1"/>
  <c r="N148" i="1"/>
  <c r="CA145" i="1"/>
  <c r="BI145" i="1"/>
  <c r="BX145" i="1"/>
  <c r="CB145" i="1"/>
  <c r="BZ145" i="1"/>
  <c r="CD145" i="1"/>
  <c r="BR145" i="1"/>
  <c r="BT145" i="1"/>
  <c r="BV145" i="1"/>
  <c r="BU145" i="1"/>
  <c r="BW145" i="1"/>
  <c r="CE145" i="1"/>
  <c r="BS145" i="1"/>
  <c r="BY145" i="1"/>
  <c r="BQ145" i="1"/>
  <c r="BG145" i="1"/>
  <c r="BO145" i="1"/>
  <c r="BF145" i="1"/>
  <c r="BP145" i="1"/>
  <c r="BL145" i="1"/>
  <c r="BD145" i="1"/>
  <c r="BJ145" i="1"/>
  <c r="BN145" i="1"/>
  <c r="BH145" i="1"/>
  <c r="BE145" i="1"/>
  <c r="BM145" i="1"/>
  <c r="BK145" i="1"/>
  <c r="J148" i="1"/>
  <c r="K148" i="1"/>
  <c r="L148" i="1"/>
  <c r="E148" i="1"/>
  <c r="M148" i="1"/>
  <c r="U148" i="1"/>
  <c r="C149" i="1"/>
  <c r="B150" i="1" l="1"/>
  <c r="T149" i="1"/>
  <c r="Q149" i="1"/>
  <c r="R149" i="1"/>
  <c r="S149" i="1"/>
  <c r="P149" i="1"/>
  <c r="V146" i="1"/>
  <c r="W146" i="1" s="1"/>
  <c r="G147" i="1"/>
  <c r="Z147" i="1"/>
  <c r="AA147" i="1" s="1"/>
  <c r="AQ147" i="1" s="1"/>
  <c r="V147" i="1"/>
  <c r="W147" i="1" s="1"/>
  <c r="AW146" i="1"/>
  <c r="AT146" i="1"/>
  <c r="BA146" i="1"/>
  <c r="BC146" i="1"/>
  <c r="AR146" i="1"/>
  <c r="AX146" i="1"/>
  <c r="AV146" i="1"/>
  <c r="AP146" i="1"/>
  <c r="BB146" i="1"/>
  <c r="AZ146" i="1"/>
  <c r="AQ146" i="1"/>
  <c r="AY146" i="1"/>
  <c r="AS146" i="1"/>
  <c r="AU146" i="1"/>
  <c r="AE146" i="1"/>
  <c r="AK146" i="1"/>
  <c r="BS146" i="1"/>
  <c r="AD146" i="1"/>
  <c r="AH146" i="1"/>
  <c r="AL146" i="1"/>
  <c r="AJ146" i="1"/>
  <c r="AN146" i="1"/>
  <c r="AB146" i="1"/>
  <c r="AF146" i="1"/>
  <c r="AG146" i="1"/>
  <c r="AO146" i="1"/>
  <c r="AI146" i="1"/>
  <c r="AM146" i="1"/>
  <c r="AC146" i="1"/>
  <c r="F148" i="1"/>
  <c r="G148" i="1" s="1"/>
  <c r="I149" i="1"/>
  <c r="N149" i="1"/>
  <c r="BM146" i="1"/>
  <c r="BT146" i="1"/>
  <c r="BX146" i="1"/>
  <c r="CB146" i="1"/>
  <c r="BR146" i="1"/>
  <c r="BZ146" i="1"/>
  <c r="BV146" i="1"/>
  <c r="CD146" i="1"/>
  <c r="CA146" i="1"/>
  <c r="BY146" i="1"/>
  <c r="BU146" i="1"/>
  <c r="CC146" i="1"/>
  <c r="BW146" i="1"/>
  <c r="CE146" i="1"/>
  <c r="BO146" i="1"/>
  <c r="BE146" i="1"/>
  <c r="BI146" i="1"/>
  <c r="BH146" i="1"/>
  <c r="BP146" i="1"/>
  <c r="BN146" i="1"/>
  <c r="BF146" i="1"/>
  <c r="BD146" i="1"/>
  <c r="BJ146" i="1"/>
  <c r="BL146" i="1"/>
  <c r="BK146" i="1"/>
  <c r="BG146" i="1"/>
  <c r="BQ146" i="1"/>
  <c r="J149" i="1"/>
  <c r="L149" i="1"/>
  <c r="K149" i="1"/>
  <c r="M149" i="1"/>
  <c r="U149" i="1"/>
  <c r="E149" i="1"/>
  <c r="C150" i="1"/>
  <c r="B151" i="1" l="1"/>
  <c r="T150" i="1"/>
  <c r="R150" i="1"/>
  <c r="S150" i="1"/>
  <c r="P150" i="1"/>
  <c r="Q150" i="1"/>
  <c r="O148" i="1"/>
  <c r="V148" i="1" s="1"/>
  <c r="W148" i="1" s="1"/>
  <c r="AU147" i="1"/>
  <c r="AT147" i="1"/>
  <c r="BL147" i="1"/>
  <c r="BQ147" i="1"/>
  <c r="BH147" i="1"/>
  <c r="BX147" i="1"/>
  <c r="AO147" i="1"/>
  <c r="CB147" i="1"/>
  <c r="AI147" i="1"/>
  <c r="BG147" i="1"/>
  <c r="BY147" i="1"/>
  <c r="AJ147" i="1"/>
  <c r="BD147" i="1"/>
  <c r="CA147" i="1"/>
  <c r="AN147" i="1"/>
  <c r="BN147" i="1"/>
  <c r="BE147" i="1"/>
  <c r="BW147" i="1"/>
  <c r="BR147" i="1"/>
  <c r="AD147" i="1"/>
  <c r="AW147" i="1"/>
  <c r="BO147" i="1"/>
  <c r="BJ147" i="1"/>
  <c r="BI147" i="1"/>
  <c r="CD147" i="1"/>
  <c r="AG147" i="1"/>
  <c r="BC147" i="1"/>
  <c r="BU147" i="1"/>
  <c r="BS147" i="1"/>
  <c r="BZ147" i="1"/>
  <c r="BM147" i="1"/>
  <c r="AC147" i="1"/>
  <c r="AE147" i="1"/>
  <c r="AL147" i="1"/>
  <c r="AB147" i="1"/>
  <c r="AS147" i="1"/>
  <c r="BF147" i="1"/>
  <c r="BP147" i="1"/>
  <c r="BK147" i="1"/>
  <c r="CE147" i="1"/>
  <c r="CC147" i="1"/>
  <c r="BV147" i="1"/>
  <c r="BT147" i="1"/>
  <c r="AM147" i="1"/>
  <c r="AK147" i="1"/>
  <c r="AH147" i="1"/>
  <c r="AF147" i="1"/>
  <c r="AY147" i="1"/>
  <c r="BA147" i="1"/>
  <c r="AR147" i="1"/>
  <c r="AX147" i="1"/>
  <c r="AV147" i="1"/>
  <c r="BB147" i="1"/>
  <c r="AZ147" i="1"/>
  <c r="AP147" i="1"/>
  <c r="I150" i="1"/>
  <c r="N150" i="1"/>
  <c r="F149" i="1"/>
  <c r="G149" i="1" s="1"/>
  <c r="J150" i="1"/>
  <c r="K150" i="1"/>
  <c r="E150" i="1"/>
  <c r="C151" i="1"/>
  <c r="U150" i="1"/>
  <c r="M150" i="1"/>
  <c r="L150" i="1"/>
  <c r="B152" i="1" l="1"/>
  <c r="T151" i="1"/>
  <c r="S151" i="1"/>
  <c r="Q151" i="1"/>
  <c r="R151" i="1"/>
  <c r="P151" i="1"/>
  <c r="Z148" i="1"/>
  <c r="AA148" i="1" s="1"/>
  <c r="AR148" i="1" s="1"/>
  <c r="O149" i="1"/>
  <c r="V149" i="1" s="1"/>
  <c r="W149" i="1" s="1"/>
  <c r="I151" i="1"/>
  <c r="N151" i="1"/>
  <c r="F150" i="1"/>
  <c r="O150" i="1" s="1"/>
  <c r="J151" i="1"/>
  <c r="K151" i="1"/>
  <c r="C152" i="1"/>
  <c r="L151" i="1"/>
  <c r="U151" i="1"/>
  <c r="M151" i="1"/>
  <c r="E151" i="1"/>
  <c r="B153" i="1" l="1"/>
  <c r="T152" i="1"/>
  <c r="P152" i="1"/>
  <c r="S152" i="1"/>
  <c r="R152" i="1"/>
  <c r="Q152" i="1"/>
  <c r="BR148" i="1"/>
  <c r="BI148" i="1"/>
  <c r="BQ148" i="1"/>
  <c r="Z149" i="1"/>
  <c r="AA149" i="1" s="1"/>
  <c r="AT149" i="1" s="1"/>
  <c r="AU148" i="1"/>
  <c r="AZ148" i="1"/>
  <c r="AI148" i="1"/>
  <c r="BP148" i="1"/>
  <c r="BT148" i="1"/>
  <c r="AL148" i="1"/>
  <c r="AS148" i="1"/>
  <c r="BD148" i="1"/>
  <c r="BN148" i="1"/>
  <c r="CD148" i="1"/>
  <c r="BK148" i="1"/>
  <c r="AF148" i="1"/>
  <c r="AH148" i="1"/>
  <c r="AW148" i="1"/>
  <c r="AV148" i="1"/>
  <c r="BA148" i="1"/>
  <c r="BL148" i="1"/>
  <c r="BH148" i="1"/>
  <c r="CC148" i="1"/>
  <c r="BV148" i="1"/>
  <c r="BW148" i="1"/>
  <c r="AK148" i="1"/>
  <c r="AJ148" i="1"/>
  <c r="AD148" i="1"/>
  <c r="BC148" i="1"/>
  <c r="AX148" i="1"/>
  <c r="BO148" i="1"/>
  <c r="BJ148" i="1"/>
  <c r="BE148" i="1"/>
  <c r="BU148" i="1"/>
  <c r="CB148" i="1"/>
  <c r="CA148" i="1"/>
  <c r="AM148" i="1"/>
  <c r="AB148" i="1"/>
  <c r="AE148" i="1"/>
  <c r="AP148" i="1"/>
  <c r="BB148" i="1"/>
  <c r="AT148" i="1"/>
  <c r="BM148" i="1"/>
  <c r="BF148" i="1"/>
  <c r="BG148" i="1"/>
  <c r="CE148" i="1"/>
  <c r="BZ148" i="1"/>
  <c r="BX148" i="1"/>
  <c r="BY148" i="1"/>
  <c r="AG148" i="1"/>
  <c r="AO148" i="1"/>
  <c r="AN148" i="1"/>
  <c r="BS148" i="1"/>
  <c r="AY148" i="1"/>
  <c r="AC148" i="1"/>
  <c r="AQ148" i="1"/>
  <c r="G150" i="1"/>
  <c r="Z150" i="1"/>
  <c r="AA150" i="1" s="1"/>
  <c r="V150" i="1"/>
  <c r="W150" i="1" s="1"/>
  <c r="AR149" i="1"/>
  <c r="I152" i="1"/>
  <c r="N152" i="1"/>
  <c r="F151" i="1"/>
  <c r="O151" i="1" s="1"/>
  <c r="J152" i="1"/>
  <c r="U152" i="1"/>
  <c r="E152" i="1"/>
  <c r="M152" i="1"/>
  <c r="K152" i="1"/>
  <c r="L152" i="1"/>
  <c r="C153" i="1"/>
  <c r="B154" i="1" l="1"/>
  <c r="T153" i="1"/>
  <c r="S153" i="1"/>
  <c r="R153" i="1"/>
  <c r="P153" i="1"/>
  <c r="Q153" i="1"/>
  <c r="BQ149" i="1"/>
  <c r="BY149" i="1"/>
  <c r="AJ149" i="1"/>
  <c r="BN149" i="1"/>
  <c r="BK149" i="1"/>
  <c r="BO149" i="1"/>
  <c r="AI149" i="1"/>
  <c r="AS149" i="1"/>
  <c r="BH149" i="1"/>
  <c r="AO149" i="1"/>
  <c r="AQ149" i="1"/>
  <c r="BZ149" i="1"/>
  <c r="AL149" i="1"/>
  <c r="BB149" i="1"/>
  <c r="BU149" i="1"/>
  <c r="BR149" i="1"/>
  <c r="CA149" i="1"/>
  <c r="AM149" i="1"/>
  <c r="AF149" i="1"/>
  <c r="AW149" i="1"/>
  <c r="BD149" i="1"/>
  <c r="BT149" i="1"/>
  <c r="BM149" i="1"/>
  <c r="BG149" i="1"/>
  <c r="AH149" i="1"/>
  <c r="AU149" i="1"/>
  <c r="AP149" i="1"/>
  <c r="BW149" i="1"/>
  <c r="CD149" i="1"/>
  <c r="BX149" i="1"/>
  <c r="BJ149" i="1"/>
  <c r="BF149" i="1"/>
  <c r="AE149" i="1"/>
  <c r="AK149" i="1"/>
  <c r="AD149" i="1"/>
  <c r="AB149" i="1"/>
  <c r="AY149" i="1"/>
  <c r="BA149" i="1"/>
  <c r="AV149" i="1"/>
  <c r="CE149" i="1"/>
  <c r="BL149" i="1"/>
  <c r="BI149" i="1"/>
  <c r="BV149" i="1"/>
  <c r="CB149" i="1"/>
  <c r="CC149" i="1"/>
  <c r="BE149" i="1"/>
  <c r="AC149" i="1"/>
  <c r="AG149" i="1"/>
  <c r="AN149" i="1"/>
  <c r="BS149" i="1"/>
  <c r="BC149" i="1"/>
  <c r="AZ149" i="1"/>
  <c r="AX149" i="1"/>
  <c r="BP149" i="1"/>
  <c r="Z151" i="1"/>
  <c r="AA151" i="1" s="1"/>
  <c r="V151" i="1"/>
  <c r="W151" i="1" s="1"/>
  <c r="AQ150" i="1"/>
  <c r="AT150" i="1"/>
  <c r="AW150" i="1"/>
  <c r="AS150" i="1"/>
  <c r="BA150" i="1"/>
  <c r="BC150" i="1"/>
  <c r="AY150" i="1"/>
  <c r="AM150" i="1"/>
  <c r="AP150" i="1"/>
  <c r="AX150" i="1"/>
  <c r="AZ150" i="1"/>
  <c r="AV150" i="1"/>
  <c r="AR150" i="1"/>
  <c r="BB150" i="1"/>
  <c r="AU150" i="1"/>
  <c r="AI150" i="1"/>
  <c r="AC150" i="1"/>
  <c r="AK150" i="1"/>
  <c r="AO150" i="1"/>
  <c r="CC150" i="1"/>
  <c r="AD150" i="1"/>
  <c r="AH150" i="1"/>
  <c r="AL150" i="1"/>
  <c r="AB150" i="1"/>
  <c r="AF150" i="1"/>
  <c r="AJ150" i="1"/>
  <c r="AN150" i="1"/>
  <c r="AE150" i="1"/>
  <c r="AG150" i="1"/>
  <c r="I153" i="1"/>
  <c r="N153" i="1"/>
  <c r="BU150" i="1"/>
  <c r="BW150" i="1"/>
  <c r="BM150" i="1"/>
  <c r="BZ150" i="1"/>
  <c r="BR150" i="1"/>
  <c r="BV150" i="1"/>
  <c r="BT150" i="1"/>
  <c r="CB150" i="1"/>
  <c r="BX150" i="1"/>
  <c r="CD150" i="1"/>
  <c r="CA150" i="1"/>
  <c r="BS150" i="1"/>
  <c r="BY150" i="1"/>
  <c r="CE150" i="1"/>
  <c r="F152" i="1"/>
  <c r="G152" i="1" s="1"/>
  <c r="G151" i="1"/>
  <c r="BG150" i="1"/>
  <c r="BO150" i="1"/>
  <c r="BE150" i="1"/>
  <c r="BQ150" i="1"/>
  <c r="BI150" i="1"/>
  <c r="BN150" i="1"/>
  <c r="BF150" i="1"/>
  <c r="BD150" i="1"/>
  <c r="BJ150" i="1"/>
  <c r="BL150" i="1"/>
  <c r="BP150" i="1"/>
  <c r="BH150" i="1"/>
  <c r="BK150" i="1"/>
  <c r="J153" i="1"/>
  <c r="U153" i="1"/>
  <c r="E153" i="1"/>
  <c r="K153" i="1"/>
  <c r="M153" i="1"/>
  <c r="L153" i="1"/>
  <c r="C154" i="1"/>
  <c r="B155" i="1" l="1"/>
  <c r="T154" i="1"/>
  <c r="Q154" i="1"/>
  <c r="R154" i="1"/>
  <c r="P154" i="1"/>
  <c r="S154" i="1"/>
  <c r="F153" i="1"/>
  <c r="G153" i="1" s="1"/>
  <c r="AS151" i="1"/>
  <c r="AT151" i="1"/>
  <c r="AP151" i="1"/>
  <c r="AR151" i="1"/>
  <c r="AX151" i="1"/>
  <c r="AV151" i="1"/>
  <c r="AZ151" i="1"/>
  <c r="BB151" i="1"/>
  <c r="AY151" i="1"/>
  <c r="AQ151" i="1"/>
  <c r="BC151" i="1"/>
  <c r="AU151" i="1"/>
  <c r="AW151" i="1"/>
  <c r="BA151" i="1"/>
  <c r="CC151" i="1"/>
  <c r="AB151" i="1"/>
  <c r="AF151" i="1"/>
  <c r="AJ151" i="1"/>
  <c r="AN151" i="1"/>
  <c r="AD151" i="1"/>
  <c r="AH151" i="1"/>
  <c r="AL151" i="1"/>
  <c r="AK151" i="1"/>
  <c r="AO151" i="1"/>
  <c r="AG151" i="1"/>
  <c r="AC151" i="1"/>
  <c r="AE151" i="1"/>
  <c r="AI151" i="1"/>
  <c r="AM151" i="1"/>
  <c r="I154" i="1"/>
  <c r="N154" i="1"/>
  <c r="CA151" i="1"/>
  <c r="BW151" i="1"/>
  <c r="BU151" i="1"/>
  <c r="BO151" i="1"/>
  <c r="BT151" i="1"/>
  <c r="CB151" i="1"/>
  <c r="BR151" i="1"/>
  <c r="BX151" i="1"/>
  <c r="BZ151" i="1"/>
  <c r="BV151" i="1"/>
  <c r="CD151" i="1"/>
  <c r="CE151" i="1"/>
  <c r="BY151" i="1"/>
  <c r="BS151" i="1"/>
  <c r="O152" i="1"/>
  <c r="BK151" i="1"/>
  <c r="BI151" i="1"/>
  <c r="BQ151" i="1"/>
  <c r="BN151" i="1"/>
  <c r="BF151" i="1"/>
  <c r="BJ151" i="1"/>
  <c r="BL151" i="1"/>
  <c r="BP151" i="1"/>
  <c r="BH151" i="1"/>
  <c r="BD151" i="1"/>
  <c r="BG151" i="1"/>
  <c r="BM151" i="1"/>
  <c r="BE151" i="1"/>
  <c r="J154" i="1"/>
  <c r="L154" i="1"/>
  <c r="U154" i="1"/>
  <c r="C155" i="1"/>
  <c r="M154" i="1"/>
  <c r="E154" i="1"/>
  <c r="K154" i="1"/>
  <c r="B156" i="1" l="1"/>
  <c r="T155" i="1"/>
  <c r="R155" i="1"/>
  <c r="P155" i="1"/>
  <c r="S155" i="1"/>
  <c r="Q155" i="1"/>
  <c r="O153" i="1"/>
  <c r="V153" i="1" s="1"/>
  <c r="W153" i="1" s="1"/>
  <c r="F154" i="1"/>
  <c r="O154" i="1" s="1"/>
  <c r="Z152" i="1"/>
  <c r="AA152" i="1" s="1"/>
  <c r="V152" i="1"/>
  <c r="W152" i="1" s="1"/>
  <c r="I155" i="1"/>
  <c r="N155" i="1"/>
  <c r="J155" i="1"/>
  <c r="C156" i="1"/>
  <c r="L155" i="1"/>
  <c r="K155" i="1"/>
  <c r="M155" i="1"/>
  <c r="E155" i="1"/>
  <c r="U155" i="1"/>
  <c r="B157" i="1" l="1"/>
  <c r="T156" i="1"/>
  <c r="S156" i="1"/>
  <c r="R156" i="1"/>
  <c r="Q156" i="1"/>
  <c r="P156" i="1"/>
  <c r="Z153" i="1"/>
  <c r="AA153" i="1" s="1"/>
  <c r="G154" i="1"/>
  <c r="Z154" i="1"/>
  <c r="AA154" i="1" s="1"/>
  <c r="V154" i="1"/>
  <c r="W154" i="1" s="1"/>
  <c r="AU152" i="1"/>
  <c r="AT152" i="1"/>
  <c r="AS152" i="1"/>
  <c r="BC152" i="1"/>
  <c r="AE152" i="1"/>
  <c r="AZ152" i="1"/>
  <c r="AX152" i="1"/>
  <c r="AV152" i="1"/>
  <c r="BB152" i="1"/>
  <c r="AP152" i="1"/>
  <c r="AR152" i="1"/>
  <c r="AQ152" i="1"/>
  <c r="BA152" i="1"/>
  <c r="AY152" i="1"/>
  <c r="AW152" i="1"/>
  <c r="AC152" i="1"/>
  <c r="AG152" i="1"/>
  <c r="AO152" i="1"/>
  <c r="BI152" i="1"/>
  <c r="AD152" i="1"/>
  <c r="AH152" i="1"/>
  <c r="AL152" i="1"/>
  <c r="AF152" i="1"/>
  <c r="AJ152" i="1"/>
  <c r="AB152" i="1"/>
  <c r="AN152" i="1"/>
  <c r="AI152" i="1"/>
  <c r="AK152" i="1"/>
  <c r="AM152" i="1"/>
  <c r="BO152" i="1"/>
  <c r="CE152" i="1"/>
  <c r="BQ152" i="1"/>
  <c r="BJ152" i="1"/>
  <c r="I156" i="1"/>
  <c r="N156" i="1"/>
  <c r="BG152" i="1"/>
  <c r="CD152" i="1"/>
  <c r="BT152" i="1"/>
  <c r="CB152" i="1"/>
  <c r="BX152" i="1"/>
  <c r="BR152" i="1"/>
  <c r="BZ152" i="1"/>
  <c r="BV152" i="1"/>
  <c r="BL152" i="1"/>
  <c r="BN152" i="1"/>
  <c r="BE152" i="1"/>
  <c r="CC152" i="1"/>
  <c r="CA152" i="1"/>
  <c r="BH152" i="1"/>
  <c r="BF152" i="1"/>
  <c r="BM152" i="1"/>
  <c r="BW152" i="1"/>
  <c r="BS152" i="1"/>
  <c r="BD152" i="1"/>
  <c r="BP152" i="1"/>
  <c r="BK152" i="1"/>
  <c r="BU152" i="1"/>
  <c r="BY152" i="1"/>
  <c r="F155" i="1"/>
  <c r="O155" i="1" s="1"/>
  <c r="J156" i="1"/>
  <c r="U156" i="1"/>
  <c r="E156" i="1"/>
  <c r="K156" i="1"/>
  <c r="C157" i="1"/>
  <c r="L156" i="1"/>
  <c r="M156" i="1"/>
  <c r="B158" i="1" l="1"/>
  <c r="T157" i="1"/>
  <c r="Q157" i="1"/>
  <c r="P157" i="1"/>
  <c r="R157" i="1"/>
  <c r="S157" i="1"/>
  <c r="Z155" i="1"/>
  <c r="V155" i="1"/>
  <c r="W155" i="1" s="1"/>
  <c r="AU153" i="1"/>
  <c r="AT153" i="1"/>
  <c r="AU154" i="1"/>
  <c r="AT154" i="1"/>
  <c r="BC153" i="1"/>
  <c r="AY153" i="1"/>
  <c r="AE154" i="1"/>
  <c r="AP154" i="1"/>
  <c r="AV154" i="1"/>
  <c r="AZ154" i="1"/>
  <c r="AR154" i="1"/>
  <c r="AX154" i="1"/>
  <c r="BB154" i="1"/>
  <c r="AW154" i="1"/>
  <c r="BC154" i="1"/>
  <c r="AP153" i="1"/>
  <c r="AX153" i="1"/>
  <c r="AZ153" i="1"/>
  <c r="AV153" i="1"/>
  <c r="BB153" i="1"/>
  <c r="AR153" i="1"/>
  <c r="BA154" i="1"/>
  <c r="AQ154" i="1"/>
  <c r="AQ153" i="1"/>
  <c r="AS153" i="1"/>
  <c r="AY154" i="1"/>
  <c r="AS154" i="1"/>
  <c r="BA153" i="1"/>
  <c r="AW153" i="1"/>
  <c r="AO154" i="1"/>
  <c r="AG154" i="1"/>
  <c r="BY153" i="1"/>
  <c r="AB153" i="1"/>
  <c r="AF153" i="1"/>
  <c r="AJ153" i="1"/>
  <c r="AN153" i="1"/>
  <c r="AH153" i="1"/>
  <c r="AL153" i="1"/>
  <c r="AD153" i="1"/>
  <c r="CC154" i="1"/>
  <c r="AD154" i="1"/>
  <c r="AH154" i="1"/>
  <c r="AL154" i="1"/>
  <c r="AN154" i="1"/>
  <c r="AB154" i="1"/>
  <c r="AJ154" i="1"/>
  <c r="AF154" i="1"/>
  <c r="AM154" i="1"/>
  <c r="AI154" i="1"/>
  <c r="AK154" i="1"/>
  <c r="AC154" i="1"/>
  <c r="AO153" i="1"/>
  <c r="AC153" i="1"/>
  <c r="AE153" i="1"/>
  <c r="AM153" i="1"/>
  <c r="AI153" i="1"/>
  <c r="AK153" i="1"/>
  <c r="AG153" i="1"/>
  <c r="F156" i="1"/>
  <c r="O156" i="1" s="1"/>
  <c r="V156" i="1" s="1"/>
  <c r="W156" i="1" s="1"/>
  <c r="I157" i="1"/>
  <c r="N157" i="1"/>
  <c r="BN153" i="1"/>
  <c r="BO153" i="1"/>
  <c r="BG153" i="1"/>
  <c r="BL153" i="1"/>
  <c r="BK153" i="1"/>
  <c r="BJ153" i="1"/>
  <c r="BU153" i="1"/>
  <c r="BQ153" i="1"/>
  <c r="BE153" i="1"/>
  <c r="BF153" i="1"/>
  <c r="BH153" i="1"/>
  <c r="CA153" i="1"/>
  <c r="BW154" i="1"/>
  <c r="BM153" i="1"/>
  <c r="BP153" i="1"/>
  <c r="BD153" i="1"/>
  <c r="BI154" i="1"/>
  <c r="BT154" i="1"/>
  <c r="BR154" i="1"/>
  <c r="CB154" i="1"/>
  <c r="BZ154" i="1"/>
  <c r="CD154" i="1"/>
  <c r="BV154" i="1"/>
  <c r="BX154" i="1"/>
  <c r="BI153" i="1"/>
  <c r="CB153" i="1"/>
  <c r="BT153" i="1"/>
  <c r="BX153" i="1"/>
  <c r="BR153" i="1"/>
  <c r="BZ153" i="1"/>
  <c r="BV153" i="1"/>
  <c r="CD153" i="1"/>
  <c r="BY154" i="1"/>
  <c r="BW153" i="1"/>
  <c r="BS153" i="1"/>
  <c r="CE154" i="1"/>
  <c r="BS154" i="1"/>
  <c r="CE153" i="1"/>
  <c r="CC153" i="1"/>
  <c r="BU154" i="1"/>
  <c r="CA154" i="1"/>
  <c r="G156" i="1"/>
  <c r="G155" i="1"/>
  <c r="BK154" i="1"/>
  <c r="BE154" i="1"/>
  <c r="AA155" i="1"/>
  <c r="BM154" i="1"/>
  <c r="BD154" i="1"/>
  <c r="BJ154" i="1"/>
  <c r="BL154" i="1"/>
  <c r="BH154" i="1"/>
  <c r="BP154" i="1"/>
  <c r="BF154" i="1"/>
  <c r="BN154" i="1"/>
  <c r="BG154" i="1"/>
  <c r="BO154" i="1"/>
  <c r="BQ154" i="1"/>
  <c r="Z156" i="1"/>
  <c r="J157" i="1"/>
  <c r="C158" i="1"/>
  <c r="E157" i="1"/>
  <c r="M157" i="1"/>
  <c r="K157" i="1"/>
  <c r="U157" i="1"/>
  <c r="L157" i="1"/>
  <c r="B159" i="1" l="1"/>
  <c r="T158" i="1"/>
  <c r="S158" i="1"/>
  <c r="R158" i="1"/>
  <c r="Q158" i="1"/>
  <c r="P158" i="1"/>
  <c r="AW155" i="1"/>
  <c r="AT155" i="1"/>
  <c r="AQ155" i="1"/>
  <c r="AY155" i="1"/>
  <c r="AI155" i="1"/>
  <c r="AX155" i="1"/>
  <c r="AV155" i="1"/>
  <c r="AZ155" i="1"/>
  <c r="AR155" i="1"/>
  <c r="BB155" i="1"/>
  <c r="AP155" i="1"/>
  <c r="BC155" i="1"/>
  <c r="AU155" i="1"/>
  <c r="BA155" i="1"/>
  <c r="AS155" i="1"/>
  <c r="AK155" i="1"/>
  <c r="AG155" i="1"/>
  <c r="AO155" i="1"/>
  <c r="AE155" i="1"/>
  <c r="AB155" i="1"/>
  <c r="AF155" i="1"/>
  <c r="AJ155" i="1"/>
  <c r="AN155" i="1"/>
  <c r="AH155" i="1"/>
  <c r="AL155" i="1"/>
  <c r="AD155" i="1"/>
  <c r="AM155" i="1"/>
  <c r="AC155" i="1"/>
  <c r="I158" i="1"/>
  <c r="N158" i="1"/>
  <c r="BI155" i="1"/>
  <c r="BR155" i="1"/>
  <c r="BT155" i="1"/>
  <c r="BZ155" i="1"/>
  <c r="CB155" i="1"/>
  <c r="BX155" i="1"/>
  <c r="BV155" i="1"/>
  <c r="CD155" i="1"/>
  <c r="CC155" i="1"/>
  <c r="BW155" i="1"/>
  <c r="CA155" i="1"/>
  <c r="CE155" i="1"/>
  <c r="BY155" i="1"/>
  <c r="BU155" i="1"/>
  <c r="BS155" i="1"/>
  <c r="F157" i="1"/>
  <c r="O157" i="1" s="1"/>
  <c r="BM155" i="1"/>
  <c r="BJ155" i="1"/>
  <c r="BN155" i="1"/>
  <c r="BH155" i="1"/>
  <c r="BD155" i="1"/>
  <c r="BP155" i="1"/>
  <c r="BF155" i="1"/>
  <c r="BL155" i="1"/>
  <c r="BK155" i="1"/>
  <c r="AA156" i="1"/>
  <c r="BQ155" i="1"/>
  <c r="BG155" i="1"/>
  <c r="BE155" i="1"/>
  <c r="BO155" i="1"/>
  <c r="J158" i="1"/>
  <c r="U158" i="1"/>
  <c r="M158" i="1"/>
  <c r="L158" i="1"/>
  <c r="E158" i="1"/>
  <c r="C159" i="1"/>
  <c r="K158" i="1"/>
  <c r="B160" i="1" l="1"/>
  <c r="T159" i="1"/>
  <c r="S159" i="1"/>
  <c r="R159" i="1"/>
  <c r="Q159" i="1"/>
  <c r="P159" i="1"/>
  <c r="F158" i="1"/>
  <c r="O158" i="1" s="1"/>
  <c r="Z157" i="1"/>
  <c r="AA157" i="1" s="1"/>
  <c r="V157" i="1"/>
  <c r="W157" i="1" s="1"/>
  <c r="AU156" i="1"/>
  <c r="AT156" i="1"/>
  <c r="BC156" i="1"/>
  <c r="AM156" i="1"/>
  <c r="AP156" i="1"/>
  <c r="AX156" i="1"/>
  <c r="AV156" i="1"/>
  <c r="AR156" i="1"/>
  <c r="AZ156" i="1"/>
  <c r="BB156" i="1"/>
  <c r="AW156" i="1"/>
  <c r="AQ156" i="1"/>
  <c r="AY156" i="1"/>
  <c r="BA156" i="1"/>
  <c r="AS156" i="1"/>
  <c r="AK156" i="1"/>
  <c r="CA156" i="1"/>
  <c r="AD156" i="1"/>
  <c r="AH156" i="1"/>
  <c r="AL156" i="1"/>
  <c r="AB156" i="1"/>
  <c r="AJ156" i="1"/>
  <c r="AF156" i="1"/>
  <c r="AN156" i="1"/>
  <c r="AE156" i="1"/>
  <c r="AC156" i="1"/>
  <c r="AO156" i="1"/>
  <c r="AG156" i="1"/>
  <c r="AI156" i="1"/>
  <c r="I159" i="1"/>
  <c r="N159" i="1"/>
  <c r="CC156" i="1"/>
  <c r="BU156" i="1"/>
  <c r="BO156" i="1"/>
  <c r="BT156" i="1"/>
  <c r="CB156" i="1"/>
  <c r="BX156" i="1"/>
  <c r="BR156" i="1"/>
  <c r="BZ156" i="1"/>
  <c r="BV156" i="1"/>
  <c r="CD156" i="1"/>
  <c r="BW156" i="1"/>
  <c r="BY156" i="1"/>
  <c r="CE156" i="1"/>
  <c r="BS156" i="1"/>
  <c r="G157" i="1"/>
  <c r="BM156" i="1"/>
  <c r="BI156" i="1"/>
  <c r="BQ156" i="1"/>
  <c r="BD156" i="1"/>
  <c r="BH156" i="1"/>
  <c r="BN156" i="1"/>
  <c r="BJ156" i="1"/>
  <c r="BL156" i="1"/>
  <c r="BP156" i="1"/>
  <c r="BF156" i="1"/>
  <c r="BE156" i="1"/>
  <c r="BK156" i="1"/>
  <c r="BG156" i="1"/>
  <c r="J159" i="1"/>
  <c r="K159" i="1"/>
  <c r="E159" i="1"/>
  <c r="M159" i="1"/>
  <c r="L159" i="1"/>
  <c r="C160" i="1"/>
  <c r="U159" i="1"/>
  <c r="B161" i="1" l="1"/>
  <c r="T160" i="1"/>
  <c r="R160" i="1"/>
  <c r="S160" i="1"/>
  <c r="Q160" i="1"/>
  <c r="P160" i="1"/>
  <c r="G158" i="1"/>
  <c r="V158" i="1"/>
  <c r="W158" i="1" s="1"/>
  <c r="Z158" i="1"/>
  <c r="BC157" i="1"/>
  <c r="AT157" i="1"/>
  <c r="AQ157" i="1"/>
  <c r="AI157" i="1"/>
  <c r="AR157" i="1"/>
  <c r="AV157" i="1"/>
  <c r="AX157" i="1"/>
  <c r="BB157" i="1"/>
  <c r="AZ157" i="1"/>
  <c r="AP157" i="1"/>
  <c r="BA157" i="1"/>
  <c r="AU157" i="1"/>
  <c r="AW157" i="1"/>
  <c r="AS157" i="1"/>
  <c r="AY157" i="1"/>
  <c r="AE157" i="1"/>
  <c r="AO157" i="1"/>
  <c r="AK157" i="1"/>
  <c r="AM157" i="1"/>
  <c r="AC157" i="1"/>
  <c r="AG157" i="1"/>
  <c r="CC157" i="1"/>
  <c r="AB157" i="1"/>
  <c r="AF157" i="1"/>
  <c r="AJ157" i="1"/>
  <c r="AN157" i="1"/>
  <c r="AD157" i="1"/>
  <c r="AH157" i="1"/>
  <c r="AL157" i="1"/>
  <c r="I160" i="1"/>
  <c r="N160" i="1"/>
  <c r="BW157" i="1"/>
  <c r="CA157" i="1"/>
  <c r="BY157" i="1"/>
  <c r="BU157" i="1"/>
  <c r="BI157" i="1"/>
  <c r="BT157" i="1"/>
  <c r="BR157" i="1"/>
  <c r="BZ157" i="1"/>
  <c r="CB157" i="1"/>
  <c r="BV157" i="1"/>
  <c r="CD157" i="1"/>
  <c r="BX157" i="1"/>
  <c r="CE157" i="1"/>
  <c r="BS157" i="1"/>
  <c r="F159" i="1"/>
  <c r="G159" i="1" s="1"/>
  <c r="BG157" i="1"/>
  <c r="AA158" i="1"/>
  <c r="BQ157" i="1"/>
  <c r="BH157" i="1"/>
  <c r="BP157" i="1"/>
  <c r="BN157" i="1"/>
  <c r="BF157" i="1"/>
  <c r="BJ157" i="1"/>
  <c r="BL157" i="1"/>
  <c r="BD157" i="1"/>
  <c r="BM157" i="1"/>
  <c r="BE157" i="1"/>
  <c r="BO157" i="1"/>
  <c r="BK157" i="1"/>
  <c r="J160" i="1"/>
  <c r="M160" i="1"/>
  <c r="E160" i="1"/>
  <c r="L160" i="1"/>
  <c r="U160" i="1"/>
  <c r="K160" i="1"/>
  <c r="C161" i="1"/>
  <c r="B162" i="1" l="1"/>
  <c r="T161" i="1"/>
  <c r="R161" i="1"/>
  <c r="S161" i="1"/>
  <c r="P161" i="1"/>
  <c r="Q161" i="1"/>
  <c r="BC158" i="1"/>
  <c r="AT158" i="1"/>
  <c r="AQ158" i="1"/>
  <c r="AY158" i="1"/>
  <c r="AW158" i="1"/>
  <c r="BA158" i="1"/>
  <c r="AK158" i="1"/>
  <c r="AR158" i="1"/>
  <c r="AV158" i="1"/>
  <c r="AX158" i="1"/>
  <c r="BB158" i="1"/>
  <c r="AZ158" i="1"/>
  <c r="AP158" i="1"/>
  <c r="AU158" i="1"/>
  <c r="AS158" i="1"/>
  <c r="AG158" i="1"/>
  <c r="AC158" i="1"/>
  <c r="AM158" i="1"/>
  <c r="BY158" i="1"/>
  <c r="AD158" i="1"/>
  <c r="AH158" i="1"/>
  <c r="AL158" i="1"/>
  <c r="AF158" i="1"/>
  <c r="AJ158" i="1"/>
  <c r="AB158" i="1"/>
  <c r="AN158" i="1"/>
  <c r="AE158" i="1"/>
  <c r="AI158" i="1"/>
  <c r="AO158" i="1"/>
  <c r="I161" i="1"/>
  <c r="N161" i="1"/>
  <c r="CA158" i="1"/>
  <c r="BS158" i="1"/>
  <c r="BO158" i="1"/>
  <c r="BT158" i="1"/>
  <c r="BX158" i="1"/>
  <c r="BR158" i="1"/>
  <c r="BZ158" i="1"/>
  <c r="BV158" i="1"/>
  <c r="CD158" i="1"/>
  <c r="CB158" i="1"/>
  <c r="BU158" i="1"/>
  <c r="BW158" i="1"/>
  <c r="CE158" i="1"/>
  <c r="CC158" i="1"/>
  <c r="O159" i="1"/>
  <c r="F160" i="1"/>
  <c r="O160" i="1" s="1"/>
  <c r="V160" i="1" s="1"/>
  <c r="W160" i="1" s="1"/>
  <c r="BQ158" i="1"/>
  <c r="BK158" i="1"/>
  <c r="BM158" i="1"/>
  <c r="BI158" i="1"/>
  <c r="BG158" i="1"/>
  <c r="BD158" i="1"/>
  <c r="BF158" i="1"/>
  <c r="BJ158" i="1"/>
  <c r="BN158" i="1"/>
  <c r="BL158" i="1"/>
  <c r="BH158" i="1"/>
  <c r="BP158" i="1"/>
  <c r="BE158" i="1"/>
  <c r="J161" i="1"/>
  <c r="K161" i="1"/>
  <c r="E161" i="1"/>
  <c r="L161" i="1"/>
  <c r="U161" i="1"/>
  <c r="M161" i="1"/>
  <c r="C162" i="1"/>
  <c r="B163" i="1" l="1"/>
  <c r="T162" i="1"/>
  <c r="P162" i="1"/>
  <c r="S162" i="1"/>
  <c r="R162" i="1"/>
  <c r="Q162" i="1"/>
  <c r="G160" i="1"/>
  <c r="Z159" i="1"/>
  <c r="AA159" i="1" s="1"/>
  <c r="V159" i="1"/>
  <c r="W159" i="1" s="1"/>
  <c r="I162" i="1"/>
  <c r="N162" i="1"/>
  <c r="Z160" i="1"/>
  <c r="F161" i="1"/>
  <c r="G161" i="1" s="1"/>
  <c r="J162" i="1"/>
  <c r="U162" i="1"/>
  <c r="K162" i="1"/>
  <c r="C163" i="1"/>
  <c r="M162" i="1"/>
  <c r="E162" i="1"/>
  <c r="L162" i="1"/>
  <c r="B164" i="1" l="1"/>
  <c r="T163" i="1"/>
  <c r="Q163" i="1"/>
  <c r="S163" i="1"/>
  <c r="P163" i="1"/>
  <c r="R163" i="1"/>
  <c r="AS159" i="1"/>
  <c r="AT159" i="1"/>
  <c r="AW159" i="1"/>
  <c r="AI159" i="1"/>
  <c r="AP159" i="1"/>
  <c r="AR159" i="1"/>
  <c r="AX159" i="1"/>
  <c r="AZ159" i="1"/>
  <c r="BB159" i="1"/>
  <c r="AV159" i="1"/>
  <c r="AU159" i="1"/>
  <c r="BA159" i="1"/>
  <c r="BC159" i="1"/>
  <c r="AY159" i="1"/>
  <c r="AQ159" i="1"/>
  <c r="AE159" i="1"/>
  <c r="AK159" i="1"/>
  <c r="BW159" i="1"/>
  <c r="AB159" i="1"/>
  <c r="AF159" i="1"/>
  <c r="AJ159" i="1"/>
  <c r="AN159" i="1"/>
  <c r="AH159" i="1"/>
  <c r="AD159" i="1"/>
  <c r="AL159" i="1"/>
  <c r="AA160" i="1"/>
  <c r="AO159" i="1"/>
  <c r="AM159" i="1"/>
  <c r="AG159" i="1"/>
  <c r="AC159" i="1"/>
  <c r="I163" i="1"/>
  <c r="N163" i="1"/>
  <c r="BP159" i="1"/>
  <c r="CC159" i="1"/>
  <c r="BK159" i="1"/>
  <c r="CA159" i="1"/>
  <c r="BD159" i="1"/>
  <c r="BI159" i="1"/>
  <c r="BG159" i="1"/>
  <c r="BE159" i="1"/>
  <c r="BN159" i="1"/>
  <c r="BU159" i="1"/>
  <c r="BJ159" i="1"/>
  <c r="CE159" i="1"/>
  <c r="BO159" i="1"/>
  <c r="BQ159" i="1"/>
  <c r="BL159" i="1"/>
  <c r="BX159" i="1"/>
  <c r="CB159" i="1"/>
  <c r="BT159" i="1"/>
  <c r="BV159" i="1"/>
  <c r="CD159" i="1"/>
  <c r="BZ159" i="1"/>
  <c r="BR159" i="1"/>
  <c r="BM159" i="1"/>
  <c r="BF159" i="1"/>
  <c r="BH159" i="1"/>
  <c r="BS159" i="1"/>
  <c r="BY159" i="1"/>
  <c r="F162" i="1"/>
  <c r="G162" i="1" s="1"/>
  <c r="O161" i="1"/>
  <c r="BM160" i="1"/>
  <c r="J163" i="1"/>
  <c r="C164" i="1"/>
  <c r="K163" i="1"/>
  <c r="L163" i="1"/>
  <c r="U163" i="1"/>
  <c r="M163" i="1"/>
  <c r="E163" i="1"/>
  <c r="B165" i="1" l="1"/>
  <c r="T164" i="1"/>
  <c r="S164" i="1"/>
  <c r="Q164" i="1"/>
  <c r="P164" i="1"/>
  <c r="R164" i="1"/>
  <c r="Z161" i="1"/>
  <c r="AA161" i="1" s="1"/>
  <c r="V161" i="1"/>
  <c r="W161" i="1" s="1"/>
  <c r="AU160" i="1"/>
  <c r="AT160" i="1"/>
  <c r="BK160" i="1"/>
  <c r="BF160" i="1"/>
  <c r="CD160" i="1"/>
  <c r="BX160" i="1"/>
  <c r="BA160" i="1"/>
  <c r="AO160" i="1"/>
  <c r="AP160" i="1"/>
  <c r="AV160" i="1"/>
  <c r="AX160" i="1"/>
  <c r="AZ160" i="1"/>
  <c r="BB160" i="1"/>
  <c r="AR160" i="1"/>
  <c r="AQ160" i="1"/>
  <c r="CB160" i="1"/>
  <c r="BR160" i="1"/>
  <c r="BS160" i="1"/>
  <c r="BC160" i="1"/>
  <c r="AY160" i="1"/>
  <c r="BO160" i="1"/>
  <c r="BJ160" i="1"/>
  <c r="BG160" i="1"/>
  <c r="BP160" i="1"/>
  <c r="BN160" i="1"/>
  <c r="CC160" i="1"/>
  <c r="BL160" i="1"/>
  <c r="BD160" i="1"/>
  <c r="BV160" i="1"/>
  <c r="BI160" i="1"/>
  <c r="BY160" i="1"/>
  <c r="CA160" i="1"/>
  <c r="BU160" i="1"/>
  <c r="AS160" i="1"/>
  <c r="AW160" i="1"/>
  <c r="AG160" i="1"/>
  <c r="AK160" i="1"/>
  <c r="AI160" i="1"/>
  <c r="AE160" i="1"/>
  <c r="BQ160" i="1"/>
  <c r="BH160" i="1"/>
  <c r="BE160" i="1"/>
  <c r="BW160" i="1"/>
  <c r="BZ160" i="1"/>
  <c r="BT160" i="1"/>
  <c r="AM160" i="1"/>
  <c r="CE160" i="1"/>
  <c r="AD160" i="1"/>
  <c r="AH160" i="1"/>
  <c r="AL160" i="1"/>
  <c r="AJ160" i="1"/>
  <c r="AB160" i="1"/>
  <c r="AN160" i="1"/>
  <c r="AF160" i="1"/>
  <c r="AC160" i="1"/>
  <c r="I164" i="1"/>
  <c r="N164" i="1"/>
  <c r="F163" i="1"/>
  <c r="O163" i="1" s="1"/>
  <c r="V163" i="1" s="1"/>
  <c r="W163" i="1" s="1"/>
  <c r="O162" i="1"/>
  <c r="J164" i="1"/>
  <c r="M164" i="1"/>
  <c r="E164" i="1"/>
  <c r="U164" i="1"/>
  <c r="C165" i="1"/>
  <c r="K164" i="1"/>
  <c r="L164" i="1"/>
  <c r="B166" i="1" l="1"/>
  <c r="T165" i="1"/>
  <c r="R165" i="1"/>
  <c r="Q165" i="1"/>
  <c r="P165" i="1"/>
  <c r="S165" i="1"/>
  <c r="Z162" i="1"/>
  <c r="AA162" i="1" s="1"/>
  <c r="V162" i="1"/>
  <c r="W162" i="1" s="1"/>
  <c r="AY161" i="1"/>
  <c r="AT161" i="1"/>
  <c r="AC161" i="1"/>
  <c r="AP161" i="1"/>
  <c r="BB161" i="1"/>
  <c r="AX161" i="1"/>
  <c r="AV161" i="1"/>
  <c r="AR161" i="1"/>
  <c r="AZ161" i="1"/>
  <c r="AW161" i="1"/>
  <c r="AQ161" i="1"/>
  <c r="BC161" i="1"/>
  <c r="AU161" i="1"/>
  <c r="AS161" i="1"/>
  <c r="BA161" i="1"/>
  <c r="AM161" i="1"/>
  <c r="AG161" i="1"/>
  <c r="AI161" i="1"/>
  <c r="AO161" i="1"/>
  <c r="CA161" i="1"/>
  <c r="AB161" i="1"/>
  <c r="AF161" i="1"/>
  <c r="AJ161" i="1"/>
  <c r="AN161" i="1"/>
  <c r="AL161" i="1"/>
  <c r="AD161" i="1"/>
  <c r="AH161" i="1"/>
  <c r="AE161" i="1"/>
  <c r="AK161" i="1"/>
  <c r="F164" i="1"/>
  <c r="O164" i="1" s="1"/>
  <c r="BW161" i="1"/>
  <c r="I165" i="1"/>
  <c r="N165" i="1"/>
  <c r="Z163" i="1"/>
  <c r="BY161" i="1"/>
  <c r="CC161" i="1"/>
  <c r="CE161" i="1"/>
  <c r="BS161" i="1"/>
  <c r="BU161" i="1"/>
  <c r="BM161" i="1"/>
  <c r="BR161" i="1"/>
  <c r="CB161" i="1"/>
  <c r="BX161" i="1"/>
  <c r="CD161" i="1"/>
  <c r="BZ161" i="1"/>
  <c r="BT161" i="1"/>
  <c r="BV161" i="1"/>
  <c r="BQ161" i="1"/>
  <c r="BP161" i="1"/>
  <c r="BN161" i="1"/>
  <c r="BG161" i="1"/>
  <c r="BJ161" i="1"/>
  <c r="BD161" i="1"/>
  <c r="BK161" i="1"/>
  <c r="BE161" i="1"/>
  <c r="BF161" i="1"/>
  <c r="BI161" i="1"/>
  <c r="BH161" i="1"/>
  <c r="BL161" i="1"/>
  <c r="BO161" i="1"/>
  <c r="G163" i="1"/>
  <c r="G164" i="1"/>
  <c r="J165" i="1"/>
  <c r="E165" i="1"/>
  <c r="U165" i="1"/>
  <c r="M165" i="1"/>
  <c r="K165" i="1"/>
  <c r="C166" i="1"/>
  <c r="L165" i="1"/>
  <c r="B167" i="1" l="1"/>
  <c r="T166" i="1"/>
  <c r="R166" i="1"/>
  <c r="S166" i="1"/>
  <c r="Q166" i="1"/>
  <c r="P166" i="1"/>
  <c r="F165" i="1"/>
  <c r="O165" i="1" s="1"/>
  <c r="V165" i="1" s="1"/>
  <c r="W165" i="1" s="1"/>
  <c r="Z164" i="1"/>
  <c r="AA164" i="1" s="1"/>
  <c r="V164" i="1"/>
  <c r="W164" i="1" s="1"/>
  <c r="AU162" i="1"/>
  <c r="AT162" i="1"/>
  <c r="BH162" i="1"/>
  <c r="BP162" i="1"/>
  <c r="BK162" i="1"/>
  <c r="BX162" i="1"/>
  <c r="BO162" i="1"/>
  <c r="BG162" i="1"/>
  <c r="AS162" i="1"/>
  <c r="BC162" i="1"/>
  <c r="AC162" i="1"/>
  <c r="AV162" i="1"/>
  <c r="AX162" i="1"/>
  <c r="AZ162" i="1"/>
  <c r="BB162" i="1"/>
  <c r="AR162" i="1"/>
  <c r="AP162" i="1"/>
  <c r="AQ162" i="1"/>
  <c r="AY162" i="1"/>
  <c r="AW162" i="1"/>
  <c r="BA162" i="1"/>
  <c r="CA162" i="1"/>
  <c r="BN162" i="1"/>
  <c r="BZ162" i="1"/>
  <c r="BW162" i="1"/>
  <c r="BF162" i="1"/>
  <c r="BI162" i="1"/>
  <c r="BR162" i="1"/>
  <c r="AK162" i="1"/>
  <c r="CE162" i="1"/>
  <c r="AM162" i="1"/>
  <c r="AD162" i="1"/>
  <c r="AH162" i="1"/>
  <c r="AL162" i="1"/>
  <c r="AN162" i="1"/>
  <c r="AB162" i="1"/>
  <c r="AJ162" i="1"/>
  <c r="AF162" i="1"/>
  <c r="BQ162" i="1"/>
  <c r="BJ162" i="1"/>
  <c r="BD162" i="1"/>
  <c r="CD162" i="1"/>
  <c r="BT162" i="1"/>
  <c r="BY162" i="1"/>
  <c r="BS162" i="1"/>
  <c r="AA163" i="1"/>
  <c r="BM162" i="1"/>
  <c r="BL162" i="1"/>
  <c r="BE162" i="1"/>
  <c r="BV162" i="1"/>
  <c r="CB162" i="1"/>
  <c r="BU162" i="1"/>
  <c r="CC162" i="1"/>
  <c r="AG162" i="1"/>
  <c r="AI162" i="1"/>
  <c r="AO162" i="1"/>
  <c r="AE162" i="1"/>
  <c r="I166" i="1"/>
  <c r="N166" i="1"/>
  <c r="J166" i="1"/>
  <c r="K166" i="1"/>
  <c r="M166" i="1"/>
  <c r="U166" i="1"/>
  <c r="L166" i="1"/>
  <c r="C167" i="1"/>
  <c r="E166" i="1"/>
  <c r="B168" i="1" l="1"/>
  <c r="T167" i="1"/>
  <c r="S167" i="1"/>
  <c r="Q167" i="1"/>
  <c r="P167" i="1"/>
  <c r="R167" i="1"/>
  <c r="G165" i="1"/>
  <c r="Z165" i="1"/>
  <c r="AA165" i="1" s="1"/>
  <c r="AU164" i="1"/>
  <c r="AT164" i="1"/>
  <c r="AW163" i="1"/>
  <c r="AT163" i="1"/>
  <c r="AY164" i="1"/>
  <c r="AQ163" i="1"/>
  <c r="AS163" i="1"/>
  <c r="AC164" i="1"/>
  <c r="AV164" i="1"/>
  <c r="AX164" i="1"/>
  <c r="AZ164" i="1"/>
  <c r="BB164" i="1"/>
  <c r="AR164" i="1"/>
  <c r="AP164" i="1"/>
  <c r="BC163" i="1"/>
  <c r="BA163" i="1"/>
  <c r="AY163" i="1"/>
  <c r="BA164" i="1"/>
  <c r="AS164" i="1"/>
  <c r="AE163" i="1"/>
  <c r="AV163" i="1"/>
  <c r="AP163" i="1"/>
  <c r="AR163" i="1"/>
  <c r="AX163" i="1"/>
  <c r="BB163" i="1"/>
  <c r="AZ163" i="1"/>
  <c r="BC164" i="1"/>
  <c r="AU163" i="1"/>
  <c r="AW164" i="1"/>
  <c r="AQ164" i="1"/>
  <c r="BS163" i="1"/>
  <c r="BP163" i="1"/>
  <c r="BT163" i="1"/>
  <c r="CE163" i="1"/>
  <c r="BG163" i="1"/>
  <c r="BJ163" i="1"/>
  <c r="CC163" i="1"/>
  <c r="BR163" i="1"/>
  <c r="BI163" i="1"/>
  <c r="BD163" i="1"/>
  <c r="BX163" i="1"/>
  <c r="AK163" i="1"/>
  <c r="BF163" i="1"/>
  <c r="BZ163" i="1"/>
  <c r="BK163" i="1"/>
  <c r="BQ163" i="1"/>
  <c r="BE163" i="1"/>
  <c r="BL163" i="1"/>
  <c r="BM163" i="1"/>
  <c r="CD163" i="1"/>
  <c r="CB163" i="1"/>
  <c r="BU163" i="1"/>
  <c r="AI163" i="1"/>
  <c r="BN163" i="1"/>
  <c r="BH163" i="1"/>
  <c r="BW163" i="1"/>
  <c r="CA163" i="1"/>
  <c r="BV163" i="1"/>
  <c r="BO163" i="1"/>
  <c r="AO163" i="1"/>
  <c r="AM163" i="1"/>
  <c r="AM164" i="1"/>
  <c r="AK164" i="1"/>
  <c r="AI164" i="1"/>
  <c r="BY163" i="1"/>
  <c r="AB163" i="1"/>
  <c r="AF163" i="1"/>
  <c r="AJ163" i="1"/>
  <c r="AN163" i="1"/>
  <c r="AD163" i="1"/>
  <c r="AL163" i="1"/>
  <c r="AH163" i="1"/>
  <c r="AE164" i="1"/>
  <c r="CC164" i="1"/>
  <c r="AB164" i="1"/>
  <c r="AF164" i="1"/>
  <c r="AJ164" i="1"/>
  <c r="AN164" i="1"/>
  <c r="AD164" i="1"/>
  <c r="AH164" i="1"/>
  <c r="AL164" i="1"/>
  <c r="AG163" i="1"/>
  <c r="AC163" i="1"/>
  <c r="AG164" i="1"/>
  <c r="AO164" i="1"/>
  <c r="F166" i="1"/>
  <c r="G166" i="1" s="1"/>
  <c r="I167" i="1"/>
  <c r="N167" i="1"/>
  <c r="CA164" i="1"/>
  <c r="BY164" i="1"/>
  <c r="BU164" i="1"/>
  <c r="CE164" i="1"/>
  <c r="BI164" i="1"/>
  <c r="BZ164" i="1"/>
  <c r="BT164" i="1"/>
  <c r="BR164" i="1"/>
  <c r="BX164" i="1"/>
  <c r="BV164" i="1"/>
  <c r="CD164" i="1"/>
  <c r="CB164" i="1"/>
  <c r="BW164" i="1"/>
  <c r="BS164" i="1"/>
  <c r="BG164" i="1"/>
  <c r="BM164" i="1"/>
  <c r="BK164" i="1"/>
  <c r="BQ164" i="1"/>
  <c r="BE164" i="1"/>
  <c r="BL164" i="1"/>
  <c r="BD164" i="1"/>
  <c r="BJ164" i="1"/>
  <c r="BH164" i="1"/>
  <c r="BF164" i="1"/>
  <c r="BN164" i="1"/>
  <c r="BP164" i="1"/>
  <c r="BO164" i="1"/>
  <c r="J167" i="1"/>
  <c r="E167" i="1"/>
  <c r="K167" i="1"/>
  <c r="C168" i="1"/>
  <c r="U167" i="1"/>
  <c r="L167" i="1"/>
  <c r="M167" i="1"/>
  <c r="B169" i="1" l="1"/>
  <c r="T168" i="1"/>
  <c r="P168" i="1"/>
  <c r="S168" i="1"/>
  <c r="R168" i="1"/>
  <c r="Q168" i="1"/>
  <c r="O166" i="1"/>
  <c r="Z166" i="1" s="1"/>
  <c r="AA166" i="1" s="1"/>
  <c r="AY165" i="1"/>
  <c r="AT165" i="1"/>
  <c r="AQ165" i="1"/>
  <c r="AE165" i="1"/>
  <c r="AP165" i="1"/>
  <c r="BB165" i="1"/>
  <c r="AX165" i="1"/>
  <c r="AV165" i="1"/>
  <c r="AZ165" i="1"/>
  <c r="AR165" i="1"/>
  <c r="AW165" i="1"/>
  <c r="AS165" i="1"/>
  <c r="AU165" i="1"/>
  <c r="BA165" i="1"/>
  <c r="BC165" i="1"/>
  <c r="CE165" i="1"/>
  <c r="BG165" i="1"/>
  <c r="BX165" i="1"/>
  <c r="BE165" i="1"/>
  <c r="BK165" i="1"/>
  <c r="BF165" i="1"/>
  <c r="BQ165" i="1"/>
  <c r="BV165" i="1"/>
  <c r="AK165" i="1"/>
  <c r="BH165" i="1"/>
  <c r="CA165" i="1"/>
  <c r="BZ165" i="1"/>
  <c r="AC165" i="1"/>
  <c r="BD165" i="1"/>
  <c r="BI165" i="1"/>
  <c r="BS165" i="1"/>
  <c r="BM165" i="1"/>
  <c r="AG165" i="1"/>
  <c r="BJ165" i="1"/>
  <c r="BP165" i="1"/>
  <c r="BO165" i="1"/>
  <c r="BW165" i="1"/>
  <c r="BY165" i="1"/>
  <c r="CD165" i="1"/>
  <c r="CB165" i="1"/>
  <c r="BN165" i="1"/>
  <c r="BL165" i="1"/>
  <c r="CC165" i="1"/>
  <c r="BU165" i="1"/>
  <c r="BR165" i="1"/>
  <c r="BT165" i="1"/>
  <c r="AM165" i="1"/>
  <c r="AD165" i="1"/>
  <c r="AH165" i="1"/>
  <c r="AL165" i="1"/>
  <c r="AF165" i="1"/>
  <c r="AJ165" i="1"/>
  <c r="AN165" i="1"/>
  <c r="AB165" i="1"/>
  <c r="AI165" i="1"/>
  <c r="AO165" i="1"/>
  <c r="F167" i="1"/>
  <c r="O167" i="1" s="1"/>
  <c r="I168" i="1"/>
  <c r="N168" i="1"/>
  <c r="J168" i="1"/>
  <c r="U168" i="1"/>
  <c r="E168" i="1"/>
  <c r="L168" i="1"/>
  <c r="C169" i="1"/>
  <c r="M168" i="1"/>
  <c r="K168" i="1"/>
  <c r="B170" i="1" l="1"/>
  <c r="T169" i="1"/>
  <c r="S169" i="1"/>
  <c r="R169" i="1"/>
  <c r="Q169" i="1"/>
  <c r="P169" i="1"/>
  <c r="V166" i="1"/>
  <c r="W166" i="1" s="1"/>
  <c r="G167" i="1"/>
  <c r="Z167" i="1"/>
  <c r="AA167" i="1" s="1"/>
  <c r="AT167" i="1" s="1"/>
  <c r="V167" i="1"/>
  <c r="W167" i="1" s="1"/>
  <c r="BA166" i="1"/>
  <c r="AT166" i="1"/>
  <c r="AS166" i="1"/>
  <c r="AW166" i="1"/>
  <c r="BC166" i="1"/>
  <c r="AU166" i="1"/>
  <c r="AM166" i="1"/>
  <c r="BB166" i="1"/>
  <c r="AX166" i="1"/>
  <c r="AZ166" i="1"/>
  <c r="AR166" i="1"/>
  <c r="AV166" i="1"/>
  <c r="AP166" i="1"/>
  <c r="AQ166" i="1"/>
  <c r="AY166" i="1"/>
  <c r="AI166" i="1"/>
  <c r="AG166" i="1"/>
  <c r="AO166" i="1"/>
  <c r="AE166" i="1"/>
  <c r="AB166" i="1"/>
  <c r="AF166" i="1"/>
  <c r="AJ166" i="1"/>
  <c r="AN166" i="1"/>
  <c r="AH166" i="1"/>
  <c r="AL166" i="1"/>
  <c r="AD166" i="1"/>
  <c r="AK166" i="1"/>
  <c r="AC166" i="1"/>
  <c r="F168" i="1"/>
  <c r="O168" i="1" s="1"/>
  <c r="I169" i="1"/>
  <c r="N169" i="1"/>
  <c r="BT166" i="1"/>
  <c r="CB166" i="1"/>
  <c r="BR166" i="1"/>
  <c r="BZ166" i="1"/>
  <c r="BX166" i="1"/>
  <c r="CD166" i="1"/>
  <c r="BV166" i="1"/>
  <c r="CA166" i="1"/>
  <c r="BW166" i="1"/>
  <c r="BY166" i="1"/>
  <c r="CE166" i="1"/>
  <c r="CC166" i="1"/>
  <c r="BU166" i="1"/>
  <c r="BS166" i="1"/>
  <c r="BD166" i="1"/>
  <c r="BH166" i="1"/>
  <c r="BP166" i="1"/>
  <c r="BL166" i="1"/>
  <c r="BF166" i="1"/>
  <c r="BJ166" i="1"/>
  <c r="BN166" i="1"/>
  <c r="BE166" i="1"/>
  <c r="BK166" i="1"/>
  <c r="BI166" i="1"/>
  <c r="BM166" i="1"/>
  <c r="BG166" i="1"/>
  <c r="BQ166" i="1"/>
  <c r="BO166" i="1"/>
  <c r="J169" i="1"/>
  <c r="U169" i="1"/>
  <c r="L169" i="1"/>
  <c r="K169" i="1"/>
  <c r="E169" i="1"/>
  <c r="C170" i="1"/>
  <c r="M169" i="1"/>
  <c r="B171" i="1" l="1"/>
  <c r="T170" i="1"/>
  <c r="R170" i="1"/>
  <c r="Q170" i="1"/>
  <c r="P170" i="1"/>
  <c r="S170" i="1"/>
  <c r="G168" i="1"/>
  <c r="Z168" i="1"/>
  <c r="AA168" i="1" s="1"/>
  <c r="V168" i="1"/>
  <c r="W168" i="1" s="1"/>
  <c r="AI167" i="1"/>
  <c r="AV167" i="1"/>
  <c r="AX167" i="1"/>
  <c r="BB167" i="1"/>
  <c r="AP167" i="1"/>
  <c r="AR167" i="1"/>
  <c r="AZ167" i="1"/>
  <c r="AQ167" i="1"/>
  <c r="AS167" i="1"/>
  <c r="BC167" i="1"/>
  <c r="AY167" i="1"/>
  <c r="AW167" i="1"/>
  <c r="BA167" i="1"/>
  <c r="AU167" i="1"/>
  <c r="AO167" i="1"/>
  <c r="AM167" i="1"/>
  <c r="AC167" i="1"/>
  <c r="AG167" i="1"/>
  <c r="BS167" i="1"/>
  <c r="AD167" i="1"/>
  <c r="AH167" i="1"/>
  <c r="AL167" i="1"/>
  <c r="AJ167" i="1"/>
  <c r="AN167" i="1"/>
  <c r="AF167" i="1"/>
  <c r="AB167" i="1"/>
  <c r="AK167" i="1"/>
  <c r="AE167" i="1"/>
  <c r="I170" i="1"/>
  <c r="N170" i="1"/>
  <c r="CA167" i="1"/>
  <c r="BW167" i="1"/>
  <c r="BY167" i="1"/>
  <c r="CC167" i="1"/>
  <c r="BK167" i="1"/>
  <c r="CB167" i="1"/>
  <c r="BX167" i="1"/>
  <c r="BT167" i="1"/>
  <c r="BR167" i="1"/>
  <c r="BZ167" i="1"/>
  <c r="BV167" i="1"/>
  <c r="CD167" i="1"/>
  <c r="CE167" i="1"/>
  <c r="BU167" i="1"/>
  <c r="F169" i="1"/>
  <c r="G169" i="1" s="1"/>
  <c r="BM167" i="1"/>
  <c r="BO167" i="1"/>
  <c r="BQ167" i="1"/>
  <c r="BG167" i="1"/>
  <c r="BI167" i="1"/>
  <c r="BD167" i="1"/>
  <c r="BL167" i="1"/>
  <c r="BH167" i="1"/>
  <c r="BP167" i="1"/>
  <c r="BN167" i="1"/>
  <c r="BJ167" i="1"/>
  <c r="BF167" i="1"/>
  <c r="BE167" i="1"/>
  <c r="J170" i="1"/>
  <c r="M170" i="1"/>
  <c r="E170" i="1"/>
  <c r="U170" i="1"/>
  <c r="C171" i="1"/>
  <c r="L170" i="1"/>
  <c r="K170" i="1"/>
  <c r="B172" i="1" l="1"/>
  <c r="T171" i="1"/>
  <c r="R171" i="1"/>
  <c r="Q171" i="1"/>
  <c r="P171" i="1"/>
  <c r="S171" i="1"/>
  <c r="O169" i="1"/>
  <c r="V169" i="1" s="1"/>
  <c r="W169" i="1" s="1"/>
  <c r="F170" i="1"/>
  <c r="O170" i="1" s="1"/>
  <c r="V170" i="1" s="1"/>
  <c r="W170" i="1" s="1"/>
  <c r="BA168" i="1"/>
  <c r="AT168" i="1"/>
  <c r="AU168" i="1"/>
  <c r="AQ168" i="1"/>
  <c r="AS168" i="1"/>
  <c r="AY168" i="1"/>
  <c r="AW168" i="1"/>
  <c r="AZ168" i="1"/>
  <c r="BB168" i="1"/>
  <c r="AV168" i="1"/>
  <c r="AX168" i="1"/>
  <c r="AR168" i="1"/>
  <c r="AP168" i="1"/>
  <c r="BC168" i="1"/>
  <c r="BY168" i="1"/>
  <c r="AB168" i="1"/>
  <c r="AF168" i="1"/>
  <c r="AJ168" i="1"/>
  <c r="AN168" i="1"/>
  <c r="AL168" i="1"/>
  <c r="AH168" i="1"/>
  <c r="AD168" i="1"/>
  <c r="AO168" i="1"/>
  <c r="AM168" i="1"/>
  <c r="AG168" i="1"/>
  <c r="AI168" i="1"/>
  <c r="AK168" i="1"/>
  <c r="AC168" i="1"/>
  <c r="AE168" i="1"/>
  <c r="I171" i="1"/>
  <c r="N171" i="1"/>
  <c r="BS168" i="1"/>
  <c r="CE168" i="1"/>
  <c r="BW168" i="1"/>
  <c r="BK168" i="1"/>
  <c r="CB168" i="1"/>
  <c r="BT168" i="1"/>
  <c r="BR168" i="1"/>
  <c r="BZ168" i="1"/>
  <c r="BV168" i="1"/>
  <c r="BX168" i="1"/>
  <c r="CD168" i="1"/>
  <c r="CC168" i="1"/>
  <c r="CA168" i="1"/>
  <c r="BU168" i="1"/>
  <c r="BI168" i="1"/>
  <c r="BE168" i="1"/>
  <c r="BM168" i="1"/>
  <c r="BO168" i="1"/>
  <c r="BJ168" i="1"/>
  <c r="BH168" i="1"/>
  <c r="BL168" i="1"/>
  <c r="BN168" i="1"/>
  <c r="BF168" i="1"/>
  <c r="BD168" i="1"/>
  <c r="BP168" i="1"/>
  <c r="BQ168" i="1"/>
  <c r="BG168" i="1"/>
  <c r="J171" i="1"/>
  <c r="E171" i="1"/>
  <c r="U171" i="1"/>
  <c r="K171" i="1"/>
  <c r="L171" i="1"/>
  <c r="M171" i="1"/>
  <c r="C172" i="1"/>
  <c r="B173" i="1" l="1"/>
  <c r="T172" i="1"/>
  <c r="S172" i="1"/>
  <c r="R172" i="1"/>
  <c r="Q172" i="1"/>
  <c r="P172" i="1"/>
  <c r="Z170" i="1"/>
  <c r="AA170" i="1" s="1"/>
  <c r="Z169" i="1"/>
  <c r="AA169" i="1" s="1"/>
  <c r="AT169" i="1" s="1"/>
  <c r="G170" i="1"/>
  <c r="I172" i="1"/>
  <c r="N172" i="1"/>
  <c r="F171" i="1"/>
  <c r="G171" i="1" s="1"/>
  <c r="J172" i="1"/>
  <c r="L172" i="1"/>
  <c r="M172" i="1"/>
  <c r="K172" i="1"/>
  <c r="U172" i="1"/>
  <c r="C173" i="1"/>
  <c r="E172" i="1"/>
  <c r="B174" i="1" l="1"/>
  <c r="T173" i="1"/>
  <c r="P173" i="1"/>
  <c r="Q173" i="1"/>
  <c r="S173" i="1"/>
  <c r="R173" i="1"/>
  <c r="BE169" i="1"/>
  <c r="AL169" i="1"/>
  <c r="BV169" i="1"/>
  <c r="AH169" i="1"/>
  <c r="BN169" i="1"/>
  <c r="CB169" i="1"/>
  <c r="AI169" i="1"/>
  <c r="BC169" i="1"/>
  <c r="BH169" i="1"/>
  <c r="CA169" i="1"/>
  <c r="AO169" i="1"/>
  <c r="AU169" i="1"/>
  <c r="BP169" i="1"/>
  <c r="BR169" i="1"/>
  <c r="BU169" i="1"/>
  <c r="AC169" i="1"/>
  <c r="AF169" i="1"/>
  <c r="AW169" i="1"/>
  <c r="BB169" i="1"/>
  <c r="BD169" i="1"/>
  <c r="BY169" i="1"/>
  <c r="BT169" i="1"/>
  <c r="AJ169" i="1"/>
  <c r="BA169" i="1"/>
  <c r="AR169" i="1"/>
  <c r="BI169" i="1"/>
  <c r="BG169" i="1"/>
  <c r="BL169" i="1"/>
  <c r="BQ169" i="1"/>
  <c r="CE169" i="1"/>
  <c r="BZ169" i="1"/>
  <c r="BK169" i="1"/>
  <c r="CC169" i="1"/>
  <c r="AE169" i="1"/>
  <c r="AG169" i="1"/>
  <c r="AB169" i="1"/>
  <c r="AD169" i="1"/>
  <c r="AQ169" i="1"/>
  <c r="AY169" i="1"/>
  <c r="AP169" i="1"/>
  <c r="BO169" i="1"/>
  <c r="BJ169" i="1"/>
  <c r="BF169" i="1"/>
  <c r="BM169" i="1"/>
  <c r="CD169" i="1"/>
  <c r="BX169" i="1"/>
  <c r="BW169" i="1"/>
  <c r="AM169" i="1"/>
  <c r="AK169" i="1"/>
  <c r="AN169" i="1"/>
  <c r="BS169" i="1"/>
  <c r="AS169" i="1"/>
  <c r="AV169" i="1"/>
  <c r="AZ169" i="1"/>
  <c r="O171" i="1"/>
  <c r="Z171" i="1" s="1"/>
  <c r="AA171" i="1" s="1"/>
  <c r="AT171" i="1" s="1"/>
  <c r="AX169" i="1"/>
  <c r="BC170" i="1"/>
  <c r="AT170" i="1"/>
  <c r="AS170" i="1"/>
  <c r="AU170" i="1"/>
  <c r="AY170" i="1"/>
  <c r="BA170" i="1"/>
  <c r="AG170" i="1"/>
  <c r="AP170" i="1"/>
  <c r="AV170" i="1"/>
  <c r="AX170" i="1"/>
  <c r="BB170" i="1"/>
  <c r="AZ170" i="1"/>
  <c r="AR170" i="1"/>
  <c r="AQ170" i="1"/>
  <c r="AW170" i="1"/>
  <c r="AK170" i="1"/>
  <c r="CE170" i="1"/>
  <c r="AB170" i="1"/>
  <c r="AF170" i="1"/>
  <c r="AJ170" i="1"/>
  <c r="AN170" i="1"/>
  <c r="AD170" i="1"/>
  <c r="AL170" i="1"/>
  <c r="AH170" i="1"/>
  <c r="AC170" i="1"/>
  <c r="AI170" i="1"/>
  <c r="AM170" i="1"/>
  <c r="AE170" i="1"/>
  <c r="AO170" i="1"/>
  <c r="I173" i="1"/>
  <c r="N173" i="1"/>
  <c r="BS170" i="1"/>
  <c r="CC170" i="1"/>
  <c r="BY170" i="1"/>
  <c r="BU170" i="1"/>
  <c r="BE170" i="1"/>
  <c r="BT170" i="1"/>
  <c r="BX170" i="1"/>
  <c r="BZ170" i="1"/>
  <c r="BR170" i="1"/>
  <c r="CB170" i="1"/>
  <c r="CD170" i="1"/>
  <c r="BV170" i="1"/>
  <c r="CA170" i="1"/>
  <c r="BW170" i="1"/>
  <c r="F172" i="1"/>
  <c r="O172" i="1" s="1"/>
  <c r="BG170" i="1"/>
  <c r="BM170" i="1"/>
  <c r="BQ170" i="1"/>
  <c r="BI170" i="1"/>
  <c r="BO170" i="1"/>
  <c r="BD170" i="1"/>
  <c r="BP170" i="1"/>
  <c r="BH170" i="1"/>
  <c r="BL170" i="1"/>
  <c r="BJ170" i="1"/>
  <c r="BF170" i="1"/>
  <c r="BN170" i="1"/>
  <c r="BK170" i="1"/>
  <c r="J173" i="1"/>
  <c r="L173" i="1"/>
  <c r="C174" i="1"/>
  <c r="M173" i="1"/>
  <c r="E173" i="1"/>
  <c r="K173" i="1"/>
  <c r="U173" i="1"/>
  <c r="B175" i="1" l="1"/>
  <c r="T174" i="1"/>
  <c r="S174" i="1"/>
  <c r="Q174" i="1"/>
  <c r="R174" i="1"/>
  <c r="P174" i="1"/>
  <c r="V171" i="1"/>
  <c r="W171" i="1" s="1"/>
  <c r="G172" i="1"/>
  <c r="Z172" i="1"/>
  <c r="AA172" i="1" s="1"/>
  <c r="V172" i="1"/>
  <c r="W172" i="1" s="1"/>
  <c r="AM171" i="1"/>
  <c r="AR171" i="1"/>
  <c r="BB171" i="1"/>
  <c r="AX171" i="1"/>
  <c r="AV171" i="1"/>
  <c r="AZ171" i="1"/>
  <c r="AP171" i="1"/>
  <c r="BC171" i="1"/>
  <c r="AY171" i="1"/>
  <c r="AQ171" i="1"/>
  <c r="BA171" i="1"/>
  <c r="AU171" i="1"/>
  <c r="AS171" i="1"/>
  <c r="AW171" i="1"/>
  <c r="AC171" i="1"/>
  <c r="AK171" i="1"/>
  <c r="AO171" i="1"/>
  <c r="AD171" i="1"/>
  <c r="AH171" i="1"/>
  <c r="AL171" i="1"/>
  <c r="AB171" i="1"/>
  <c r="AF171" i="1"/>
  <c r="AN171" i="1"/>
  <c r="AJ171" i="1"/>
  <c r="AE171" i="1"/>
  <c r="AG171" i="1"/>
  <c r="AI171" i="1"/>
  <c r="I174" i="1"/>
  <c r="N174" i="1"/>
  <c r="BG171" i="1"/>
  <c r="BT171" i="1"/>
  <c r="BX171" i="1"/>
  <c r="BR171" i="1"/>
  <c r="BZ171" i="1"/>
  <c r="CD171" i="1"/>
  <c r="CB171" i="1"/>
  <c r="BV171" i="1"/>
  <c r="CC171" i="1"/>
  <c r="CA171" i="1"/>
  <c r="BY171" i="1"/>
  <c r="BU171" i="1"/>
  <c r="CE171" i="1"/>
  <c r="BS171" i="1"/>
  <c r="BW171" i="1"/>
  <c r="F173" i="1"/>
  <c r="O173" i="1" s="1"/>
  <c r="BE171" i="1"/>
  <c r="BM171" i="1"/>
  <c r="BQ171" i="1"/>
  <c r="BH171" i="1"/>
  <c r="BP171" i="1"/>
  <c r="BD171" i="1"/>
  <c r="BL171" i="1"/>
  <c r="BN171" i="1"/>
  <c r="BF171" i="1"/>
  <c r="BJ171" i="1"/>
  <c r="BK171" i="1"/>
  <c r="BI171" i="1"/>
  <c r="BO171" i="1"/>
  <c r="J174" i="1"/>
  <c r="L174" i="1"/>
  <c r="C175" i="1"/>
  <c r="E174" i="1"/>
  <c r="M174" i="1"/>
  <c r="K174" i="1"/>
  <c r="U174" i="1"/>
  <c r="B176" i="1" l="1"/>
  <c r="T175" i="1"/>
  <c r="S175" i="1"/>
  <c r="R175" i="1"/>
  <c r="P175" i="1"/>
  <c r="Q175" i="1"/>
  <c r="G173" i="1"/>
  <c r="Z173" i="1"/>
  <c r="AA173" i="1" s="1"/>
  <c r="V173" i="1"/>
  <c r="W173" i="1" s="1"/>
  <c r="AQ172" i="1"/>
  <c r="AT172" i="1"/>
  <c r="AO172" i="1"/>
  <c r="AV172" i="1"/>
  <c r="AP172" i="1"/>
  <c r="AR172" i="1"/>
  <c r="AX172" i="1"/>
  <c r="BB172" i="1"/>
  <c r="AZ172" i="1"/>
  <c r="AW172" i="1"/>
  <c r="AS172" i="1"/>
  <c r="BC172" i="1"/>
  <c r="AY172" i="1"/>
  <c r="BA172" i="1"/>
  <c r="AU172" i="1"/>
  <c r="AE172" i="1"/>
  <c r="AM172" i="1"/>
  <c r="AI172" i="1"/>
  <c r="AK172" i="1"/>
  <c r="AC172" i="1"/>
  <c r="AG172" i="1"/>
  <c r="CA172" i="1"/>
  <c r="AB172" i="1"/>
  <c r="AF172" i="1"/>
  <c r="AJ172" i="1"/>
  <c r="AN172" i="1"/>
  <c r="AD172" i="1"/>
  <c r="AH172" i="1"/>
  <c r="AL172" i="1"/>
  <c r="I175" i="1"/>
  <c r="N175" i="1"/>
  <c r="BY172" i="1"/>
  <c r="BW172" i="1"/>
  <c r="BS172" i="1"/>
  <c r="CE172" i="1"/>
  <c r="BE172" i="1"/>
  <c r="BX172" i="1"/>
  <c r="BT172" i="1"/>
  <c r="BR172" i="1"/>
  <c r="BZ172" i="1"/>
  <c r="BV172" i="1"/>
  <c r="CD172" i="1"/>
  <c r="CB172" i="1"/>
  <c r="CC172" i="1"/>
  <c r="BU172" i="1"/>
  <c r="F174" i="1"/>
  <c r="O174" i="1" s="1"/>
  <c r="BK172" i="1"/>
  <c r="BO172" i="1"/>
  <c r="BM172" i="1"/>
  <c r="BI172" i="1"/>
  <c r="BG172" i="1"/>
  <c r="BD172" i="1"/>
  <c r="BL172" i="1"/>
  <c r="BF172" i="1"/>
  <c r="BH172" i="1"/>
  <c r="BP172" i="1"/>
  <c r="BN172" i="1"/>
  <c r="BJ172" i="1"/>
  <c r="BQ172" i="1"/>
  <c r="J175" i="1"/>
  <c r="L175" i="1"/>
  <c r="U175" i="1"/>
  <c r="C176" i="1"/>
  <c r="E175" i="1"/>
  <c r="M175" i="1"/>
  <c r="K175" i="1"/>
  <c r="B177" i="1" l="1"/>
  <c r="T176" i="1"/>
  <c r="R176" i="1"/>
  <c r="S176" i="1"/>
  <c r="Q176" i="1"/>
  <c r="P176" i="1"/>
  <c r="G174" i="1"/>
  <c r="Z174" i="1"/>
  <c r="AA174" i="1" s="1"/>
  <c r="AT174" i="1" s="1"/>
  <c r="V174" i="1"/>
  <c r="W174" i="1" s="1"/>
  <c r="AU173" i="1"/>
  <c r="AT173" i="1"/>
  <c r="AQ173" i="1"/>
  <c r="AM173" i="1"/>
  <c r="AZ173" i="1"/>
  <c r="AX173" i="1"/>
  <c r="AV173" i="1"/>
  <c r="BB173" i="1"/>
  <c r="AP173" i="1"/>
  <c r="AR173" i="1"/>
  <c r="AW173" i="1"/>
  <c r="BA173" i="1"/>
  <c r="BC173" i="1"/>
  <c r="AY173" i="1"/>
  <c r="AS173" i="1"/>
  <c r="AO173" i="1"/>
  <c r="AC173" i="1"/>
  <c r="AI173" i="1"/>
  <c r="AK173" i="1"/>
  <c r="CA173" i="1"/>
  <c r="AD173" i="1"/>
  <c r="AH173" i="1"/>
  <c r="AL173" i="1"/>
  <c r="AF173" i="1"/>
  <c r="AJ173" i="1"/>
  <c r="AB173" i="1"/>
  <c r="AN173" i="1"/>
  <c r="AG173" i="1"/>
  <c r="AE173" i="1"/>
  <c r="I176" i="1"/>
  <c r="N176" i="1"/>
  <c r="BU173" i="1"/>
  <c r="BI173" i="1"/>
  <c r="BX173" i="1"/>
  <c r="BT173" i="1"/>
  <c r="BZ173" i="1"/>
  <c r="BR173" i="1"/>
  <c r="CB173" i="1"/>
  <c r="BV173" i="1"/>
  <c r="CD173" i="1"/>
  <c r="CE173" i="1"/>
  <c r="CC173" i="1"/>
  <c r="BY173" i="1"/>
  <c r="BS173" i="1"/>
  <c r="BW173" i="1"/>
  <c r="F175" i="1"/>
  <c r="O175" i="1" s="1"/>
  <c r="BK173" i="1"/>
  <c r="BO173" i="1"/>
  <c r="BQ173" i="1"/>
  <c r="BM173" i="1"/>
  <c r="BG173" i="1"/>
  <c r="BJ173" i="1"/>
  <c r="BH173" i="1"/>
  <c r="BD173" i="1"/>
  <c r="BP173" i="1"/>
  <c r="BL173" i="1"/>
  <c r="BN173" i="1"/>
  <c r="BF173" i="1"/>
  <c r="BE173" i="1"/>
  <c r="J176" i="1"/>
  <c r="K176" i="1"/>
  <c r="C177" i="1"/>
  <c r="L176" i="1"/>
  <c r="E176" i="1"/>
  <c r="U176" i="1"/>
  <c r="M176" i="1"/>
  <c r="B178" i="1" l="1"/>
  <c r="T177" i="1"/>
  <c r="R177" i="1"/>
  <c r="S177" i="1"/>
  <c r="P177" i="1"/>
  <c r="Q177" i="1"/>
  <c r="G175" i="1"/>
  <c r="Z175" i="1"/>
  <c r="AA175" i="1" s="1"/>
  <c r="AT175" i="1" s="1"/>
  <c r="V175" i="1"/>
  <c r="W175" i="1" s="1"/>
  <c r="AX174" i="1"/>
  <c r="AV174" i="1"/>
  <c r="AZ174" i="1"/>
  <c r="BB174" i="1"/>
  <c r="AR174" i="1"/>
  <c r="AP174" i="1"/>
  <c r="AW174" i="1"/>
  <c r="AQ174" i="1"/>
  <c r="BC174" i="1"/>
  <c r="AY174" i="1"/>
  <c r="AU174" i="1"/>
  <c r="BA174" i="1"/>
  <c r="AS174" i="1"/>
  <c r="BW174" i="1"/>
  <c r="AB174" i="1"/>
  <c r="AF174" i="1"/>
  <c r="AJ174" i="1"/>
  <c r="AN174" i="1"/>
  <c r="AH174" i="1"/>
  <c r="AL174" i="1"/>
  <c r="AD174" i="1"/>
  <c r="AO174" i="1"/>
  <c r="AM174" i="1"/>
  <c r="AE174" i="1"/>
  <c r="AC174" i="1"/>
  <c r="AI174" i="1"/>
  <c r="AK174" i="1"/>
  <c r="AG174" i="1"/>
  <c r="F176" i="1"/>
  <c r="G176" i="1" s="1"/>
  <c r="I177" i="1"/>
  <c r="N177" i="1"/>
  <c r="BU174" i="1"/>
  <c r="BS174" i="1"/>
  <c r="CE174" i="1"/>
  <c r="CA174" i="1"/>
  <c r="BK174" i="1"/>
  <c r="BX174" i="1"/>
  <c r="CB174" i="1"/>
  <c r="BZ174" i="1"/>
  <c r="BV174" i="1"/>
  <c r="BR174" i="1"/>
  <c r="CD174" i="1"/>
  <c r="BT174" i="1"/>
  <c r="BY174" i="1"/>
  <c r="CC174" i="1"/>
  <c r="BE174" i="1"/>
  <c r="BI174" i="1"/>
  <c r="BM174" i="1"/>
  <c r="BQ174" i="1"/>
  <c r="BG174" i="1"/>
  <c r="BH174" i="1"/>
  <c r="BJ174" i="1"/>
  <c r="BF174" i="1"/>
  <c r="BL174" i="1"/>
  <c r="BP174" i="1"/>
  <c r="BD174" i="1"/>
  <c r="BN174" i="1"/>
  <c r="BO174" i="1"/>
  <c r="J177" i="1"/>
  <c r="L177" i="1"/>
  <c r="E177" i="1"/>
  <c r="M177" i="1"/>
  <c r="C178" i="1"/>
  <c r="U177" i="1"/>
  <c r="K177" i="1"/>
  <c r="B179" i="1" l="1"/>
  <c r="T178" i="1"/>
  <c r="R178" i="1"/>
  <c r="S178" i="1"/>
  <c r="Q178" i="1"/>
  <c r="P178" i="1"/>
  <c r="O176" i="1"/>
  <c r="Z176" i="1" s="1"/>
  <c r="AA176" i="1" s="1"/>
  <c r="AM175" i="1"/>
  <c r="AX175" i="1"/>
  <c r="AV175" i="1"/>
  <c r="AZ175" i="1"/>
  <c r="BB175" i="1"/>
  <c r="AR175" i="1"/>
  <c r="AP175" i="1"/>
  <c r="BC175" i="1"/>
  <c r="AW175" i="1"/>
  <c r="BA175" i="1"/>
  <c r="AQ175" i="1"/>
  <c r="AS175" i="1"/>
  <c r="AU175" i="1"/>
  <c r="AY175" i="1"/>
  <c r="AE175" i="1"/>
  <c r="BY175" i="1"/>
  <c r="AD175" i="1"/>
  <c r="AH175" i="1"/>
  <c r="AL175" i="1"/>
  <c r="AJ175" i="1"/>
  <c r="AN175" i="1"/>
  <c r="AF175" i="1"/>
  <c r="AB175" i="1"/>
  <c r="AG175" i="1"/>
  <c r="AO175" i="1"/>
  <c r="AI175" i="1"/>
  <c r="AK175" i="1"/>
  <c r="AC175" i="1"/>
  <c r="I178" i="1"/>
  <c r="N178" i="1"/>
  <c r="BS175" i="1"/>
  <c r="CC175" i="1"/>
  <c r="CE175" i="1"/>
  <c r="BW175" i="1"/>
  <c r="BU175" i="1"/>
  <c r="CA175" i="1"/>
  <c r="BE175" i="1"/>
  <c r="BZ175" i="1"/>
  <c r="BR175" i="1"/>
  <c r="BT175" i="1"/>
  <c r="BX175" i="1"/>
  <c r="BV175" i="1"/>
  <c r="CB175" i="1"/>
  <c r="CD175" i="1"/>
  <c r="F177" i="1"/>
  <c r="O177" i="1" s="1"/>
  <c r="BM175" i="1"/>
  <c r="BD175" i="1"/>
  <c r="BL175" i="1"/>
  <c r="BP175" i="1"/>
  <c r="BH175" i="1"/>
  <c r="BN175" i="1"/>
  <c r="BJ175" i="1"/>
  <c r="BF175" i="1"/>
  <c r="BK175" i="1"/>
  <c r="BI175" i="1"/>
  <c r="BO175" i="1"/>
  <c r="BQ175" i="1"/>
  <c r="BG175" i="1"/>
  <c r="J178" i="1"/>
  <c r="U178" i="1"/>
  <c r="E178" i="1"/>
  <c r="C179" i="1"/>
  <c r="M178" i="1"/>
  <c r="K178" i="1"/>
  <c r="L178" i="1"/>
  <c r="B180" i="1" l="1"/>
  <c r="T179" i="1"/>
  <c r="Q179" i="1"/>
  <c r="S179" i="1"/>
  <c r="P179" i="1"/>
  <c r="R179" i="1"/>
  <c r="V176" i="1"/>
  <c r="W176" i="1" s="1"/>
  <c r="G177" i="1"/>
  <c r="Z177" i="1"/>
  <c r="AA177" i="1" s="1"/>
  <c r="V177" i="1"/>
  <c r="W177" i="1" s="1"/>
  <c r="AQ176" i="1"/>
  <c r="AT176" i="1"/>
  <c r="AY176" i="1"/>
  <c r="AW176" i="1"/>
  <c r="AS176" i="1"/>
  <c r="AC176" i="1"/>
  <c r="AP176" i="1"/>
  <c r="AX176" i="1"/>
  <c r="AV176" i="1"/>
  <c r="AZ176" i="1"/>
  <c r="BB176" i="1"/>
  <c r="AR176" i="1"/>
  <c r="AU176" i="1"/>
  <c r="BA176" i="1"/>
  <c r="BC176" i="1"/>
  <c r="AO176" i="1"/>
  <c r="AK176" i="1"/>
  <c r="BW176" i="1"/>
  <c r="AB176" i="1"/>
  <c r="AF176" i="1"/>
  <c r="AJ176" i="1"/>
  <c r="AN176" i="1"/>
  <c r="AL176" i="1"/>
  <c r="AH176" i="1"/>
  <c r="AD176" i="1"/>
  <c r="AI176" i="1"/>
  <c r="AE176" i="1"/>
  <c r="AM176" i="1"/>
  <c r="AG176" i="1"/>
  <c r="I179" i="1"/>
  <c r="N179" i="1"/>
  <c r="BK176" i="1"/>
  <c r="BT176" i="1"/>
  <c r="CB176" i="1"/>
  <c r="BX176" i="1"/>
  <c r="BR176" i="1"/>
  <c r="CD176" i="1"/>
  <c r="BV176" i="1"/>
  <c r="BZ176" i="1"/>
  <c r="CA176" i="1"/>
  <c r="BS176" i="1"/>
  <c r="BU176" i="1"/>
  <c r="CC176" i="1"/>
  <c r="BY176" i="1"/>
  <c r="CE176" i="1"/>
  <c r="F178" i="1"/>
  <c r="O178" i="1" s="1"/>
  <c r="BM176" i="1"/>
  <c r="BE176" i="1"/>
  <c r="BI176" i="1"/>
  <c r="BD176" i="1"/>
  <c r="BL176" i="1"/>
  <c r="BN176" i="1"/>
  <c r="BJ176" i="1"/>
  <c r="BF176" i="1"/>
  <c r="BP176" i="1"/>
  <c r="BH176" i="1"/>
  <c r="BQ176" i="1"/>
  <c r="BO176" i="1"/>
  <c r="BG176" i="1"/>
  <c r="J179" i="1"/>
  <c r="C180" i="1"/>
  <c r="E179" i="1"/>
  <c r="L179" i="1"/>
  <c r="U179" i="1"/>
  <c r="M179" i="1"/>
  <c r="K179" i="1"/>
  <c r="B181" i="1" l="1"/>
  <c r="T180" i="1"/>
  <c r="S180" i="1"/>
  <c r="Q180" i="1"/>
  <c r="R180" i="1"/>
  <c r="P180" i="1"/>
  <c r="G178" i="1"/>
  <c r="Z178" i="1"/>
  <c r="V178" i="1"/>
  <c r="W178" i="1" s="1"/>
  <c r="AU177" i="1"/>
  <c r="AT177" i="1"/>
  <c r="AY177" i="1"/>
  <c r="BC177" i="1"/>
  <c r="AS177" i="1"/>
  <c r="AW177" i="1"/>
  <c r="AC177" i="1"/>
  <c r="AP177" i="1"/>
  <c r="AR177" i="1"/>
  <c r="AX177" i="1"/>
  <c r="AV177" i="1"/>
  <c r="AZ177" i="1"/>
  <c r="BB177" i="1"/>
  <c r="BA177" i="1"/>
  <c r="AQ177" i="1"/>
  <c r="AE177" i="1"/>
  <c r="AI177" i="1"/>
  <c r="AO177" i="1"/>
  <c r="CC177" i="1"/>
  <c r="AD177" i="1"/>
  <c r="AH177" i="1"/>
  <c r="AL177" i="1"/>
  <c r="AN177" i="1"/>
  <c r="AB177" i="1"/>
  <c r="AJ177" i="1"/>
  <c r="AF177" i="1"/>
  <c r="AM177" i="1"/>
  <c r="AK177" i="1"/>
  <c r="AG177" i="1"/>
  <c r="F179" i="1"/>
  <c r="O179" i="1" s="1"/>
  <c r="I180" i="1"/>
  <c r="N180" i="1"/>
  <c r="BY177" i="1"/>
  <c r="CA177" i="1"/>
  <c r="BI177" i="1"/>
  <c r="BT177" i="1"/>
  <c r="CB177" i="1"/>
  <c r="BX177" i="1"/>
  <c r="BZ177" i="1"/>
  <c r="BR177" i="1"/>
  <c r="BV177" i="1"/>
  <c r="CD177" i="1"/>
  <c r="BU177" i="1"/>
  <c r="BS177" i="1"/>
  <c r="BW177" i="1"/>
  <c r="CE177" i="1"/>
  <c r="AA178" i="1"/>
  <c r="BG177" i="1"/>
  <c r="BK177" i="1"/>
  <c r="BQ177" i="1"/>
  <c r="BN177" i="1"/>
  <c r="BP177" i="1"/>
  <c r="BF177" i="1"/>
  <c r="BD177" i="1"/>
  <c r="BJ177" i="1"/>
  <c r="BL177" i="1"/>
  <c r="BH177" i="1"/>
  <c r="BE177" i="1"/>
  <c r="BM177" i="1"/>
  <c r="BO177" i="1"/>
  <c r="J180" i="1"/>
  <c r="L180" i="1"/>
  <c r="M180" i="1"/>
  <c r="K180" i="1"/>
  <c r="E180" i="1"/>
  <c r="U180" i="1"/>
  <c r="C181" i="1"/>
  <c r="B182" i="1" l="1"/>
  <c r="T181" i="1"/>
  <c r="R181" i="1"/>
  <c r="Q181" i="1"/>
  <c r="S181" i="1"/>
  <c r="P181" i="1"/>
  <c r="G179" i="1"/>
  <c r="Z179" i="1"/>
  <c r="AA179" i="1" s="1"/>
  <c r="AT179" i="1" s="1"/>
  <c r="V179" i="1"/>
  <c r="W179" i="1" s="1"/>
  <c r="AW178" i="1"/>
  <c r="AT178" i="1"/>
  <c r="BB178" i="1"/>
  <c r="AV178" i="1"/>
  <c r="AX178" i="1"/>
  <c r="AP178" i="1"/>
  <c r="AR178" i="1"/>
  <c r="AZ178" i="1"/>
  <c r="AQ178" i="1"/>
  <c r="BA178" i="1"/>
  <c r="BC178" i="1"/>
  <c r="AY178" i="1"/>
  <c r="AS178" i="1"/>
  <c r="AU178" i="1"/>
  <c r="BG178" i="1"/>
  <c r="AB178" i="1"/>
  <c r="AF178" i="1"/>
  <c r="AJ178" i="1"/>
  <c r="AN178" i="1"/>
  <c r="AD178" i="1"/>
  <c r="AH178" i="1"/>
  <c r="AL178" i="1"/>
  <c r="AM178" i="1"/>
  <c r="AI178" i="1"/>
  <c r="AO178" i="1"/>
  <c r="AC178" i="1"/>
  <c r="AK178" i="1"/>
  <c r="AG178" i="1"/>
  <c r="AE178" i="1"/>
  <c r="F180" i="1"/>
  <c r="G180" i="1" s="1"/>
  <c r="I181" i="1"/>
  <c r="N181" i="1"/>
  <c r="CA178" i="1"/>
  <c r="BO178" i="1"/>
  <c r="BN178" i="1"/>
  <c r="BL178" i="1"/>
  <c r="BQ178" i="1"/>
  <c r="BW178" i="1"/>
  <c r="CC178" i="1"/>
  <c r="BD178" i="1"/>
  <c r="BR178" i="1"/>
  <c r="CB178" i="1"/>
  <c r="BT178" i="1"/>
  <c r="BZ178" i="1"/>
  <c r="BV178" i="1"/>
  <c r="CD178" i="1"/>
  <c r="BX178" i="1"/>
  <c r="BI178" i="1"/>
  <c r="BP178" i="1"/>
  <c r="BE178" i="1"/>
  <c r="BK178" i="1"/>
  <c r="BJ178" i="1"/>
  <c r="BU178" i="1"/>
  <c r="BY178" i="1"/>
  <c r="BH178" i="1"/>
  <c r="BM178" i="1"/>
  <c r="BF178" i="1"/>
  <c r="CE178" i="1"/>
  <c r="BS178" i="1"/>
  <c r="J181" i="1"/>
  <c r="E181" i="1"/>
  <c r="C182" i="1"/>
  <c r="M181" i="1"/>
  <c r="L181" i="1"/>
  <c r="K181" i="1"/>
  <c r="U181" i="1"/>
  <c r="B183" i="1" l="1"/>
  <c r="T182" i="1"/>
  <c r="S182" i="1"/>
  <c r="Q182" i="1"/>
  <c r="R182" i="1"/>
  <c r="P182" i="1"/>
  <c r="AP179" i="1"/>
  <c r="O180" i="1"/>
  <c r="Z180" i="1" s="1"/>
  <c r="AA180" i="1" s="1"/>
  <c r="BH179" i="1"/>
  <c r="BO179" i="1"/>
  <c r="BU179" i="1"/>
  <c r="AJ179" i="1"/>
  <c r="BI179" i="1"/>
  <c r="BS179" i="1"/>
  <c r="BQ179" i="1"/>
  <c r="AC179" i="1"/>
  <c r="CD179" i="1"/>
  <c r="AL179" i="1"/>
  <c r="AU179" i="1"/>
  <c r="BJ179" i="1"/>
  <c r="BP179" i="1"/>
  <c r="BK179" i="1"/>
  <c r="CA179" i="1"/>
  <c r="CB179" i="1"/>
  <c r="BZ179" i="1"/>
  <c r="AE179" i="1"/>
  <c r="AK179" i="1"/>
  <c r="AN179" i="1"/>
  <c r="AH179" i="1"/>
  <c r="AW179" i="1"/>
  <c r="AZ179" i="1"/>
  <c r="BF179" i="1"/>
  <c r="BL179" i="1"/>
  <c r="BM179" i="1"/>
  <c r="BW179" i="1"/>
  <c r="BY179" i="1"/>
  <c r="BX179" i="1"/>
  <c r="BT179" i="1"/>
  <c r="AI179" i="1"/>
  <c r="AM179" i="1"/>
  <c r="AF179" i="1"/>
  <c r="AD179" i="1"/>
  <c r="BC179" i="1"/>
  <c r="AS179" i="1"/>
  <c r="BB179" i="1"/>
  <c r="BG179" i="1"/>
  <c r="BN179" i="1"/>
  <c r="BD179" i="1"/>
  <c r="BE179" i="1"/>
  <c r="CE179" i="1"/>
  <c r="CC179" i="1"/>
  <c r="BV179" i="1"/>
  <c r="BR179" i="1"/>
  <c r="AO179" i="1"/>
  <c r="AG179" i="1"/>
  <c r="AB179" i="1"/>
  <c r="BA179" i="1"/>
  <c r="AV179" i="1"/>
  <c r="AQ179" i="1"/>
  <c r="AY179" i="1"/>
  <c r="AR179" i="1"/>
  <c r="AX179" i="1"/>
  <c r="I182" i="1"/>
  <c r="N182" i="1"/>
  <c r="F181" i="1"/>
  <c r="O181" i="1" s="1"/>
  <c r="J182" i="1"/>
  <c r="L182" i="1"/>
  <c r="M182" i="1"/>
  <c r="U182" i="1"/>
  <c r="E182" i="1"/>
  <c r="C183" i="1"/>
  <c r="K182" i="1"/>
  <c r="B184" i="1" l="1"/>
  <c r="T183" i="1"/>
  <c r="S183" i="1"/>
  <c r="R183" i="1"/>
  <c r="Q183" i="1"/>
  <c r="P183" i="1"/>
  <c r="V180" i="1"/>
  <c r="W180" i="1" s="1"/>
  <c r="Z181" i="1"/>
  <c r="AA181" i="1" s="1"/>
  <c r="V181" i="1"/>
  <c r="W181" i="1" s="1"/>
  <c r="AS180" i="1"/>
  <c r="AT180" i="1"/>
  <c r="BC180" i="1"/>
  <c r="AY180" i="1"/>
  <c r="AU180" i="1"/>
  <c r="BA180" i="1"/>
  <c r="AI180" i="1"/>
  <c r="BB180" i="1"/>
  <c r="AX180" i="1"/>
  <c r="AV180" i="1"/>
  <c r="AZ180" i="1"/>
  <c r="AR180" i="1"/>
  <c r="AP180" i="1"/>
  <c r="AW180" i="1"/>
  <c r="AQ180" i="1"/>
  <c r="AM180" i="1"/>
  <c r="AE180" i="1"/>
  <c r="AC180" i="1"/>
  <c r="AG180" i="1"/>
  <c r="AO180" i="1"/>
  <c r="AK180" i="1"/>
  <c r="CC180" i="1"/>
  <c r="AB180" i="1"/>
  <c r="AF180" i="1"/>
  <c r="AJ180" i="1"/>
  <c r="AN180" i="1"/>
  <c r="AD180" i="1"/>
  <c r="AH180" i="1"/>
  <c r="AL180" i="1"/>
  <c r="G181" i="1"/>
  <c r="BO180" i="1"/>
  <c r="I183" i="1"/>
  <c r="N183" i="1"/>
  <c r="BS180" i="1"/>
  <c r="BG180" i="1"/>
  <c r="BM180" i="1"/>
  <c r="BH180" i="1"/>
  <c r="BD180" i="1"/>
  <c r="CE180" i="1"/>
  <c r="BU180" i="1"/>
  <c r="BN180" i="1"/>
  <c r="BI180" i="1"/>
  <c r="BQ180" i="1"/>
  <c r="CA180" i="1"/>
  <c r="BY180" i="1"/>
  <c r="BP180" i="1"/>
  <c r="BK180" i="1"/>
  <c r="BF180" i="1"/>
  <c r="BJ180" i="1"/>
  <c r="BW180" i="1"/>
  <c r="BL180" i="1"/>
  <c r="BR180" i="1"/>
  <c r="BX180" i="1"/>
  <c r="CB180" i="1"/>
  <c r="BZ180" i="1"/>
  <c r="BV180" i="1"/>
  <c r="CD180" i="1"/>
  <c r="BT180" i="1"/>
  <c r="BE180" i="1"/>
  <c r="F182" i="1"/>
  <c r="O182" i="1" s="1"/>
  <c r="J183" i="1"/>
  <c r="U183" i="1"/>
  <c r="C184" i="1"/>
  <c r="E183" i="1"/>
  <c r="K183" i="1"/>
  <c r="L183" i="1"/>
  <c r="M183" i="1"/>
  <c r="B185" i="1" l="1"/>
  <c r="T184" i="1"/>
  <c r="P184" i="1"/>
  <c r="S184" i="1"/>
  <c r="R184" i="1"/>
  <c r="Q184" i="1"/>
  <c r="G182" i="1"/>
  <c r="Z182" i="1"/>
  <c r="AA182" i="1" s="1"/>
  <c r="V182" i="1"/>
  <c r="W182" i="1" s="1"/>
  <c r="BC181" i="1"/>
  <c r="AT181" i="1"/>
  <c r="AW181" i="1"/>
  <c r="AU181" i="1"/>
  <c r="AQ181" i="1"/>
  <c r="AO181" i="1"/>
  <c r="AP181" i="1"/>
  <c r="AV181" i="1"/>
  <c r="AR181" i="1"/>
  <c r="AX181" i="1"/>
  <c r="AZ181" i="1"/>
  <c r="BB181" i="1"/>
  <c r="AS181" i="1"/>
  <c r="BA181" i="1"/>
  <c r="AY181" i="1"/>
  <c r="BN181" i="1"/>
  <c r="BZ181" i="1"/>
  <c r="BV181" i="1"/>
  <c r="BW181" i="1"/>
  <c r="BP181" i="1"/>
  <c r="BG181" i="1"/>
  <c r="BU181" i="1"/>
  <c r="AC181" i="1"/>
  <c r="CC181" i="1"/>
  <c r="BM181" i="1"/>
  <c r="BJ181" i="1"/>
  <c r="BL181" i="1"/>
  <c r="CA181" i="1"/>
  <c r="BS181" i="1"/>
  <c r="BR181" i="1"/>
  <c r="BO181" i="1"/>
  <c r="AE181" i="1"/>
  <c r="BK181" i="1"/>
  <c r="BF181" i="1"/>
  <c r="BD181" i="1"/>
  <c r="CE181" i="1"/>
  <c r="BT181" i="1"/>
  <c r="CB181" i="1"/>
  <c r="AG181" i="1"/>
  <c r="BE181" i="1"/>
  <c r="BI181" i="1"/>
  <c r="BH181" i="1"/>
  <c r="BQ181" i="1"/>
  <c r="BY181" i="1"/>
  <c r="CD181" i="1"/>
  <c r="BX181" i="1"/>
  <c r="AI181" i="1"/>
  <c r="AK181" i="1"/>
  <c r="AM181" i="1"/>
  <c r="AD181" i="1"/>
  <c r="AH181" i="1"/>
  <c r="AL181" i="1"/>
  <c r="AF181" i="1"/>
  <c r="AJ181" i="1"/>
  <c r="AN181" i="1"/>
  <c r="AB181" i="1"/>
  <c r="I184" i="1"/>
  <c r="N184" i="1"/>
  <c r="F183" i="1"/>
  <c r="G183" i="1" s="1"/>
  <c r="J184" i="1"/>
  <c r="C185" i="1"/>
  <c r="M184" i="1"/>
  <c r="L184" i="1"/>
  <c r="U184" i="1"/>
  <c r="E184" i="1"/>
  <c r="K184" i="1"/>
  <c r="B186" i="1" l="1"/>
  <c r="T185" i="1"/>
  <c r="S185" i="1"/>
  <c r="R185" i="1"/>
  <c r="P185" i="1"/>
  <c r="Q185" i="1"/>
  <c r="BC182" i="1"/>
  <c r="AT182" i="1"/>
  <c r="BA182" i="1"/>
  <c r="AM182" i="1"/>
  <c r="AP182" i="1"/>
  <c r="AZ182" i="1"/>
  <c r="AX182" i="1"/>
  <c r="AV182" i="1"/>
  <c r="AR182" i="1"/>
  <c r="BB182" i="1"/>
  <c r="AU182" i="1"/>
  <c r="AY182" i="1"/>
  <c r="AS182" i="1"/>
  <c r="AW182" i="1"/>
  <c r="AQ182" i="1"/>
  <c r="AI182" i="1"/>
  <c r="BW182" i="1"/>
  <c r="AB182" i="1"/>
  <c r="AF182" i="1"/>
  <c r="AJ182" i="1"/>
  <c r="AN182" i="1"/>
  <c r="AH182" i="1"/>
  <c r="AL182" i="1"/>
  <c r="AD182" i="1"/>
  <c r="AE182" i="1"/>
  <c r="AG182" i="1"/>
  <c r="AK182" i="1"/>
  <c r="AC182" i="1"/>
  <c r="AO182" i="1"/>
  <c r="I185" i="1"/>
  <c r="N185" i="1"/>
  <c r="BY182" i="1"/>
  <c r="BU182" i="1"/>
  <c r="BS182" i="1"/>
  <c r="CE182" i="1"/>
  <c r="CA182" i="1"/>
  <c r="CC182" i="1"/>
  <c r="BI182" i="1"/>
  <c r="BX182" i="1"/>
  <c r="CB182" i="1"/>
  <c r="BZ182" i="1"/>
  <c r="BR182" i="1"/>
  <c r="BV182" i="1"/>
  <c r="BT182" i="1"/>
  <c r="CD182" i="1"/>
  <c r="F184" i="1"/>
  <c r="O184" i="1" s="1"/>
  <c r="V184" i="1" s="1"/>
  <c r="W184" i="1" s="1"/>
  <c r="O183" i="1"/>
  <c r="BG182" i="1"/>
  <c r="BH182" i="1"/>
  <c r="BD182" i="1"/>
  <c r="BN182" i="1"/>
  <c r="BL182" i="1"/>
  <c r="BP182" i="1"/>
  <c r="BJ182" i="1"/>
  <c r="BF182" i="1"/>
  <c r="BO182" i="1"/>
  <c r="BQ182" i="1"/>
  <c r="BK182" i="1"/>
  <c r="BM182" i="1"/>
  <c r="BE182" i="1"/>
  <c r="J185" i="1"/>
  <c r="E185" i="1"/>
  <c r="L185" i="1"/>
  <c r="M185" i="1"/>
  <c r="C186" i="1"/>
  <c r="K185" i="1"/>
  <c r="U185" i="1"/>
  <c r="B187" i="1" l="1"/>
  <c r="T186" i="1"/>
  <c r="Q186" i="1"/>
  <c r="P186" i="1"/>
  <c r="R186" i="1"/>
  <c r="S186" i="1"/>
  <c r="G184" i="1"/>
  <c r="Z183" i="1"/>
  <c r="AA183" i="1" s="1"/>
  <c r="V183" i="1"/>
  <c r="W183" i="1" s="1"/>
  <c r="I186" i="1"/>
  <c r="N186" i="1"/>
  <c r="Z184" i="1"/>
  <c r="F185" i="1"/>
  <c r="G185" i="1" s="1"/>
  <c r="J186" i="1"/>
  <c r="M186" i="1"/>
  <c r="C187" i="1"/>
  <c r="U186" i="1"/>
  <c r="K186" i="1"/>
  <c r="L186" i="1"/>
  <c r="E186" i="1"/>
  <c r="B188" i="1" l="1"/>
  <c r="T187" i="1"/>
  <c r="R187" i="1"/>
  <c r="Q187" i="1"/>
  <c r="P187" i="1"/>
  <c r="S187" i="1"/>
  <c r="F186" i="1"/>
  <c r="O186" i="1" s="1"/>
  <c r="V186" i="1" s="1"/>
  <c r="W186" i="1" s="1"/>
  <c r="O185" i="1"/>
  <c r="V185" i="1" s="1"/>
  <c r="W185" i="1" s="1"/>
  <c r="AU183" i="1"/>
  <c r="AT183" i="1"/>
  <c r="BA183" i="1"/>
  <c r="AO183" i="1"/>
  <c r="AV183" i="1"/>
  <c r="AZ183" i="1"/>
  <c r="AX183" i="1"/>
  <c r="AR183" i="1"/>
  <c r="BB183" i="1"/>
  <c r="AP183" i="1"/>
  <c r="AY183" i="1"/>
  <c r="AS183" i="1"/>
  <c r="BC183" i="1"/>
  <c r="AW183" i="1"/>
  <c r="AQ183" i="1"/>
  <c r="AM183" i="1"/>
  <c r="AC183" i="1"/>
  <c r="AA184" i="1"/>
  <c r="AI183" i="1"/>
  <c r="AG183" i="1"/>
  <c r="CC183" i="1"/>
  <c r="AD183" i="1"/>
  <c r="AH183" i="1"/>
  <c r="AL183" i="1"/>
  <c r="AJ183" i="1"/>
  <c r="AN183" i="1"/>
  <c r="AB183" i="1"/>
  <c r="AF183" i="1"/>
  <c r="AK183" i="1"/>
  <c r="AE183" i="1"/>
  <c r="CA183" i="1"/>
  <c r="I187" i="1"/>
  <c r="N187" i="1"/>
  <c r="BI183" i="1"/>
  <c r="BK183" i="1"/>
  <c r="CE183" i="1"/>
  <c r="BY183" i="1"/>
  <c r="BQ183" i="1"/>
  <c r="BU183" i="1"/>
  <c r="BO183" i="1"/>
  <c r="CB183" i="1"/>
  <c r="BV183" i="1"/>
  <c r="BX183" i="1"/>
  <c r="BR183" i="1"/>
  <c r="BT183" i="1"/>
  <c r="BZ183" i="1"/>
  <c r="CD183" i="1"/>
  <c r="BL183" i="1"/>
  <c r="BH183" i="1"/>
  <c r="BF183" i="1"/>
  <c r="BJ183" i="1"/>
  <c r="BP183" i="1"/>
  <c r="BD183" i="1"/>
  <c r="BN183" i="1"/>
  <c r="BG183" i="1"/>
  <c r="BE183" i="1"/>
  <c r="BM183" i="1"/>
  <c r="BW183" i="1"/>
  <c r="BS183" i="1"/>
  <c r="J187" i="1"/>
  <c r="L187" i="1"/>
  <c r="E187" i="1"/>
  <c r="C188" i="1"/>
  <c r="K187" i="1"/>
  <c r="U187" i="1"/>
  <c r="M187" i="1"/>
  <c r="B189" i="1" l="1"/>
  <c r="T188" i="1"/>
  <c r="S188" i="1"/>
  <c r="Q188" i="1"/>
  <c r="P188" i="1"/>
  <c r="R188" i="1"/>
  <c r="Z186" i="1"/>
  <c r="AA186" i="1" s="1"/>
  <c r="G186" i="1"/>
  <c r="Z185" i="1"/>
  <c r="AA185" i="1" s="1"/>
  <c r="AX185" i="1" s="1"/>
  <c r="BA184" i="1"/>
  <c r="AT184" i="1"/>
  <c r="AQ184" i="1"/>
  <c r="AU184" i="1"/>
  <c r="AS184" i="1"/>
  <c r="CC184" i="1"/>
  <c r="AY184" i="1"/>
  <c r="AG184" i="1"/>
  <c r="AR184" i="1"/>
  <c r="AX184" i="1"/>
  <c r="AV184" i="1"/>
  <c r="AZ184" i="1"/>
  <c r="BB184" i="1"/>
  <c r="AP184" i="1"/>
  <c r="BC184" i="1"/>
  <c r="AW184" i="1"/>
  <c r="BN184" i="1"/>
  <c r="BF184" i="1"/>
  <c r="BS184" i="1"/>
  <c r="CD184" i="1"/>
  <c r="BQ184" i="1"/>
  <c r="BZ184" i="1"/>
  <c r="BU184" i="1"/>
  <c r="BR184" i="1"/>
  <c r="BG184" i="1"/>
  <c r="BO184" i="1"/>
  <c r="BH184" i="1"/>
  <c r="BD184" i="1"/>
  <c r="BM184" i="1"/>
  <c r="CB184" i="1"/>
  <c r="BX184" i="1"/>
  <c r="BY184" i="1"/>
  <c r="AO184" i="1"/>
  <c r="BK184" i="1"/>
  <c r="BJ184" i="1"/>
  <c r="BL184" i="1"/>
  <c r="BE184" i="1"/>
  <c r="CA184" i="1"/>
  <c r="AC184" i="1"/>
  <c r="BP184" i="1"/>
  <c r="BI184" i="1"/>
  <c r="BV184" i="1"/>
  <c r="BT184" i="1"/>
  <c r="CE184" i="1"/>
  <c r="AE184" i="1"/>
  <c r="AM184" i="1"/>
  <c r="AK184" i="1"/>
  <c r="AI184" i="1"/>
  <c r="BW184" i="1"/>
  <c r="AB184" i="1"/>
  <c r="AF184" i="1"/>
  <c r="AJ184" i="1"/>
  <c r="AN184" i="1"/>
  <c r="AL184" i="1"/>
  <c r="AH184" i="1"/>
  <c r="AD184" i="1"/>
  <c r="I188" i="1"/>
  <c r="N188" i="1"/>
  <c r="F187" i="1"/>
  <c r="O187" i="1" s="1"/>
  <c r="J188" i="1"/>
  <c r="C189" i="1"/>
  <c r="U188" i="1"/>
  <c r="K188" i="1"/>
  <c r="M188" i="1"/>
  <c r="E188" i="1"/>
  <c r="L188" i="1"/>
  <c r="B190" i="1" l="1"/>
  <c r="T189" i="1"/>
  <c r="P189" i="1"/>
  <c r="Q189" i="1"/>
  <c r="S189" i="1"/>
  <c r="R189" i="1"/>
  <c r="CB185" i="1"/>
  <c r="AW185" i="1"/>
  <c r="BD185" i="1"/>
  <c r="AF185" i="1"/>
  <c r="BU185" i="1"/>
  <c r="AE185" i="1"/>
  <c r="AN185" i="1"/>
  <c r="BI185" i="1"/>
  <c r="BV185" i="1"/>
  <c r="BE185" i="1"/>
  <c r="CC185" i="1"/>
  <c r="BP185" i="1"/>
  <c r="BM185" i="1"/>
  <c r="BX185" i="1"/>
  <c r="BJ185" i="1"/>
  <c r="BW185" i="1"/>
  <c r="AO185" i="1"/>
  <c r="BK185" i="1"/>
  <c r="BZ185" i="1"/>
  <c r="BS185" i="1"/>
  <c r="AK185" i="1"/>
  <c r="AL185" i="1"/>
  <c r="AY185" i="1"/>
  <c r="AS185" i="1"/>
  <c r="BB185" i="1"/>
  <c r="BO185" i="1"/>
  <c r="BH185" i="1"/>
  <c r="BL185" i="1"/>
  <c r="AM185" i="1"/>
  <c r="AJ185" i="1"/>
  <c r="AH185" i="1"/>
  <c r="AV185" i="1"/>
  <c r="BT185" i="1"/>
  <c r="BG185" i="1"/>
  <c r="CA185" i="1"/>
  <c r="BQ185" i="1"/>
  <c r="BN185" i="1"/>
  <c r="BF185" i="1"/>
  <c r="CD185" i="1"/>
  <c r="BR185" i="1"/>
  <c r="CE185" i="1"/>
  <c r="BY185" i="1"/>
  <c r="AG185" i="1"/>
  <c r="AC185" i="1"/>
  <c r="AI185" i="1"/>
  <c r="AB185" i="1"/>
  <c r="AD185" i="1"/>
  <c r="BA185" i="1"/>
  <c r="AZ185" i="1"/>
  <c r="AU185" i="1"/>
  <c r="BC185" i="1"/>
  <c r="AR185" i="1"/>
  <c r="AP185" i="1"/>
  <c r="AT185" i="1"/>
  <c r="AQ185" i="1"/>
  <c r="G187" i="1"/>
  <c r="Z187" i="1"/>
  <c r="AA187" i="1" s="1"/>
  <c r="V187" i="1"/>
  <c r="W187" i="1" s="1"/>
  <c r="AQ186" i="1"/>
  <c r="AT186" i="1"/>
  <c r="AU186" i="1"/>
  <c r="AK186" i="1"/>
  <c r="AP186" i="1"/>
  <c r="AZ186" i="1"/>
  <c r="BB186" i="1"/>
  <c r="AR186" i="1"/>
  <c r="AX186" i="1"/>
  <c r="AV186" i="1"/>
  <c r="BC186" i="1"/>
  <c r="AS186" i="1"/>
  <c r="BA186" i="1"/>
  <c r="AW186" i="1"/>
  <c r="AY186" i="1"/>
  <c r="AO186" i="1"/>
  <c r="AI186" i="1"/>
  <c r="AC186" i="1"/>
  <c r="AE186" i="1"/>
  <c r="BY186" i="1"/>
  <c r="AD186" i="1"/>
  <c r="AH186" i="1"/>
  <c r="AL186" i="1"/>
  <c r="AF186" i="1"/>
  <c r="AN186" i="1"/>
  <c r="AB186" i="1"/>
  <c r="AJ186" i="1"/>
  <c r="AM186" i="1"/>
  <c r="AG186" i="1"/>
  <c r="I189" i="1"/>
  <c r="N189" i="1"/>
  <c r="BW186" i="1"/>
  <c r="BO186" i="1"/>
  <c r="BX186" i="1"/>
  <c r="CB186" i="1"/>
  <c r="BV186" i="1"/>
  <c r="BZ186" i="1"/>
  <c r="BR186" i="1"/>
  <c r="CD186" i="1"/>
  <c r="BT186" i="1"/>
  <c r="CE186" i="1"/>
  <c r="CC186" i="1"/>
  <c r="BU186" i="1"/>
  <c r="BS186" i="1"/>
  <c r="CA186" i="1"/>
  <c r="F188" i="1"/>
  <c r="O188" i="1" s="1"/>
  <c r="BQ186" i="1"/>
  <c r="BK186" i="1"/>
  <c r="BM186" i="1"/>
  <c r="BP186" i="1"/>
  <c r="BD186" i="1"/>
  <c r="BJ186" i="1"/>
  <c r="BF186" i="1"/>
  <c r="BH186" i="1"/>
  <c r="BN186" i="1"/>
  <c r="BL186" i="1"/>
  <c r="BI186" i="1"/>
  <c r="BG186" i="1"/>
  <c r="BE186" i="1"/>
  <c r="J189" i="1"/>
  <c r="E189" i="1"/>
  <c r="M189" i="1"/>
  <c r="L189" i="1"/>
  <c r="C190" i="1"/>
  <c r="K189" i="1"/>
  <c r="U189" i="1"/>
  <c r="B191" i="1" l="1"/>
  <c r="T190" i="1"/>
  <c r="R190" i="1"/>
  <c r="S190" i="1"/>
  <c r="Q190" i="1"/>
  <c r="P190" i="1"/>
  <c r="G188" i="1"/>
  <c r="Z188" i="1"/>
  <c r="AA188" i="1" s="1"/>
  <c r="V188" i="1"/>
  <c r="W188" i="1" s="1"/>
  <c r="AW187" i="1"/>
  <c r="AT187" i="1"/>
  <c r="AQ187" i="1"/>
  <c r="AS187" i="1"/>
  <c r="BC187" i="1"/>
  <c r="BA187" i="1"/>
  <c r="AY187" i="1"/>
  <c r="AG187" i="1"/>
  <c r="AZ187" i="1"/>
  <c r="AR187" i="1"/>
  <c r="AX187" i="1"/>
  <c r="AV187" i="1"/>
  <c r="BB187" i="1"/>
  <c r="AP187" i="1"/>
  <c r="AU187" i="1"/>
  <c r="AM187" i="1"/>
  <c r="BS187" i="1"/>
  <c r="AB187" i="1"/>
  <c r="AF187" i="1"/>
  <c r="AJ187" i="1"/>
  <c r="AN187" i="1"/>
  <c r="AH187" i="1"/>
  <c r="AD187" i="1"/>
  <c r="AL187" i="1"/>
  <c r="AC187" i="1"/>
  <c r="AO187" i="1"/>
  <c r="AI187" i="1"/>
  <c r="AK187" i="1"/>
  <c r="AE187" i="1"/>
  <c r="I190" i="1"/>
  <c r="N190" i="1"/>
  <c r="CC187" i="1"/>
  <c r="BU187" i="1"/>
  <c r="BY187" i="1"/>
  <c r="BW187" i="1"/>
  <c r="BI187" i="1"/>
  <c r="BX187" i="1"/>
  <c r="CB187" i="1"/>
  <c r="BR187" i="1"/>
  <c r="BV187" i="1"/>
  <c r="BT187" i="1"/>
  <c r="BZ187" i="1"/>
  <c r="CD187" i="1"/>
  <c r="CA187" i="1"/>
  <c r="CE187" i="1"/>
  <c r="F189" i="1"/>
  <c r="G189" i="1" s="1"/>
  <c r="BO187" i="1"/>
  <c r="BL187" i="1"/>
  <c r="BP187" i="1"/>
  <c r="BH187" i="1"/>
  <c r="BD187" i="1"/>
  <c r="BN187" i="1"/>
  <c r="BF187" i="1"/>
  <c r="BJ187" i="1"/>
  <c r="BK187" i="1"/>
  <c r="BQ187" i="1"/>
  <c r="BG187" i="1"/>
  <c r="BM187" i="1"/>
  <c r="BE187" i="1"/>
  <c r="J190" i="1"/>
  <c r="E190" i="1"/>
  <c r="C191" i="1"/>
  <c r="M190" i="1"/>
  <c r="K190" i="1"/>
  <c r="U190" i="1"/>
  <c r="L190" i="1"/>
  <c r="B192" i="1" l="1"/>
  <c r="T191" i="1"/>
  <c r="S191" i="1"/>
  <c r="R191" i="1"/>
  <c r="P191" i="1"/>
  <c r="Q191" i="1"/>
  <c r="F190" i="1"/>
  <c r="G190" i="1" s="1"/>
  <c r="AW188" i="1"/>
  <c r="AT188" i="1"/>
  <c r="BC188" i="1"/>
  <c r="AS188" i="1"/>
  <c r="AU188" i="1"/>
  <c r="AY188" i="1"/>
  <c r="AO188" i="1"/>
  <c r="AP188" i="1"/>
  <c r="AZ188" i="1"/>
  <c r="AX188" i="1"/>
  <c r="AV188" i="1"/>
  <c r="BB188" i="1"/>
  <c r="AR188" i="1"/>
  <c r="BA188" i="1"/>
  <c r="AQ188" i="1"/>
  <c r="AE188" i="1"/>
  <c r="AC188" i="1"/>
  <c r="CE188" i="1"/>
  <c r="AD188" i="1"/>
  <c r="AH188" i="1"/>
  <c r="AL188" i="1"/>
  <c r="AB188" i="1"/>
  <c r="AJ188" i="1"/>
  <c r="AF188" i="1"/>
  <c r="AN188" i="1"/>
  <c r="AI188" i="1"/>
  <c r="AK188" i="1"/>
  <c r="AM188" i="1"/>
  <c r="AG188" i="1"/>
  <c r="I191" i="1"/>
  <c r="N191" i="1"/>
  <c r="BY188" i="1"/>
  <c r="BS188" i="1"/>
  <c r="BO188" i="1"/>
  <c r="CB188" i="1"/>
  <c r="BX188" i="1"/>
  <c r="BR188" i="1"/>
  <c r="BV188" i="1"/>
  <c r="BT188" i="1"/>
  <c r="BZ188" i="1"/>
  <c r="CD188" i="1"/>
  <c r="BW188" i="1"/>
  <c r="BU188" i="1"/>
  <c r="CA188" i="1"/>
  <c r="CC188" i="1"/>
  <c r="O189" i="1"/>
  <c r="BI188" i="1"/>
  <c r="BD188" i="1"/>
  <c r="BL188" i="1"/>
  <c r="BH188" i="1"/>
  <c r="BN188" i="1"/>
  <c r="BF188" i="1"/>
  <c r="BJ188" i="1"/>
  <c r="BP188" i="1"/>
  <c r="BK188" i="1"/>
  <c r="BM188" i="1"/>
  <c r="BQ188" i="1"/>
  <c r="BG188" i="1"/>
  <c r="BE188" i="1"/>
  <c r="J191" i="1"/>
  <c r="U191" i="1"/>
  <c r="L191" i="1"/>
  <c r="E191" i="1"/>
  <c r="C192" i="1"/>
  <c r="M191" i="1"/>
  <c r="K191" i="1"/>
  <c r="B193" i="1" l="1"/>
  <c r="T192" i="1"/>
  <c r="P192" i="1"/>
  <c r="S192" i="1"/>
  <c r="Q192" i="1"/>
  <c r="R192" i="1"/>
  <c r="O190" i="1"/>
  <c r="V190" i="1" s="1"/>
  <c r="W190" i="1" s="1"/>
  <c r="Z189" i="1"/>
  <c r="AA189" i="1" s="1"/>
  <c r="AT189" i="1" s="1"/>
  <c r="V189" i="1"/>
  <c r="W189" i="1" s="1"/>
  <c r="I192" i="1"/>
  <c r="N192" i="1"/>
  <c r="F191" i="1"/>
  <c r="G191" i="1" s="1"/>
  <c r="J192" i="1"/>
  <c r="C193" i="1"/>
  <c r="U192" i="1"/>
  <c r="M192" i="1"/>
  <c r="K192" i="1"/>
  <c r="L192" i="1"/>
  <c r="E192" i="1"/>
  <c r="B194" i="1" l="1"/>
  <c r="T193" i="1"/>
  <c r="R193" i="1"/>
  <c r="S193" i="1"/>
  <c r="P193" i="1"/>
  <c r="Q193" i="1"/>
  <c r="Z190" i="1"/>
  <c r="AA190" i="1" s="1"/>
  <c r="O191" i="1"/>
  <c r="Z191" i="1" s="1"/>
  <c r="AA191" i="1" s="1"/>
  <c r="F192" i="1"/>
  <c r="O192" i="1" s="1"/>
  <c r="AM189" i="1"/>
  <c r="AP189" i="1"/>
  <c r="AR189" i="1"/>
  <c r="AX189" i="1"/>
  <c r="AV189" i="1"/>
  <c r="AZ189" i="1"/>
  <c r="BB189" i="1"/>
  <c r="AW189" i="1"/>
  <c r="AQ189" i="1"/>
  <c r="BA189" i="1"/>
  <c r="BC189" i="1"/>
  <c r="AU189" i="1"/>
  <c r="AY189" i="1"/>
  <c r="AS189" i="1"/>
  <c r="AG189" i="1"/>
  <c r="AO189" i="1"/>
  <c r="AE189" i="1"/>
  <c r="AK189" i="1"/>
  <c r="BS189" i="1"/>
  <c r="AB189" i="1"/>
  <c r="AF189" i="1"/>
  <c r="AJ189" i="1"/>
  <c r="AN189" i="1"/>
  <c r="AD189" i="1"/>
  <c r="AL189" i="1"/>
  <c r="AH189" i="1"/>
  <c r="AC189" i="1"/>
  <c r="AI189" i="1"/>
  <c r="I193" i="1"/>
  <c r="N193" i="1"/>
  <c r="BM189" i="1"/>
  <c r="BF189" i="1"/>
  <c r="BY189" i="1"/>
  <c r="BG189" i="1"/>
  <c r="CE189" i="1"/>
  <c r="BJ189" i="1"/>
  <c r="BE189" i="1"/>
  <c r="BH189" i="1"/>
  <c r="BL189" i="1"/>
  <c r="CC189" i="1"/>
  <c r="BI189" i="1"/>
  <c r="BP189" i="1"/>
  <c r="BQ189" i="1"/>
  <c r="BW189" i="1"/>
  <c r="BN189" i="1"/>
  <c r="BD189" i="1"/>
  <c r="BO189" i="1"/>
  <c r="CA189" i="1"/>
  <c r="BU189" i="1"/>
  <c r="BK189" i="1"/>
  <c r="BT189" i="1"/>
  <c r="CB189" i="1"/>
  <c r="BX189" i="1"/>
  <c r="BZ189" i="1"/>
  <c r="BV189" i="1"/>
  <c r="BR189" i="1"/>
  <c r="CD189" i="1"/>
  <c r="J193" i="1"/>
  <c r="L193" i="1"/>
  <c r="M193" i="1"/>
  <c r="K193" i="1"/>
  <c r="C194" i="1"/>
  <c r="E193" i="1"/>
  <c r="U193" i="1"/>
  <c r="B195" i="1" l="1"/>
  <c r="T194" i="1"/>
  <c r="P194" i="1"/>
  <c r="S194" i="1"/>
  <c r="R194" i="1"/>
  <c r="Q194" i="1"/>
  <c r="G192" i="1"/>
  <c r="V191" i="1"/>
  <c r="W191" i="1" s="1"/>
  <c r="Z192" i="1"/>
  <c r="AA192" i="1" s="1"/>
  <c r="V192" i="1"/>
  <c r="W192" i="1" s="1"/>
  <c r="AQ190" i="1"/>
  <c r="AT190" i="1"/>
  <c r="BC191" i="1"/>
  <c r="AT191" i="1"/>
  <c r="BG191" i="1"/>
  <c r="BJ190" i="1"/>
  <c r="CE190" i="1"/>
  <c r="AU191" i="1"/>
  <c r="BA190" i="1"/>
  <c r="AU190" i="1"/>
  <c r="AQ191" i="1"/>
  <c r="AW190" i="1"/>
  <c r="AK191" i="1"/>
  <c r="AX191" i="1"/>
  <c r="AV191" i="1"/>
  <c r="AZ191" i="1"/>
  <c r="AR191" i="1"/>
  <c r="AP191" i="1"/>
  <c r="BB191" i="1"/>
  <c r="AC190" i="1"/>
  <c r="AX190" i="1"/>
  <c r="AZ190" i="1"/>
  <c r="AV190" i="1"/>
  <c r="BB190" i="1"/>
  <c r="AR190" i="1"/>
  <c r="AP190" i="1"/>
  <c r="BA191" i="1"/>
  <c r="AW191" i="1"/>
  <c r="AY190" i="1"/>
  <c r="AY191" i="1"/>
  <c r="AS191" i="1"/>
  <c r="BC190" i="1"/>
  <c r="AS190" i="1"/>
  <c r="BK190" i="1"/>
  <c r="CD190" i="1"/>
  <c r="BD190" i="1"/>
  <c r="BR190" i="1"/>
  <c r="AO190" i="1"/>
  <c r="AE191" i="1"/>
  <c r="BO190" i="1"/>
  <c r="BP190" i="1"/>
  <c r="BH190" i="1"/>
  <c r="CC190" i="1"/>
  <c r="BV190" i="1"/>
  <c r="BX190" i="1"/>
  <c r="CA190" i="1"/>
  <c r="AM190" i="1"/>
  <c r="AK190" i="1"/>
  <c r="AE190" i="1"/>
  <c r="AG190" i="1"/>
  <c r="BM190" i="1"/>
  <c r="BN190" i="1"/>
  <c r="BF190" i="1"/>
  <c r="BW190" i="1"/>
  <c r="BU191" i="1"/>
  <c r="AB191" i="1"/>
  <c r="AF191" i="1"/>
  <c r="AJ191" i="1"/>
  <c r="AN191" i="1"/>
  <c r="AH191" i="1"/>
  <c r="AL191" i="1"/>
  <c r="AD191" i="1"/>
  <c r="BZ190" i="1"/>
  <c r="BI190" i="1"/>
  <c r="AI190" i="1"/>
  <c r="AG191" i="1"/>
  <c r="AI191" i="1"/>
  <c r="AC191" i="1"/>
  <c r="BS190" i="1"/>
  <c r="AD190" i="1"/>
  <c r="AH190" i="1"/>
  <c r="AL190" i="1"/>
  <c r="AF190" i="1"/>
  <c r="AN190" i="1"/>
  <c r="AJ190" i="1"/>
  <c r="AB190" i="1"/>
  <c r="BE190" i="1"/>
  <c r="BQ190" i="1"/>
  <c r="BL190" i="1"/>
  <c r="BG190" i="1"/>
  <c r="BY190" i="1"/>
  <c r="BU190" i="1"/>
  <c r="CB190" i="1"/>
  <c r="BT190" i="1"/>
  <c r="AO191" i="1"/>
  <c r="AM191" i="1"/>
  <c r="I194" i="1"/>
  <c r="N194" i="1"/>
  <c r="BE191" i="1"/>
  <c r="BO191" i="1"/>
  <c r="BH191" i="1"/>
  <c r="BP191" i="1"/>
  <c r="BM191" i="1"/>
  <c r="BK191" i="1"/>
  <c r="BN191" i="1"/>
  <c r="BQ191" i="1"/>
  <c r="BF191" i="1"/>
  <c r="BD191" i="1"/>
  <c r="CA191" i="1"/>
  <c r="BJ191" i="1"/>
  <c r="BL191" i="1"/>
  <c r="BY191" i="1"/>
  <c r="BW191" i="1"/>
  <c r="BS191" i="1"/>
  <c r="BI191" i="1"/>
  <c r="BV191" i="1"/>
  <c r="BT191" i="1"/>
  <c r="BX191" i="1"/>
  <c r="BZ191" i="1"/>
  <c r="CD191" i="1"/>
  <c r="CB191" i="1"/>
  <c r="BR191" i="1"/>
  <c r="CE191" i="1"/>
  <c r="CC191" i="1"/>
  <c r="F193" i="1"/>
  <c r="G193" i="1" s="1"/>
  <c r="J194" i="1"/>
  <c r="C195" i="1"/>
  <c r="L194" i="1"/>
  <c r="K194" i="1"/>
  <c r="E194" i="1"/>
  <c r="M194" i="1"/>
  <c r="U194" i="1"/>
  <c r="B196" i="1" l="1"/>
  <c r="T195" i="1"/>
  <c r="Q195" i="1"/>
  <c r="S195" i="1"/>
  <c r="P195" i="1"/>
  <c r="R195" i="1"/>
  <c r="F194" i="1"/>
  <c r="G194" i="1" s="1"/>
  <c r="BC192" i="1"/>
  <c r="AT192" i="1"/>
  <c r="AU192" i="1"/>
  <c r="AR192" i="1"/>
  <c r="BB192" i="1"/>
  <c r="AX192" i="1"/>
  <c r="AV192" i="1"/>
  <c r="AZ192" i="1"/>
  <c r="AP192" i="1"/>
  <c r="AS192" i="1"/>
  <c r="AW192" i="1"/>
  <c r="BA192" i="1"/>
  <c r="AQ192" i="1"/>
  <c r="AY192" i="1"/>
  <c r="AO192" i="1"/>
  <c r="CA192" i="1"/>
  <c r="AD192" i="1"/>
  <c r="AH192" i="1"/>
  <c r="AL192" i="1"/>
  <c r="AB192" i="1"/>
  <c r="AJ192" i="1"/>
  <c r="AN192" i="1"/>
  <c r="AF192" i="1"/>
  <c r="AE192" i="1"/>
  <c r="AC192" i="1"/>
  <c r="AI192" i="1"/>
  <c r="AK192" i="1"/>
  <c r="AM192" i="1"/>
  <c r="AG192" i="1"/>
  <c r="I195" i="1"/>
  <c r="N195" i="1"/>
  <c r="BD192" i="1"/>
  <c r="BH192" i="1"/>
  <c r="BS192" i="1"/>
  <c r="BO192" i="1"/>
  <c r="BQ192" i="1"/>
  <c r="BJ192" i="1"/>
  <c r="BI192" i="1"/>
  <c r="BF192" i="1"/>
  <c r="BN192" i="1"/>
  <c r="BE192" i="1"/>
  <c r="BG192" i="1"/>
  <c r="BP192" i="1"/>
  <c r="BL192" i="1"/>
  <c r="BM192" i="1"/>
  <c r="CE192" i="1"/>
  <c r="BW192" i="1"/>
  <c r="BU192" i="1"/>
  <c r="BK192" i="1"/>
  <c r="BZ192" i="1"/>
  <c r="BT192" i="1"/>
  <c r="BX192" i="1"/>
  <c r="CB192" i="1"/>
  <c r="BR192" i="1"/>
  <c r="BV192" i="1"/>
  <c r="CD192" i="1"/>
  <c r="BY192" i="1"/>
  <c r="CC192" i="1"/>
  <c r="O193" i="1"/>
  <c r="O194" i="1"/>
  <c r="V194" i="1" s="1"/>
  <c r="W194" i="1" s="1"/>
  <c r="J195" i="1"/>
  <c r="U195" i="1"/>
  <c r="E195" i="1"/>
  <c r="K195" i="1"/>
  <c r="L195" i="1"/>
  <c r="M195" i="1"/>
  <c r="C196" i="1"/>
  <c r="B197" i="1" l="1"/>
  <c r="T196" i="1"/>
  <c r="S196" i="1"/>
  <c r="Q196" i="1"/>
  <c r="R196" i="1"/>
  <c r="P196" i="1"/>
  <c r="F195" i="1"/>
  <c r="G195" i="1" s="1"/>
  <c r="Z193" i="1"/>
  <c r="AA193" i="1" s="1"/>
  <c r="V193" i="1"/>
  <c r="W193" i="1" s="1"/>
  <c r="I196" i="1"/>
  <c r="N196" i="1"/>
  <c r="Z194" i="1"/>
  <c r="J196" i="1"/>
  <c r="K196" i="1"/>
  <c r="E196" i="1"/>
  <c r="C197" i="1"/>
  <c r="M196" i="1"/>
  <c r="L196" i="1"/>
  <c r="U196" i="1"/>
  <c r="B198" i="1" l="1"/>
  <c r="T197" i="1"/>
  <c r="R197" i="1"/>
  <c r="Q197" i="1"/>
  <c r="P197" i="1"/>
  <c r="S197" i="1"/>
  <c r="F196" i="1"/>
  <c r="O196" i="1" s="1"/>
  <c r="V196" i="1" s="1"/>
  <c r="W196" i="1" s="1"/>
  <c r="O195" i="1"/>
  <c r="V195" i="1" s="1"/>
  <c r="W195" i="1" s="1"/>
  <c r="AY193" i="1"/>
  <c r="AT193" i="1"/>
  <c r="AG193" i="1"/>
  <c r="AP193" i="1"/>
  <c r="AX193" i="1"/>
  <c r="AV193" i="1"/>
  <c r="BB193" i="1"/>
  <c r="AR193" i="1"/>
  <c r="AZ193" i="1"/>
  <c r="AS193" i="1"/>
  <c r="AQ193" i="1"/>
  <c r="BA193" i="1"/>
  <c r="AU193" i="1"/>
  <c r="BC193" i="1"/>
  <c r="AW193" i="1"/>
  <c r="BQ193" i="1"/>
  <c r="AB193" i="1"/>
  <c r="AF193" i="1"/>
  <c r="AJ193" i="1"/>
  <c r="AN193" i="1"/>
  <c r="AD193" i="1"/>
  <c r="AL193" i="1"/>
  <c r="AH193" i="1"/>
  <c r="AC193" i="1"/>
  <c r="AM193" i="1"/>
  <c r="AK193" i="1"/>
  <c r="AI193" i="1"/>
  <c r="AA194" i="1"/>
  <c r="AO193" i="1"/>
  <c r="AE193" i="1"/>
  <c r="I197" i="1"/>
  <c r="N197" i="1"/>
  <c r="BY193" i="1"/>
  <c r="BE193" i="1"/>
  <c r="CE193" i="1"/>
  <c r="CC193" i="1"/>
  <c r="BI193" i="1"/>
  <c r="BZ193" i="1"/>
  <c r="CB193" i="1"/>
  <c r="BT193" i="1"/>
  <c r="BX193" i="1"/>
  <c r="BR193" i="1"/>
  <c r="BV193" i="1"/>
  <c r="CD193" i="1"/>
  <c r="BH193" i="1"/>
  <c r="BP193" i="1"/>
  <c r="BJ193" i="1"/>
  <c r="BK193" i="1"/>
  <c r="BL193" i="1"/>
  <c r="BD193" i="1"/>
  <c r="BN193" i="1"/>
  <c r="BF193" i="1"/>
  <c r="BO193" i="1"/>
  <c r="BU193" i="1"/>
  <c r="BS193" i="1"/>
  <c r="BG193" i="1"/>
  <c r="BW193" i="1"/>
  <c r="CA193" i="1"/>
  <c r="BM193" i="1"/>
  <c r="G196" i="1"/>
  <c r="J197" i="1"/>
  <c r="K197" i="1"/>
  <c r="U197" i="1"/>
  <c r="L197" i="1"/>
  <c r="M197" i="1"/>
  <c r="E197" i="1"/>
  <c r="C198" i="1"/>
  <c r="B199" i="1" l="1"/>
  <c r="T198" i="1"/>
  <c r="S198" i="1"/>
  <c r="R198" i="1"/>
  <c r="Q198" i="1"/>
  <c r="P198" i="1"/>
  <c r="Z195" i="1"/>
  <c r="AA195" i="1" s="1"/>
  <c r="AT195" i="1" s="1"/>
  <c r="Z196" i="1"/>
  <c r="AA196" i="1" s="1"/>
  <c r="F197" i="1"/>
  <c r="O197" i="1" s="1"/>
  <c r="AQ194" i="1"/>
  <c r="AT194" i="1"/>
  <c r="BO194" i="1"/>
  <c r="BQ194" i="1"/>
  <c r="BY194" i="1"/>
  <c r="AU194" i="1"/>
  <c r="BE194" i="1"/>
  <c r="BD194" i="1"/>
  <c r="BZ194" i="1"/>
  <c r="AS194" i="1"/>
  <c r="BJ194" i="1"/>
  <c r="BV194" i="1"/>
  <c r="BC194" i="1"/>
  <c r="BA194" i="1"/>
  <c r="AC194" i="1"/>
  <c r="AP194" i="1"/>
  <c r="AR194" i="1"/>
  <c r="BB194" i="1"/>
  <c r="AV194" i="1"/>
  <c r="AX194" i="1"/>
  <c r="AZ194" i="1"/>
  <c r="AY194" i="1"/>
  <c r="AW194" i="1"/>
  <c r="BX194" i="1"/>
  <c r="AI194" i="1"/>
  <c r="BL194" i="1"/>
  <c r="CE194" i="1"/>
  <c r="CA194" i="1"/>
  <c r="BG194" i="1"/>
  <c r="AO194" i="1"/>
  <c r="AD194" i="1"/>
  <c r="AH194" i="1"/>
  <c r="AL194" i="1"/>
  <c r="AF194" i="1"/>
  <c r="AN194" i="1"/>
  <c r="AB194" i="1"/>
  <c r="AJ194" i="1"/>
  <c r="BI194" i="1"/>
  <c r="BH194" i="1"/>
  <c r="BN194" i="1"/>
  <c r="BK194" i="1"/>
  <c r="BS194" i="1"/>
  <c r="CD194" i="1"/>
  <c r="BT194" i="1"/>
  <c r="CC194" i="1"/>
  <c r="BP194" i="1"/>
  <c r="BF194" i="1"/>
  <c r="BM194" i="1"/>
  <c r="BW194" i="1"/>
  <c r="BU194" i="1"/>
  <c r="CB194" i="1"/>
  <c r="BR194" i="1"/>
  <c r="AE194" i="1"/>
  <c r="AM194" i="1"/>
  <c r="AG194" i="1"/>
  <c r="AK194" i="1"/>
  <c r="I198" i="1"/>
  <c r="N198" i="1"/>
  <c r="J198" i="1"/>
  <c r="K198" i="1"/>
  <c r="C199" i="1"/>
  <c r="L198" i="1"/>
  <c r="M198" i="1"/>
  <c r="U198" i="1"/>
  <c r="E198" i="1"/>
  <c r="AG195" i="1" l="1"/>
  <c r="CA195" i="1"/>
  <c r="BF195" i="1"/>
  <c r="CE195" i="1"/>
  <c r="AH195" i="1"/>
  <c r="BL195" i="1"/>
  <c r="AF195" i="1"/>
  <c r="CD195" i="1"/>
  <c r="BK195" i="1"/>
  <c r="BR195" i="1"/>
  <c r="BG195" i="1"/>
  <c r="BH195" i="1"/>
  <c r="BX195" i="1"/>
  <c r="CC195" i="1"/>
  <c r="AE195" i="1"/>
  <c r="AB195" i="1"/>
  <c r="BD195" i="1"/>
  <c r="BT195" i="1"/>
  <c r="BW195" i="1"/>
  <c r="AD195" i="1"/>
  <c r="BQ195" i="1"/>
  <c r="BP195" i="1"/>
  <c r="BN195" i="1"/>
  <c r="BV195" i="1"/>
  <c r="CB195" i="1"/>
  <c r="BS195" i="1"/>
  <c r="AK195" i="1"/>
  <c r="AN195" i="1"/>
  <c r="BY195" i="1"/>
  <c r="B200" i="1"/>
  <c r="T199" i="1"/>
  <c r="S199" i="1"/>
  <c r="Q199" i="1"/>
  <c r="P199" i="1"/>
  <c r="R199" i="1"/>
  <c r="BE195" i="1"/>
  <c r="BI195" i="1"/>
  <c r="BJ195" i="1"/>
  <c r="BO195" i="1"/>
  <c r="BZ195" i="1"/>
  <c r="BM195" i="1"/>
  <c r="BU195" i="1"/>
  <c r="AL195" i="1"/>
  <c r="AJ195" i="1"/>
  <c r="AV195" i="1"/>
  <c r="BB195" i="1"/>
  <c r="AU195" i="1"/>
  <c r="AM195" i="1"/>
  <c r="AQ195" i="1"/>
  <c r="AC195" i="1"/>
  <c r="AI195" i="1"/>
  <c r="AZ195" i="1"/>
  <c r="AW195" i="1"/>
  <c r="AR195" i="1"/>
  <c r="BA195" i="1"/>
  <c r="AX195" i="1"/>
  <c r="AY195" i="1"/>
  <c r="AO195" i="1"/>
  <c r="AP195" i="1"/>
  <c r="BC195" i="1"/>
  <c r="AS195" i="1"/>
  <c r="G197" i="1"/>
  <c r="Z197" i="1"/>
  <c r="AA197" i="1" s="1"/>
  <c r="V197" i="1"/>
  <c r="W197" i="1" s="1"/>
  <c r="BA196" i="1"/>
  <c r="AT196" i="1"/>
  <c r="AY196" i="1"/>
  <c r="AO196" i="1"/>
  <c r="AP196" i="1"/>
  <c r="AV196" i="1"/>
  <c r="AR196" i="1"/>
  <c r="AX196" i="1"/>
  <c r="AZ196" i="1"/>
  <c r="BB196" i="1"/>
  <c r="AU196" i="1"/>
  <c r="AQ196" i="1"/>
  <c r="BC196" i="1"/>
  <c r="AW196" i="1"/>
  <c r="AS196" i="1"/>
  <c r="BU196" i="1"/>
  <c r="AD196" i="1"/>
  <c r="AH196" i="1"/>
  <c r="AL196" i="1"/>
  <c r="AB196" i="1"/>
  <c r="AJ196" i="1"/>
  <c r="AF196" i="1"/>
  <c r="AN196" i="1"/>
  <c r="AE196" i="1"/>
  <c r="AC196" i="1"/>
  <c r="AI196" i="1"/>
  <c r="AK196" i="1"/>
  <c r="AM196" i="1"/>
  <c r="AG196" i="1"/>
  <c r="I199" i="1"/>
  <c r="N199" i="1"/>
  <c r="BW196" i="1"/>
  <c r="CA196" i="1"/>
  <c r="BS196" i="1"/>
  <c r="BY196" i="1"/>
  <c r="BI196" i="1"/>
  <c r="BX196" i="1"/>
  <c r="BT196" i="1"/>
  <c r="CB196" i="1"/>
  <c r="BZ196" i="1"/>
  <c r="BV196" i="1"/>
  <c r="BR196" i="1"/>
  <c r="CD196" i="1"/>
  <c r="CE196" i="1"/>
  <c r="CC196" i="1"/>
  <c r="F198" i="1"/>
  <c r="O198" i="1" s="1"/>
  <c r="BE196" i="1"/>
  <c r="BK196" i="1"/>
  <c r="BO196" i="1"/>
  <c r="BJ196" i="1"/>
  <c r="BP196" i="1"/>
  <c r="BL196" i="1"/>
  <c r="BF196" i="1"/>
  <c r="BH196" i="1"/>
  <c r="BN196" i="1"/>
  <c r="BD196" i="1"/>
  <c r="BM196" i="1"/>
  <c r="BQ196" i="1"/>
  <c r="BG196" i="1"/>
  <c r="J199" i="1"/>
  <c r="K199" i="1"/>
  <c r="M199" i="1"/>
  <c r="U199" i="1"/>
  <c r="E199" i="1"/>
  <c r="C200" i="1"/>
  <c r="L199" i="1"/>
  <c r="B201" i="1" l="1"/>
  <c r="T200" i="1"/>
  <c r="R200" i="1"/>
  <c r="S200" i="1"/>
  <c r="P200" i="1"/>
  <c r="Q200" i="1"/>
  <c r="Z198" i="1"/>
  <c r="AA198" i="1" s="1"/>
  <c r="V198" i="1"/>
  <c r="W198" i="1" s="1"/>
  <c r="BA197" i="1"/>
  <c r="AT197" i="1"/>
  <c r="AM197" i="1"/>
  <c r="AR197" i="1"/>
  <c r="AV197" i="1"/>
  <c r="AX197" i="1"/>
  <c r="AZ197" i="1"/>
  <c r="BB197" i="1"/>
  <c r="AP197" i="1"/>
  <c r="AU197" i="1"/>
  <c r="BC197" i="1"/>
  <c r="AQ197" i="1"/>
  <c r="AY197" i="1"/>
  <c r="AS197" i="1"/>
  <c r="AW197" i="1"/>
  <c r="AK197" i="1"/>
  <c r="CC197" i="1"/>
  <c r="AB197" i="1"/>
  <c r="AF197" i="1"/>
  <c r="AJ197" i="1"/>
  <c r="AN197" i="1"/>
  <c r="AD197" i="1"/>
  <c r="AL197" i="1"/>
  <c r="AH197" i="1"/>
  <c r="AG197" i="1"/>
  <c r="AC197" i="1"/>
  <c r="AI197" i="1"/>
  <c r="AO197" i="1"/>
  <c r="AE197" i="1"/>
  <c r="I200" i="1"/>
  <c r="N200" i="1"/>
  <c r="BW197" i="1"/>
  <c r="CA197" i="1"/>
  <c r="BT197" i="1"/>
  <c r="CB197" i="1"/>
  <c r="BX197" i="1"/>
  <c r="BZ197" i="1"/>
  <c r="BR197" i="1"/>
  <c r="CD197" i="1"/>
  <c r="BV197" i="1"/>
  <c r="CE197" i="1"/>
  <c r="BS197" i="1"/>
  <c r="BU197" i="1"/>
  <c r="BY197" i="1"/>
  <c r="G198" i="1"/>
  <c r="F199" i="1"/>
  <c r="O199" i="1" s="1"/>
  <c r="BM197" i="1"/>
  <c r="BD197" i="1"/>
  <c r="BN197" i="1"/>
  <c r="BJ197" i="1"/>
  <c r="BP197" i="1"/>
  <c r="BL197" i="1"/>
  <c r="BF197" i="1"/>
  <c r="BH197" i="1"/>
  <c r="BO197" i="1"/>
  <c r="BK197" i="1"/>
  <c r="BG197" i="1"/>
  <c r="BQ197" i="1"/>
  <c r="BI197" i="1"/>
  <c r="BE197" i="1"/>
  <c r="J200" i="1"/>
  <c r="M200" i="1"/>
  <c r="L200" i="1"/>
  <c r="E200" i="1"/>
  <c r="C201" i="1"/>
  <c r="U200" i="1"/>
  <c r="K200" i="1"/>
  <c r="B202" i="1" l="1"/>
  <c r="T201" i="1"/>
  <c r="S201" i="1"/>
  <c r="R201" i="1"/>
  <c r="Q201" i="1"/>
  <c r="P201" i="1"/>
  <c r="G199" i="1"/>
  <c r="F200" i="1"/>
  <c r="O200" i="1" s="1"/>
  <c r="V200" i="1" s="1"/>
  <c r="W200" i="1" s="1"/>
  <c r="Z199" i="1"/>
  <c r="AA199" i="1" s="1"/>
  <c r="V199" i="1"/>
  <c r="W199" i="1" s="1"/>
  <c r="AU198" i="1"/>
  <c r="AT198" i="1"/>
  <c r="AG198" i="1"/>
  <c r="AR198" i="1"/>
  <c r="AX198" i="1"/>
  <c r="AV198" i="1"/>
  <c r="BB198" i="1"/>
  <c r="AZ198" i="1"/>
  <c r="AP198" i="1"/>
  <c r="BA198" i="1"/>
  <c r="BC198" i="1"/>
  <c r="AW198" i="1"/>
  <c r="AQ198" i="1"/>
  <c r="AY198" i="1"/>
  <c r="AS198" i="1"/>
  <c r="CC198" i="1"/>
  <c r="BE198" i="1"/>
  <c r="BR198" i="1"/>
  <c r="BU198" i="1"/>
  <c r="AM198" i="1"/>
  <c r="BI198" i="1"/>
  <c r="CD198" i="1"/>
  <c r="BD198" i="1"/>
  <c r="BJ198" i="1"/>
  <c r="BL198" i="1"/>
  <c r="CE198" i="1"/>
  <c r="BS198" i="1"/>
  <c r="AI198" i="1"/>
  <c r="BO198" i="1"/>
  <c r="BP198" i="1"/>
  <c r="BF198" i="1"/>
  <c r="BQ198" i="1"/>
  <c r="BZ198" i="1"/>
  <c r="BM198" i="1"/>
  <c r="BY198" i="1"/>
  <c r="AC198" i="1"/>
  <c r="BV198" i="1"/>
  <c r="CB198" i="1"/>
  <c r="BG198" i="1"/>
  <c r="BH198" i="1"/>
  <c r="BN198" i="1"/>
  <c r="BK198" i="1"/>
  <c r="BX198" i="1"/>
  <c r="BT198" i="1"/>
  <c r="BW198" i="1"/>
  <c r="CA198" i="1"/>
  <c r="AO198" i="1"/>
  <c r="AK198" i="1"/>
  <c r="AE198" i="1"/>
  <c r="AD198" i="1"/>
  <c r="AH198" i="1"/>
  <c r="AL198" i="1"/>
  <c r="AF198" i="1"/>
  <c r="AN198" i="1"/>
  <c r="AJ198" i="1"/>
  <c r="AB198" i="1"/>
  <c r="I201" i="1"/>
  <c r="N201" i="1"/>
  <c r="J201" i="1"/>
  <c r="L201" i="1"/>
  <c r="E201" i="1"/>
  <c r="U201" i="1"/>
  <c r="M201" i="1"/>
  <c r="K201" i="1"/>
  <c r="C202" i="1"/>
  <c r="B203" i="1" l="1"/>
  <c r="T202" i="1"/>
  <c r="R202" i="1"/>
  <c r="P202" i="1"/>
  <c r="Q202" i="1"/>
  <c r="S202" i="1"/>
  <c r="Z200" i="1"/>
  <c r="AA200" i="1" s="1"/>
  <c r="F201" i="1"/>
  <c r="G201" i="1" s="1"/>
  <c r="G200" i="1"/>
  <c r="AY199" i="1"/>
  <c r="AT199" i="1"/>
  <c r="AQ199" i="1"/>
  <c r="AU199" i="1"/>
  <c r="AP199" i="1"/>
  <c r="AR199" i="1"/>
  <c r="BB199" i="1"/>
  <c r="AX199" i="1"/>
  <c r="AV199" i="1"/>
  <c r="AZ199" i="1"/>
  <c r="AW199" i="1"/>
  <c r="AS199" i="1"/>
  <c r="BA199" i="1"/>
  <c r="BC199" i="1"/>
  <c r="BW199" i="1"/>
  <c r="AB199" i="1"/>
  <c r="AF199" i="1"/>
  <c r="AJ199" i="1"/>
  <c r="AN199" i="1"/>
  <c r="AH199" i="1"/>
  <c r="AL199" i="1"/>
  <c r="AD199" i="1"/>
  <c r="AC199" i="1"/>
  <c r="AG199" i="1"/>
  <c r="AI199" i="1"/>
  <c r="AO199" i="1"/>
  <c r="AM199" i="1"/>
  <c r="AK199" i="1"/>
  <c r="AE199" i="1"/>
  <c r="I202" i="1"/>
  <c r="N202" i="1"/>
  <c r="BS199" i="1"/>
  <c r="BY199" i="1"/>
  <c r="BU199" i="1"/>
  <c r="CA199" i="1"/>
  <c r="BK199" i="1"/>
  <c r="BX199" i="1"/>
  <c r="BT199" i="1"/>
  <c r="CB199" i="1"/>
  <c r="BV199" i="1"/>
  <c r="BZ199" i="1"/>
  <c r="CD199" i="1"/>
  <c r="BR199" i="1"/>
  <c r="CE199" i="1"/>
  <c r="CC199" i="1"/>
  <c r="BI199" i="1"/>
  <c r="BQ199" i="1"/>
  <c r="BO199" i="1"/>
  <c r="BF199" i="1"/>
  <c r="BD199" i="1"/>
  <c r="BP199" i="1"/>
  <c r="BL199" i="1"/>
  <c r="BH199" i="1"/>
  <c r="BN199" i="1"/>
  <c r="BJ199" i="1"/>
  <c r="BG199" i="1"/>
  <c r="BE199" i="1"/>
  <c r="BM199" i="1"/>
  <c r="J202" i="1"/>
  <c r="C203" i="1"/>
  <c r="L202" i="1"/>
  <c r="M202" i="1"/>
  <c r="U202" i="1"/>
  <c r="E202" i="1"/>
  <c r="K202" i="1"/>
  <c r="B204" i="1" l="1"/>
  <c r="T203" i="1"/>
  <c r="R203" i="1"/>
  <c r="Q203" i="1"/>
  <c r="P203" i="1"/>
  <c r="S203" i="1"/>
  <c r="O201" i="1"/>
  <c r="Z201" i="1" s="1"/>
  <c r="AA201" i="1" s="1"/>
  <c r="F202" i="1"/>
  <c r="O202" i="1" s="1"/>
  <c r="AY200" i="1"/>
  <c r="AT200" i="1"/>
  <c r="AS200" i="1"/>
  <c r="AU200" i="1"/>
  <c r="AO200" i="1"/>
  <c r="AZ200" i="1"/>
  <c r="AV200" i="1"/>
  <c r="AX200" i="1"/>
  <c r="AR200" i="1"/>
  <c r="BB200" i="1"/>
  <c r="AP200" i="1"/>
  <c r="BC200" i="1"/>
  <c r="AW200" i="1"/>
  <c r="BA200" i="1"/>
  <c r="AQ200" i="1"/>
  <c r="AG200" i="1"/>
  <c r="AE200" i="1"/>
  <c r="AM200" i="1"/>
  <c r="CC200" i="1"/>
  <c r="AD200" i="1"/>
  <c r="AN200" i="1"/>
  <c r="AB200" i="1"/>
  <c r="AH200" i="1"/>
  <c r="AJ200" i="1"/>
  <c r="AF200" i="1"/>
  <c r="AL200" i="1"/>
  <c r="AK200" i="1"/>
  <c r="AI200" i="1"/>
  <c r="AC200" i="1"/>
  <c r="I203" i="1"/>
  <c r="N203" i="1"/>
  <c r="BO200" i="1"/>
  <c r="CB200" i="1"/>
  <c r="BX200" i="1"/>
  <c r="BR200" i="1"/>
  <c r="BZ200" i="1"/>
  <c r="BT200" i="1"/>
  <c r="CD200" i="1"/>
  <c r="BV200" i="1"/>
  <c r="BU200" i="1"/>
  <c r="BY200" i="1"/>
  <c r="CE200" i="1"/>
  <c r="CA200" i="1"/>
  <c r="BW200" i="1"/>
  <c r="BS200" i="1"/>
  <c r="BI200" i="1"/>
  <c r="BE200" i="1"/>
  <c r="BQ200" i="1"/>
  <c r="BM200" i="1"/>
  <c r="BG200" i="1"/>
  <c r="BK200" i="1"/>
  <c r="BN200" i="1"/>
  <c r="BL200" i="1"/>
  <c r="BF200" i="1"/>
  <c r="BJ200" i="1"/>
  <c r="BD200" i="1"/>
  <c r="BP200" i="1"/>
  <c r="BH200" i="1"/>
  <c r="J203" i="1"/>
  <c r="C204" i="1"/>
  <c r="E203" i="1"/>
  <c r="L203" i="1"/>
  <c r="U203" i="1"/>
  <c r="M203" i="1"/>
  <c r="K203" i="1"/>
  <c r="B205" i="1" l="1"/>
  <c r="T204" i="1"/>
  <c r="S204" i="1"/>
  <c r="Q204" i="1"/>
  <c r="P204" i="1"/>
  <c r="R204" i="1"/>
  <c r="V201" i="1"/>
  <c r="W201" i="1" s="1"/>
  <c r="G202" i="1"/>
  <c r="F203" i="1"/>
  <c r="O203" i="1" s="1"/>
  <c r="V203" i="1" s="1"/>
  <c r="W203" i="1" s="1"/>
  <c r="Z202" i="1"/>
  <c r="AA202" i="1" s="1"/>
  <c r="V202" i="1"/>
  <c r="W202" i="1" s="1"/>
  <c r="BC201" i="1"/>
  <c r="AT201" i="1"/>
  <c r="AW201" i="1"/>
  <c r="AK201" i="1"/>
  <c r="AZ201" i="1"/>
  <c r="AX201" i="1"/>
  <c r="AV201" i="1"/>
  <c r="AR201" i="1"/>
  <c r="AP201" i="1"/>
  <c r="BB201" i="1"/>
  <c r="AU201" i="1"/>
  <c r="AQ201" i="1"/>
  <c r="AS201" i="1"/>
  <c r="AY201" i="1"/>
  <c r="BA201" i="1"/>
  <c r="AC201" i="1"/>
  <c r="AM201" i="1"/>
  <c r="AO201" i="1"/>
  <c r="AE201" i="1"/>
  <c r="BS201" i="1"/>
  <c r="AF201" i="1"/>
  <c r="AD201" i="1"/>
  <c r="AJ201" i="1"/>
  <c r="AN201" i="1"/>
  <c r="AH201" i="1"/>
  <c r="AB201" i="1"/>
  <c r="AL201" i="1"/>
  <c r="AG201" i="1"/>
  <c r="AI201" i="1"/>
  <c r="I204" i="1"/>
  <c r="N204" i="1"/>
  <c r="BU201" i="1"/>
  <c r="CC201" i="1"/>
  <c r="BY201" i="1"/>
  <c r="CE201" i="1"/>
  <c r="BK201" i="1"/>
  <c r="CB201" i="1"/>
  <c r="BR201" i="1"/>
  <c r="BX201" i="1"/>
  <c r="CD201" i="1"/>
  <c r="BZ201" i="1"/>
  <c r="BV201" i="1"/>
  <c r="BT201" i="1"/>
  <c r="CA201" i="1"/>
  <c r="BW201" i="1"/>
  <c r="G203" i="1"/>
  <c r="BO201" i="1"/>
  <c r="BE201" i="1"/>
  <c r="BQ201" i="1"/>
  <c r="BI201" i="1"/>
  <c r="BL201" i="1"/>
  <c r="BH201" i="1"/>
  <c r="BN201" i="1"/>
  <c r="BD201" i="1"/>
  <c r="BP201" i="1"/>
  <c r="BF201" i="1"/>
  <c r="BJ201" i="1"/>
  <c r="BG201" i="1"/>
  <c r="BM201" i="1"/>
  <c r="J204" i="1"/>
  <c r="U204" i="1"/>
  <c r="C205" i="1"/>
  <c r="E204" i="1"/>
  <c r="L204" i="1"/>
  <c r="M204" i="1"/>
  <c r="K204" i="1"/>
  <c r="B206" i="1" l="1"/>
  <c r="T205" i="1"/>
  <c r="P205" i="1"/>
  <c r="Q205" i="1"/>
  <c r="S205" i="1"/>
  <c r="R205" i="1"/>
  <c r="Z203" i="1"/>
  <c r="AA203" i="1" s="1"/>
  <c r="AU202" i="1"/>
  <c r="AT202" i="1"/>
  <c r="AY202" i="1"/>
  <c r="AW202" i="1"/>
  <c r="AQ202" i="1"/>
  <c r="BC202" i="1"/>
  <c r="AO202" i="1"/>
  <c r="AV202" i="1"/>
  <c r="AP202" i="1"/>
  <c r="AZ202" i="1"/>
  <c r="AX202" i="1"/>
  <c r="AR202" i="1"/>
  <c r="BB202" i="1"/>
  <c r="BA202" i="1"/>
  <c r="AS202" i="1"/>
  <c r="BS202" i="1"/>
  <c r="AB202" i="1"/>
  <c r="AH202" i="1"/>
  <c r="AF202" i="1"/>
  <c r="AL202" i="1"/>
  <c r="AD202" i="1"/>
  <c r="AN202" i="1"/>
  <c r="AJ202" i="1"/>
  <c r="AE202" i="1"/>
  <c r="AK202" i="1"/>
  <c r="AM202" i="1"/>
  <c r="AC202" i="1"/>
  <c r="AI202" i="1"/>
  <c r="AG202" i="1"/>
  <c r="I205" i="1"/>
  <c r="N205" i="1"/>
  <c r="BY202" i="1"/>
  <c r="CC202" i="1"/>
  <c r="BU202" i="1"/>
  <c r="BM202" i="1"/>
  <c r="BX202" i="1"/>
  <c r="BT202" i="1"/>
  <c r="CB202" i="1"/>
  <c r="BR202" i="1"/>
  <c r="CD202" i="1"/>
  <c r="BZ202" i="1"/>
  <c r="BV202" i="1"/>
  <c r="CA202" i="1"/>
  <c r="CE202" i="1"/>
  <c r="BW202" i="1"/>
  <c r="F204" i="1"/>
  <c r="G204" i="1" s="1"/>
  <c r="BE202" i="1"/>
  <c r="BG202" i="1"/>
  <c r="BQ202" i="1"/>
  <c r="BF202" i="1"/>
  <c r="BN202" i="1"/>
  <c r="BL202" i="1"/>
  <c r="BH202" i="1"/>
  <c r="BJ202" i="1"/>
  <c r="BD202" i="1"/>
  <c r="BP202" i="1"/>
  <c r="BI202" i="1"/>
  <c r="BO202" i="1"/>
  <c r="BK202" i="1"/>
  <c r="J205" i="1"/>
  <c r="C206" i="1"/>
  <c r="U205" i="1"/>
  <c r="E205" i="1"/>
  <c r="L205" i="1"/>
  <c r="K205" i="1"/>
  <c r="M205" i="1"/>
  <c r="B207" i="1" l="1"/>
  <c r="T206" i="1"/>
  <c r="S206" i="1"/>
  <c r="Q206" i="1"/>
  <c r="P206" i="1"/>
  <c r="R206" i="1"/>
  <c r="O204" i="1"/>
  <c r="F205" i="1"/>
  <c r="O205" i="1" s="1"/>
  <c r="AY203" i="1"/>
  <c r="AT203" i="1"/>
  <c r="AS203" i="1"/>
  <c r="BA203" i="1"/>
  <c r="AW203" i="1"/>
  <c r="BC203" i="1"/>
  <c r="AM203" i="1"/>
  <c r="AZ203" i="1"/>
  <c r="AX203" i="1"/>
  <c r="AV203" i="1"/>
  <c r="BB203" i="1"/>
  <c r="AP203" i="1"/>
  <c r="AR203" i="1"/>
  <c r="AQ203" i="1"/>
  <c r="AU203" i="1"/>
  <c r="AC203" i="1"/>
  <c r="AE203" i="1"/>
  <c r="AO203" i="1"/>
  <c r="AG203" i="1"/>
  <c r="BW203" i="1"/>
  <c r="AD203" i="1"/>
  <c r="AJ203" i="1"/>
  <c r="AH203" i="1"/>
  <c r="AN203" i="1"/>
  <c r="AB203" i="1"/>
  <c r="AL203" i="1"/>
  <c r="AF203" i="1"/>
  <c r="AK203" i="1"/>
  <c r="AI203" i="1"/>
  <c r="I206" i="1"/>
  <c r="N206" i="1"/>
  <c r="BO203" i="1"/>
  <c r="BT203" i="1"/>
  <c r="BZ203" i="1"/>
  <c r="CB203" i="1"/>
  <c r="BV203" i="1"/>
  <c r="BX203" i="1"/>
  <c r="BR203" i="1"/>
  <c r="CD203" i="1"/>
  <c r="CA203" i="1"/>
  <c r="BS203" i="1"/>
  <c r="CC203" i="1"/>
  <c r="BY203" i="1"/>
  <c r="CE203" i="1"/>
  <c r="BU203" i="1"/>
  <c r="BM203" i="1"/>
  <c r="BE203" i="1"/>
  <c r="BG203" i="1"/>
  <c r="BK203" i="1"/>
  <c r="BQ203" i="1"/>
  <c r="BD203" i="1"/>
  <c r="BP203" i="1"/>
  <c r="BJ203" i="1"/>
  <c r="BL203" i="1"/>
  <c r="BN203" i="1"/>
  <c r="BH203" i="1"/>
  <c r="BF203" i="1"/>
  <c r="BI203" i="1"/>
  <c r="J206" i="1"/>
  <c r="C207" i="1"/>
  <c r="K206" i="1"/>
  <c r="M206" i="1"/>
  <c r="U206" i="1"/>
  <c r="E206" i="1"/>
  <c r="L206" i="1"/>
  <c r="B208" i="1" l="1"/>
  <c r="T207" i="1"/>
  <c r="S207" i="1"/>
  <c r="R207" i="1"/>
  <c r="P207" i="1"/>
  <c r="Q207" i="1"/>
  <c r="G205" i="1"/>
  <c r="V204" i="1"/>
  <c r="W204" i="1" s="1"/>
  <c r="Z204" i="1"/>
  <c r="AA204" i="1" s="1"/>
  <c r="AT204" i="1" s="1"/>
  <c r="Z205" i="1"/>
  <c r="AA205" i="1" s="1"/>
  <c r="V205" i="1"/>
  <c r="W205" i="1" s="1"/>
  <c r="I207" i="1"/>
  <c r="N207" i="1"/>
  <c r="F206" i="1"/>
  <c r="G206" i="1" s="1"/>
  <c r="J207" i="1"/>
  <c r="U207" i="1"/>
  <c r="E207" i="1"/>
  <c r="K207" i="1"/>
  <c r="L207" i="1"/>
  <c r="C208" i="1"/>
  <c r="M207" i="1"/>
  <c r="B209" i="1" l="1"/>
  <c r="T208" i="1"/>
  <c r="R208" i="1"/>
  <c r="S208" i="1"/>
  <c r="Q208" i="1"/>
  <c r="P208" i="1"/>
  <c r="CC204" i="1"/>
  <c r="BK204" i="1"/>
  <c r="AS204" i="1"/>
  <c r="BO204" i="1"/>
  <c r="BV204" i="1"/>
  <c r="AJ204" i="1"/>
  <c r="BJ204" i="1"/>
  <c r="AR204" i="1"/>
  <c r="BI204" i="1"/>
  <c r="BL204" i="1"/>
  <c r="BY204" i="1"/>
  <c r="AM204" i="1"/>
  <c r="AQ204" i="1"/>
  <c r="BE204" i="1"/>
  <c r="BU204" i="1"/>
  <c r="BS204" i="1"/>
  <c r="AV204" i="1"/>
  <c r="BQ204" i="1"/>
  <c r="BN204" i="1"/>
  <c r="CD204" i="1"/>
  <c r="CE204" i="1"/>
  <c r="AB204" i="1"/>
  <c r="AI204" i="1"/>
  <c r="AW204" i="1"/>
  <c r="AP204" i="1"/>
  <c r="BG204" i="1"/>
  <c r="BP204" i="1"/>
  <c r="CB204" i="1"/>
  <c r="AH204" i="1"/>
  <c r="AO204" i="1"/>
  <c r="AZ204" i="1"/>
  <c r="BD204" i="1"/>
  <c r="BR204" i="1"/>
  <c r="BT204" i="1"/>
  <c r="CA204" i="1"/>
  <c r="AK204" i="1"/>
  <c r="AD204" i="1"/>
  <c r="AF204" i="1"/>
  <c r="AG204" i="1"/>
  <c r="AU204" i="1"/>
  <c r="BA204" i="1"/>
  <c r="AX204" i="1"/>
  <c r="BM204" i="1"/>
  <c r="BH204" i="1"/>
  <c r="BF204" i="1"/>
  <c r="BZ204" i="1"/>
  <c r="BX204" i="1"/>
  <c r="BW204" i="1"/>
  <c r="AN204" i="1"/>
  <c r="AL204" i="1"/>
  <c r="AE204" i="1"/>
  <c r="BC204" i="1"/>
  <c r="AY204" i="1"/>
  <c r="BB204" i="1"/>
  <c r="AC204" i="1"/>
  <c r="F207" i="1"/>
  <c r="O207" i="1" s="1"/>
  <c r="V207" i="1" s="1"/>
  <c r="W207" i="1" s="1"/>
  <c r="O206" i="1"/>
  <c r="Z206" i="1" s="1"/>
  <c r="AA206" i="1" s="1"/>
  <c r="AS205" i="1"/>
  <c r="AT205" i="1"/>
  <c r="AQ205" i="1"/>
  <c r="AO205" i="1"/>
  <c r="AP205" i="1"/>
  <c r="BB205" i="1"/>
  <c r="AV205" i="1"/>
  <c r="AX205" i="1"/>
  <c r="AZ205" i="1"/>
  <c r="AR205" i="1"/>
  <c r="AW205" i="1"/>
  <c r="AY205" i="1"/>
  <c r="BA205" i="1"/>
  <c r="BC205" i="1"/>
  <c r="AU205" i="1"/>
  <c r="AI205" i="1"/>
  <c r="CC205" i="1"/>
  <c r="AH205" i="1"/>
  <c r="AN205" i="1"/>
  <c r="AB205" i="1"/>
  <c r="AL205" i="1"/>
  <c r="AD205" i="1"/>
  <c r="AJ205" i="1"/>
  <c r="AF205" i="1"/>
  <c r="AK205" i="1"/>
  <c r="AM205" i="1"/>
  <c r="AG205" i="1"/>
  <c r="AE205" i="1"/>
  <c r="AC205" i="1"/>
  <c r="I208" i="1"/>
  <c r="N208" i="1"/>
  <c r="BU205" i="1"/>
  <c r="CE205" i="1"/>
  <c r="BM205" i="1"/>
  <c r="BZ205" i="1"/>
  <c r="BV205" i="1"/>
  <c r="BT205" i="1"/>
  <c r="CB205" i="1"/>
  <c r="BX205" i="1"/>
  <c r="BR205" i="1"/>
  <c r="CD205" i="1"/>
  <c r="BW205" i="1"/>
  <c r="CA205" i="1"/>
  <c r="BY205" i="1"/>
  <c r="BS205" i="1"/>
  <c r="BE205" i="1"/>
  <c r="BJ205" i="1"/>
  <c r="BL205" i="1"/>
  <c r="BN205" i="1"/>
  <c r="BH205" i="1"/>
  <c r="BF205" i="1"/>
  <c r="BD205" i="1"/>
  <c r="BP205" i="1"/>
  <c r="BI205" i="1"/>
  <c r="BQ205" i="1"/>
  <c r="BG205" i="1"/>
  <c r="BO205" i="1"/>
  <c r="BK205" i="1"/>
  <c r="J208" i="1"/>
  <c r="U208" i="1"/>
  <c r="E208" i="1"/>
  <c r="M208" i="1"/>
  <c r="K208" i="1"/>
  <c r="L208" i="1"/>
  <c r="C209" i="1"/>
  <c r="B210" i="1" l="1"/>
  <c r="T209" i="1"/>
  <c r="R209" i="1"/>
  <c r="S209" i="1"/>
  <c r="P209" i="1"/>
  <c r="Q209" i="1"/>
  <c r="G207" i="1"/>
  <c r="F208" i="1"/>
  <c r="O208" i="1" s="1"/>
  <c r="V208" i="1" s="1"/>
  <c r="W208" i="1" s="1"/>
  <c r="V206" i="1"/>
  <c r="W206" i="1" s="1"/>
  <c r="Z207" i="1"/>
  <c r="AA207" i="1" s="1"/>
  <c r="AY206" i="1"/>
  <c r="AT206" i="1"/>
  <c r="AS206" i="1"/>
  <c r="AU206" i="1"/>
  <c r="AW206" i="1"/>
  <c r="AQ206" i="1"/>
  <c r="AR206" i="1"/>
  <c r="AV206" i="1"/>
  <c r="AX206" i="1"/>
  <c r="BB206" i="1"/>
  <c r="AZ206" i="1"/>
  <c r="AP206" i="1"/>
  <c r="BA206" i="1"/>
  <c r="BC206" i="1"/>
  <c r="BW206" i="1"/>
  <c r="AJ206" i="1"/>
  <c r="AD206" i="1"/>
  <c r="AN206" i="1"/>
  <c r="AL206" i="1"/>
  <c r="AH206" i="1"/>
  <c r="AB206" i="1"/>
  <c r="AF206" i="1"/>
  <c r="AM206" i="1"/>
  <c r="AK206" i="1"/>
  <c r="AO206" i="1"/>
  <c r="AI206" i="1"/>
  <c r="AG206" i="1"/>
  <c r="AE206" i="1"/>
  <c r="AC206" i="1"/>
  <c r="I209" i="1"/>
  <c r="N209" i="1"/>
  <c r="BS206" i="1"/>
  <c r="CA206" i="1"/>
  <c r="BU206" i="1"/>
  <c r="BY206" i="1"/>
  <c r="CC206" i="1"/>
  <c r="CE206" i="1"/>
  <c r="BG206" i="1"/>
  <c r="BT206" i="1"/>
  <c r="BX206" i="1"/>
  <c r="BR206" i="1"/>
  <c r="BV206" i="1"/>
  <c r="BZ206" i="1"/>
  <c r="CD206" i="1"/>
  <c r="CB206" i="1"/>
  <c r="G208" i="1"/>
  <c r="BK206" i="1"/>
  <c r="BO206" i="1"/>
  <c r="BE206" i="1"/>
  <c r="BQ206" i="1"/>
  <c r="BI206" i="1"/>
  <c r="BL206" i="1"/>
  <c r="BN206" i="1"/>
  <c r="BF206" i="1"/>
  <c r="BJ206" i="1"/>
  <c r="BD206" i="1"/>
  <c r="BP206" i="1"/>
  <c r="BH206" i="1"/>
  <c r="BM206" i="1"/>
  <c r="J209" i="1"/>
  <c r="L209" i="1"/>
  <c r="E209" i="1"/>
  <c r="K209" i="1"/>
  <c r="C210" i="1"/>
  <c r="U209" i="1"/>
  <c r="M209" i="1"/>
  <c r="B211" i="1" l="1"/>
  <c r="T210" i="1"/>
  <c r="R210" i="1"/>
  <c r="P210" i="1"/>
  <c r="S210" i="1"/>
  <c r="Q210" i="1"/>
  <c r="Z208" i="1"/>
  <c r="AA208" i="1" s="1"/>
  <c r="AY207" i="1"/>
  <c r="AT207" i="1"/>
  <c r="BC207" i="1"/>
  <c r="AE207" i="1"/>
  <c r="AP207" i="1"/>
  <c r="AR207" i="1"/>
  <c r="AV207" i="1"/>
  <c r="AX207" i="1"/>
  <c r="AZ207" i="1"/>
  <c r="BB207" i="1"/>
  <c r="AW207" i="1"/>
  <c r="AQ207" i="1"/>
  <c r="AS207" i="1"/>
  <c r="AU207" i="1"/>
  <c r="BA207" i="1"/>
  <c r="AI207" i="1"/>
  <c r="AO207" i="1"/>
  <c r="AC207" i="1"/>
  <c r="AM207" i="1"/>
  <c r="AK207" i="1"/>
  <c r="CE207" i="1"/>
  <c r="AB207" i="1"/>
  <c r="AL207" i="1"/>
  <c r="AF207" i="1"/>
  <c r="AH207" i="1"/>
  <c r="AD207" i="1"/>
  <c r="AJ207" i="1"/>
  <c r="AN207" i="1"/>
  <c r="AG207" i="1"/>
  <c r="I210" i="1"/>
  <c r="N210" i="1"/>
  <c r="CC207" i="1"/>
  <c r="BG207" i="1"/>
  <c r="BT207" i="1"/>
  <c r="CB207" i="1"/>
  <c r="BX207" i="1"/>
  <c r="BR207" i="1"/>
  <c r="BV207" i="1"/>
  <c r="CD207" i="1"/>
  <c r="BZ207" i="1"/>
  <c r="BW207" i="1"/>
  <c r="BS207" i="1"/>
  <c r="BY207" i="1"/>
  <c r="CA207" i="1"/>
  <c r="BU207" i="1"/>
  <c r="F209" i="1"/>
  <c r="O209" i="1" s="1"/>
  <c r="BQ207" i="1"/>
  <c r="BN207" i="1"/>
  <c r="BH207" i="1"/>
  <c r="BJ207" i="1"/>
  <c r="BF207" i="1"/>
  <c r="BD207" i="1"/>
  <c r="BP207" i="1"/>
  <c r="BL207" i="1"/>
  <c r="BE207" i="1"/>
  <c r="BM207" i="1"/>
  <c r="BO207" i="1"/>
  <c r="BK207" i="1"/>
  <c r="BI207" i="1"/>
  <c r="J210" i="1"/>
  <c r="E210" i="1"/>
  <c r="U210" i="1"/>
  <c r="L210" i="1"/>
  <c r="K210" i="1"/>
  <c r="M210" i="1"/>
  <c r="C211" i="1"/>
  <c r="B212" i="1" l="1"/>
  <c r="T211" i="1"/>
  <c r="Q211" i="1"/>
  <c r="S211" i="1"/>
  <c r="P211" i="1"/>
  <c r="R211" i="1"/>
  <c r="G209" i="1"/>
  <c r="Z209" i="1"/>
  <c r="AA209" i="1" s="1"/>
  <c r="V209" i="1"/>
  <c r="W209" i="1" s="1"/>
  <c r="AY208" i="1"/>
  <c r="AT208" i="1"/>
  <c r="AV208" i="1"/>
  <c r="BB208" i="1"/>
  <c r="AX208" i="1"/>
  <c r="AR208" i="1"/>
  <c r="AZ208" i="1"/>
  <c r="AP208" i="1"/>
  <c r="AW208" i="1"/>
  <c r="BC208" i="1"/>
  <c r="AQ208" i="1"/>
  <c r="AU208" i="1"/>
  <c r="BA208" i="1"/>
  <c r="AS208" i="1"/>
  <c r="CE208" i="1"/>
  <c r="AD208" i="1"/>
  <c r="AN208" i="1"/>
  <c r="AB208" i="1"/>
  <c r="AH208" i="1"/>
  <c r="AL208" i="1"/>
  <c r="AJ208" i="1"/>
  <c r="AF208" i="1"/>
  <c r="AO208" i="1"/>
  <c r="AM208" i="1"/>
  <c r="AG208" i="1"/>
  <c r="AI208" i="1"/>
  <c r="AC208" i="1"/>
  <c r="AE208" i="1"/>
  <c r="AK208" i="1"/>
  <c r="I211" i="1"/>
  <c r="N211" i="1"/>
  <c r="BW208" i="1"/>
  <c r="BO208" i="1"/>
  <c r="BT208" i="1"/>
  <c r="CD208" i="1"/>
  <c r="BX208" i="1"/>
  <c r="CB208" i="1"/>
  <c r="BR208" i="1"/>
  <c r="BV208" i="1"/>
  <c r="BZ208" i="1"/>
  <c r="BU208" i="1"/>
  <c r="CC208" i="1"/>
  <c r="CA208" i="1"/>
  <c r="BS208" i="1"/>
  <c r="BY208" i="1"/>
  <c r="F210" i="1"/>
  <c r="G210" i="1" s="1"/>
  <c r="BQ208" i="1"/>
  <c r="BG208" i="1"/>
  <c r="BM208" i="1"/>
  <c r="BE208" i="1"/>
  <c r="BF208" i="1"/>
  <c r="BN208" i="1"/>
  <c r="BJ208" i="1"/>
  <c r="BP208" i="1"/>
  <c r="BH208" i="1"/>
  <c r="BL208" i="1"/>
  <c r="BD208" i="1"/>
  <c r="BI208" i="1"/>
  <c r="BK208" i="1"/>
  <c r="J211" i="1"/>
  <c r="U211" i="1"/>
  <c r="L211" i="1"/>
  <c r="M211" i="1"/>
  <c r="K211" i="1"/>
  <c r="C212" i="1"/>
  <c r="E211" i="1"/>
  <c r="B213" i="1" l="1"/>
  <c r="T212" i="1"/>
  <c r="S212" i="1"/>
  <c r="R212" i="1"/>
  <c r="Q212" i="1"/>
  <c r="P212" i="1"/>
  <c r="F211" i="1"/>
  <c r="G211" i="1" s="1"/>
  <c r="AU209" i="1"/>
  <c r="AT209" i="1"/>
  <c r="BA209" i="1"/>
  <c r="AX209" i="1"/>
  <c r="AV209" i="1"/>
  <c r="AR209" i="1"/>
  <c r="BB209" i="1"/>
  <c r="AZ209" i="1"/>
  <c r="AP209" i="1"/>
  <c r="AS209" i="1"/>
  <c r="BC209" i="1"/>
  <c r="AY209" i="1"/>
  <c r="AQ209" i="1"/>
  <c r="AW209" i="1"/>
  <c r="CA209" i="1"/>
  <c r="AF209" i="1"/>
  <c r="AD209" i="1"/>
  <c r="AJ209" i="1"/>
  <c r="AB209" i="1"/>
  <c r="AL209" i="1"/>
  <c r="AH209" i="1"/>
  <c r="AN209" i="1"/>
  <c r="AG209" i="1"/>
  <c r="AM209" i="1"/>
  <c r="AO209" i="1"/>
  <c r="AE209" i="1"/>
  <c r="AK209" i="1"/>
  <c r="AC209" i="1"/>
  <c r="AI209" i="1"/>
  <c r="I212" i="1"/>
  <c r="N212" i="1"/>
  <c r="BU209" i="1"/>
  <c r="CE209" i="1"/>
  <c r="BI209" i="1"/>
  <c r="BR209" i="1"/>
  <c r="BT209" i="1"/>
  <c r="BX209" i="1"/>
  <c r="BZ209" i="1"/>
  <c r="CB209" i="1"/>
  <c r="BV209" i="1"/>
  <c r="CD209" i="1"/>
  <c r="BW209" i="1"/>
  <c r="BY209" i="1"/>
  <c r="CC209" i="1"/>
  <c r="BS209" i="1"/>
  <c r="O210" i="1"/>
  <c r="BG209" i="1"/>
  <c r="BK209" i="1"/>
  <c r="BO209" i="1"/>
  <c r="BL209" i="1"/>
  <c r="BP209" i="1"/>
  <c r="BH209" i="1"/>
  <c r="BF209" i="1"/>
  <c r="BN209" i="1"/>
  <c r="BJ209" i="1"/>
  <c r="BD209" i="1"/>
  <c r="BE209" i="1"/>
  <c r="BM209" i="1"/>
  <c r="BQ209" i="1"/>
  <c r="J212" i="1"/>
  <c r="M212" i="1"/>
  <c r="K212" i="1"/>
  <c r="C213" i="1"/>
  <c r="E212" i="1"/>
  <c r="U212" i="1"/>
  <c r="L212" i="1"/>
  <c r="O211" i="1" l="1"/>
  <c r="V211" i="1" s="1"/>
  <c r="W211" i="1" s="1"/>
  <c r="B214" i="1"/>
  <c r="T213" i="1"/>
  <c r="R213" i="1"/>
  <c r="Q213" i="1"/>
  <c r="S213" i="1"/>
  <c r="P213" i="1"/>
  <c r="Z210" i="1"/>
  <c r="AA210" i="1" s="1"/>
  <c r="V210" i="1"/>
  <c r="W210" i="1" s="1"/>
  <c r="I213" i="1"/>
  <c r="N213" i="1"/>
  <c r="F212" i="1"/>
  <c r="G212" i="1" s="1"/>
  <c r="J213" i="1"/>
  <c r="M213" i="1"/>
  <c r="K213" i="1"/>
  <c r="U213" i="1"/>
  <c r="L213" i="1"/>
  <c r="C214" i="1"/>
  <c r="E213" i="1"/>
  <c r="Z211" i="1" l="1"/>
  <c r="B215" i="1"/>
  <c r="T214" i="1"/>
  <c r="P214" i="1"/>
  <c r="S214" i="1"/>
  <c r="Q214" i="1"/>
  <c r="R214" i="1"/>
  <c r="O212" i="1"/>
  <c r="V212" i="1" s="1"/>
  <c r="W212" i="1" s="1"/>
  <c r="AY210" i="1"/>
  <c r="AT210" i="1"/>
  <c r="BA210" i="1"/>
  <c r="AU210" i="1"/>
  <c r="AC210" i="1"/>
  <c r="AP210" i="1"/>
  <c r="BB210" i="1"/>
  <c r="AX210" i="1"/>
  <c r="AV210" i="1"/>
  <c r="AZ210" i="1"/>
  <c r="AR210" i="1"/>
  <c r="AQ210" i="1"/>
  <c r="AS210" i="1"/>
  <c r="AW210" i="1"/>
  <c r="BC210" i="1"/>
  <c r="AI210" i="1"/>
  <c r="AG210" i="1"/>
  <c r="AM210" i="1"/>
  <c r="BY210" i="1"/>
  <c r="AB210" i="1"/>
  <c r="AH210" i="1"/>
  <c r="AF210" i="1"/>
  <c r="AL210" i="1"/>
  <c r="AJ210" i="1"/>
  <c r="AD210" i="1"/>
  <c r="AN210" i="1"/>
  <c r="AO210" i="1"/>
  <c r="AE210" i="1"/>
  <c r="AK210" i="1"/>
  <c r="BM210" i="1"/>
  <c r="BP210" i="1"/>
  <c r="BE210" i="1"/>
  <c r="BF210" i="1"/>
  <c r="I214" i="1"/>
  <c r="N214" i="1"/>
  <c r="BN210" i="1"/>
  <c r="BJ210" i="1"/>
  <c r="BI210" i="1"/>
  <c r="BD210" i="1"/>
  <c r="BL210" i="1"/>
  <c r="BG210" i="1"/>
  <c r="BO210" i="1"/>
  <c r="BH210" i="1"/>
  <c r="BQ210" i="1"/>
  <c r="AA211" i="1"/>
  <c r="BK210" i="1"/>
  <c r="BZ210" i="1"/>
  <c r="BT210" i="1"/>
  <c r="BX210" i="1"/>
  <c r="CB210" i="1"/>
  <c r="CD210" i="1"/>
  <c r="BV210" i="1"/>
  <c r="BR210" i="1"/>
  <c r="CA210" i="1"/>
  <c r="BU210" i="1"/>
  <c r="CE210" i="1"/>
  <c r="CC210" i="1"/>
  <c r="BW210" i="1"/>
  <c r="BS210" i="1"/>
  <c r="F213" i="1"/>
  <c r="G213" i="1" s="1"/>
  <c r="J214" i="1"/>
  <c r="K214" i="1"/>
  <c r="M214" i="1"/>
  <c r="L214" i="1"/>
  <c r="E214" i="1"/>
  <c r="C215" i="1"/>
  <c r="U214" i="1"/>
  <c r="B216" i="1" l="1"/>
  <c r="T215" i="1"/>
  <c r="S215" i="1"/>
  <c r="R215" i="1"/>
  <c r="P215" i="1"/>
  <c r="Q215" i="1"/>
  <c r="Z212" i="1"/>
  <c r="AA212" i="1" s="1"/>
  <c r="AT212" i="1" s="1"/>
  <c r="O213" i="1"/>
  <c r="Z213" i="1" s="1"/>
  <c r="AA213" i="1" s="1"/>
  <c r="F214" i="1"/>
  <c r="G214" i="1" s="1"/>
  <c r="AU211" i="1"/>
  <c r="AT211" i="1"/>
  <c r="AW211" i="1"/>
  <c r="AI211" i="1"/>
  <c r="AR211" i="1"/>
  <c r="AV211" i="1"/>
  <c r="AX211" i="1"/>
  <c r="BB211" i="1"/>
  <c r="AP211" i="1"/>
  <c r="AZ211" i="1"/>
  <c r="BA211" i="1"/>
  <c r="AQ211" i="1"/>
  <c r="AY211" i="1"/>
  <c r="BC211" i="1"/>
  <c r="AS211" i="1"/>
  <c r="AK211" i="1"/>
  <c r="BS211" i="1"/>
  <c r="AD211" i="1"/>
  <c r="AJ211" i="1"/>
  <c r="AH211" i="1"/>
  <c r="AN211" i="1"/>
  <c r="AF211" i="1"/>
  <c r="AB211" i="1"/>
  <c r="AL211" i="1"/>
  <c r="AG211" i="1"/>
  <c r="AM211" i="1"/>
  <c r="AC211" i="1"/>
  <c r="AE211" i="1"/>
  <c r="AO211" i="1"/>
  <c r="BM211" i="1"/>
  <c r="I215" i="1"/>
  <c r="N215" i="1"/>
  <c r="BU211" i="1"/>
  <c r="BG211" i="1"/>
  <c r="CE211" i="1"/>
  <c r="BY211" i="1"/>
  <c r="BI211" i="1"/>
  <c r="CC211" i="1"/>
  <c r="BE211" i="1"/>
  <c r="CA211" i="1"/>
  <c r="BW211" i="1"/>
  <c r="BO211" i="1"/>
  <c r="CD211" i="1"/>
  <c r="BT211" i="1"/>
  <c r="CB211" i="1"/>
  <c r="BX211" i="1"/>
  <c r="BR211" i="1"/>
  <c r="BV211" i="1"/>
  <c r="BZ211" i="1"/>
  <c r="BJ211" i="1"/>
  <c r="BF211" i="1"/>
  <c r="BL211" i="1"/>
  <c r="BD211" i="1"/>
  <c r="BN211" i="1"/>
  <c r="BP211" i="1"/>
  <c r="BQ211" i="1"/>
  <c r="BH211" i="1"/>
  <c r="BK211" i="1"/>
  <c r="J215" i="1"/>
  <c r="L215" i="1"/>
  <c r="M215" i="1"/>
  <c r="U215" i="1"/>
  <c r="E215" i="1"/>
  <c r="C216" i="1"/>
  <c r="K215" i="1"/>
  <c r="B217" i="1" l="1"/>
  <c r="T216" i="1"/>
  <c r="P216" i="1"/>
  <c r="S216" i="1"/>
  <c r="R216" i="1"/>
  <c r="Q216" i="1"/>
  <c r="BK212" i="1"/>
  <c r="BZ212" i="1"/>
  <c r="BG212" i="1"/>
  <c r="CC212" i="1"/>
  <c r="AB212" i="1"/>
  <c r="BC212" i="1"/>
  <c r="AS212" i="1"/>
  <c r="CD212" i="1"/>
  <c r="CB212" i="1"/>
  <c r="BJ212" i="1"/>
  <c r="BH212" i="1"/>
  <c r="BW212" i="1"/>
  <c r="AW212" i="1"/>
  <c r="BA212" i="1"/>
  <c r="AQ212" i="1"/>
  <c r="BV212" i="1"/>
  <c r="BT212" i="1"/>
  <c r="BE212" i="1"/>
  <c r="BL212" i="1"/>
  <c r="BM212" i="1"/>
  <c r="AM212" i="1"/>
  <c r="BX212" i="1"/>
  <c r="BR212" i="1"/>
  <c r="BD212" i="1"/>
  <c r="BS212" i="1"/>
  <c r="BP212" i="1"/>
  <c r="AD212" i="1"/>
  <c r="AX212" i="1"/>
  <c r="BU212" i="1"/>
  <c r="CE212" i="1"/>
  <c r="BY212" i="1"/>
  <c r="BI212" i="1"/>
  <c r="AG212" i="1"/>
  <c r="AJ212" i="1"/>
  <c r="AE212" i="1"/>
  <c r="AZ212" i="1"/>
  <c r="BB212" i="1"/>
  <c r="BN212" i="1"/>
  <c r="BO212" i="1"/>
  <c r="BF212" i="1"/>
  <c r="CA212" i="1"/>
  <c r="AH212" i="1"/>
  <c r="AF212" i="1"/>
  <c r="AK212" i="1"/>
  <c r="AP212" i="1"/>
  <c r="AI212" i="1"/>
  <c r="AC212" i="1"/>
  <c r="AR212" i="1"/>
  <c r="AO212" i="1"/>
  <c r="BQ212" i="1"/>
  <c r="AN212" i="1"/>
  <c r="AL212" i="1"/>
  <c r="AY212" i="1"/>
  <c r="AV212" i="1"/>
  <c r="AU212" i="1"/>
  <c r="V213" i="1"/>
  <c r="W213" i="1" s="1"/>
  <c r="O214" i="1"/>
  <c r="Z214" i="1" s="1"/>
  <c r="AA214" i="1" s="1"/>
  <c r="AT214" i="1" s="1"/>
  <c r="BE213" i="1"/>
  <c r="BC213" i="1"/>
  <c r="AT213" i="1"/>
  <c r="AY213" i="1"/>
  <c r="AP213" i="1"/>
  <c r="BB213" i="1"/>
  <c r="AX213" i="1"/>
  <c r="AV213" i="1"/>
  <c r="AZ213" i="1"/>
  <c r="AR213" i="1"/>
  <c r="AW213" i="1"/>
  <c r="BA213" i="1"/>
  <c r="AU213" i="1"/>
  <c r="AS213" i="1"/>
  <c r="AQ213" i="1"/>
  <c r="BY213" i="1"/>
  <c r="AH213" i="1"/>
  <c r="AN213" i="1"/>
  <c r="AB213" i="1"/>
  <c r="AL213" i="1"/>
  <c r="AJ213" i="1"/>
  <c r="AF213" i="1"/>
  <c r="AD213" i="1"/>
  <c r="AE213" i="1"/>
  <c r="AK213" i="1"/>
  <c r="AI213" i="1"/>
  <c r="AC213" i="1"/>
  <c r="AG213" i="1"/>
  <c r="AO213" i="1"/>
  <c r="AM213" i="1"/>
  <c r="I216" i="1"/>
  <c r="N216" i="1"/>
  <c r="BM213" i="1"/>
  <c r="BI213" i="1"/>
  <c r="BO213" i="1"/>
  <c r="BL213" i="1"/>
  <c r="BS213" i="1"/>
  <c r="BK213" i="1"/>
  <c r="BF213" i="1"/>
  <c r="BP213" i="1"/>
  <c r="BD213" i="1"/>
  <c r="BG213" i="1"/>
  <c r="BW213" i="1"/>
  <c r="BJ213" i="1"/>
  <c r="CE213" i="1"/>
  <c r="BU213" i="1"/>
  <c r="BH213" i="1"/>
  <c r="CB213" i="1"/>
  <c r="BT213" i="1"/>
  <c r="BX213" i="1"/>
  <c r="BR213" i="1"/>
  <c r="BZ213" i="1"/>
  <c r="BV213" i="1"/>
  <c r="CD213" i="1"/>
  <c r="BN213" i="1"/>
  <c r="CA213" i="1"/>
  <c r="CC213" i="1"/>
  <c r="BQ213" i="1"/>
  <c r="F215" i="1"/>
  <c r="G215" i="1" s="1"/>
  <c r="J216" i="1"/>
  <c r="K216" i="1"/>
  <c r="C217" i="1"/>
  <c r="E216" i="1"/>
  <c r="M216" i="1"/>
  <c r="U216" i="1"/>
  <c r="L216" i="1"/>
  <c r="B218" i="1" l="1"/>
  <c r="T217" i="1"/>
  <c r="S217" i="1"/>
  <c r="R217" i="1"/>
  <c r="P217" i="1"/>
  <c r="Q217" i="1"/>
  <c r="V214" i="1"/>
  <c r="W214" i="1" s="1"/>
  <c r="F216" i="1"/>
  <c r="O216" i="1" s="1"/>
  <c r="V216" i="1" s="1"/>
  <c r="W216" i="1" s="1"/>
  <c r="AG214" i="1"/>
  <c r="AR214" i="1"/>
  <c r="AX214" i="1"/>
  <c r="AV214" i="1"/>
  <c r="BB214" i="1"/>
  <c r="AP214" i="1"/>
  <c r="AZ214" i="1"/>
  <c r="AU214" i="1"/>
  <c r="AQ214" i="1"/>
  <c r="BC214" i="1"/>
  <c r="AS214" i="1"/>
  <c r="BA214" i="1"/>
  <c r="AY214" i="1"/>
  <c r="AW214" i="1"/>
  <c r="AC214" i="1"/>
  <c r="AO214" i="1"/>
  <c r="AE214" i="1"/>
  <c r="AM214" i="1"/>
  <c r="AK214" i="1"/>
  <c r="AI214" i="1"/>
  <c r="BY214" i="1"/>
  <c r="AJ214" i="1"/>
  <c r="AD214" i="1"/>
  <c r="AN214" i="1"/>
  <c r="AF214" i="1"/>
  <c r="AB214" i="1"/>
  <c r="AL214" i="1"/>
  <c r="AH214" i="1"/>
  <c r="I217" i="1"/>
  <c r="N217" i="1"/>
  <c r="BW214" i="1"/>
  <c r="CA214" i="1"/>
  <c r="BS214" i="1"/>
  <c r="CC214" i="1"/>
  <c r="CE214" i="1"/>
  <c r="BM214" i="1"/>
  <c r="BX214" i="1"/>
  <c r="CB214" i="1"/>
  <c r="BR214" i="1"/>
  <c r="BV214" i="1"/>
  <c r="BZ214" i="1"/>
  <c r="CD214" i="1"/>
  <c r="BT214" i="1"/>
  <c r="BU214" i="1"/>
  <c r="O215" i="1"/>
  <c r="BK214" i="1"/>
  <c r="BL214" i="1"/>
  <c r="BJ214" i="1"/>
  <c r="BD214" i="1"/>
  <c r="BH214" i="1"/>
  <c r="BP214" i="1"/>
  <c r="BN214" i="1"/>
  <c r="BF214" i="1"/>
  <c r="BI214" i="1"/>
  <c r="BG214" i="1"/>
  <c r="BO214" i="1"/>
  <c r="BE214" i="1"/>
  <c r="BQ214" i="1"/>
  <c r="J217" i="1"/>
  <c r="C218" i="1"/>
  <c r="M217" i="1"/>
  <c r="U217" i="1"/>
  <c r="E217" i="1"/>
  <c r="K217" i="1"/>
  <c r="L217" i="1"/>
  <c r="B219" i="1" l="1"/>
  <c r="T218" i="1"/>
  <c r="Q218" i="1"/>
  <c r="P218" i="1"/>
  <c r="S218" i="1"/>
  <c r="R218" i="1"/>
  <c r="G216" i="1"/>
  <c r="F217" i="1"/>
  <c r="G217" i="1" s="1"/>
  <c r="Z215" i="1"/>
  <c r="AA215" i="1" s="1"/>
  <c r="BS215" i="1" s="1"/>
  <c r="V215" i="1"/>
  <c r="W215" i="1" s="1"/>
  <c r="I218" i="1"/>
  <c r="N218" i="1"/>
  <c r="Z216" i="1"/>
  <c r="J218" i="1"/>
  <c r="U218" i="1"/>
  <c r="E218" i="1"/>
  <c r="C219" i="1"/>
  <c r="L218" i="1"/>
  <c r="M218" i="1"/>
  <c r="K218" i="1"/>
  <c r="B220" i="1" l="1"/>
  <c r="T219" i="1"/>
  <c r="R219" i="1"/>
  <c r="Q219" i="1"/>
  <c r="P219" i="1"/>
  <c r="S219" i="1"/>
  <c r="O217" i="1"/>
  <c r="Z217" i="1" s="1"/>
  <c r="AA217" i="1" s="1"/>
  <c r="AT217" i="1" s="1"/>
  <c r="AY215" i="1"/>
  <c r="AT215" i="1"/>
  <c r="BE215" i="1"/>
  <c r="BN215" i="1"/>
  <c r="BJ215" i="1"/>
  <c r="BK215" i="1"/>
  <c r="BP215" i="1"/>
  <c r="AQ215" i="1"/>
  <c r="BM215" i="1"/>
  <c r="AE215" i="1"/>
  <c r="AV215" i="1"/>
  <c r="AX215" i="1"/>
  <c r="BB215" i="1"/>
  <c r="AP215" i="1"/>
  <c r="AZ215" i="1"/>
  <c r="AR215" i="1"/>
  <c r="BC215" i="1"/>
  <c r="BA215" i="1"/>
  <c r="AU215" i="1"/>
  <c r="AW215" i="1"/>
  <c r="AS215" i="1"/>
  <c r="BR215" i="1"/>
  <c r="BI215" i="1"/>
  <c r="BL215" i="1"/>
  <c r="BW215" i="1"/>
  <c r="CB215" i="1"/>
  <c r="BO215" i="1"/>
  <c r="BF215" i="1"/>
  <c r="BD215" i="1"/>
  <c r="BU215" i="1"/>
  <c r="BV215" i="1"/>
  <c r="AG215" i="1"/>
  <c r="AO215" i="1"/>
  <c r="AM215" i="1"/>
  <c r="CC215" i="1"/>
  <c r="CA215" i="1"/>
  <c r="CD215" i="1"/>
  <c r="BT215" i="1"/>
  <c r="BG215" i="1"/>
  <c r="BQ215" i="1"/>
  <c r="BH215" i="1"/>
  <c r="CE215" i="1"/>
  <c r="BY215" i="1"/>
  <c r="BX215" i="1"/>
  <c r="BZ215" i="1"/>
  <c r="AC215" i="1"/>
  <c r="AI215" i="1"/>
  <c r="AA216" i="1"/>
  <c r="AK215" i="1"/>
  <c r="AB215" i="1"/>
  <c r="AL215" i="1"/>
  <c r="AF215" i="1"/>
  <c r="AN215" i="1"/>
  <c r="AJ215" i="1"/>
  <c r="AD215" i="1"/>
  <c r="AH215" i="1"/>
  <c r="I219" i="1"/>
  <c r="N219" i="1"/>
  <c r="F218" i="1"/>
  <c r="G218" i="1" s="1"/>
  <c r="J219" i="1"/>
  <c r="U219" i="1"/>
  <c r="M219" i="1"/>
  <c r="K219" i="1"/>
  <c r="L219" i="1"/>
  <c r="C220" i="1"/>
  <c r="E219" i="1"/>
  <c r="B221" i="1" l="1"/>
  <c r="T220" i="1"/>
  <c r="S220" i="1"/>
  <c r="Q220" i="1"/>
  <c r="P220" i="1"/>
  <c r="R220" i="1"/>
  <c r="V217" i="1"/>
  <c r="W217" i="1" s="1"/>
  <c r="O218" i="1"/>
  <c r="Z218" i="1" s="1"/>
  <c r="AA218" i="1" s="1"/>
  <c r="AU216" i="1"/>
  <c r="AT216" i="1"/>
  <c r="AS216" i="1"/>
  <c r="AI217" i="1"/>
  <c r="AP217" i="1"/>
  <c r="AZ217" i="1"/>
  <c r="AV217" i="1"/>
  <c r="AX217" i="1"/>
  <c r="AR217" i="1"/>
  <c r="BB217" i="1"/>
  <c r="AG216" i="1"/>
  <c r="AX216" i="1"/>
  <c r="AV216" i="1"/>
  <c r="AP216" i="1"/>
  <c r="AZ216" i="1"/>
  <c r="BB216" i="1"/>
  <c r="AR216" i="1"/>
  <c r="AY217" i="1"/>
  <c r="BA217" i="1"/>
  <c r="AW216" i="1"/>
  <c r="AQ217" i="1"/>
  <c r="AU217" i="1"/>
  <c r="BC216" i="1"/>
  <c r="AY216" i="1"/>
  <c r="AW217" i="1"/>
  <c r="BC217" i="1"/>
  <c r="AS217" i="1"/>
  <c r="BA216" i="1"/>
  <c r="AQ216" i="1"/>
  <c r="BY216" i="1"/>
  <c r="BN216" i="1"/>
  <c r="CB216" i="1"/>
  <c r="BE216" i="1"/>
  <c r="BP216" i="1"/>
  <c r="BK216" i="1"/>
  <c r="BO216" i="1"/>
  <c r="BI216" i="1"/>
  <c r="CD216" i="1"/>
  <c r="BW216" i="1"/>
  <c r="BF216" i="1"/>
  <c r="BG216" i="1"/>
  <c r="BX216" i="1"/>
  <c r="CA216" i="1"/>
  <c r="AC216" i="1"/>
  <c r="AM216" i="1"/>
  <c r="AI216" i="1"/>
  <c r="BQ216" i="1"/>
  <c r="BJ216" i="1"/>
  <c r="BH216" i="1"/>
  <c r="BM216" i="1"/>
  <c r="BZ216" i="1"/>
  <c r="BV216" i="1"/>
  <c r="CC216" i="1"/>
  <c r="BU216" i="1"/>
  <c r="AO216" i="1"/>
  <c r="BL216" i="1"/>
  <c r="BD216" i="1"/>
  <c r="BR216" i="1"/>
  <c r="BT216" i="1"/>
  <c r="CE216" i="1"/>
  <c r="BS216" i="1"/>
  <c r="AD216" i="1"/>
  <c r="AN216" i="1"/>
  <c r="AB216" i="1"/>
  <c r="AH216" i="1"/>
  <c r="AJ216" i="1"/>
  <c r="AF216" i="1"/>
  <c r="AL216" i="1"/>
  <c r="AC217" i="1"/>
  <c r="AM217" i="1"/>
  <c r="AE216" i="1"/>
  <c r="AK216" i="1"/>
  <c r="AG217" i="1"/>
  <c r="BS217" i="1"/>
  <c r="AF217" i="1"/>
  <c r="AD217" i="1"/>
  <c r="AJ217" i="1"/>
  <c r="AN217" i="1"/>
  <c r="AL217" i="1"/>
  <c r="AB217" i="1"/>
  <c r="AH217" i="1"/>
  <c r="AO217" i="1"/>
  <c r="AE217" i="1"/>
  <c r="AK217" i="1"/>
  <c r="I220" i="1"/>
  <c r="N220" i="1"/>
  <c r="BW217" i="1"/>
  <c r="CA217" i="1"/>
  <c r="CE217" i="1"/>
  <c r="BY217" i="1"/>
  <c r="BU217" i="1"/>
  <c r="BQ217" i="1"/>
  <c r="BZ217" i="1"/>
  <c r="BX217" i="1"/>
  <c r="CB217" i="1"/>
  <c r="BT217" i="1"/>
  <c r="BR217" i="1"/>
  <c r="BV217" i="1"/>
  <c r="CD217" i="1"/>
  <c r="CC217" i="1"/>
  <c r="F219" i="1"/>
  <c r="G219" i="1" s="1"/>
  <c r="BM217" i="1"/>
  <c r="BK217" i="1"/>
  <c r="BO217" i="1"/>
  <c r="BH217" i="1"/>
  <c r="BJ217" i="1"/>
  <c r="BP217" i="1"/>
  <c r="BL217" i="1"/>
  <c r="BD217" i="1"/>
  <c r="BN217" i="1"/>
  <c r="BF217" i="1"/>
  <c r="BE217" i="1"/>
  <c r="BG217" i="1"/>
  <c r="BI217" i="1"/>
  <c r="J220" i="1"/>
  <c r="K220" i="1"/>
  <c r="L220" i="1"/>
  <c r="C221" i="1"/>
  <c r="U220" i="1"/>
  <c r="E220" i="1"/>
  <c r="M220" i="1"/>
  <c r="B222" i="1" l="1"/>
  <c r="T221" i="1"/>
  <c r="P221" i="1"/>
  <c r="Q221" i="1"/>
  <c r="R221" i="1"/>
  <c r="S221" i="1"/>
  <c r="V218" i="1"/>
  <c r="W218" i="1" s="1"/>
  <c r="F220" i="1"/>
  <c r="G220" i="1" s="1"/>
  <c r="AS218" i="1"/>
  <c r="AT218" i="1"/>
  <c r="BC218" i="1"/>
  <c r="AU218" i="1"/>
  <c r="AW218" i="1"/>
  <c r="BA218" i="1"/>
  <c r="AM218" i="1"/>
  <c r="AP218" i="1"/>
  <c r="AX218" i="1"/>
  <c r="AV218" i="1"/>
  <c r="AZ218" i="1"/>
  <c r="AR218" i="1"/>
  <c r="BB218" i="1"/>
  <c r="AY218" i="1"/>
  <c r="AQ218" i="1"/>
  <c r="AO218" i="1"/>
  <c r="AI218" i="1"/>
  <c r="AC218" i="1"/>
  <c r="AK218" i="1"/>
  <c r="BY218" i="1"/>
  <c r="AB218" i="1"/>
  <c r="AH218" i="1"/>
  <c r="AF218" i="1"/>
  <c r="AL218" i="1"/>
  <c r="AD218" i="1"/>
  <c r="AN218" i="1"/>
  <c r="AJ218" i="1"/>
  <c r="AE218" i="1"/>
  <c r="AG218" i="1"/>
  <c r="I221" i="1"/>
  <c r="N221" i="1"/>
  <c r="BU218" i="1"/>
  <c r="CA218" i="1"/>
  <c r="BM218" i="1"/>
  <c r="BT218" i="1"/>
  <c r="BR218" i="1"/>
  <c r="CB218" i="1"/>
  <c r="BX218" i="1"/>
  <c r="BZ218" i="1"/>
  <c r="BV218" i="1"/>
  <c r="CD218" i="1"/>
  <c r="CE218" i="1"/>
  <c r="BW218" i="1"/>
  <c r="CC218" i="1"/>
  <c r="BS218" i="1"/>
  <c r="O219" i="1"/>
  <c r="BG218" i="1"/>
  <c r="BE218" i="1"/>
  <c r="BO218" i="1"/>
  <c r="BL218" i="1"/>
  <c r="BH218" i="1"/>
  <c r="BP218" i="1"/>
  <c r="BJ218" i="1"/>
  <c r="BF218" i="1"/>
  <c r="BN218" i="1"/>
  <c r="BD218" i="1"/>
  <c r="BQ218" i="1"/>
  <c r="BI218" i="1"/>
  <c r="BK218" i="1"/>
  <c r="J221" i="1"/>
  <c r="L221" i="1"/>
  <c r="K221" i="1"/>
  <c r="M221" i="1"/>
  <c r="U221" i="1"/>
  <c r="C222" i="1"/>
  <c r="E221" i="1"/>
  <c r="B223" i="1" l="1"/>
  <c r="T222" i="1"/>
  <c r="R222" i="1"/>
  <c r="S222" i="1"/>
  <c r="Q222" i="1"/>
  <c r="P222" i="1"/>
  <c r="O220" i="1"/>
  <c r="V220" i="1" s="1"/>
  <c r="W220" i="1" s="1"/>
  <c r="Z219" i="1"/>
  <c r="AA219" i="1" s="1"/>
  <c r="V219" i="1"/>
  <c r="W219" i="1" s="1"/>
  <c r="I222" i="1"/>
  <c r="N222" i="1"/>
  <c r="F221" i="1"/>
  <c r="G221" i="1" s="1"/>
  <c r="J222" i="1"/>
  <c r="L222" i="1"/>
  <c r="U222" i="1"/>
  <c r="C223" i="1"/>
  <c r="E222" i="1"/>
  <c r="M222" i="1"/>
  <c r="K222" i="1"/>
  <c r="B224" i="1" l="1"/>
  <c r="T223" i="1"/>
  <c r="S223" i="1"/>
  <c r="R223" i="1"/>
  <c r="P223" i="1"/>
  <c r="Q223" i="1"/>
  <c r="Z220" i="1"/>
  <c r="AA220" i="1" s="1"/>
  <c r="BR220" i="1" s="1"/>
  <c r="O221" i="1"/>
  <c r="V221" i="1" s="1"/>
  <c r="W221" i="1" s="1"/>
  <c r="AU219" i="1"/>
  <c r="AT219" i="1"/>
  <c r="BA219" i="1"/>
  <c r="AW219" i="1"/>
  <c r="AE219" i="1"/>
  <c r="AZ219" i="1"/>
  <c r="AR219" i="1"/>
  <c r="AX219" i="1"/>
  <c r="AV219" i="1"/>
  <c r="BB219" i="1"/>
  <c r="AP219" i="1"/>
  <c r="AQ219" i="1"/>
  <c r="AS219" i="1"/>
  <c r="BC219" i="1"/>
  <c r="AY219" i="1"/>
  <c r="AG219" i="1"/>
  <c r="AM219" i="1"/>
  <c r="AO219" i="1"/>
  <c r="AK219" i="1"/>
  <c r="AI219" i="1"/>
  <c r="AC219" i="1"/>
  <c r="BW219" i="1"/>
  <c r="AD219" i="1"/>
  <c r="AJ219" i="1"/>
  <c r="AH219" i="1"/>
  <c r="AN219" i="1"/>
  <c r="AL219" i="1"/>
  <c r="AF219" i="1"/>
  <c r="AB219" i="1"/>
  <c r="BK219" i="1"/>
  <c r="I223" i="1"/>
  <c r="N223" i="1"/>
  <c r="BO219" i="1"/>
  <c r="BG219" i="1"/>
  <c r="BE219" i="1"/>
  <c r="BX219" i="1"/>
  <c r="CB219" i="1"/>
  <c r="BZ219" i="1"/>
  <c r="BV219" i="1"/>
  <c r="CD219" i="1"/>
  <c r="BR219" i="1"/>
  <c r="BT219" i="1"/>
  <c r="BH219" i="1"/>
  <c r="BL219" i="1"/>
  <c r="BN219" i="1"/>
  <c r="BD219" i="1"/>
  <c r="BJ219" i="1"/>
  <c r="BI219" i="1"/>
  <c r="BP219" i="1"/>
  <c r="BF219" i="1"/>
  <c r="BM219" i="1"/>
  <c r="BU219" i="1"/>
  <c r="CE219" i="1"/>
  <c r="BQ219" i="1"/>
  <c r="CA219" i="1"/>
  <c r="BS219" i="1"/>
  <c r="BY219" i="1"/>
  <c r="CC219" i="1"/>
  <c r="F222" i="1"/>
  <c r="G222" i="1" s="1"/>
  <c r="J223" i="1"/>
  <c r="U223" i="1"/>
  <c r="E223" i="1"/>
  <c r="K223" i="1"/>
  <c r="M223" i="1"/>
  <c r="C224" i="1"/>
  <c r="L223" i="1"/>
  <c r="B225" i="1" l="1"/>
  <c r="T224" i="1"/>
  <c r="P224" i="1"/>
  <c r="S224" i="1"/>
  <c r="R224" i="1"/>
  <c r="Q224" i="1"/>
  <c r="O222" i="1"/>
  <c r="V222" i="1" s="1"/>
  <c r="W222" i="1" s="1"/>
  <c r="Z221" i="1"/>
  <c r="AA221" i="1" s="1"/>
  <c r="AZ221" i="1" s="1"/>
  <c r="BL220" i="1"/>
  <c r="BM220" i="1"/>
  <c r="BN220" i="1"/>
  <c r="BT220" i="1"/>
  <c r="CA220" i="1"/>
  <c r="BD220" i="1"/>
  <c r="AW220" i="1"/>
  <c r="AT220" i="1"/>
  <c r="BQ220" i="1"/>
  <c r="BU220" i="1"/>
  <c r="CB220" i="1"/>
  <c r="BF220" i="1"/>
  <c r="BO220" i="1"/>
  <c r="CE220" i="1"/>
  <c r="CD220" i="1"/>
  <c r="BC220" i="1"/>
  <c r="BA220" i="1"/>
  <c r="AS220" i="1"/>
  <c r="AU220" i="1"/>
  <c r="AC220" i="1"/>
  <c r="AK220" i="1"/>
  <c r="AP220" i="1"/>
  <c r="AX220" i="1"/>
  <c r="AV220" i="1"/>
  <c r="BB220" i="1"/>
  <c r="AR220" i="1"/>
  <c r="AZ220" i="1"/>
  <c r="AQ220" i="1"/>
  <c r="AY220" i="1"/>
  <c r="AM220" i="1"/>
  <c r="BK220" i="1"/>
  <c r="BP220" i="1"/>
  <c r="BE220" i="1"/>
  <c r="BG220" i="1"/>
  <c r="BH220" i="1"/>
  <c r="BW220" i="1"/>
  <c r="BS220" i="1"/>
  <c r="BZ220" i="1"/>
  <c r="BI220" i="1"/>
  <c r="AI220" i="1"/>
  <c r="AO220" i="1"/>
  <c r="BJ220" i="1"/>
  <c r="BY220" i="1"/>
  <c r="CC220" i="1"/>
  <c r="BV220" i="1"/>
  <c r="BX220" i="1"/>
  <c r="AE220" i="1"/>
  <c r="AG220" i="1"/>
  <c r="AF220" i="1"/>
  <c r="AL220" i="1"/>
  <c r="AJ220" i="1"/>
  <c r="AH220" i="1"/>
  <c r="AD220" i="1"/>
  <c r="AN220" i="1"/>
  <c r="AB220" i="1"/>
  <c r="I224" i="1"/>
  <c r="N224" i="1"/>
  <c r="F223" i="1"/>
  <c r="G223" i="1" s="1"/>
  <c r="J224" i="1"/>
  <c r="C225" i="1"/>
  <c r="U224" i="1"/>
  <c r="M224" i="1"/>
  <c r="L224" i="1"/>
  <c r="E224" i="1"/>
  <c r="K224" i="1"/>
  <c r="B226" i="1" l="1"/>
  <c r="T225" i="1"/>
  <c r="R225" i="1"/>
  <c r="S225" i="1"/>
  <c r="P225" i="1"/>
  <c r="Q225" i="1"/>
  <c r="CD221" i="1"/>
  <c r="BK221" i="1"/>
  <c r="AG221" i="1"/>
  <c r="BB221" i="1"/>
  <c r="BG221" i="1"/>
  <c r="AO221" i="1"/>
  <c r="AJ221" i="1"/>
  <c r="BM221" i="1"/>
  <c r="CE221" i="1"/>
  <c r="AB221" i="1"/>
  <c r="Z222" i="1"/>
  <c r="AA222" i="1" s="1"/>
  <c r="AX222" i="1" s="1"/>
  <c r="BJ221" i="1"/>
  <c r="CC221" i="1"/>
  <c r="AP221" i="1"/>
  <c r="BD221" i="1"/>
  <c r="BN221" i="1"/>
  <c r="BW221" i="1"/>
  <c r="BI221" i="1"/>
  <c r="AI221" i="1"/>
  <c r="AC221" i="1"/>
  <c r="BV221" i="1"/>
  <c r="AN221" i="1"/>
  <c r="AR221" i="1"/>
  <c r="BL221" i="1"/>
  <c r="BO221" i="1"/>
  <c r="BY221" i="1"/>
  <c r="BR221" i="1"/>
  <c r="CB221" i="1"/>
  <c r="AL221" i="1"/>
  <c r="AK221" i="1"/>
  <c r="AU221" i="1"/>
  <c r="AW221" i="1"/>
  <c r="AS221" i="1"/>
  <c r="AX221" i="1"/>
  <c r="AQ221" i="1"/>
  <c r="AT221" i="1"/>
  <c r="BP221" i="1"/>
  <c r="BE221" i="1"/>
  <c r="CA221" i="1"/>
  <c r="BZ221" i="1"/>
  <c r="AF221" i="1"/>
  <c r="BS221" i="1"/>
  <c r="AV221" i="1"/>
  <c r="BH221" i="1"/>
  <c r="BF221" i="1"/>
  <c r="BQ221" i="1"/>
  <c r="BU221" i="1"/>
  <c r="BX221" i="1"/>
  <c r="BT221" i="1"/>
  <c r="AD221" i="1"/>
  <c r="AH221" i="1"/>
  <c r="AE221" i="1"/>
  <c r="BA221" i="1"/>
  <c r="AY221" i="1"/>
  <c r="AM221" i="1"/>
  <c r="BC221" i="1"/>
  <c r="O223" i="1"/>
  <c r="V223" i="1" s="1"/>
  <c r="W223" i="1" s="1"/>
  <c r="I225" i="1"/>
  <c r="N225" i="1"/>
  <c r="F224" i="1"/>
  <c r="G224" i="1" s="1"/>
  <c r="J225" i="1"/>
  <c r="C226" i="1"/>
  <c r="L225" i="1"/>
  <c r="K225" i="1"/>
  <c r="M225" i="1"/>
  <c r="U225" i="1"/>
  <c r="E225" i="1"/>
  <c r="B227" i="1" l="1"/>
  <c r="T226" i="1"/>
  <c r="P226" i="1"/>
  <c r="S226" i="1"/>
  <c r="R226" i="1"/>
  <c r="Q226" i="1"/>
  <c r="BV222" i="1"/>
  <c r="BP222" i="1"/>
  <c r="BB222" i="1"/>
  <c r="BO222" i="1"/>
  <c r="BU222" i="1"/>
  <c r="BC222" i="1"/>
  <c r="AI222" i="1"/>
  <c r="BF222" i="1"/>
  <c r="BT222" i="1"/>
  <c r="AZ222" i="1"/>
  <c r="AL222" i="1"/>
  <c r="BS222" i="1"/>
  <c r="AT222" i="1"/>
  <c r="BH222" i="1"/>
  <c r="BE222" i="1"/>
  <c r="CC222" i="1"/>
  <c r="CB222" i="1"/>
  <c r="CA222" i="1"/>
  <c r="AC222" i="1"/>
  <c r="AB222" i="1"/>
  <c r="AN222" i="1"/>
  <c r="AM222" i="1"/>
  <c r="AY222" i="1"/>
  <c r="AR222" i="1"/>
  <c r="AK222" i="1"/>
  <c r="AS222" i="1"/>
  <c r="BD222" i="1"/>
  <c r="BN222" i="1"/>
  <c r="BI222" i="1"/>
  <c r="CE222" i="1"/>
  <c r="BZ222" i="1"/>
  <c r="BX222" i="1"/>
  <c r="BY222" i="1"/>
  <c r="AE222" i="1"/>
  <c r="AF222" i="1"/>
  <c r="AD222" i="1"/>
  <c r="AO222" i="1"/>
  <c r="BA222" i="1"/>
  <c r="AV222" i="1"/>
  <c r="AQ222" i="1"/>
  <c r="BJ222" i="1"/>
  <c r="CD222" i="1"/>
  <c r="BM222" i="1"/>
  <c r="BL222" i="1"/>
  <c r="BG222" i="1"/>
  <c r="BQ222" i="1"/>
  <c r="BW222" i="1"/>
  <c r="BR222" i="1"/>
  <c r="BK222" i="1"/>
  <c r="AG222" i="1"/>
  <c r="AH222" i="1"/>
  <c r="AJ222" i="1"/>
  <c r="AU222" i="1"/>
  <c r="AP222" i="1"/>
  <c r="AW222" i="1"/>
  <c r="O224" i="1"/>
  <c r="Z224" i="1" s="1"/>
  <c r="AA224" i="1" s="1"/>
  <c r="Z223" i="1"/>
  <c r="AA223" i="1" s="1"/>
  <c r="AX223" i="1" s="1"/>
  <c r="F225" i="1"/>
  <c r="O225" i="1" s="1"/>
  <c r="V225" i="1" s="1"/>
  <c r="W225" i="1" s="1"/>
  <c r="I226" i="1"/>
  <c r="N226" i="1"/>
  <c r="J226" i="1"/>
  <c r="M226" i="1"/>
  <c r="U226" i="1"/>
  <c r="E226" i="1"/>
  <c r="C227" i="1"/>
  <c r="K226" i="1"/>
  <c r="L226" i="1"/>
  <c r="B228" i="1" l="1"/>
  <c r="T227" i="1"/>
  <c r="Q227" i="1"/>
  <c r="S227" i="1"/>
  <c r="P227" i="1"/>
  <c r="R227" i="1"/>
  <c r="BW223" i="1"/>
  <c r="V224" i="1"/>
  <c r="W224" i="1" s="1"/>
  <c r="AL223" i="1"/>
  <c r="BQ223" i="1"/>
  <c r="BD223" i="1"/>
  <c r="BZ223" i="1"/>
  <c r="AR223" i="1"/>
  <c r="BF223" i="1"/>
  <c r="AK223" i="1"/>
  <c r="BI223" i="1"/>
  <c r="BS223" i="1"/>
  <c r="AJ223" i="1"/>
  <c r="AM223" i="1"/>
  <c r="BM223" i="1"/>
  <c r="BP223" i="1"/>
  <c r="BU223" i="1"/>
  <c r="BR223" i="1"/>
  <c r="AD223" i="1"/>
  <c r="AQ223" i="1"/>
  <c r="AT223" i="1"/>
  <c r="BK223" i="1"/>
  <c r="BG223" i="1"/>
  <c r="BH223" i="1"/>
  <c r="BV223" i="1"/>
  <c r="AG223" i="1"/>
  <c r="AZ223" i="1"/>
  <c r="BO223" i="1"/>
  <c r="BL223" i="1"/>
  <c r="CC223" i="1"/>
  <c r="CE223" i="1"/>
  <c r="CD223" i="1"/>
  <c r="AI223" i="1"/>
  <c r="AF223" i="1"/>
  <c r="AE223" i="1"/>
  <c r="BC223" i="1"/>
  <c r="AV223" i="1"/>
  <c r="AU223" i="1"/>
  <c r="CB223" i="1"/>
  <c r="AN223" i="1"/>
  <c r="AB223" i="1"/>
  <c r="AY223" i="1"/>
  <c r="BB223" i="1"/>
  <c r="AS223" i="1"/>
  <c r="BE223" i="1"/>
  <c r="BJ223" i="1"/>
  <c r="BN223" i="1"/>
  <c r="CA223" i="1"/>
  <c r="BY223" i="1"/>
  <c r="BX223" i="1"/>
  <c r="BT223" i="1"/>
  <c r="AO223" i="1"/>
  <c r="AH223" i="1"/>
  <c r="AC223" i="1"/>
  <c r="AW223" i="1"/>
  <c r="AP223" i="1"/>
  <c r="BA223" i="1"/>
  <c r="G225" i="1"/>
  <c r="Z225" i="1"/>
  <c r="AA225" i="1" s="1"/>
  <c r="F226" i="1"/>
  <c r="O226" i="1" s="1"/>
  <c r="BC224" i="1"/>
  <c r="AT224" i="1"/>
  <c r="AW224" i="1"/>
  <c r="AS224" i="1"/>
  <c r="AZ224" i="1"/>
  <c r="AR224" i="1"/>
  <c r="BB224" i="1"/>
  <c r="AX224" i="1"/>
  <c r="AV224" i="1"/>
  <c r="AP224" i="1"/>
  <c r="AY224" i="1"/>
  <c r="BA224" i="1"/>
  <c r="AU224" i="1"/>
  <c r="AQ224" i="1"/>
  <c r="CC224" i="1"/>
  <c r="AD224" i="1"/>
  <c r="AN224" i="1"/>
  <c r="AB224" i="1"/>
  <c r="AH224" i="1"/>
  <c r="AL224" i="1"/>
  <c r="AF224" i="1"/>
  <c r="AJ224" i="1"/>
  <c r="AI224" i="1"/>
  <c r="AC224" i="1"/>
  <c r="AO224" i="1"/>
  <c r="AE224" i="1"/>
  <c r="AK224" i="1"/>
  <c r="AM224" i="1"/>
  <c r="AG224" i="1"/>
  <c r="I227" i="1"/>
  <c r="N227" i="1"/>
  <c r="BW224" i="1"/>
  <c r="BY224" i="1"/>
  <c r="CA224" i="1"/>
  <c r="BU224" i="1"/>
  <c r="BM224" i="1"/>
  <c r="BZ224" i="1"/>
  <c r="BX224" i="1"/>
  <c r="BT224" i="1"/>
  <c r="CB224" i="1"/>
  <c r="BR224" i="1"/>
  <c r="CD224" i="1"/>
  <c r="BV224" i="1"/>
  <c r="CE224" i="1"/>
  <c r="BS224" i="1"/>
  <c r="BG224" i="1"/>
  <c r="BI224" i="1"/>
  <c r="BK224" i="1"/>
  <c r="BE224" i="1"/>
  <c r="BH224" i="1"/>
  <c r="BJ224" i="1"/>
  <c r="BF224" i="1"/>
  <c r="BN224" i="1"/>
  <c r="BP224" i="1"/>
  <c r="BL224" i="1"/>
  <c r="BD224" i="1"/>
  <c r="BO224" i="1"/>
  <c r="BQ224" i="1"/>
  <c r="J227" i="1"/>
  <c r="L227" i="1"/>
  <c r="E227" i="1"/>
  <c r="C228" i="1"/>
  <c r="M227" i="1"/>
  <c r="U227" i="1"/>
  <c r="K227" i="1"/>
  <c r="B229" i="1" l="1"/>
  <c r="T228" i="1"/>
  <c r="S228" i="1"/>
  <c r="Q228" i="1"/>
  <c r="P228" i="1"/>
  <c r="R228" i="1"/>
  <c r="G226" i="1"/>
  <c r="Z226" i="1"/>
  <c r="V226" i="1"/>
  <c r="W226" i="1" s="1"/>
  <c r="BA225" i="1"/>
  <c r="AT225" i="1"/>
  <c r="AW225" i="1"/>
  <c r="AS225" i="1"/>
  <c r="AQ225" i="1"/>
  <c r="BC225" i="1"/>
  <c r="AU225" i="1"/>
  <c r="AV225" i="1"/>
  <c r="AX225" i="1"/>
  <c r="AZ225" i="1"/>
  <c r="AR225" i="1"/>
  <c r="BB225" i="1"/>
  <c r="AP225" i="1"/>
  <c r="AY225" i="1"/>
  <c r="CA225" i="1"/>
  <c r="AF225" i="1"/>
  <c r="AD225" i="1"/>
  <c r="AJ225" i="1"/>
  <c r="AB225" i="1"/>
  <c r="AL225" i="1"/>
  <c r="AH225" i="1"/>
  <c r="AN225" i="1"/>
  <c r="AA226" i="1"/>
  <c r="BX226" i="1" s="1"/>
  <c r="AO225" i="1"/>
  <c r="AE225" i="1"/>
  <c r="AK225" i="1"/>
  <c r="AC225" i="1"/>
  <c r="AM225" i="1"/>
  <c r="AG225" i="1"/>
  <c r="AI225" i="1"/>
  <c r="I228" i="1"/>
  <c r="N228" i="1"/>
  <c r="CC225" i="1"/>
  <c r="CE225" i="1"/>
  <c r="BY225" i="1"/>
  <c r="BK225" i="1"/>
  <c r="BV225" i="1"/>
  <c r="BT225" i="1"/>
  <c r="BX225" i="1"/>
  <c r="BR225" i="1"/>
  <c r="BZ225" i="1"/>
  <c r="CD225" i="1"/>
  <c r="CB225" i="1"/>
  <c r="BW225" i="1"/>
  <c r="BS225" i="1"/>
  <c r="BU225" i="1"/>
  <c r="F227" i="1"/>
  <c r="O227" i="1" s="1"/>
  <c r="BG225" i="1"/>
  <c r="BO225" i="1"/>
  <c r="BM225" i="1"/>
  <c r="BI225" i="1"/>
  <c r="BE225" i="1"/>
  <c r="BL225" i="1"/>
  <c r="BP225" i="1"/>
  <c r="BH225" i="1"/>
  <c r="BJ225" i="1"/>
  <c r="BN225" i="1"/>
  <c r="BD225" i="1"/>
  <c r="BF225" i="1"/>
  <c r="BQ225" i="1"/>
  <c r="J228" i="1"/>
  <c r="U228" i="1"/>
  <c r="L228" i="1"/>
  <c r="K228" i="1"/>
  <c r="E228" i="1"/>
  <c r="C229" i="1"/>
  <c r="M228" i="1"/>
  <c r="B230" i="1" l="1"/>
  <c r="T229" i="1"/>
  <c r="Q229" i="1"/>
  <c r="R229" i="1"/>
  <c r="P229" i="1"/>
  <c r="S229" i="1"/>
  <c r="G227" i="1"/>
  <c r="Z227" i="1"/>
  <c r="V227" i="1"/>
  <c r="W227" i="1" s="1"/>
  <c r="BY226" i="1"/>
  <c r="BN226" i="1"/>
  <c r="AY226" i="1"/>
  <c r="AT226" i="1"/>
  <c r="BM226" i="1"/>
  <c r="AW226" i="1"/>
  <c r="BC226" i="1"/>
  <c r="AU226" i="1"/>
  <c r="AS226" i="1"/>
  <c r="AC226" i="1"/>
  <c r="AP226" i="1"/>
  <c r="BB226" i="1"/>
  <c r="AX226" i="1"/>
  <c r="AV226" i="1"/>
  <c r="AZ226" i="1"/>
  <c r="AR226" i="1"/>
  <c r="AQ226" i="1"/>
  <c r="BA226" i="1"/>
  <c r="BI226" i="1"/>
  <c r="BH226" i="1"/>
  <c r="BW226" i="1"/>
  <c r="CC226" i="1"/>
  <c r="CD226" i="1"/>
  <c r="BT226" i="1"/>
  <c r="BF226" i="1"/>
  <c r="BP226" i="1"/>
  <c r="BQ226" i="1"/>
  <c r="CE226" i="1"/>
  <c r="BS226" i="1"/>
  <c r="BV226" i="1"/>
  <c r="BO226" i="1"/>
  <c r="AO226" i="1"/>
  <c r="AE226" i="1"/>
  <c r="BE226" i="1"/>
  <c r="BJ226" i="1"/>
  <c r="BL226" i="1"/>
  <c r="BU226" i="1"/>
  <c r="CB226" i="1"/>
  <c r="AK226" i="1"/>
  <c r="AI226" i="1"/>
  <c r="AG226" i="1"/>
  <c r="BK226" i="1"/>
  <c r="BG226" i="1"/>
  <c r="BD226" i="1"/>
  <c r="CA226" i="1"/>
  <c r="BZ226" i="1"/>
  <c r="BR226" i="1"/>
  <c r="AM226" i="1"/>
  <c r="AB226" i="1"/>
  <c r="AH226" i="1"/>
  <c r="AF226" i="1"/>
  <c r="AL226" i="1"/>
  <c r="AN226" i="1"/>
  <c r="AD226" i="1"/>
  <c r="AJ226" i="1"/>
  <c r="I229" i="1"/>
  <c r="N229" i="1"/>
  <c r="F228" i="1"/>
  <c r="G228" i="1" s="1"/>
  <c r="AA227" i="1"/>
  <c r="J229" i="1"/>
  <c r="K229" i="1"/>
  <c r="U229" i="1"/>
  <c r="E229" i="1"/>
  <c r="M229" i="1"/>
  <c r="C230" i="1"/>
  <c r="L229" i="1"/>
  <c r="B231" i="1" l="1"/>
  <c r="T230" i="1"/>
  <c r="S230" i="1"/>
  <c r="R230" i="1"/>
  <c r="Q230" i="1"/>
  <c r="P230" i="1"/>
  <c r="O228" i="1"/>
  <c r="Z228" i="1" s="1"/>
  <c r="AA228" i="1" s="1"/>
  <c r="AW227" i="1"/>
  <c r="AT227" i="1"/>
  <c r="AQ227" i="1"/>
  <c r="AU227" i="1"/>
  <c r="AO227" i="1"/>
  <c r="AP227" i="1"/>
  <c r="AX227" i="1"/>
  <c r="AV227" i="1"/>
  <c r="AZ227" i="1"/>
  <c r="BB227" i="1"/>
  <c r="AR227" i="1"/>
  <c r="BA227" i="1"/>
  <c r="AY227" i="1"/>
  <c r="BC227" i="1"/>
  <c r="AS227" i="1"/>
  <c r="AK227" i="1"/>
  <c r="AM227" i="1"/>
  <c r="AG227" i="1"/>
  <c r="AI227" i="1"/>
  <c r="AC227" i="1"/>
  <c r="AE227" i="1"/>
  <c r="BY227" i="1"/>
  <c r="AD227" i="1"/>
  <c r="AJ227" i="1"/>
  <c r="AH227" i="1"/>
  <c r="AN227" i="1"/>
  <c r="AF227" i="1"/>
  <c r="AB227" i="1"/>
  <c r="AL227" i="1"/>
  <c r="I230" i="1"/>
  <c r="N230" i="1"/>
  <c r="BO227" i="1"/>
  <c r="BR227" i="1"/>
  <c r="BT227" i="1"/>
  <c r="BX227" i="1"/>
  <c r="CB227" i="1"/>
  <c r="BZ227" i="1"/>
  <c r="CD227" i="1"/>
  <c r="BV227" i="1"/>
  <c r="BW227" i="1"/>
  <c r="CA227" i="1"/>
  <c r="CE227" i="1"/>
  <c r="BS227" i="1"/>
  <c r="BU227" i="1"/>
  <c r="CC227" i="1"/>
  <c r="F229" i="1"/>
  <c r="G229" i="1" s="1"/>
  <c r="BQ227" i="1"/>
  <c r="BK227" i="1"/>
  <c r="BM227" i="1"/>
  <c r="BG227" i="1"/>
  <c r="BE227" i="1"/>
  <c r="BL227" i="1"/>
  <c r="BD227" i="1"/>
  <c r="BH227" i="1"/>
  <c r="BF227" i="1"/>
  <c r="BN227" i="1"/>
  <c r="BP227" i="1"/>
  <c r="BJ227" i="1"/>
  <c r="BI227" i="1"/>
  <c r="J230" i="1"/>
  <c r="K230" i="1"/>
  <c r="M230" i="1"/>
  <c r="U230" i="1"/>
  <c r="E230" i="1"/>
  <c r="L230" i="1"/>
  <c r="C231" i="1"/>
  <c r="B232" i="1" l="1"/>
  <c r="T231" i="1"/>
  <c r="S231" i="1"/>
  <c r="P231" i="1"/>
  <c r="R231" i="1"/>
  <c r="Q231" i="1"/>
  <c r="V228" i="1"/>
  <c r="W228" i="1" s="1"/>
  <c r="BC228" i="1"/>
  <c r="AT228" i="1"/>
  <c r="BA228" i="1"/>
  <c r="AS228" i="1"/>
  <c r="AM228" i="1"/>
  <c r="AP228" i="1"/>
  <c r="AX228" i="1"/>
  <c r="AZ228" i="1"/>
  <c r="BB228" i="1"/>
  <c r="AV228" i="1"/>
  <c r="AR228" i="1"/>
  <c r="AU228" i="1"/>
  <c r="AY228" i="1"/>
  <c r="AW228" i="1"/>
  <c r="AQ228" i="1"/>
  <c r="AG228" i="1"/>
  <c r="AK228" i="1"/>
  <c r="AE228" i="1"/>
  <c r="AC228" i="1"/>
  <c r="BS228" i="1"/>
  <c r="AF228" i="1"/>
  <c r="AJ228" i="1"/>
  <c r="AN228" i="1"/>
  <c r="AB228" i="1"/>
  <c r="AH228" i="1"/>
  <c r="AL228" i="1"/>
  <c r="AD228" i="1"/>
  <c r="AO228" i="1"/>
  <c r="AI228" i="1"/>
  <c r="I231" i="1"/>
  <c r="N231" i="1"/>
  <c r="BU228" i="1"/>
  <c r="CE228" i="1"/>
  <c r="CC228" i="1"/>
  <c r="BY228" i="1"/>
  <c r="BW228" i="1"/>
  <c r="BE228" i="1"/>
  <c r="CD228" i="1"/>
  <c r="CB228" i="1"/>
  <c r="BX228" i="1"/>
  <c r="BZ228" i="1"/>
  <c r="BR228" i="1"/>
  <c r="BV228" i="1"/>
  <c r="BT228" i="1"/>
  <c r="CA228" i="1"/>
  <c r="F230" i="1"/>
  <c r="O230" i="1" s="1"/>
  <c r="V230" i="1" s="1"/>
  <c r="W230" i="1" s="1"/>
  <c r="O229" i="1"/>
  <c r="BQ228" i="1"/>
  <c r="BP228" i="1"/>
  <c r="BL228" i="1"/>
  <c r="BD228" i="1"/>
  <c r="BH228" i="1"/>
  <c r="BJ228" i="1"/>
  <c r="BF228" i="1"/>
  <c r="BN228" i="1"/>
  <c r="BG228" i="1"/>
  <c r="BO228" i="1"/>
  <c r="BI228" i="1"/>
  <c r="BK228" i="1"/>
  <c r="BM228" i="1"/>
  <c r="J231" i="1"/>
  <c r="C232" i="1"/>
  <c r="U231" i="1"/>
  <c r="M231" i="1"/>
  <c r="E231" i="1"/>
  <c r="L231" i="1"/>
  <c r="K231" i="1"/>
  <c r="B233" i="1" l="1"/>
  <c r="T232" i="1"/>
  <c r="R232" i="1"/>
  <c r="S232" i="1"/>
  <c r="Q232" i="1"/>
  <c r="P232" i="1"/>
  <c r="G230" i="1"/>
  <c r="Z229" i="1"/>
  <c r="AA229" i="1" s="1"/>
  <c r="V229" i="1"/>
  <c r="W229" i="1" s="1"/>
  <c r="I232" i="1"/>
  <c r="N232" i="1"/>
  <c r="Z230" i="1"/>
  <c r="F231" i="1"/>
  <c r="O231" i="1" s="1"/>
  <c r="J232" i="1"/>
  <c r="L232" i="1"/>
  <c r="M232" i="1"/>
  <c r="U232" i="1"/>
  <c r="K232" i="1"/>
  <c r="E232" i="1"/>
  <c r="C233" i="1"/>
  <c r="B234" i="1" l="1"/>
  <c r="T233" i="1"/>
  <c r="Q233" i="1"/>
  <c r="S233" i="1"/>
  <c r="R233" i="1"/>
  <c r="P233" i="1"/>
  <c r="Z231" i="1"/>
  <c r="AA231" i="1" s="1"/>
  <c r="V231" i="1"/>
  <c r="W231" i="1" s="1"/>
  <c r="AU229" i="1"/>
  <c r="AT229" i="1"/>
  <c r="BH229" i="1"/>
  <c r="AS229" i="1"/>
  <c r="AK229" i="1"/>
  <c r="AP229" i="1"/>
  <c r="AR229" i="1"/>
  <c r="AX229" i="1"/>
  <c r="AV229" i="1"/>
  <c r="BB229" i="1"/>
  <c r="AZ229" i="1"/>
  <c r="AY229" i="1"/>
  <c r="BY229" i="1"/>
  <c r="AW229" i="1"/>
  <c r="BC229" i="1"/>
  <c r="CB229" i="1"/>
  <c r="AM229" i="1"/>
  <c r="BA229" i="1"/>
  <c r="AQ229" i="1"/>
  <c r="BM229" i="1"/>
  <c r="BL229" i="1"/>
  <c r="CE229" i="1"/>
  <c r="BV229" i="1"/>
  <c r="AE229" i="1"/>
  <c r="BI229" i="1"/>
  <c r="BF229" i="1"/>
  <c r="BW229" i="1"/>
  <c r="BR229" i="1"/>
  <c r="AG229" i="1"/>
  <c r="BG229" i="1"/>
  <c r="BD229" i="1"/>
  <c r="CC229" i="1"/>
  <c r="BZ229" i="1"/>
  <c r="AC229" i="1"/>
  <c r="BK229" i="1"/>
  <c r="BJ229" i="1"/>
  <c r="BE229" i="1"/>
  <c r="BU229" i="1"/>
  <c r="CD229" i="1"/>
  <c r="BO229" i="1"/>
  <c r="AO229" i="1"/>
  <c r="BQ229" i="1"/>
  <c r="BP229" i="1"/>
  <c r="BN229" i="1"/>
  <c r="CA229" i="1"/>
  <c r="BS229" i="1"/>
  <c r="BX229" i="1"/>
  <c r="BT229" i="1"/>
  <c r="AI229" i="1"/>
  <c r="AD229" i="1"/>
  <c r="AH229" i="1"/>
  <c r="AL229" i="1"/>
  <c r="AB229" i="1"/>
  <c r="AJ229" i="1"/>
  <c r="AN229" i="1"/>
  <c r="AF229" i="1"/>
  <c r="AA230" i="1"/>
  <c r="AT230" i="1" s="1"/>
  <c r="I233" i="1"/>
  <c r="N233" i="1"/>
  <c r="F232" i="1"/>
  <c r="O232" i="1" s="1"/>
  <c r="G231" i="1"/>
  <c r="J233" i="1"/>
  <c r="U233" i="1"/>
  <c r="C234" i="1"/>
  <c r="E233" i="1"/>
  <c r="K233" i="1"/>
  <c r="M233" i="1"/>
  <c r="L233" i="1"/>
  <c r="B235" i="1" l="1"/>
  <c r="T234" i="1"/>
  <c r="R234" i="1"/>
  <c r="Q234" i="1"/>
  <c r="P234" i="1"/>
  <c r="S234" i="1"/>
  <c r="G232" i="1"/>
  <c r="Z232" i="1"/>
  <c r="AA232" i="1" s="1"/>
  <c r="V232" i="1"/>
  <c r="W232" i="1" s="1"/>
  <c r="AW231" i="1"/>
  <c r="AT231" i="1"/>
  <c r="AY231" i="1"/>
  <c r="AM230" i="1"/>
  <c r="AX230" i="1"/>
  <c r="AV230" i="1"/>
  <c r="AZ230" i="1"/>
  <c r="AR230" i="1"/>
  <c r="BB230" i="1"/>
  <c r="AP230" i="1"/>
  <c r="AS230" i="1"/>
  <c r="AU230" i="1"/>
  <c r="BC231" i="1"/>
  <c r="AO231" i="1"/>
  <c r="AP231" i="1"/>
  <c r="BB231" i="1"/>
  <c r="AR231" i="1"/>
  <c r="AX231" i="1"/>
  <c r="AZ231" i="1"/>
  <c r="AV231" i="1"/>
  <c r="BA230" i="1"/>
  <c r="AY230" i="1"/>
  <c r="AQ231" i="1"/>
  <c r="AU231" i="1"/>
  <c r="AQ230" i="1"/>
  <c r="BC230" i="1"/>
  <c r="AW230" i="1"/>
  <c r="BA231" i="1"/>
  <c r="AS231" i="1"/>
  <c r="BN230" i="1"/>
  <c r="BX230" i="1"/>
  <c r="BL230" i="1"/>
  <c r="BW230" i="1"/>
  <c r="CE230" i="1"/>
  <c r="BI230" i="1"/>
  <c r="BE230" i="1"/>
  <c r="CD230" i="1"/>
  <c r="AO230" i="1"/>
  <c r="BM230" i="1"/>
  <c r="BF230" i="1"/>
  <c r="BH230" i="1"/>
  <c r="BO230" i="1"/>
  <c r="BJ230" i="1"/>
  <c r="BP230" i="1"/>
  <c r="BK230" i="1"/>
  <c r="CB230" i="1"/>
  <c r="BG230" i="1"/>
  <c r="CC230" i="1"/>
  <c r="AC230" i="1"/>
  <c r="AE230" i="1"/>
  <c r="BD230" i="1"/>
  <c r="BQ230" i="1"/>
  <c r="BV230" i="1"/>
  <c r="BT230" i="1"/>
  <c r="BS230" i="1"/>
  <c r="BU230" i="1"/>
  <c r="AG230" i="1"/>
  <c r="BR230" i="1"/>
  <c r="BZ230" i="1"/>
  <c r="CA230" i="1"/>
  <c r="BY230" i="1"/>
  <c r="AB230" i="1"/>
  <c r="AF230" i="1"/>
  <c r="AJ230" i="1"/>
  <c r="AN230" i="1"/>
  <c r="AD230" i="1"/>
  <c r="AL230" i="1"/>
  <c r="AH230" i="1"/>
  <c r="AI231" i="1"/>
  <c r="AC231" i="1"/>
  <c r="CE231" i="1"/>
  <c r="AD231" i="1"/>
  <c r="AH231" i="1"/>
  <c r="AL231" i="1"/>
  <c r="AF231" i="1"/>
  <c r="AN231" i="1"/>
  <c r="AB231" i="1"/>
  <c r="AJ231" i="1"/>
  <c r="AK230" i="1"/>
  <c r="AI230" i="1"/>
  <c r="AE231" i="1"/>
  <c r="AK231" i="1"/>
  <c r="AM231" i="1"/>
  <c r="AG231" i="1"/>
  <c r="I234" i="1"/>
  <c r="N234" i="1"/>
  <c r="CC231" i="1"/>
  <c r="BU231" i="1"/>
  <c r="BY231" i="1"/>
  <c r="BW231" i="1"/>
  <c r="BM231" i="1"/>
  <c r="CB231" i="1"/>
  <c r="BT231" i="1"/>
  <c r="BR231" i="1"/>
  <c r="BZ231" i="1"/>
  <c r="BV231" i="1"/>
  <c r="CD231" i="1"/>
  <c r="BX231" i="1"/>
  <c r="BS231" i="1"/>
  <c r="CA231" i="1"/>
  <c r="F233" i="1"/>
  <c r="O233" i="1" s="1"/>
  <c r="BG231" i="1"/>
  <c r="BQ231" i="1"/>
  <c r="BE231" i="1"/>
  <c r="BJ231" i="1"/>
  <c r="BL231" i="1"/>
  <c r="BD231" i="1"/>
  <c r="BH231" i="1"/>
  <c r="BN231" i="1"/>
  <c r="BP231" i="1"/>
  <c r="BF231" i="1"/>
  <c r="BK231" i="1"/>
  <c r="BI231" i="1"/>
  <c r="BO231" i="1"/>
  <c r="J234" i="1"/>
  <c r="U234" i="1"/>
  <c r="M234" i="1"/>
  <c r="E234" i="1"/>
  <c r="C235" i="1"/>
  <c r="K234" i="1"/>
  <c r="L234" i="1"/>
  <c r="B236" i="1" l="1"/>
  <c r="T235" i="1"/>
  <c r="R235" i="1"/>
  <c r="P235" i="1"/>
  <c r="Q235" i="1"/>
  <c r="S235" i="1"/>
  <c r="G233" i="1"/>
  <c r="Z233" i="1"/>
  <c r="AA233" i="1" s="1"/>
  <c r="V233" i="1"/>
  <c r="W233" i="1" s="1"/>
  <c r="BC232" i="1"/>
  <c r="AT232" i="1"/>
  <c r="AQ232" i="1"/>
  <c r="AC232" i="1"/>
  <c r="AX232" i="1"/>
  <c r="AV232" i="1"/>
  <c r="AR232" i="1"/>
  <c r="AZ232" i="1"/>
  <c r="BB232" i="1"/>
  <c r="AP232" i="1"/>
  <c r="BA232" i="1"/>
  <c r="AY232" i="1"/>
  <c r="AW232" i="1"/>
  <c r="AS232" i="1"/>
  <c r="AU232" i="1"/>
  <c r="AB232" i="1"/>
  <c r="AF232" i="1"/>
  <c r="AJ232" i="1"/>
  <c r="AN232" i="1"/>
  <c r="AH232" i="1"/>
  <c r="AD232" i="1"/>
  <c r="AL232" i="1"/>
  <c r="AG232" i="1"/>
  <c r="AM232" i="1"/>
  <c r="AO232" i="1"/>
  <c r="AI232" i="1"/>
  <c r="AK232" i="1"/>
  <c r="AE232" i="1"/>
  <c r="I235" i="1"/>
  <c r="N235" i="1"/>
  <c r="BM232" i="1"/>
  <c r="BT232" i="1"/>
  <c r="BR232" i="1"/>
  <c r="BZ232" i="1"/>
  <c r="BV232" i="1"/>
  <c r="CD232" i="1"/>
  <c r="BX232" i="1"/>
  <c r="CB232" i="1"/>
  <c r="BW232" i="1"/>
  <c r="BS232" i="1"/>
  <c r="CE232" i="1"/>
  <c r="BU232" i="1"/>
  <c r="CA232" i="1"/>
  <c r="CC232" i="1"/>
  <c r="BY232" i="1"/>
  <c r="F234" i="1"/>
  <c r="G234" i="1" s="1"/>
  <c r="BO232" i="1"/>
  <c r="BH232" i="1"/>
  <c r="BJ232" i="1"/>
  <c r="BF232" i="1"/>
  <c r="BN232" i="1"/>
  <c r="BP232" i="1"/>
  <c r="BL232" i="1"/>
  <c r="BD232" i="1"/>
  <c r="BK232" i="1"/>
  <c r="BE232" i="1"/>
  <c r="BQ232" i="1"/>
  <c r="BG232" i="1"/>
  <c r="BI232" i="1"/>
  <c r="J235" i="1"/>
  <c r="M235" i="1"/>
  <c r="L235" i="1"/>
  <c r="K235" i="1"/>
  <c r="U235" i="1"/>
  <c r="E235" i="1"/>
  <c r="C236" i="1"/>
  <c r="B237" i="1" l="1"/>
  <c r="T236" i="1"/>
  <c r="S236" i="1"/>
  <c r="R236" i="1"/>
  <c r="P236" i="1"/>
  <c r="Q236" i="1"/>
  <c r="O234" i="1"/>
  <c r="Z234" i="1" s="1"/>
  <c r="AA234" i="1" s="1"/>
  <c r="BF234" i="1" s="1"/>
  <c r="F235" i="1"/>
  <c r="G235" i="1" s="1"/>
  <c r="AU233" i="1"/>
  <c r="AT233" i="1"/>
  <c r="AS233" i="1"/>
  <c r="AQ233" i="1"/>
  <c r="BA233" i="1"/>
  <c r="AW233" i="1"/>
  <c r="AK233" i="1"/>
  <c r="AZ233" i="1"/>
  <c r="AP233" i="1"/>
  <c r="AV233" i="1"/>
  <c r="AX233" i="1"/>
  <c r="AR233" i="1"/>
  <c r="BB233" i="1"/>
  <c r="BC233" i="1"/>
  <c r="AY233" i="1"/>
  <c r="AC233" i="1"/>
  <c r="AI233" i="1"/>
  <c r="AE233" i="1"/>
  <c r="CE233" i="1"/>
  <c r="AD233" i="1"/>
  <c r="AH233" i="1"/>
  <c r="AL233" i="1"/>
  <c r="AB233" i="1"/>
  <c r="AJ233" i="1"/>
  <c r="AF233" i="1"/>
  <c r="AN233" i="1"/>
  <c r="AO233" i="1"/>
  <c r="AM233" i="1"/>
  <c r="AG233" i="1"/>
  <c r="I236" i="1"/>
  <c r="N236" i="1"/>
  <c r="CC233" i="1"/>
  <c r="BM233" i="1"/>
  <c r="BT233" i="1"/>
  <c r="CB233" i="1"/>
  <c r="BV233" i="1"/>
  <c r="BX233" i="1"/>
  <c r="CD233" i="1"/>
  <c r="BZ233" i="1"/>
  <c r="BR233" i="1"/>
  <c r="CA233" i="1"/>
  <c r="BW233" i="1"/>
  <c r="BY233" i="1"/>
  <c r="BS233" i="1"/>
  <c r="BU233" i="1"/>
  <c r="BQ233" i="1"/>
  <c r="BG233" i="1"/>
  <c r="BI233" i="1"/>
  <c r="BO233" i="1"/>
  <c r="BE233" i="1"/>
  <c r="BL233" i="1"/>
  <c r="BP233" i="1"/>
  <c r="BH233" i="1"/>
  <c r="BJ233" i="1"/>
  <c r="BN233" i="1"/>
  <c r="BD233" i="1"/>
  <c r="BF233" i="1"/>
  <c r="BK233" i="1"/>
  <c r="J236" i="1"/>
  <c r="M236" i="1"/>
  <c r="L236" i="1"/>
  <c r="U236" i="1"/>
  <c r="C237" i="1"/>
  <c r="K236" i="1"/>
  <c r="E236" i="1"/>
  <c r="B238" i="1" l="1"/>
  <c r="T237" i="1"/>
  <c r="P237" i="1"/>
  <c r="S237" i="1"/>
  <c r="Q237" i="1"/>
  <c r="R237" i="1"/>
  <c r="V234" i="1"/>
  <c r="W234" i="1" s="1"/>
  <c r="O235" i="1"/>
  <c r="V235" i="1" s="1"/>
  <c r="W235" i="1" s="1"/>
  <c r="F236" i="1"/>
  <c r="O236" i="1" s="1"/>
  <c r="AU234" i="1"/>
  <c r="AT234" i="1"/>
  <c r="AQ234" i="1"/>
  <c r="AM234" i="1"/>
  <c r="AP234" i="1"/>
  <c r="AR234" i="1"/>
  <c r="AV234" i="1"/>
  <c r="AX234" i="1"/>
  <c r="AZ234" i="1"/>
  <c r="BB234" i="1"/>
  <c r="BA234" i="1"/>
  <c r="AW234" i="1"/>
  <c r="AY234" i="1"/>
  <c r="BC234" i="1"/>
  <c r="AS234" i="1"/>
  <c r="AG234" i="1"/>
  <c r="BW234" i="1"/>
  <c r="AB234" i="1"/>
  <c r="AF234" i="1"/>
  <c r="AJ234" i="1"/>
  <c r="AN234" i="1"/>
  <c r="AD234" i="1"/>
  <c r="AL234" i="1"/>
  <c r="AH234" i="1"/>
  <c r="AK234" i="1"/>
  <c r="AC234" i="1"/>
  <c r="AI234" i="1"/>
  <c r="AO234" i="1"/>
  <c r="AE234" i="1"/>
  <c r="I237" i="1"/>
  <c r="N237" i="1"/>
  <c r="BD234" i="1"/>
  <c r="BG234" i="1"/>
  <c r="BO234" i="1"/>
  <c r="BP234" i="1"/>
  <c r="BN234" i="1"/>
  <c r="BU234" i="1"/>
  <c r="CC234" i="1"/>
  <c r="BI234" i="1"/>
  <c r="BK234" i="1"/>
  <c r="BL234" i="1"/>
  <c r="CE234" i="1"/>
  <c r="BM234" i="1"/>
  <c r="BT234" i="1"/>
  <c r="BX234" i="1"/>
  <c r="CB234" i="1"/>
  <c r="BR234" i="1"/>
  <c r="BZ234" i="1"/>
  <c r="CD234" i="1"/>
  <c r="BV234" i="1"/>
  <c r="CA234" i="1"/>
  <c r="BS234" i="1"/>
  <c r="BY234" i="1"/>
  <c r="BE234" i="1"/>
  <c r="BH234" i="1"/>
  <c r="BJ234" i="1"/>
  <c r="BQ234" i="1"/>
  <c r="J237" i="1"/>
  <c r="M237" i="1"/>
  <c r="L237" i="1"/>
  <c r="K237" i="1"/>
  <c r="E237" i="1"/>
  <c r="C238" i="1"/>
  <c r="U237" i="1"/>
  <c r="B239" i="1" l="1"/>
  <c r="T238" i="1"/>
  <c r="P238" i="1"/>
  <c r="S238" i="1"/>
  <c r="Q238" i="1"/>
  <c r="R238" i="1"/>
  <c r="Z235" i="1"/>
  <c r="AA235" i="1" s="1"/>
  <c r="AX235" i="1" s="1"/>
  <c r="G236" i="1"/>
  <c r="Z236" i="1"/>
  <c r="AA236" i="1" s="1"/>
  <c r="V236" i="1"/>
  <c r="W236" i="1" s="1"/>
  <c r="I238" i="1"/>
  <c r="N238" i="1"/>
  <c r="F237" i="1"/>
  <c r="G237" i="1" s="1"/>
  <c r="J238" i="1"/>
  <c r="U238" i="1"/>
  <c r="M238" i="1"/>
  <c r="K238" i="1"/>
  <c r="L238" i="1"/>
  <c r="E238" i="1"/>
  <c r="C239" i="1"/>
  <c r="B240" i="1" l="1"/>
  <c r="T239" i="1"/>
  <c r="S239" i="1"/>
  <c r="R239" i="1"/>
  <c r="P239" i="1"/>
  <c r="Q239" i="1"/>
  <c r="AW235" i="1"/>
  <c r="BS235" i="1"/>
  <c r="AN235" i="1"/>
  <c r="BX235" i="1"/>
  <c r="AH235" i="1"/>
  <c r="BH235" i="1"/>
  <c r="AR235" i="1"/>
  <c r="BJ235" i="1"/>
  <c r="CA235" i="1"/>
  <c r="AM235" i="1"/>
  <c r="BP235" i="1"/>
  <c r="BV235" i="1"/>
  <c r="AC235" i="1"/>
  <c r="AQ235" i="1"/>
  <c r="BO235" i="1"/>
  <c r="CB235" i="1"/>
  <c r="AD235" i="1"/>
  <c r="AZ235" i="1"/>
  <c r="AU235" i="1"/>
  <c r="AY235" i="1"/>
  <c r="BF235" i="1"/>
  <c r="BM235" i="1"/>
  <c r="BW235" i="1"/>
  <c r="BK235" i="1"/>
  <c r="AJ235" i="1"/>
  <c r="AK235" i="1"/>
  <c r="AV235" i="1"/>
  <c r="AT235" i="1"/>
  <c r="BD235" i="1"/>
  <c r="BN235" i="1"/>
  <c r="BG235" i="1"/>
  <c r="BU235" i="1"/>
  <c r="CD235" i="1"/>
  <c r="BT235" i="1"/>
  <c r="CE235" i="1"/>
  <c r="AI235" i="1"/>
  <c r="AF235" i="1"/>
  <c r="BY235" i="1"/>
  <c r="AO235" i="1"/>
  <c r="BB235" i="1"/>
  <c r="AP235" i="1"/>
  <c r="BA235" i="1"/>
  <c r="BQ235" i="1"/>
  <c r="BL235" i="1"/>
  <c r="BE235" i="1"/>
  <c r="BI235" i="1"/>
  <c r="CC235" i="1"/>
  <c r="BR235" i="1"/>
  <c r="BZ235" i="1"/>
  <c r="AB235" i="1"/>
  <c r="AL235" i="1"/>
  <c r="AE235" i="1"/>
  <c r="AS235" i="1"/>
  <c r="AG235" i="1"/>
  <c r="BC235" i="1"/>
  <c r="O237" i="1"/>
  <c r="V237" i="1" s="1"/>
  <c r="W237" i="1" s="1"/>
  <c r="F238" i="1"/>
  <c r="G238" i="1" s="1"/>
  <c r="AS236" i="1"/>
  <c r="AT236" i="1"/>
  <c r="BC236" i="1"/>
  <c r="AE236" i="1"/>
  <c r="AP236" i="1"/>
  <c r="AR236" i="1"/>
  <c r="AX236" i="1"/>
  <c r="AZ236" i="1"/>
  <c r="AV236" i="1"/>
  <c r="BB236" i="1"/>
  <c r="BA236" i="1"/>
  <c r="AU236" i="1"/>
  <c r="AY236" i="1"/>
  <c r="AQ236" i="1"/>
  <c r="AW236" i="1"/>
  <c r="AO236" i="1"/>
  <c r="AM236" i="1"/>
  <c r="AG236" i="1"/>
  <c r="AI236" i="1"/>
  <c r="AK236" i="1"/>
  <c r="CC236" i="1"/>
  <c r="AB236" i="1"/>
  <c r="AF236" i="1"/>
  <c r="AJ236" i="1"/>
  <c r="AN236" i="1"/>
  <c r="AH236" i="1"/>
  <c r="AL236" i="1"/>
  <c r="AD236" i="1"/>
  <c r="AC236" i="1"/>
  <c r="I239" i="1"/>
  <c r="N239" i="1"/>
  <c r="BY236" i="1"/>
  <c r="CA236" i="1"/>
  <c r="BU236" i="1"/>
  <c r="BW236" i="1"/>
  <c r="BQ236" i="1"/>
  <c r="BZ236" i="1"/>
  <c r="BR236" i="1"/>
  <c r="CB236" i="1"/>
  <c r="BT236" i="1"/>
  <c r="BX236" i="1"/>
  <c r="CD236" i="1"/>
  <c r="BV236" i="1"/>
  <c r="CE236" i="1"/>
  <c r="BS236" i="1"/>
  <c r="BG236" i="1"/>
  <c r="BO236" i="1"/>
  <c r="BI236" i="1"/>
  <c r="BE236" i="1"/>
  <c r="BL236" i="1"/>
  <c r="BD236" i="1"/>
  <c r="BH236" i="1"/>
  <c r="BJ236" i="1"/>
  <c r="BF236" i="1"/>
  <c r="BN236" i="1"/>
  <c r="BP236" i="1"/>
  <c r="BK236" i="1"/>
  <c r="BM236" i="1"/>
  <c r="J239" i="1"/>
  <c r="L239" i="1"/>
  <c r="C240" i="1"/>
  <c r="E239" i="1"/>
  <c r="M239" i="1"/>
  <c r="U239" i="1"/>
  <c r="K239" i="1"/>
  <c r="B241" i="1" l="1"/>
  <c r="T240" i="1"/>
  <c r="Q240" i="1"/>
  <c r="R240" i="1"/>
  <c r="S240" i="1"/>
  <c r="P240" i="1"/>
  <c r="Z237" i="1"/>
  <c r="AA237" i="1" s="1"/>
  <c r="AZ237" i="1" s="1"/>
  <c r="O238" i="1"/>
  <c r="F239" i="1"/>
  <c r="G239" i="1" s="1"/>
  <c r="I240" i="1"/>
  <c r="N240" i="1"/>
  <c r="J240" i="1"/>
  <c r="L240" i="1"/>
  <c r="C241" i="1"/>
  <c r="E240" i="1"/>
  <c r="K240" i="1"/>
  <c r="U240" i="1"/>
  <c r="M240" i="1"/>
  <c r="B242" i="1" l="1"/>
  <c r="T241" i="1"/>
  <c r="R241" i="1"/>
  <c r="Q241" i="1"/>
  <c r="S241" i="1"/>
  <c r="P241" i="1"/>
  <c r="BB237" i="1"/>
  <c r="CC237" i="1"/>
  <c r="BP237" i="1"/>
  <c r="BZ237" i="1"/>
  <c r="AM237" i="1"/>
  <c r="AP237" i="1"/>
  <c r="BN237" i="1"/>
  <c r="BX237" i="1"/>
  <c r="AB237" i="1"/>
  <c r="AT237" i="1"/>
  <c r="BQ237" i="1"/>
  <c r="AI237" i="1"/>
  <c r="BG237" i="1"/>
  <c r="BL237" i="1"/>
  <c r="BE237" i="1"/>
  <c r="BO237" i="1"/>
  <c r="BY237" i="1"/>
  <c r="BR237" i="1"/>
  <c r="BV237" i="1"/>
  <c r="AF237" i="1"/>
  <c r="AL237" i="1"/>
  <c r="AE237" i="1"/>
  <c r="AR237" i="1"/>
  <c r="BA237" i="1"/>
  <c r="BC237" i="1"/>
  <c r="BJ237" i="1"/>
  <c r="BF237" i="1"/>
  <c r="BK237" i="1"/>
  <c r="BU237" i="1"/>
  <c r="BW237" i="1"/>
  <c r="CD237" i="1"/>
  <c r="BI237" i="1"/>
  <c r="AO237" i="1"/>
  <c r="AN237" i="1"/>
  <c r="AH237" i="1"/>
  <c r="AC237" i="1"/>
  <c r="AX237" i="1"/>
  <c r="AS237" i="1"/>
  <c r="BH237" i="1"/>
  <c r="BD237" i="1"/>
  <c r="BM237" i="1"/>
  <c r="BS237" i="1"/>
  <c r="CB237" i="1"/>
  <c r="BT237" i="1"/>
  <c r="CA237" i="1"/>
  <c r="AG237" i="1"/>
  <c r="AJ237" i="1"/>
  <c r="AD237" i="1"/>
  <c r="AW237" i="1"/>
  <c r="AV237" i="1"/>
  <c r="AY237" i="1"/>
  <c r="CE237" i="1"/>
  <c r="AQ237" i="1"/>
  <c r="AK237" i="1"/>
  <c r="AU237" i="1"/>
  <c r="O239" i="1"/>
  <c r="Z239" i="1" s="1"/>
  <c r="AA239" i="1" s="1"/>
  <c r="V238" i="1"/>
  <c r="W238" i="1" s="1"/>
  <c r="Z238" i="1"/>
  <c r="AA238" i="1" s="1"/>
  <c r="BB238" i="1" s="1"/>
  <c r="I241" i="1"/>
  <c r="N241" i="1"/>
  <c r="F240" i="1"/>
  <c r="G240" i="1" s="1"/>
  <c r="J241" i="1"/>
  <c r="M241" i="1"/>
  <c r="C242" i="1"/>
  <c r="K241" i="1"/>
  <c r="L241" i="1"/>
  <c r="E241" i="1"/>
  <c r="U241" i="1"/>
  <c r="B243" i="1" l="1"/>
  <c r="T242" i="1"/>
  <c r="R242" i="1"/>
  <c r="Q242" i="1"/>
  <c r="S242" i="1"/>
  <c r="P242" i="1"/>
  <c r="BQ238" i="1"/>
  <c r="AF238" i="1"/>
  <c r="BW238" i="1"/>
  <c r="AS238" i="1"/>
  <c r="BE238" i="1"/>
  <c r="V239" i="1"/>
  <c r="W239" i="1" s="1"/>
  <c r="BD238" i="1"/>
  <c r="CA238" i="1"/>
  <c r="BR238" i="1"/>
  <c r="AH238" i="1"/>
  <c r="AK238" i="1"/>
  <c r="BK238" i="1"/>
  <c r="BH238" i="1"/>
  <c r="CC238" i="1"/>
  <c r="BG238" i="1"/>
  <c r="AL238" i="1"/>
  <c r="BA238" i="1"/>
  <c r="BM238" i="1"/>
  <c r="CB238" i="1"/>
  <c r="AI238" i="1"/>
  <c r="AX238" i="1"/>
  <c r="BF238" i="1"/>
  <c r="BV238" i="1"/>
  <c r="AJ238" i="1"/>
  <c r="AU238" i="1"/>
  <c r="AQ238" i="1"/>
  <c r="AP238" i="1"/>
  <c r="AR238" i="1"/>
  <c r="AT238" i="1"/>
  <c r="BO238" i="1"/>
  <c r="BJ238" i="1"/>
  <c r="BP238" i="1"/>
  <c r="BY238" i="1"/>
  <c r="BU238" i="1"/>
  <c r="CD238" i="1"/>
  <c r="BZ238" i="1"/>
  <c r="AD238" i="1"/>
  <c r="AB238" i="1"/>
  <c r="AM238" i="1"/>
  <c r="AY238" i="1"/>
  <c r="AZ238" i="1"/>
  <c r="AV238" i="1"/>
  <c r="AW238" i="1"/>
  <c r="BI238" i="1"/>
  <c r="BN238" i="1"/>
  <c r="BL238" i="1"/>
  <c r="CE238" i="1"/>
  <c r="BS238" i="1"/>
  <c r="BT238" i="1"/>
  <c r="BX238" i="1"/>
  <c r="AG238" i="1"/>
  <c r="AN238" i="1"/>
  <c r="AO238" i="1"/>
  <c r="AC238" i="1"/>
  <c r="BC238" i="1"/>
  <c r="AE238" i="1"/>
  <c r="F241" i="1"/>
  <c r="G241" i="1" s="1"/>
  <c r="O240" i="1"/>
  <c r="Z240" i="1" s="1"/>
  <c r="AA240" i="1" s="1"/>
  <c r="AY239" i="1"/>
  <c r="AT239" i="1"/>
  <c r="AR239" i="1"/>
  <c r="AX239" i="1"/>
  <c r="AV239" i="1"/>
  <c r="BB239" i="1"/>
  <c r="AP239" i="1"/>
  <c r="AZ239" i="1"/>
  <c r="BA239" i="1"/>
  <c r="AU239" i="1"/>
  <c r="AW239" i="1"/>
  <c r="AS239" i="1"/>
  <c r="BC239" i="1"/>
  <c r="AQ239" i="1"/>
  <c r="AO239" i="1"/>
  <c r="CA239" i="1"/>
  <c r="AD239" i="1"/>
  <c r="AH239" i="1"/>
  <c r="AL239" i="1"/>
  <c r="AF239" i="1"/>
  <c r="AN239" i="1"/>
  <c r="AB239" i="1"/>
  <c r="AJ239" i="1"/>
  <c r="AI239" i="1"/>
  <c r="AC239" i="1"/>
  <c r="AE239" i="1"/>
  <c r="AK239" i="1"/>
  <c r="AM239" i="1"/>
  <c r="AG239" i="1"/>
  <c r="I242" i="1"/>
  <c r="N242" i="1"/>
  <c r="BU239" i="1"/>
  <c r="BK239" i="1"/>
  <c r="BT239" i="1"/>
  <c r="BR239" i="1"/>
  <c r="BX239" i="1"/>
  <c r="BZ239" i="1"/>
  <c r="CD239" i="1"/>
  <c r="BV239" i="1"/>
  <c r="CB239" i="1"/>
  <c r="BW239" i="1"/>
  <c r="CC239" i="1"/>
  <c r="BS239" i="1"/>
  <c r="CE239" i="1"/>
  <c r="BY239" i="1"/>
  <c r="BE239" i="1"/>
  <c r="BI239" i="1"/>
  <c r="BO239" i="1"/>
  <c r="BQ239" i="1"/>
  <c r="BH239" i="1"/>
  <c r="BF239" i="1"/>
  <c r="BN239" i="1"/>
  <c r="BP239" i="1"/>
  <c r="BJ239" i="1"/>
  <c r="BD239" i="1"/>
  <c r="BL239" i="1"/>
  <c r="BG239" i="1"/>
  <c r="BM239" i="1"/>
  <c r="J242" i="1"/>
  <c r="C243" i="1"/>
  <c r="U242" i="1"/>
  <c r="M242" i="1"/>
  <c r="L242" i="1"/>
  <c r="E242" i="1"/>
  <c r="K242" i="1"/>
  <c r="B244" i="1" l="1"/>
  <c r="T243" i="1"/>
  <c r="S243" i="1"/>
  <c r="Q243" i="1"/>
  <c r="P243" i="1"/>
  <c r="R243" i="1"/>
  <c r="O241" i="1"/>
  <c r="Z241" i="1" s="1"/>
  <c r="AA241" i="1" s="1"/>
  <c r="AT241" i="1" s="1"/>
  <c r="V240" i="1"/>
  <c r="W240" i="1" s="1"/>
  <c r="BA240" i="1"/>
  <c r="AT240" i="1"/>
  <c r="AY240" i="1"/>
  <c r="AU240" i="1"/>
  <c r="AQ240" i="1"/>
  <c r="AS240" i="1"/>
  <c r="AI240" i="1"/>
  <c r="AP240" i="1"/>
  <c r="AR240" i="1"/>
  <c r="BB240" i="1"/>
  <c r="AV240" i="1"/>
  <c r="AX240" i="1"/>
  <c r="AZ240" i="1"/>
  <c r="AW240" i="1"/>
  <c r="BC240" i="1"/>
  <c r="AK240" i="1"/>
  <c r="AO240" i="1"/>
  <c r="BW240" i="1"/>
  <c r="AB240" i="1"/>
  <c r="AF240" i="1"/>
  <c r="AJ240" i="1"/>
  <c r="AN240" i="1"/>
  <c r="AH240" i="1"/>
  <c r="AD240" i="1"/>
  <c r="AL240" i="1"/>
  <c r="AC240" i="1"/>
  <c r="AE240" i="1"/>
  <c r="AG240" i="1"/>
  <c r="AM240" i="1"/>
  <c r="I243" i="1"/>
  <c r="N243" i="1"/>
  <c r="BY240" i="1"/>
  <c r="BU240" i="1"/>
  <c r="BO240" i="1"/>
  <c r="BT240" i="1"/>
  <c r="BX240" i="1"/>
  <c r="BR240" i="1"/>
  <c r="CB240" i="1"/>
  <c r="BZ240" i="1"/>
  <c r="CD240" i="1"/>
  <c r="BV240" i="1"/>
  <c r="CA240" i="1"/>
  <c r="CC240" i="1"/>
  <c r="CE240" i="1"/>
  <c r="BS240" i="1"/>
  <c r="F242" i="1"/>
  <c r="O242" i="1" s="1"/>
  <c r="BE240" i="1"/>
  <c r="BG240" i="1"/>
  <c r="BM240" i="1"/>
  <c r="BQ240" i="1"/>
  <c r="BI240" i="1"/>
  <c r="BN240" i="1"/>
  <c r="BP240" i="1"/>
  <c r="BH240" i="1"/>
  <c r="BF240" i="1"/>
  <c r="BL240" i="1"/>
  <c r="BJ240" i="1"/>
  <c r="BD240" i="1"/>
  <c r="BK240" i="1"/>
  <c r="J243" i="1"/>
  <c r="U243" i="1"/>
  <c r="L243" i="1"/>
  <c r="E243" i="1"/>
  <c r="K243" i="1"/>
  <c r="C244" i="1"/>
  <c r="M243" i="1"/>
  <c r="B245" i="1" l="1"/>
  <c r="T244" i="1"/>
  <c r="S244" i="1"/>
  <c r="Q244" i="1"/>
  <c r="P244" i="1"/>
  <c r="R244" i="1"/>
  <c r="G242" i="1"/>
  <c r="V241" i="1"/>
  <c r="W241" i="1" s="1"/>
  <c r="Z242" i="1"/>
  <c r="V242" i="1"/>
  <c r="W242" i="1" s="1"/>
  <c r="AO241" i="1"/>
  <c r="AX241" i="1"/>
  <c r="AV241" i="1"/>
  <c r="AZ241" i="1"/>
  <c r="AR241" i="1"/>
  <c r="BB241" i="1"/>
  <c r="AP241" i="1"/>
  <c r="AY241" i="1"/>
  <c r="AW241" i="1"/>
  <c r="AQ241" i="1"/>
  <c r="AS241" i="1"/>
  <c r="BA241" i="1"/>
  <c r="BC241" i="1"/>
  <c r="AU241" i="1"/>
  <c r="AI241" i="1"/>
  <c r="AK241" i="1"/>
  <c r="AM241" i="1"/>
  <c r="AG241" i="1"/>
  <c r="AE241" i="1"/>
  <c r="AC241" i="1"/>
  <c r="BS241" i="1"/>
  <c r="AD241" i="1"/>
  <c r="AH241" i="1"/>
  <c r="AL241" i="1"/>
  <c r="AB241" i="1"/>
  <c r="AJ241" i="1"/>
  <c r="AF241" i="1"/>
  <c r="AN241" i="1"/>
  <c r="I244" i="1"/>
  <c r="N244" i="1"/>
  <c r="BO241" i="1"/>
  <c r="CA241" i="1"/>
  <c r="BI241" i="1"/>
  <c r="CC241" i="1"/>
  <c r="BY241" i="1"/>
  <c r="BE241" i="1"/>
  <c r="BG241" i="1"/>
  <c r="BW241" i="1"/>
  <c r="BU241" i="1"/>
  <c r="BM241" i="1"/>
  <c r="CE241" i="1"/>
  <c r="BT241" i="1"/>
  <c r="CB241" i="1"/>
  <c r="BZ241" i="1"/>
  <c r="BX241" i="1"/>
  <c r="BR241" i="1"/>
  <c r="BV241" i="1"/>
  <c r="CD241" i="1"/>
  <c r="BJ241" i="1"/>
  <c r="BL241" i="1"/>
  <c r="BN241" i="1"/>
  <c r="BP241" i="1"/>
  <c r="BD241" i="1"/>
  <c r="BQ241" i="1"/>
  <c r="BH241" i="1"/>
  <c r="BF241" i="1"/>
  <c r="BK241" i="1"/>
  <c r="F243" i="1"/>
  <c r="G243" i="1" s="1"/>
  <c r="AA242" i="1"/>
  <c r="J244" i="1"/>
  <c r="M244" i="1"/>
  <c r="K244" i="1"/>
  <c r="U244" i="1"/>
  <c r="C245" i="1"/>
  <c r="E244" i="1"/>
  <c r="L244" i="1"/>
  <c r="B246" i="1" l="1"/>
  <c r="T245" i="1"/>
  <c r="R245" i="1"/>
  <c r="Q245" i="1"/>
  <c r="S245" i="1"/>
  <c r="P245" i="1"/>
  <c r="AU242" i="1"/>
  <c r="AT242" i="1"/>
  <c r="BA242" i="1"/>
  <c r="AS242" i="1"/>
  <c r="AY242" i="1"/>
  <c r="AQ242" i="1"/>
  <c r="AG242" i="1"/>
  <c r="AV242" i="1"/>
  <c r="AP242" i="1"/>
  <c r="AZ242" i="1"/>
  <c r="AX242" i="1"/>
  <c r="AR242" i="1"/>
  <c r="BB242" i="1"/>
  <c r="AW242" i="1"/>
  <c r="BC242" i="1"/>
  <c r="AC242" i="1"/>
  <c r="AI242" i="1"/>
  <c r="AO242" i="1"/>
  <c r="AE242" i="1"/>
  <c r="BW242" i="1"/>
  <c r="AB242" i="1"/>
  <c r="AF242" i="1"/>
  <c r="AJ242" i="1"/>
  <c r="AN242" i="1"/>
  <c r="AD242" i="1"/>
  <c r="AL242" i="1"/>
  <c r="AH242" i="1"/>
  <c r="AK242" i="1"/>
  <c r="AM242" i="1"/>
  <c r="I245" i="1"/>
  <c r="N245" i="1"/>
  <c r="CA242" i="1"/>
  <c r="CC242" i="1"/>
  <c r="BK242" i="1"/>
  <c r="BT242" i="1"/>
  <c r="CB242" i="1"/>
  <c r="BX242" i="1"/>
  <c r="BZ242" i="1"/>
  <c r="BV242" i="1"/>
  <c r="BR242" i="1"/>
  <c r="CD242" i="1"/>
  <c r="BY242" i="1"/>
  <c r="BS242" i="1"/>
  <c r="CE242" i="1"/>
  <c r="BU242" i="1"/>
  <c r="F244" i="1"/>
  <c r="O244" i="1" s="1"/>
  <c r="V244" i="1" s="1"/>
  <c r="W244" i="1" s="1"/>
  <c r="O243" i="1"/>
  <c r="BM242" i="1"/>
  <c r="BN242" i="1"/>
  <c r="BJ242" i="1"/>
  <c r="BF242" i="1"/>
  <c r="BP242" i="1"/>
  <c r="BH242" i="1"/>
  <c r="BD242" i="1"/>
  <c r="BL242" i="1"/>
  <c r="BI242" i="1"/>
  <c r="BQ242" i="1"/>
  <c r="BG242" i="1"/>
  <c r="BE242" i="1"/>
  <c r="BO242" i="1"/>
  <c r="J245" i="1"/>
  <c r="C246" i="1"/>
  <c r="M245" i="1"/>
  <c r="E245" i="1"/>
  <c r="L245" i="1"/>
  <c r="U245" i="1"/>
  <c r="K245" i="1"/>
  <c r="B247" i="1" l="1"/>
  <c r="T246" i="1"/>
  <c r="S246" i="1"/>
  <c r="R246" i="1"/>
  <c r="P246" i="1"/>
  <c r="Q246" i="1"/>
  <c r="G244" i="1"/>
  <c r="F245" i="1"/>
  <c r="G245" i="1" s="1"/>
  <c r="Z243" i="1"/>
  <c r="AA243" i="1" s="1"/>
  <c r="V243" i="1"/>
  <c r="W243" i="1" s="1"/>
  <c r="I246" i="1"/>
  <c r="N246" i="1"/>
  <c r="Z244" i="1"/>
  <c r="J246" i="1"/>
  <c r="C247" i="1"/>
  <c r="L246" i="1"/>
  <c r="K246" i="1"/>
  <c r="M246" i="1"/>
  <c r="E246" i="1"/>
  <c r="U246" i="1"/>
  <c r="B248" i="1" l="1"/>
  <c r="T247" i="1"/>
  <c r="S247" i="1"/>
  <c r="Q247" i="1"/>
  <c r="R247" i="1"/>
  <c r="P247" i="1"/>
  <c r="O245" i="1"/>
  <c r="V245" i="1" s="1"/>
  <c r="W245" i="1" s="1"/>
  <c r="AY243" i="1"/>
  <c r="AT243" i="1"/>
  <c r="AU243" i="1"/>
  <c r="AQ243" i="1"/>
  <c r="BC243" i="1"/>
  <c r="AG243" i="1"/>
  <c r="AP243" i="1"/>
  <c r="BB243" i="1"/>
  <c r="AX243" i="1"/>
  <c r="AV243" i="1"/>
  <c r="AR243" i="1"/>
  <c r="AZ243" i="1"/>
  <c r="AW243" i="1"/>
  <c r="BA243" i="1"/>
  <c r="AS243" i="1"/>
  <c r="AO243" i="1"/>
  <c r="AE243" i="1"/>
  <c r="BS243" i="1"/>
  <c r="AD243" i="1"/>
  <c r="AH243" i="1"/>
  <c r="AL243" i="1"/>
  <c r="AF243" i="1"/>
  <c r="AN243" i="1"/>
  <c r="AJ243" i="1"/>
  <c r="AB243" i="1"/>
  <c r="AI243" i="1"/>
  <c r="AC243" i="1"/>
  <c r="AM243" i="1"/>
  <c r="AK243" i="1"/>
  <c r="BF243" i="1"/>
  <c r="I247" i="1"/>
  <c r="N247" i="1"/>
  <c r="BG243" i="1"/>
  <c r="BH243" i="1"/>
  <c r="BO243" i="1"/>
  <c r="BE243" i="1"/>
  <c r="CC243" i="1"/>
  <c r="BJ243" i="1"/>
  <c r="BK243" i="1"/>
  <c r="BT243" i="1"/>
  <c r="BX243" i="1"/>
  <c r="CB243" i="1"/>
  <c r="BR243" i="1"/>
  <c r="BZ243" i="1"/>
  <c r="BV243" i="1"/>
  <c r="CD243" i="1"/>
  <c r="CE243" i="1"/>
  <c r="BP243" i="1"/>
  <c r="BD243" i="1"/>
  <c r="BQ243" i="1"/>
  <c r="BI243" i="1"/>
  <c r="BN243" i="1"/>
  <c r="BL243" i="1"/>
  <c r="BM243" i="1"/>
  <c r="AA244" i="1"/>
  <c r="BY243" i="1"/>
  <c r="BW243" i="1"/>
  <c r="BU243" i="1"/>
  <c r="CA243" i="1"/>
  <c r="F246" i="1"/>
  <c r="G246" i="1" s="1"/>
  <c r="J247" i="1"/>
  <c r="U247" i="1"/>
  <c r="K247" i="1"/>
  <c r="C248" i="1"/>
  <c r="M247" i="1"/>
  <c r="E247" i="1"/>
  <c r="L247" i="1"/>
  <c r="B249" i="1" l="1"/>
  <c r="T248" i="1"/>
  <c r="P248" i="1"/>
  <c r="S248" i="1"/>
  <c r="Q248" i="1"/>
  <c r="R248" i="1"/>
  <c r="Z245" i="1"/>
  <c r="AA245" i="1" s="1"/>
  <c r="AT245" i="1" s="1"/>
  <c r="O246" i="1"/>
  <c r="Z246" i="1" s="1"/>
  <c r="AA246" i="1" s="1"/>
  <c r="AT246" i="1" s="1"/>
  <c r="AQ244" i="1"/>
  <c r="AT244" i="1"/>
  <c r="BA244" i="1"/>
  <c r="AS244" i="1"/>
  <c r="BC244" i="1"/>
  <c r="AW244" i="1"/>
  <c r="AU244" i="1"/>
  <c r="AM244" i="1"/>
  <c r="AP244" i="1"/>
  <c r="AZ244" i="1"/>
  <c r="BB244" i="1"/>
  <c r="AX244" i="1"/>
  <c r="AV244" i="1"/>
  <c r="AR244" i="1"/>
  <c r="AY244" i="1"/>
  <c r="AO244" i="1"/>
  <c r="BU244" i="1"/>
  <c r="AB244" i="1"/>
  <c r="AF244" i="1"/>
  <c r="AJ244" i="1"/>
  <c r="AN244" i="1"/>
  <c r="AH244" i="1"/>
  <c r="AL244" i="1"/>
  <c r="AD244" i="1"/>
  <c r="AG244" i="1"/>
  <c r="AI244" i="1"/>
  <c r="AK244" i="1"/>
  <c r="AE244" i="1"/>
  <c r="AC244" i="1"/>
  <c r="I248" i="1"/>
  <c r="N248" i="1"/>
  <c r="BS244" i="1"/>
  <c r="CE244" i="1"/>
  <c r="BQ244" i="1"/>
  <c r="BO244" i="1"/>
  <c r="CC244" i="1"/>
  <c r="CA244" i="1"/>
  <c r="BI244" i="1"/>
  <c r="BT244" i="1"/>
  <c r="CB244" i="1"/>
  <c r="BZ244" i="1"/>
  <c r="BX244" i="1"/>
  <c r="BR244" i="1"/>
  <c r="CD244" i="1"/>
  <c r="BV244" i="1"/>
  <c r="BL244" i="1"/>
  <c r="BF244" i="1"/>
  <c r="BD244" i="1"/>
  <c r="BP244" i="1"/>
  <c r="BK244" i="1"/>
  <c r="BH244" i="1"/>
  <c r="BN244" i="1"/>
  <c r="BE244" i="1"/>
  <c r="BM244" i="1"/>
  <c r="BJ244" i="1"/>
  <c r="BG244" i="1"/>
  <c r="BW244" i="1"/>
  <c r="BY244" i="1"/>
  <c r="F247" i="1"/>
  <c r="O247" i="1" s="1"/>
  <c r="J248" i="1"/>
  <c r="E248" i="1"/>
  <c r="M248" i="1"/>
  <c r="K248" i="1"/>
  <c r="U248" i="1"/>
  <c r="L248" i="1"/>
  <c r="C249" i="1"/>
  <c r="AO245" i="1" l="1"/>
  <c r="BN245" i="1"/>
  <c r="AB245" i="1"/>
  <c r="B250" i="1"/>
  <c r="T249" i="1"/>
  <c r="S249" i="1"/>
  <c r="Q249" i="1"/>
  <c r="R249" i="1"/>
  <c r="P249" i="1"/>
  <c r="BK245" i="1"/>
  <c r="BP245" i="1"/>
  <c r="BU245" i="1"/>
  <c r="BX245" i="1"/>
  <c r="CE245" i="1"/>
  <c r="AW245" i="1"/>
  <c r="BZ245" i="1"/>
  <c r="CC245" i="1"/>
  <c r="AZ245" i="1"/>
  <c r="BG245" i="1"/>
  <c r="BL245" i="1"/>
  <c r="BE245" i="1"/>
  <c r="BQ245" i="1"/>
  <c r="CB245" i="1"/>
  <c r="BM245" i="1"/>
  <c r="BW245" i="1"/>
  <c r="AG245" i="1"/>
  <c r="AK245" i="1"/>
  <c r="AF245" i="1"/>
  <c r="AL245" i="1"/>
  <c r="AS245" i="1"/>
  <c r="AV245" i="1"/>
  <c r="BJ245" i="1"/>
  <c r="BF245" i="1"/>
  <c r="BI245" i="1"/>
  <c r="BV245" i="1"/>
  <c r="BT245" i="1"/>
  <c r="BY245" i="1"/>
  <c r="AC245" i="1"/>
  <c r="AM245" i="1"/>
  <c r="AI245" i="1"/>
  <c r="AN245" i="1"/>
  <c r="AH245" i="1"/>
  <c r="AQ245" i="1"/>
  <c r="AY245" i="1"/>
  <c r="AR245" i="1"/>
  <c r="BH245" i="1"/>
  <c r="BD245" i="1"/>
  <c r="BO245" i="1"/>
  <c r="BS245" i="1"/>
  <c r="CD245" i="1"/>
  <c r="BR245" i="1"/>
  <c r="CA245" i="1"/>
  <c r="AE245" i="1"/>
  <c r="AJ245" i="1"/>
  <c r="AD245" i="1"/>
  <c r="AU245" i="1"/>
  <c r="AP245" i="1"/>
  <c r="AX245" i="1"/>
  <c r="BC245" i="1"/>
  <c r="BA245" i="1"/>
  <c r="BB245" i="1"/>
  <c r="V246" i="1"/>
  <c r="W246" i="1" s="1"/>
  <c r="G247" i="1"/>
  <c r="Z247" i="1"/>
  <c r="AA247" i="1" s="1"/>
  <c r="V247" i="1"/>
  <c r="W247" i="1" s="1"/>
  <c r="AG246" i="1"/>
  <c r="AX246" i="1"/>
  <c r="AV246" i="1"/>
  <c r="BB246" i="1"/>
  <c r="AZ246" i="1"/>
  <c r="AR246" i="1"/>
  <c r="AP246" i="1"/>
  <c r="AY246" i="1"/>
  <c r="AQ246" i="1"/>
  <c r="AW246" i="1"/>
  <c r="BA246" i="1"/>
  <c r="AU246" i="1"/>
  <c r="BC246" i="1"/>
  <c r="AS246" i="1"/>
  <c r="AO246" i="1"/>
  <c r="AE246" i="1"/>
  <c r="BS246" i="1"/>
  <c r="AB246" i="1"/>
  <c r="AF246" i="1"/>
  <c r="AJ246" i="1"/>
  <c r="AN246" i="1"/>
  <c r="AD246" i="1"/>
  <c r="AL246" i="1"/>
  <c r="AH246" i="1"/>
  <c r="AC246" i="1"/>
  <c r="AM246" i="1"/>
  <c r="AK246" i="1"/>
  <c r="AI246" i="1"/>
  <c r="I249" i="1"/>
  <c r="N249" i="1"/>
  <c r="CA246" i="1"/>
  <c r="BU246" i="1"/>
  <c r="BW246" i="1"/>
  <c r="CE246" i="1"/>
  <c r="BM246" i="1"/>
  <c r="CB246" i="1"/>
  <c r="BT246" i="1"/>
  <c r="BX246" i="1"/>
  <c r="BV246" i="1"/>
  <c r="BZ246" i="1"/>
  <c r="BR246" i="1"/>
  <c r="CD246" i="1"/>
  <c r="BY246" i="1"/>
  <c r="CC246" i="1"/>
  <c r="F248" i="1"/>
  <c r="G248" i="1" s="1"/>
  <c r="BK246" i="1"/>
  <c r="BO246" i="1"/>
  <c r="BE246" i="1"/>
  <c r="BN246" i="1"/>
  <c r="BJ246" i="1"/>
  <c r="BF246" i="1"/>
  <c r="BL246" i="1"/>
  <c r="BP246" i="1"/>
  <c r="BH246" i="1"/>
  <c r="BD246" i="1"/>
  <c r="BI246" i="1"/>
  <c r="BQ246" i="1"/>
  <c r="BG246" i="1"/>
  <c r="J249" i="1"/>
  <c r="K249" i="1"/>
  <c r="L249" i="1"/>
  <c r="C250" i="1"/>
  <c r="U249" i="1"/>
  <c r="M249" i="1"/>
  <c r="E249" i="1"/>
  <c r="B251" i="1" l="1"/>
  <c r="T250" i="1"/>
  <c r="Q250" i="1"/>
  <c r="R250" i="1"/>
  <c r="S250" i="1"/>
  <c r="P250" i="1"/>
  <c r="O248" i="1"/>
  <c r="V248" i="1" s="1"/>
  <c r="W248" i="1" s="1"/>
  <c r="AW247" i="1"/>
  <c r="AT247" i="1"/>
  <c r="BA247" i="1"/>
  <c r="AY247" i="1"/>
  <c r="AU247" i="1"/>
  <c r="AC247" i="1"/>
  <c r="AV247" i="1"/>
  <c r="AX247" i="1"/>
  <c r="AP247" i="1"/>
  <c r="AR247" i="1"/>
  <c r="BB247" i="1"/>
  <c r="AZ247" i="1"/>
  <c r="BC247" i="1"/>
  <c r="AS247" i="1"/>
  <c r="AQ247" i="1"/>
  <c r="AE247" i="1"/>
  <c r="AK247" i="1"/>
  <c r="AM247" i="1"/>
  <c r="AG247" i="1"/>
  <c r="AI247" i="1"/>
  <c r="AD247" i="1"/>
  <c r="AH247" i="1"/>
  <c r="AL247" i="1"/>
  <c r="AF247" i="1"/>
  <c r="AN247" i="1"/>
  <c r="AB247" i="1"/>
  <c r="AJ247" i="1"/>
  <c r="AO247" i="1"/>
  <c r="I250" i="1"/>
  <c r="N250" i="1"/>
  <c r="BG247" i="1"/>
  <c r="BT247" i="1"/>
  <c r="CB247" i="1"/>
  <c r="BX247" i="1"/>
  <c r="BR247" i="1"/>
  <c r="CD247" i="1"/>
  <c r="BZ247" i="1"/>
  <c r="BV247" i="1"/>
  <c r="BW247" i="1"/>
  <c r="CC247" i="1"/>
  <c r="BS247" i="1"/>
  <c r="BY247" i="1"/>
  <c r="BU247" i="1"/>
  <c r="CE247" i="1"/>
  <c r="CA247" i="1"/>
  <c r="F249" i="1"/>
  <c r="O249" i="1" s="1"/>
  <c r="BM247" i="1"/>
  <c r="BQ247" i="1"/>
  <c r="BK247" i="1"/>
  <c r="BI247" i="1"/>
  <c r="BE247" i="1"/>
  <c r="BN247" i="1"/>
  <c r="BP247" i="1"/>
  <c r="BJ247" i="1"/>
  <c r="BL247" i="1"/>
  <c r="BD247" i="1"/>
  <c r="BH247" i="1"/>
  <c r="BF247" i="1"/>
  <c r="BO247" i="1"/>
  <c r="J250" i="1"/>
  <c r="M250" i="1"/>
  <c r="C251" i="1"/>
  <c r="E250" i="1"/>
  <c r="U250" i="1"/>
  <c r="K250" i="1"/>
  <c r="L250" i="1"/>
  <c r="B252" i="1" l="1"/>
  <c r="T251" i="1"/>
  <c r="R251" i="1"/>
  <c r="P251" i="1"/>
  <c r="S251" i="1"/>
  <c r="Q251" i="1"/>
  <c r="Z248" i="1"/>
  <c r="AA248" i="1" s="1"/>
  <c r="AR248" i="1" s="1"/>
  <c r="G249" i="1"/>
  <c r="F250" i="1"/>
  <c r="O250" i="1" s="1"/>
  <c r="V250" i="1" s="1"/>
  <c r="W250" i="1" s="1"/>
  <c r="Z249" i="1"/>
  <c r="AA249" i="1" s="1"/>
  <c r="V249" i="1"/>
  <c r="W249" i="1" s="1"/>
  <c r="I251" i="1"/>
  <c r="N251" i="1"/>
  <c r="J251" i="1"/>
  <c r="L251" i="1"/>
  <c r="M251" i="1"/>
  <c r="U251" i="1"/>
  <c r="C252" i="1"/>
  <c r="E251" i="1"/>
  <c r="K251" i="1"/>
  <c r="BL248" i="1" l="1"/>
  <c r="BZ248" i="1"/>
  <c r="B253" i="1"/>
  <c r="T252" i="1"/>
  <c r="S252" i="1"/>
  <c r="R252" i="1"/>
  <c r="Q252" i="1"/>
  <c r="P252" i="1"/>
  <c r="AO248" i="1"/>
  <c r="Z250" i="1"/>
  <c r="AA250" i="1" s="1"/>
  <c r="BJ248" i="1"/>
  <c r="BR248" i="1"/>
  <c r="AK248" i="1"/>
  <c r="BC248" i="1"/>
  <c r="BQ248" i="1"/>
  <c r="BN248" i="1"/>
  <c r="BE248" i="1"/>
  <c r="AL248" i="1"/>
  <c r="AV248" i="1"/>
  <c r="BK248" i="1"/>
  <c r="CA248" i="1"/>
  <c r="AF248" i="1"/>
  <c r="AT248" i="1"/>
  <c r="BU248" i="1"/>
  <c r="AJ248" i="1"/>
  <c r="AZ248" i="1"/>
  <c r="BO248" i="1"/>
  <c r="BH248" i="1"/>
  <c r="BM248" i="1"/>
  <c r="BW248" i="1"/>
  <c r="CB248" i="1"/>
  <c r="AD248" i="1"/>
  <c r="CC248" i="1"/>
  <c r="AU248" i="1"/>
  <c r="AX248" i="1"/>
  <c r="BG248" i="1"/>
  <c r="BD248" i="1"/>
  <c r="BY248" i="1"/>
  <c r="CD248" i="1"/>
  <c r="BT248" i="1"/>
  <c r="AC248" i="1"/>
  <c r="AN248" i="1"/>
  <c r="AG248" i="1"/>
  <c r="AS248" i="1"/>
  <c r="AW248" i="1"/>
  <c r="BI248" i="1"/>
  <c r="BF248" i="1"/>
  <c r="BP248" i="1"/>
  <c r="BS248" i="1"/>
  <c r="BV248" i="1"/>
  <c r="BX248" i="1"/>
  <c r="CE248" i="1"/>
  <c r="AE248" i="1"/>
  <c r="AH248" i="1"/>
  <c r="AB248" i="1"/>
  <c r="AY248" i="1"/>
  <c r="BB248" i="1"/>
  <c r="AM248" i="1"/>
  <c r="F251" i="1"/>
  <c r="O251" i="1" s="1"/>
  <c r="V251" i="1" s="1"/>
  <c r="W251" i="1" s="1"/>
  <c r="G250" i="1"/>
  <c r="AI248" i="1"/>
  <c r="BA248" i="1"/>
  <c r="AP248" i="1"/>
  <c r="AQ248" i="1"/>
  <c r="AW249" i="1"/>
  <c r="AT249" i="1"/>
  <c r="AU249" i="1"/>
  <c r="AQ249" i="1"/>
  <c r="BA249" i="1"/>
  <c r="AS249" i="1"/>
  <c r="AK249" i="1"/>
  <c r="AZ249" i="1"/>
  <c r="AR249" i="1"/>
  <c r="AX249" i="1"/>
  <c r="BB249" i="1"/>
  <c r="AV249" i="1"/>
  <c r="AP249" i="1"/>
  <c r="BC249" i="1"/>
  <c r="AY249" i="1"/>
  <c r="AO249" i="1"/>
  <c r="AI249" i="1"/>
  <c r="BS249" i="1"/>
  <c r="AD249" i="1"/>
  <c r="AH249" i="1"/>
  <c r="AL249" i="1"/>
  <c r="AB249" i="1"/>
  <c r="AJ249" i="1"/>
  <c r="AF249" i="1"/>
  <c r="AN249" i="1"/>
  <c r="AM249" i="1"/>
  <c r="AG249" i="1"/>
  <c r="AE249" i="1"/>
  <c r="AC249" i="1"/>
  <c r="I252" i="1"/>
  <c r="N252" i="1"/>
  <c r="CE249" i="1"/>
  <c r="BU249" i="1"/>
  <c r="CA249" i="1"/>
  <c r="CC249" i="1"/>
  <c r="BW249" i="1"/>
  <c r="BQ249" i="1"/>
  <c r="BZ249" i="1"/>
  <c r="BX249" i="1"/>
  <c r="BR249" i="1"/>
  <c r="BV249" i="1"/>
  <c r="CD249" i="1"/>
  <c r="CB249" i="1"/>
  <c r="BT249" i="1"/>
  <c r="BY249" i="1"/>
  <c r="BG249" i="1"/>
  <c r="BM249" i="1"/>
  <c r="BO249" i="1"/>
  <c r="BI249" i="1"/>
  <c r="BE249" i="1"/>
  <c r="BL249" i="1"/>
  <c r="BP249" i="1"/>
  <c r="BH249" i="1"/>
  <c r="BJ249" i="1"/>
  <c r="BN249" i="1"/>
  <c r="BD249" i="1"/>
  <c r="BF249" i="1"/>
  <c r="BK249" i="1"/>
  <c r="J252" i="1"/>
  <c r="E252" i="1"/>
  <c r="L252" i="1"/>
  <c r="U252" i="1"/>
  <c r="C253" i="1"/>
  <c r="M252" i="1"/>
  <c r="K252" i="1"/>
  <c r="B254" i="1" l="1"/>
  <c r="T253" i="1"/>
  <c r="P253" i="1"/>
  <c r="S253" i="1"/>
  <c r="Q253" i="1"/>
  <c r="R253" i="1"/>
  <c r="G251" i="1"/>
  <c r="Z251" i="1"/>
  <c r="AA251" i="1" s="1"/>
  <c r="AW250" i="1"/>
  <c r="AT250" i="1"/>
  <c r="AQ250" i="1"/>
  <c r="AS250" i="1"/>
  <c r="BA250" i="1"/>
  <c r="AY250" i="1"/>
  <c r="AM250" i="1"/>
  <c r="AV250" i="1"/>
  <c r="AX250" i="1"/>
  <c r="AR250" i="1"/>
  <c r="BB250" i="1"/>
  <c r="AP250" i="1"/>
  <c r="AZ250" i="1"/>
  <c r="BC250" i="1"/>
  <c r="AU250" i="1"/>
  <c r="AG250" i="1"/>
  <c r="AK250" i="1"/>
  <c r="BU250" i="1"/>
  <c r="AB250" i="1"/>
  <c r="AF250" i="1"/>
  <c r="AJ250" i="1"/>
  <c r="AN250" i="1"/>
  <c r="AD250" i="1"/>
  <c r="AL250" i="1"/>
  <c r="AH250" i="1"/>
  <c r="AC250" i="1"/>
  <c r="AI250" i="1"/>
  <c r="AO250" i="1"/>
  <c r="AE250" i="1"/>
  <c r="I253" i="1"/>
  <c r="N253" i="1"/>
  <c r="BS250" i="1"/>
  <c r="CC250" i="1"/>
  <c r="CA250" i="1"/>
  <c r="BW250" i="1"/>
  <c r="BG250" i="1"/>
  <c r="BZ250" i="1"/>
  <c r="BT250" i="1"/>
  <c r="CB250" i="1"/>
  <c r="BR250" i="1"/>
  <c r="BV250" i="1"/>
  <c r="CD250" i="1"/>
  <c r="BX250" i="1"/>
  <c r="BY250" i="1"/>
  <c r="CE250" i="1"/>
  <c r="F252" i="1"/>
  <c r="O252" i="1" s="1"/>
  <c r="BM250" i="1"/>
  <c r="BL250" i="1"/>
  <c r="BP250" i="1"/>
  <c r="BH250" i="1"/>
  <c r="BD250" i="1"/>
  <c r="BF250" i="1"/>
  <c r="BJ250" i="1"/>
  <c r="BN250" i="1"/>
  <c r="BO250" i="1"/>
  <c r="BQ250" i="1"/>
  <c r="BK250" i="1"/>
  <c r="BE250" i="1"/>
  <c r="BI250" i="1"/>
  <c r="J253" i="1"/>
  <c r="E253" i="1"/>
  <c r="M253" i="1"/>
  <c r="U253" i="1"/>
  <c r="K253" i="1"/>
  <c r="C254" i="1"/>
  <c r="L253" i="1"/>
  <c r="B255" i="1" l="1"/>
  <c r="T254" i="1"/>
  <c r="R254" i="1"/>
  <c r="S254" i="1"/>
  <c r="P254" i="1"/>
  <c r="Q254" i="1"/>
  <c r="G252" i="1"/>
  <c r="F253" i="1"/>
  <c r="G253" i="1" s="1"/>
  <c r="Z252" i="1"/>
  <c r="AA252" i="1" s="1"/>
  <c r="V252" i="1"/>
  <c r="W252" i="1" s="1"/>
  <c r="BA251" i="1"/>
  <c r="AT251" i="1"/>
  <c r="BC251" i="1"/>
  <c r="AO251" i="1"/>
  <c r="AP251" i="1"/>
  <c r="AX251" i="1"/>
  <c r="AV251" i="1"/>
  <c r="AZ251" i="1"/>
  <c r="BB251" i="1"/>
  <c r="AR251" i="1"/>
  <c r="AU251" i="1"/>
  <c r="AW251" i="1"/>
  <c r="AY251" i="1"/>
  <c r="AQ251" i="1"/>
  <c r="AS251" i="1"/>
  <c r="AI251" i="1"/>
  <c r="AC251" i="1"/>
  <c r="BS251" i="1"/>
  <c r="AD251" i="1"/>
  <c r="AH251" i="1"/>
  <c r="AL251" i="1"/>
  <c r="AF251" i="1"/>
  <c r="AN251" i="1"/>
  <c r="AJ251" i="1"/>
  <c r="AB251" i="1"/>
  <c r="AM251" i="1"/>
  <c r="AK251" i="1"/>
  <c r="AE251" i="1"/>
  <c r="AG251" i="1"/>
  <c r="I254" i="1"/>
  <c r="N254" i="1"/>
  <c r="BU251" i="1"/>
  <c r="BW251" i="1"/>
  <c r="CE251" i="1"/>
  <c r="CC251" i="1"/>
  <c r="CA251" i="1"/>
  <c r="BG251" i="1"/>
  <c r="CB251" i="1"/>
  <c r="BX251" i="1"/>
  <c r="CD251" i="1"/>
  <c r="BZ251" i="1"/>
  <c r="BT251" i="1"/>
  <c r="BV251" i="1"/>
  <c r="BR251" i="1"/>
  <c r="BY251" i="1"/>
  <c r="O253" i="1"/>
  <c r="BO251" i="1"/>
  <c r="BM251" i="1"/>
  <c r="BE251" i="1"/>
  <c r="BJ251" i="1"/>
  <c r="BL251" i="1"/>
  <c r="BD251" i="1"/>
  <c r="BF251" i="1"/>
  <c r="BP251" i="1"/>
  <c r="BN251" i="1"/>
  <c r="BH251" i="1"/>
  <c r="BK251" i="1"/>
  <c r="BQ251" i="1"/>
  <c r="BI251" i="1"/>
  <c r="J254" i="1"/>
  <c r="U254" i="1"/>
  <c r="C255" i="1"/>
  <c r="K254" i="1"/>
  <c r="L254" i="1"/>
  <c r="E254" i="1"/>
  <c r="M254" i="1"/>
  <c r="B256" i="1" l="1"/>
  <c r="T255" i="1"/>
  <c r="S255" i="1"/>
  <c r="Q255" i="1"/>
  <c r="R255" i="1"/>
  <c r="P255" i="1"/>
  <c r="Z253" i="1"/>
  <c r="AA253" i="1" s="1"/>
  <c r="V253" i="1"/>
  <c r="W253" i="1" s="1"/>
  <c r="AY252" i="1"/>
  <c r="AT252" i="1"/>
  <c r="AQ252" i="1"/>
  <c r="BC252" i="1"/>
  <c r="BA252" i="1"/>
  <c r="AE252" i="1"/>
  <c r="AP252" i="1"/>
  <c r="AR252" i="1"/>
  <c r="AX252" i="1"/>
  <c r="AV252" i="1"/>
  <c r="BB252" i="1"/>
  <c r="AZ252" i="1"/>
  <c r="AW252" i="1"/>
  <c r="AS252" i="1"/>
  <c r="AU252" i="1"/>
  <c r="AK252" i="1"/>
  <c r="BW252" i="1"/>
  <c r="AB252" i="1"/>
  <c r="AF252" i="1"/>
  <c r="AJ252" i="1"/>
  <c r="AN252" i="1"/>
  <c r="AH252" i="1"/>
  <c r="AL252" i="1"/>
  <c r="AD252" i="1"/>
  <c r="AC252" i="1"/>
  <c r="AM252" i="1"/>
  <c r="AO252" i="1"/>
  <c r="AG252" i="1"/>
  <c r="AI252" i="1"/>
  <c r="I255" i="1"/>
  <c r="N255" i="1"/>
  <c r="CC252" i="1"/>
  <c r="BU252" i="1"/>
  <c r="BM252" i="1"/>
  <c r="BT252" i="1"/>
  <c r="CB252" i="1"/>
  <c r="BX252" i="1"/>
  <c r="BV252" i="1"/>
  <c r="CD252" i="1"/>
  <c r="BR252" i="1"/>
  <c r="BZ252" i="1"/>
  <c r="CE252" i="1"/>
  <c r="BS252" i="1"/>
  <c r="BY252" i="1"/>
  <c r="CA252" i="1"/>
  <c r="F254" i="1"/>
  <c r="O254" i="1" s="1"/>
  <c r="BQ252" i="1"/>
  <c r="BK252" i="1"/>
  <c r="BO252" i="1"/>
  <c r="BI252" i="1"/>
  <c r="BG252" i="1"/>
  <c r="BL252" i="1"/>
  <c r="BD252" i="1"/>
  <c r="BH252" i="1"/>
  <c r="BJ252" i="1"/>
  <c r="BF252" i="1"/>
  <c r="BP252" i="1"/>
  <c r="BN252" i="1"/>
  <c r="BE252" i="1"/>
  <c r="J255" i="1"/>
  <c r="U255" i="1"/>
  <c r="M255" i="1"/>
  <c r="C256" i="1"/>
  <c r="E255" i="1"/>
  <c r="L255" i="1"/>
  <c r="K255" i="1"/>
  <c r="B257" i="1" l="1"/>
  <c r="T256" i="1"/>
  <c r="P256" i="1"/>
  <c r="S256" i="1"/>
  <c r="R256" i="1"/>
  <c r="Q256" i="1"/>
  <c r="G254" i="1"/>
  <c r="Z254" i="1"/>
  <c r="AA254" i="1" s="1"/>
  <c r="V254" i="1"/>
  <c r="W254" i="1" s="1"/>
  <c r="AU253" i="1"/>
  <c r="AT253" i="1"/>
  <c r="AC253" i="1"/>
  <c r="AP253" i="1"/>
  <c r="AX253" i="1"/>
  <c r="AV253" i="1"/>
  <c r="AR253" i="1"/>
  <c r="BB253" i="1"/>
  <c r="AZ253" i="1"/>
  <c r="AW253" i="1"/>
  <c r="AQ253" i="1"/>
  <c r="AY253" i="1"/>
  <c r="BC253" i="1"/>
  <c r="BA253" i="1"/>
  <c r="AS253" i="1"/>
  <c r="AO253" i="1"/>
  <c r="AI253" i="1"/>
  <c r="AK253" i="1"/>
  <c r="AM253" i="1"/>
  <c r="AG253" i="1"/>
  <c r="AE253" i="1"/>
  <c r="BS253" i="1"/>
  <c r="AD253" i="1"/>
  <c r="AH253" i="1"/>
  <c r="AL253" i="1"/>
  <c r="AB253" i="1"/>
  <c r="AJ253" i="1"/>
  <c r="AN253" i="1"/>
  <c r="AF253" i="1"/>
  <c r="I256" i="1"/>
  <c r="N256" i="1"/>
  <c r="BW253" i="1"/>
  <c r="BY253" i="1"/>
  <c r="CA253" i="1"/>
  <c r="BU253" i="1"/>
  <c r="CE253" i="1"/>
  <c r="BO253" i="1"/>
  <c r="CB253" i="1"/>
  <c r="BX253" i="1"/>
  <c r="BT253" i="1"/>
  <c r="BZ253" i="1"/>
  <c r="BV253" i="1"/>
  <c r="CD253" i="1"/>
  <c r="BR253" i="1"/>
  <c r="CC253" i="1"/>
  <c r="F255" i="1"/>
  <c r="G255" i="1" s="1"/>
  <c r="BE253" i="1"/>
  <c r="BN253" i="1"/>
  <c r="BD253" i="1"/>
  <c r="BF253" i="1"/>
  <c r="BL253" i="1"/>
  <c r="BP253" i="1"/>
  <c r="BJ253" i="1"/>
  <c r="BH253" i="1"/>
  <c r="BG253" i="1"/>
  <c r="BK253" i="1"/>
  <c r="BI253" i="1"/>
  <c r="BQ253" i="1"/>
  <c r="BM253" i="1"/>
  <c r="J256" i="1"/>
  <c r="E256" i="1"/>
  <c r="M256" i="1"/>
  <c r="L256" i="1"/>
  <c r="U256" i="1"/>
  <c r="C257" i="1"/>
  <c r="K256" i="1"/>
  <c r="B258" i="1" l="1"/>
  <c r="T257" i="1"/>
  <c r="R257" i="1"/>
  <c r="S257" i="1"/>
  <c r="Q257" i="1"/>
  <c r="P257" i="1"/>
  <c r="O255" i="1"/>
  <c r="V255" i="1" s="1"/>
  <c r="W255" i="1" s="1"/>
  <c r="BC254" i="1"/>
  <c r="AT254" i="1"/>
  <c r="AQ254" i="1"/>
  <c r="AP254" i="1"/>
  <c r="BB254" i="1"/>
  <c r="AV254" i="1"/>
  <c r="AX254" i="1"/>
  <c r="AZ254" i="1"/>
  <c r="AR254" i="1"/>
  <c r="AU254" i="1"/>
  <c r="BA254" i="1"/>
  <c r="AS254" i="1"/>
  <c r="AY254" i="1"/>
  <c r="AW254" i="1"/>
  <c r="BS254" i="1"/>
  <c r="AB254" i="1"/>
  <c r="AF254" i="1"/>
  <c r="AJ254" i="1"/>
  <c r="AN254" i="1"/>
  <c r="AD254" i="1"/>
  <c r="AL254" i="1"/>
  <c r="AH254" i="1"/>
  <c r="AO254" i="1"/>
  <c r="AE254" i="1"/>
  <c r="AG254" i="1"/>
  <c r="AC254" i="1"/>
  <c r="AM254" i="1"/>
  <c r="AK254" i="1"/>
  <c r="AI254" i="1"/>
  <c r="I257" i="1"/>
  <c r="N257" i="1"/>
  <c r="CE254" i="1"/>
  <c r="BU254" i="1"/>
  <c r="CA254" i="1"/>
  <c r="BY254" i="1"/>
  <c r="CC254" i="1"/>
  <c r="BW254" i="1"/>
  <c r="BK254" i="1"/>
  <c r="BR254" i="1"/>
  <c r="CB254" i="1"/>
  <c r="BZ254" i="1"/>
  <c r="BX254" i="1"/>
  <c r="BV254" i="1"/>
  <c r="BT254" i="1"/>
  <c r="CD254" i="1"/>
  <c r="F256" i="1"/>
  <c r="O256" i="1" s="1"/>
  <c r="BQ254" i="1"/>
  <c r="BM254" i="1"/>
  <c r="BI254" i="1"/>
  <c r="BL254" i="1"/>
  <c r="BP254" i="1"/>
  <c r="BH254" i="1"/>
  <c r="BD254" i="1"/>
  <c r="BN254" i="1"/>
  <c r="BJ254" i="1"/>
  <c r="BF254" i="1"/>
  <c r="BG254" i="1"/>
  <c r="BE254" i="1"/>
  <c r="BO254" i="1"/>
  <c r="J257" i="1"/>
  <c r="K257" i="1"/>
  <c r="M257" i="1"/>
  <c r="U257" i="1"/>
  <c r="C258" i="1"/>
  <c r="L257" i="1"/>
  <c r="E257" i="1"/>
  <c r="B259" i="1" l="1"/>
  <c r="T258" i="1"/>
  <c r="Q258" i="1"/>
  <c r="P258" i="1"/>
  <c r="S258" i="1"/>
  <c r="R258" i="1"/>
  <c r="Z255" i="1"/>
  <c r="AA255" i="1" s="1"/>
  <c r="AZ255" i="1" s="1"/>
  <c r="F257" i="1"/>
  <c r="G257" i="1" s="1"/>
  <c r="G256" i="1"/>
  <c r="Z256" i="1"/>
  <c r="AA256" i="1" s="1"/>
  <c r="V256" i="1"/>
  <c r="W256" i="1" s="1"/>
  <c r="I258" i="1"/>
  <c r="N258" i="1"/>
  <c r="J258" i="1"/>
  <c r="M258" i="1"/>
  <c r="E258" i="1"/>
  <c r="L258" i="1"/>
  <c r="K258" i="1"/>
  <c r="C259" i="1"/>
  <c r="U258" i="1"/>
  <c r="BP255" i="1" l="1"/>
  <c r="AO255" i="1"/>
  <c r="BN255" i="1"/>
  <c r="B260" i="1"/>
  <c r="T259" i="1"/>
  <c r="S259" i="1"/>
  <c r="P259" i="1"/>
  <c r="R259" i="1"/>
  <c r="Q259" i="1"/>
  <c r="BW255" i="1"/>
  <c r="CC255" i="1"/>
  <c r="CD255" i="1"/>
  <c r="AQ255" i="1"/>
  <c r="BM255" i="1"/>
  <c r="BD255" i="1"/>
  <c r="BR255" i="1"/>
  <c r="AB255" i="1"/>
  <c r="BA255" i="1"/>
  <c r="BG255" i="1"/>
  <c r="BS255" i="1"/>
  <c r="BX255" i="1"/>
  <c r="AJ255" i="1"/>
  <c r="AV255" i="1"/>
  <c r="AI255" i="1"/>
  <c r="AM255" i="1"/>
  <c r="AX255" i="1"/>
  <c r="O257" i="1"/>
  <c r="V257" i="1" s="1"/>
  <c r="W257" i="1" s="1"/>
  <c r="BO255" i="1"/>
  <c r="BL255" i="1"/>
  <c r="CE255" i="1"/>
  <c r="BY255" i="1"/>
  <c r="AD255" i="1"/>
  <c r="AC255" i="1"/>
  <c r="AW255" i="1"/>
  <c r="BC255" i="1"/>
  <c r="BQ255" i="1"/>
  <c r="BK255" i="1"/>
  <c r="BF255" i="1"/>
  <c r="BE255" i="1"/>
  <c r="BU255" i="1"/>
  <c r="BV255" i="1"/>
  <c r="CB255" i="1"/>
  <c r="AH255" i="1"/>
  <c r="AL255" i="1"/>
  <c r="AE255" i="1"/>
  <c r="AY255" i="1"/>
  <c r="AP255" i="1"/>
  <c r="AR255" i="1"/>
  <c r="AT255" i="1"/>
  <c r="BI255" i="1"/>
  <c r="BJ255" i="1"/>
  <c r="BH255" i="1"/>
  <c r="CA255" i="1"/>
  <c r="BZ255" i="1"/>
  <c r="BT255" i="1"/>
  <c r="AK255" i="1"/>
  <c r="AN255" i="1"/>
  <c r="AF255" i="1"/>
  <c r="AG255" i="1"/>
  <c r="AS255" i="1"/>
  <c r="BB255" i="1"/>
  <c r="AU255" i="1"/>
  <c r="Z257" i="1"/>
  <c r="AA257" i="1" s="1"/>
  <c r="BA256" i="1"/>
  <c r="AT256" i="1"/>
  <c r="AU256" i="1"/>
  <c r="AS256" i="1"/>
  <c r="BC256" i="1"/>
  <c r="AW256" i="1"/>
  <c r="AX256" i="1"/>
  <c r="AV256" i="1"/>
  <c r="AZ256" i="1"/>
  <c r="AP256" i="1"/>
  <c r="BB256" i="1"/>
  <c r="AR256" i="1"/>
  <c r="AY256" i="1"/>
  <c r="AQ256" i="1"/>
  <c r="AG256" i="1"/>
  <c r="AE256" i="1"/>
  <c r="BW256" i="1"/>
  <c r="AH256" i="1"/>
  <c r="AN256" i="1"/>
  <c r="AB256" i="1"/>
  <c r="AL256" i="1"/>
  <c r="AJ256" i="1"/>
  <c r="AF256" i="1"/>
  <c r="AD256" i="1"/>
  <c r="AK256" i="1"/>
  <c r="AM256" i="1"/>
  <c r="AO256" i="1"/>
  <c r="AI256" i="1"/>
  <c r="AC256" i="1"/>
  <c r="I259" i="1"/>
  <c r="N259" i="1"/>
  <c r="CA256" i="1"/>
  <c r="BI256" i="1"/>
  <c r="BT256" i="1"/>
  <c r="BZ256" i="1"/>
  <c r="CB256" i="1"/>
  <c r="BX256" i="1"/>
  <c r="BR256" i="1"/>
  <c r="BV256" i="1"/>
  <c r="CD256" i="1"/>
  <c r="CE256" i="1"/>
  <c r="BS256" i="1"/>
  <c r="BU256" i="1"/>
  <c r="CC256" i="1"/>
  <c r="BY256" i="1"/>
  <c r="F258" i="1"/>
  <c r="O258" i="1" s="1"/>
  <c r="BG256" i="1"/>
  <c r="BM256" i="1"/>
  <c r="BE256" i="1"/>
  <c r="BQ256" i="1"/>
  <c r="BO256" i="1"/>
  <c r="BN256" i="1"/>
  <c r="BP256" i="1"/>
  <c r="BH256" i="1"/>
  <c r="BF256" i="1"/>
  <c r="BL256" i="1"/>
  <c r="BJ256" i="1"/>
  <c r="BD256" i="1"/>
  <c r="BK256" i="1"/>
  <c r="J259" i="1"/>
  <c r="E259" i="1"/>
  <c r="M259" i="1"/>
  <c r="K259" i="1"/>
  <c r="L259" i="1"/>
  <c r="U259" i="1"/>
  <c r="C260" i="1"/>
  <c r="B261" i="1" l="1"/>
  <c r="T260" i="1"/>
  <c r="S260" i="1"/>
  <c r="Q260" i="1"/>
  <c r="P260" i="1"/>
  <c r="R260" i="1"/>
  <c r="Z258" i="1"/>
  <c r="AA258" i="1" s="1"/>
  <c r="V258" i="1"/>
  <c r="W258" i="1" s="1"/>
  <c r="AU257" i="1"/>
  <c r="AT257" i="1"/>
  <c r="AQ257" i="1"/>
  <c r="AC257" i="1"/>
  <c r="AX257" i="1"/>
  <c r="AZ257" i="1"/>
  <c r="AV257" i="1"/>
  <c r="BB257" i="1"/>
  <c r="AP257" i="1"/>
  <c r="AR257" i="1"/>
  <c r="AY257" i="1"/>
  <c r="BA257" i="1"/>
  <c r="AS257" i="1"/>
  <c r="AW257" i="1"/>
  <c r="BC257" i="1"/>
  <c r="AI257" i="1"/>
  <c r="AG257" i="1"/>
  <c r="AE257" i="1"/>
  <c r="CA257" i="1"/>
  <c r="AJ257" i="1"/>
  <c r="AD257" i="1"/>
  <c r="AN257" i="1"/>
  <c r="AF257" i="1"/>
  <c r="AB257" i="1"/>
  <c r="AH257" i="1"/>
  <c r="AL257" i="1"/>
  <c r="AO257" i="1"/>
  <c r="AM257" i="1"/>
  <c r="AK257" i="1"/>
  <c r="I260" i="1"/>
  <c r="N260" i="1"/>
  <c r="CE257" i="1"/>
  <c r="BI257" i="1"/>
  <c r="BT257" i="1"/>
  <c r="BX257" i="1"/>
  <c r="BR257" i="1"/>
  <c r="BV257" i="1"/>
  <c r="CD257" i="1"/>
  <c r="BZ257" i="1"/>
  <c r="CB257" i="1"/>
  <c r="BU257" i="1"/>
  <c r="BS257" i="1"/>
  <c r="BW257" i="1"/>
  <c r="BY257" i="1"/>
  <c r="CC257" i="1"/>
  <c r="G258" i="1"/>
  <c r="F259" i="1"/>
  <c r="G259" i="1" s="1"/>
  <c r="BK257" i="1"/>
  <c r="BO257" i="1"/>
  <c r="BE257" i="1"/>
  <c r="BL257" i="1"/>
  <c r="BP257" i="1"/>
  <c r="BH257" i="1"/>
  <c r="BJ257" i="1"/>
  <c r="BN257" i="1"/>
  <c r="BD257" i="1"/>
  <c r="BF257" i="1"/>
  <c r="BQ257" i="1"/>
  <c r="BG257" i="1"/>
  <c r="BM257" i="1"/>
  <c r="J260" i="1"/>
  <c r="L260" i="1"/>
  <c r="K260" i="1"/>
  <c r="C261" i="1"/>
  <c r="U260" i="1"/>
  <c r="E260" i="1"/>
  <c r="M260" i="1"/>
  <c r="B262" i="1" l="1"/>
  <c r="T261" i="1"/>
  <c r="R261" i="1"/>
  <c r="Q261" i="1"/>
  <c r="P261" i="1"/>
  <c r="S261" i="1"/>
  <c r="F260" i="1"/>
  <c r="G260" i="1" s="1"/>
  <c r="O259" i="1"/>
  <c r="Z259" i="1" s="1"/>
  <c r="AA259" i="1" s="1"/>
  <c r="AU258" i="1"/>
  <c r="AT258" i="1"/>
  <c r="AS258" i="1"/>
  <c r="AG258" i="1"/>
  <c r="AP258" i="1"/>
  <c r="AZ258" i="1"/>
  <c r="BB258" i="1"/>
  <c r="AX258" i="1"/>
  <c r="AV258" i="1"/>
  <c r="AR258" i="1"/>
  <c r="AY258" i="1"/>
  <c r="BA258" i="1"/>
  <c r="BC258" i="1"/>
  <c r="AW258" i="1"/>
  <c r="AQ258" i="1"/>
  <c r="CC258" i="1"/>
  <c r="AB258" i="1"/>
  <c r="AL258" i="1"/>
  <c r="AF258" i="1"/>
  <c r="AN258" i="1"/>
  <c r="AJ258" i="1"/>
  <c r="AH258" i="1"/>
  <c r="AD258" i="1"/>
  <c r="AO258" i="1"/>
  <c r="AM258" i="1"/>
  <c r="AC258" i="1"/>
  <c r="AI258" i="1"/>
  <c r="AK258" i="1"/>
  <c r="AE258" i="1"/>
  <c r="I261" i="1"/>
  <c r="N261" i="1"/>
  <c r="BW258" i="1"/>
  <c r="BS258" i="1"/>
  <c r="BK258" i="1"/>
  <c r="CB258" i="1"/>
  <c r="BX258" i="1"/>
  <c r="BR258" i="1"/>
  <c r="BZ258" i="1"/>
  <c r="BT258" i="1"/>
  <c r="CD258" i="1"/>
  <c r="BV258" i="1"/>
  <c r="CE258" i="1"/>
  <c r="BY258" i="1"/>
  <c r="BU258" i="1"/>
  <c r="CA258" i="1"/>
  <c r="BI258" i="1"/>
  <c r="BQ258" i="1"/>
  <c r="BM258" i="1"/>
  <c r="BN258" i="1"/>
  <c r="BJ258" i="1"/>
  <c r="BF258" i="1"/>
  <c r="BL258" i="1"/>
  <c r="BD258" i="1"/>
  <c r="BH258" i="1"/>
  <c r="BP258" i="1"/>
  <c r="BG258" i="1"/>
  <c r="BE258" i="1"/>
  <c r="BO258" i="1"/>
  <c r="J261" i="1"/>
  <c r="C262" i="1"/>
  <c r="M261" i="1"/>
  <c r="U261" i="1"/>
  <c r="E261" i="1"/>
  <c r="L261" i="1"/>
  <c r="K261" i="1"/>
  <c r="B263" i="1" l="1"/>
  <c r="T262" i="1"/>
  <c r="Q262" i="1"/>
  <c r="S262" i="1"/>
  <c r="R262" i="1"/>
  <c r="P262" i="1"/>
  <c r="O260" i="1"/>
  <c r="Z260" i="1" s="1"/>
  <c r="AA260" i="1" s="1"/>
  <c r="V259" i="1"/>
  <c r="W259" i="1" s="1"/>
  <c r="AQ259" i="1"/>
  <c r="AT259" i="1"/>
  <c r="AS259" i="1"/>
  <c r="BA259" i="1"/>
  <c r="BC259" i="1"/>
  <c r="AY259" i="1"/>
  <c r="AC259" i="1"/>
  <c r="AV259" i="1"/>
  <c r="AP259" i="1"/>
  <c r="BB259" i="1"/>
  <c r="AX259" i="1"/>
  <c r="AR259" i="1"/>
  <c r="AZ259" i="1"/>
  <c r="AW259" i="1"/>
  <c r="AU259" i="1"/>
  <c r="AM259" i="1"/>
  <c r="AG259" i="1"/>
  <c r="AI259" i="1"/>
  <c r="AD259" i="1"/>
  <c r="AN259" i="1"/>
  <c r="AB259" i="1"/>
  <c r="AH259" i="1"/>
  <c r="AJ259" i="1"/>
  <c r="AF259" i="1"/>
  <c r="AL259" i="1"/>
  <c r="AO259" i="1"/>
  <c r="AE259" i="1"/>
  <c r="AK259" i="1"/>
  <c r="I262" i="1"/>
  <c r="N262" i="1"/>
  <c r="BG259" i="1"/>
  <c r="BR259" i="1"/>
  <c r="CB259" i="1"/>
  <c r="BT259" i="1"/>
  <c r="BZ259" i="1"/>
  <c r="CD259" i="1"/>
  <c r="BX259" i="1"/>
  <c r="BV259" i="1"/>
  <c r="BW259" i="1"/>
  <c r="CE259" i="1"/>
  <c r="BU259" i="1"/>
  <c r="BY259" i="1"/>
  <c r="CC259" i="1"/>
  <c r="BS259" i="1"/>
  <c r="CA259" i="1"/>
  <c r="F261" i="1"/>
  <c r="G261" i="1" s="1"/>
  <c r="BE259" i="1"/>
  <c r="BN259" i="1"/>
  <c r="BP259" i="1"/>
  <c r="BJ259" i="1"/>
  <c r="BL259" i="1"/>
  <c r="BD259" i="1"/>
  <c r="BH259" i="1"/>
  <c r="BF259" i="1"/>
  <c r="BO259" i="1"/>
  <c r="BK259" i="1"/>
  <c r="BI259" i="1"/>
  <c r="BQ259" i="1"/>
  <c r="BM259" i="1"/>
  <c r="J262" i="1"/>
  <c r="C263" i="1"/>
  <c r="M262" i="1"/>
  <c r="L262" i="1"/>
  <c r="K262" i="1"/>
  <c r="E262" i="1"/>
  <c r="U262" i="1"/>
  <c r="B264" i="1" l="1"/>
  <c r="T263" i="1"/>
  <c r="S263" i="1"/>
  <c r="P263" i="1"/>
  <c r="R263" i="1"/>
  <c r="Q263" i="1"/>
  <c r="V260" i="1"/>
  <c r="W260" i="1" s="1"/>
  <c r="O261" i="1"/>
  <c r="V261" i="1" s="1"/>
  <c r="W261" i="1" s="1"/>
  <c r="AQ260" i="1"/>
  <c r="AT260" i="1"/>
  <c r="BC260" i="1"/>
  <c r="AW260" i="1"/>
  <c r="BA260" i="1"/>
  <c r="AS260" i="1"/>
  <c r="AY260" i="1"/>
  <c r="AM260" i="1"/>
  <c r="AZ260" i="1"/>
  <c r="AP260" i="1"/>
  <c r="AR260" i="1"/>
  <c r="AX260" i="1"/>
  <c r="AV260" i="1"/>
  <c r="BB260" i="1"/>
  <c r="AU260" i="1"/>
  <c r="AE260" i="1"/>
  <c r="AO260" i="1"/>
  <c r="AK260" i="1"/>
  <c r="AC260" i="1"/>
  <c r="BW260" i="1"/>
  <c r="AF260" i="1"/>
  <c r="AD260" i="1"/>
  <c r="AJ260" i="1"/>
  <c r="AN260" i="1"/>
  <c r="AH260" i="1"/>
  <c r="AB260" i="1"/>
  <c r="AL260" i="1"/>
  <c r="AG260" i="1"/>
  <c r="AI260" i="1"/>
  <c r="I263" i="1"/>
  <c r="N263" i="1"/>
  <c r="BS260" i="1"/>
  <c r="BT260" i="1"/>
  <c r="BX260" i="1"/>
  <c r="BV260" i="1"/>
  <c r="BR260" i="1"/>
  <c r="BZ260" i="1"/>
  <c r="CB260" i="1"/>
  <c r="CD260" i="1"/>
  <c r="BU260" i="1"/>
  <c r="CE260" i="1"/>
  <c r="BY260" i="1"/>
  <c r="CA260" i="1"/>
  <c r="CC260" i="1"/>
  <c r="F262" i="1"/>
  <c r="G262" i="1" s="1"/>
  <c r="BL260" i="1"/>
  <c r="BD260" i="1"/>
  <c r="BH260" i="1"/>
  <c r="BJ260" i="1"/>
  <c r="BF260" i="1"/>
  <c r="BP260" i="1"/>
  <c r="BN260" i="1"/>
  <c r="BE260" i="1"/>
  <c r="BG260" i="1"/>
  <c r="BI260" i="1"/>
  <c r="BO260" i="1"/>
  <c r="BM260" i="1"/>
  <c r="BK260" i="1"/>
  <c r="BQ260" i="1"/>
  <c r="J263" i="1"/>
  <c r="K263" i="1"/>
  <c r="E263" i="1"/>
  <c r="U263" i="1"/>
  <c r="L263" i="1"/>
  <c r="C264" i="1"/>
  <c r="M263" i="1"/>
  <c r="B265" i="1" l="1"/>
  <c r="T264" i="1"/>
  <c r="R264" i="1"/>
  <c r="Q264" i="1"/>
  <c r="S264" i="1"/>
  <c r="P264" i="1"/>
  <c r="Z261" i="1"/>
  <c r="AA261" i="1" s="1"/>
  <c r="BB261" i="1" s="1"/>
  <c r="O262" i="1"/>
  <c r="Z262" i="1" s="1"/>
  <c r="AA262" i="1" s="1"/>
  <c r="I264" i="1"/>
  <c r="N264" i="1"/>
  <c r="F263" i="1"/>
  <c r="O263" i="1" s="1"/>
  <c r="J264" i="1"/>
  <c r="M264" i="1"/>
  <c r="K264" i="1"/>
  <c r="E264" i="1"/>
  <c r="U264" i="1"/>
  <c r="C265" i="1"/>
  <c r="L264" i="1"/>
  <c r="B266" i="1" l="1"/>
  <c r="T265" i="1"/>
  <c r="S265" i="1"/>
  <c r="R265" i="1"/>
  <c r="Q265" i="1"/>
  <c r="P265" i="1"/>
  <c r="AF261" i="1"/>
  <c r="BX261" i="1"/>
  <c r="AZ261" i="1"/>
  <c r="V262" i="1"/>
  <c r="W262" i="1" s="1"/>
  <c r="BW261" i="1"/>
  <c r="BN261" i="1"/>
  <c r="AI261" i="1"/>
  <c r="AT261" i="1"/>
  <c r="BF261" i="1"/>
  <c r="BJ261" i="1"/>
  <c r="BE261" i="1"/>
  <c r="BC261" i="1"/>
  <c r="BV261" i="1"/>
  <c r="BO261" i="1"/>
  <c r="AJ261" i="1"/>
  <c r="AW261" i="1"/>
  <c r="CE261" i="1"/>
  <c r="BH261" i="1"/>
  <c r="BR261" i="1"/>
  <c r="BQ261" i="1"/>
  <c r="BP261" i="1"/>
  <c r="BG261" i="1"/>
  <c r="BL261" i="1"/>
  <c r="AO261" i="1"/>
  <c r="AN261" i="1"/>
  <c r="AH261" i="1"/>
  <c r="AK261" i="1"/>
  <c r="AU261" i="1"/>
  <c r="AR261" i="1"/>
  <c r="AV261" i="1"/>
  <c r="AY261" i="1"/>
  <c r="CC261" i="1"/>
  <c r="BZ261" i="1"/>
  <c r="BT261" i="1"/>
  <c r="BS261" i="1"/>
  <c r="BK261" i="1"/>
  <c r="BM261" i="1"/>
  <c r="AC261" i="1"/>
  <c r="AD261" i="1"/>
  <c r="AB261" i="1"/>
  <c r="AE261" i="1"/>
  <c r="AQ261" i="1"/>
  <c r="AX261" i="1"/>
  <c r="AP261" i="1"/>
  <c r="BU261" i="1"/>
  <c r="CD261" i="1"/>
  <c r="CB261" i="1"/>
  <c r="BI261" i="1"/>
  <c r="BD261" i="1"/>
  <c r="CA261" i="1"/>
  <c r="AM261" i="1"/>
  <c r="AL261" i="1"/>
  <c r="BY261" i="1"/>
  <c r="AS261" i="1"/>
  <c r="BA261" i="1"/>
  <c r="AG261" i="1"/>
  <c r="F264" i="1"/>
  <c r="O264" i="1" s="1"/>
  <c r="V264" i="1" s="1"/>
  <c r="W264" i="1" s="1"/>
  <c r="Z263" i="1"/>
  <c r="AA263" i="1" s="1"/>
  <c r="V263" i="1"/>
  <c r="W263" i="1" s="1"/>
  <c r="AW262" i="1"/>
  <c r="AT262" i="1"/>
  <c r="BC262" i="1"/>
  <c r="AM262" i="1"/>
  <c r="AV262" i="1"/>
  <c r="AR262" i="1"/>
  <c r="AX262" i="1"/>
  <c r="AZ262" i="1"/>
  <c r="AP262" i="1"/>
  <c r="BB262" i="1"/>
  <c r="AY262" i="1"/>
  <c r="AS262" i="1"/>
  <c r="AU262" i="1"/>
  <c r="BA262" i="1"/>
  <c r="AQ262" i="1"/>
  <c r="AO262" i="1"/>
  <c r="AG262" i="1"/>
  <c r="BU262" i="1"/>
  <c r="AD262" i="1"/>
  <c r="AJ262" i="1"/>
  <c r="AH262" i="1"/>
  <c r="AN262" i="1"/>
  <c r="AB262" i="1"/>
  <c r="AF262" i="1"/>
  <c r="AL262" i="1"/>
  <c r="AK262" i="1"/>
  <c r="AI262" i="1"/>
  <c r="AC262" i="1"/>
  <c r="AE262" i="1"/>
  <c r="I265" i="1"/>
  <c r="N265" i="1"/>
  <c r="BY262" i="1"/>
  <c r="CA262" i="1"/>
  <c r="CE262" i="1"/>
  <c r="CC262" i="1"/>
  <c r="BS262" i="1"/>
  <c r="BW262" i="1"/>
  <c r="BG262" i="1"/>
  <c r="BT262" i="1"/>
  <c r="CB262" i="1"/>
  <c r="BR262" i="1"/>
  <c r="BZ262" i="1"/>
  <c r="BV262" i="1"/>
  <c r="BX262" i="1"/>
  <c r="CD262" i="1"/>
  <c r="G263" i="1"/>
  <c r="BI262" i="1"/>
  <c r="BO262" i="1"/>
  <c r="BQ262" i="1"/>
  <c r="BN262" i="1"/>
  <c r="BJ262" i="1"/>
  <c r="BF262" i="1"/>
  <c r="BL262" i="1"/>
  <c r="BP262" i="1"/>
  <c r="BD262" i="1"/>
  <c r="BH262" i="1"/>
  <c r="BM262" i="1"/>
  <c r="BE262" i="1"/>
  <c r="BK262" i="1"/>
  <c r="J265" i="1"/>
  <c r="L265" i="1"/>
  <c r="C266" i="1"/>
  <c r="E265" i="1"/>
  <c r="U265" i="1"/>
  <c r="M265" i="1"/>
  <c r="K265" i="1"/>
  <c r="B267" i="1" l="1"/>
  <c r="T266" i="1"/>
  <c r="P266" i="1"/>
  <c r="S266" i="1"/>
  <c r="Q266" i="1"/>
  <c r="R266" i="1"/>
  <c r="G264" i="1"/>
  <c r="F265" i="1"/>
  <c r="G265" i="1" s="1"/>
  <c r="Z264" i="1"/>
  <c r="AA264" i="1" s="1"/>
  <c r="AS263" i="1"/>
  <c r="AT263" i="1"/>
  <c r="AU263" i="1"/>
  <c r="AY263" i="1"/>
  <c r="AQ263" i="1"/>
  <c r="BC263" i="1"/>
  <c r="AO263" i="1"/>
  <c r="AR263" i="1"/>
  <c r="AV263" i="1"/>
  <c r="AX263" i="1"/>
  <c r="AZ263" i="1"/>
  <c r="BB263" i="1"/>
  <c r="AP263" i="1"/>
  <c r="AW263" i="1"/>
  <c r="BA263" i="1"/>
  <c r="AM263" i="1"/>
  <c r="AK263" i="1"/>
  <c r="AI263" i="1"/>
  <c r="AG263" i="1"/>
  <c r="AE263" i="1"/>
  <c r="AC263" i="1"/>
  <c r="CA263" i="1"/>
  <c r="AF263" i="1"/>
  <c r="AL263" i="1"/>
  <c r="AJ263" i="1"/>
  <c r="AH263" i="1"/>
  <c r="AD263" i="1"/>
  <c r="AN263" i="1"/>
  <c r="AB263" i="1"/>
  <c r="I266" i="1"/>
  <c r="N266" i="1"/>
  <c r="BU263" i="1"/>
  <c r="BS263" i="1"/>
  <c r="BY263" i="1"/>
  <c r="CC263" i="1"/>
  <c r="BM263" i="1"/>
  <c r="CD263" i="1"/>
  <c r="BT263" i="1"/>
  <c r="BX263" i="1"/>
  <c r="CB263" i="1"/>
  <c r="BV263" i="1"/>
  <c r="BR263" i="1"/>
  <c r="BZ263" i="1"/>
  <c r="CE263" i="1"/>
  <c r="BW263" i="1"/>
  <c r="BQ263" i="1"/>
  <c r="BO263" i="1"/>
  <c r="BE263" i="1"/>
  <c r="BL263" i="1"/>
  <c r="BD263" i="1"/>
  <c r="BH263" i="1"/>
  <c r="BF263" i="1"/>
  <c r="BN263" i="1"/>
  <c r="BP263" i="1"/>
  <c r="BJ263" i="1"/>
  <c r="BK263" i="1"/>
  <c r="BG263" i="1"/>
  <c r="BI263" i="1"/>
  <c r="J266" i="1"/>
  <c r="M266" i="1"/>
  <c r="C267" i="1"/>
  <c r="E266" i="1"/>
  <c r="L266" i="1"/>
  <c r="U266" i="1"/>
  <c r="K266" i="1"/>
  <c r="B268" i="1" l="1"/>
  <c r="T267" i="1"/>
  <c r="R267" i="1"/>
  <c r="Q267" i="1"/>
  <c r="P267" i="1"/>
  <c r="S267" i="1"/>
  <c r="O265" i="1"/>
  <c r="Z265" i="1" s="1"/>
  <c r="AA265" i="1" s="1"/>
  <c r="F266" i="1"/>
  <c r="O266" i="1" s="1"/>
  <c r="V266" i="1" s="1"/>
  <c r="W266" i="1" s="1"/>
  <c r="AY264" i="1"/>
  <c r="AT264" i="1"/>
  <c r="BC264" i="1"/>
  <c r="AP264" i="1"/>
  <c r="AX264" i="1"/>
  <c r="AV264" i="1"/>
  <c r="AZ264" i="1"/>
  <c r="AR264" i="1"/>
  <c r="BB264" i="1"/>
  <c r="AS264" i="1"/>
  <c r="AQ264" i="1"/>
  <c r="AW264" i="1"/>
  <c r="AU264" i="1"/>
  <c r="BA264" i="1"/>
  <c r="BW264" i="1"/>
  <c r="AH264" i="1"/>
  <c r="AN264" i="1"/>
  <c r="AB264" i="1"/>
  <c r="AL264" i="1"/>
  <c r="AD264" i="1"/>
  <c r="AJ264" i="1"/>
  <c r="AF264" i="1"/>
  <c r="AG264" i="1"/>
  <c r="AE264" i="1"/>
  <c r="AC264" i="1"/>
  <c r="AK264" i="1"/>
  <c r="AM264" i="1"/>
  <c r="AO264" i="1"/>
  <c r="AI264" i="1"/>
  <c r="I267" i="1"/>
  <c r="N267" i="1"/>
  <c r="BY264" i="1"/>
  <c r="CA264" i="1"/>
  <c r="BI264" i="1"/>
  <c r="CB264" i="1"/>
  <c r="BR264" i="1"/>
  <c r="BX264" i="1"/>
  <c r="BZ264" i="1"/>
  <c r="BV264" i="1"/>
  <c r="BT264" i="1"/>
  <c r="CD264" i="1"/>
  <c r="CE264" i="1"/>
  <c r="BU264" i="1"/>
  <c r="BS264" i="1"/>
  <c r="CC264" i="1"/>
  <c r="BQ264" i="1"/>
  <c r="BG264" i="1"/>
  <c r="BN264" i="1"/>
  <c r="BP264" i="1"/>
  <c r="BJ264" i="1"/>
  <c r="BD264" i="1"/>
  <c r="BH264" i="1"/>
  <c r="BF264" i="1"/>
  <c r="BL264" i="1"/>
  <c r="BK264" i="1"/>
  <c r="BE264" i="1"/>
  <c r="BO264" i="1"/>
  <c r="BM264" i="1"/>
  <c r="J267" i="1"/>
  <c r="L267" i="1"/>
  <c r="E267" i="1"/>
  <c r="M267" i="1"/>
  <c r="C268" i="1"/>
  <c r="U267" i="1"/>
  <c r="K267" i="1"/>
  <c r="B269" i="1" l="1"/>
  <c r="T268" i="1"/>
  <c r="S268" i="1"/>
  <c r="P268" i="1"/>
  <c r="Q268" i="1"/>
  <c r="R268" i="1"/>
  <c r="V265" i="1"/>
  <c r="W265" i="1" s="1"/>
  <c r="G266" i="1"/>
  <c r="Z266" i="1"/>
  <c r="AA266" i="1" s="1"/>
  <c r="F267" i="1"/>
  <c r="O267" i="1" s="1"/>
  <c r="Z267" i="1" s="1"/>
  <c r="AA267" i="1" s="1"/>
  <c r="AY265" i="1"/>
  <c r="AT265" i="1"/>
  <c r="AV265" i="1"/>
  <c r="AR265" i="1"/>
  <c r="AX265" i="1"/>
  <c r="BB265" i="1"/>
  <c r="AP265" i="1"/>
  <c r="AZ265" i="1"/>
  <c r="AW265" i="1"/>
  <c r="BA265" i="1"/>
  <c r="BC265" i="1"/>
  <c r="AU265" i="1"/>
  <c r="AQ265" i="1"/>
  <c r="AS265" i="1"/>
  <c r="BS265" i="1"/>
  <c r="AJ265" i="1"/>
  <c r="AD265" i="1"/>
  <c r="AN265" i="1"/>
  <c r="AL265" i="1"/>
  <c r="AH265" i="1"/>
  <c r="AB265" i="1"/>
  <c r="AF265" i="1"/>
  <c r="AI265" i="1"/>
  <c r="AG265" i="1"/>
  <c r="AE265" i="1"/>
  <c r="AC265" i="1"/>
  <c r="AO265" i="1"/>
  <c r="AM265" i="1"/>
  <c r="AK265" i="1"/>
  <c r="I268" i="1"/>
  <c r="N268" i="1"/>
  <c r="CC265" i="1"/>
  <c r="BW265" i="1"/>
  <c r="CA265" i="1"/>
  <c r="BU265" i="1"/>
  <c r="BT265" i="1"/>
  <c r="BX265" i="1"/>
  <c r="BZ265" i="1"/>
  <c r="BR265" i="1"/>
  <c r="CB265" i="1"/>
  <c r="CD265" i="1"/>
  <c r="BV265" i="1"/>
  <c r="CE265" i="1"/>
  <c r="BY265" i="1"/>
  <c r="BE265" i="1"/>
  <c r="BL265" i="1"/>
  <c r="BP265" i="1"/>
  <c r="BH265" i="1"/>
  <c r="BJ265" i="1"/>
  <c r="BN265" i="1"/>
  <c r="BD265" i="1"/>
  <c r="BF265" i="1"/>
  <c r="BQ265" i="1"/>
  <c r="BG265" i="1"/>
  <c r="BI265" i="1"/>
  <c r="BK265" i="1"/>
  <c r="BO265" i="1"/>
  <c r="BM265" i="1"/>
  <c r="J268" i="1"/>
  <c r="L268" i="1"/>
  <c r="K268" i="1"/>
  <c r="U268" i="1"/>
  <c r="C269" i="1"/>
  <c r="E268" i="1"/>
  <c r="M268" i="1"/>
  <c r="B270" i="1" l="1"/>
  <c r="T269" i="1"/>
  <c r="P269" i="1"/>
  <c r="Q269" i="1"/>
  <c r="S269" i="1"/>
  <c r="R269" i="1"/>
  <c r="G267" i="1"/>
  <c r="V267" i="1"/>
  <c r="W267" i="1" s="1"/>
  <c r="BA266" i="1"/>
  <c r="AT266" i="1"/>
  <c r="AU267" i="1"/>
  <c r="AT267" i="1"/>
  <c r="AQ267" i="1"/>
  <c r="AS267" i="1"/>
  <c r="AU266" i="1"/>
  <c r="AE266" i="1"/>
  <c r="AP266" i="1"/>
  <c r="AX266" i="1"/>
  <c r="AR266" i="1"/>
  <c r="BB266" i="1"/>
  <c r="AZ266" i="1"/>
  <c r="AV266" i="1"/>
  <c r="AY266" i="1"/>
  <c r="AW267" i="1"/>
  <c r="AZ267" i="1"/>
  <c r="AP267" i="1"/>
  <c r="AX267" i="1"/>
  <c r="AV267" i="1"/>
  <c r="AR267" i="1"/>
  <c r="BB267" i="1"/>
  <c r="BC266" i="1"/>
  <c r="AS266" i="1"/>
  <c r="BA267" i="1"/>
  <c r="BC267" i="1"/>
  <c r="AW266" i="1"/>
  <c r="AQ266" i="1"/>
  <c r="AY267" i="1"/>
  <c r="CC267" i="1"/>
  <c r="AD267" i="1"/>
  <c r="AN267" i="1"/>
  <c r="AB267" i="1"/>
  <c r="AH267" i="1"/>
  <c r="AL267" i="1"/>
  <c r="AJ267" i="1"/>
  <c r="AF267" i="1"/>
  <c r="AO266" i="1"/>
  <c r="AI266" i="1"/>
  <c r="AO267" i="1"/>
  <c r="AK266" i="1"/>
  <c r="AE267" i="1"/>
  <c r="AK267" i="1"/>
  <c r="BS266" i="1"/>
  <c r="AB266" i="1"/>
  <c r="AL266" i="1"/>
  <c r="AF266" i="1"/>
  <c r="AH266" i="1"/>
  <c r="AD266" i="1"/>
  <c r="AJ266" i="1"/>
  <c r="AN266" i="1"/>
  <c r="AG266" i="1"/>
  <c r="AM267" i="1"/>
  <c r="AG267" i="1"/>
  <c r="AC266" i="1"/>
  <c r="AM266" i="1"/>
  <c r="AI267" i="1"/>
  <c r="AC267" i="1"/>
  <c r="BP267" i="1"/>
  <c r="BI267" i="1"/>
  <c r="BG267" i="1"/>
  <c r="I269" i="1"/>
  <c r="N269" i="1"/>
  <c r="BS267" i="1"/>
  <c r="BH267" i="1"/>
  <c r="BM267" i="1"/>
  <c r="BF267" i="1"/>
  <c r="CA267" i="1"/>
  <c r="BO267" i="1"/>
  <c r="BJ267" i="1"/>
  <c r="BU267" i="1"/>
  <c r="CC266" i="1"/>
  <c r="BK267" i="1"/>
  <c r="BL267" i="1"/>
  <c r="BE267" i="1"/>
  <c r="BW267" i="1"/>
  <c r="BY267" i="1"/>
  <c r="BQ267" i="1"/>
  <c r="BD267" i="1"/>
  <c r="BN267" i="1"/>
  <c r="CE267" i="1"/>
  <c r="CA266" i="1"/>
  <c r="CB266" i="1"/>
  <c r="BT266" i="1"/>
  <c r="BX266" i="1"/>
  <c r="CD266" i="1"/>
  <c r="BR266" i="1"/>
  <c r="BV266" i="1"/>
  <c r="BZ266" i="1"/>
  <c r="BU266" i="1"/>
  <c r="BW266" i="1"/>
  <c r="CE266" i="1"/>
  <c r="BY266" i="1"/>
  <c r="BZ267" i="1"/>
  <c r="CB267" i="1"/>
  <c r="BX267" i="1"/>
  <c r="BR267" i="1"/>
  <c r="BV267" i="1"/>
  <c r="BT267" i="1"/>
  <c r="CD267" i="1"/>
  <c r="F268" i="1"/>
  <c r="O268" i="1" s="1"/>
  <c r="BM266" i="1"/>
  <c r="BL266" i="1"/>
  <c r="BP266" i="1"/>
  <c r="BH266" i="1"/>
  <c r="BD266" i="1"/>
  <c r="BN266" i="1"/>
  <c r="BJ266" i="1"/>
  <c r="BF266" i="1"/>
  <c r="BG266" i="1"/>
  <c r="BO266" i="1"/>
  <c r="BQ266" i="1"/>
  <c r="BK266" i="1"/>
  <c r="BE266" i="1"/>
  <c r="BI266" i="1"/>
  <c r="J269" i="1"/>
  <c r="E269" i="1"/>
  <c r="C270" i="1"/>
  <c r="U269" i="1"/>
  <c r="L269" i="1"/>
  <c r="M269" i="1"/>
  <c r="K269" i="1"/>
  <c r="B271" i="1" l="1"/>
  <c r="T270" i="1"/>
  <c r="Q270" i="1"/>
  <c r="S270" i="1"/>
  <c r="R270" i="1"/>
  <c r="P270" i="1"/>
  <c r="G268" i="1"/>
  <c r="Z268" i="1"/>
  <c r="AA268" i="1" s="1"/>
  <c r="V268" i="1"/>
  <c r="W268" i="1" s="1"/>
  <c r="I270" i="1"/>
  <c r="N270" i="1"/>
  <c r="F269" i="1"/>
  <c r="O269" i="1" s="1"/>
  <c r="J270" i="1"/>
  <c r="C271" i="1"/>
  <c r="M270" i="1"/>
  <c r="E270" i="1"/>
  <c r="U270" i="1"/>
  <c r="L270" i="1"/>
  <c r="K270" i="1"/>
  <c r="B272" i="1" l="1"/>
  <c r="T271" i="1"/>
  <c r="S271" i="1"/>
  <c r="R271" i="1"/>
  <c r="P271" i="1"/>
  <c r="Q271" i="1"/>
  <c r="Z269" i="1"/>
  <c r="AA269" i="1" s="1"/>
  <c r="V269" i="1"/>
  <c r="W269" i="1" s="1"/>
  <c r="BC268" i="1"/>
  <c r="AT268" i="1"/>
  <c r="AQ268" i="1"/>
  <c r="AU268" i="1"/>
  <c r="AS268" i="1"/>
  <c r="AP268" i="1"/>
  <c r="BB268" i="1"/>
  <c r="AV268" i="1"/>
  <c r="AX268" i="1"/>
  <c r="AZ268" i="1"/>
  <c r="AR268" i="1"/>
  <c r="AY268" i="1"/>
  <c r="BA268" i="1"/>
  <c r="AW268" i="1"/>
  <c r="BU268" i="1"/>
  <c r="AF268" i="1"/>
  <c r="AD268" i="1"/>
  <c r="AJ268" i="1"/>
  <c r="AB268" i="1"/>
  <c r="AL268" i="1"/>
  <c r="AH268" i="1"/>
  <c r="AN268" i="1"/>
  <c r="AK268" i="1"/>
  <c r="AM268" i="1"/>
  <c r="AG268" i="1"/>
  <c r="AC268" i="1"/>
  <c r="AI268" i="1"/>
  <c r="AO268" i="1"/>
  <c r="AE268" i="1"/>
  <c r="I271" i="1"/>
  <c r="N271" i="1"/>
  <c r="BQ268" i="1"/>
  <c r="BZ268" i="1"/>
  <c r="BR268" i="1"/>
  <c r="BT268" i="1"/>
  <c r="CB268" i="1"/>
  <c r="CD268" i="1"/>
  <c r="BX268" i="1"/>
  <c r="BV268" i="1"/>
  <c r="CE268" i="1"/>
  <c r="BY268" i="1"/>
  <c r="BW268" i="1"/>
  <c r="CC268" i="1"/>
  <c r="CA268" i="1"/>
  <c r="BS268" i="1"/>
  <c r="F270" i="1"/>
  <c r="O270" i="1" s="1"/>
  <c r="G269" i="1"/>
  <c r="BG268" i="1"/>
  <c r="BM268" i="1"/>
  <c r="BK268" i="1"/>
  <c r="BL268" i="1"/>
  <c r="BD268" i="1"/>
  <c r="BH268" i="1"/>
  <c r="BJ268" i="1"/>
  <c r="BF268" i="1"/>
  <c r="BP268" i="1"/>
  <c r="BN268" i="1"/>
  <c r="BE268" i="1"/>
  <c r="BO268" i="1"/>
  <c r="BI268" i="1"/>
  <c r="J271" i="1"/>
  <c r="U271" i="1"/>
  <c r="L271" i="1"/>
  <c r="C272" i="1"/>
  <c r="K271" i="1"/>
  <c r="E271" i="1"/>
  <c r="M271" i="1"/>
  <c r="B273" i="1" l="1"/>
  <c r="T272" i="1"/>
  <c r="R272" i="1"/>
  <c r="Q272" i="1"/>
  <c r="S272" i="1"/>
  <c r="P272" i="1"/>
  <c r="G270" i="1"/>
  <c r="F271" i="1"/>
  <c r="O271" i="1" s="1"/>
  <c r="V271" i="1" s="1"/>
  <c r="W271" i="1" s="1"/>
  <c r="Z270" i="1"/>
  <c r="AA270" i="1" s="1"/>
  <c r="V270" i="1"/>
  <c r="W270" i="1" s="1"/>
  <c r="AW269" i="1"/>
  <c r="AT269" i="1"/>
  <c r="BC269" i="1"/>
  <c r="BA269" i="1"/>
  <c r="AQ269" i="1"/>
  <c r="AS269" i="1"/>
  <c r="AK269" i="1"/>
  <c r="AP269" i="1"/>
  <c r="AV269" i="1"/>
  <c r="AZ269" i="1"/>
  <c r="AX269" i="1"/>
  <c r="AR269" i="1"/>
  <c r="BB269" i="1"/>
  <c r="AY269" i="1"/>
  <c r="AU269" i="1"/>
  <c r="AO269" i="1"/>
  <c r="AE269" i="1"/>
  <c r="BU269" i="1"/>
  <c r="AB269" i="1"/>
  <c r="AH269" i="1"/>
  <c r="AF269" i="1"/>
  <c r="AL269" i="1"/>
  <c r="AJ269" i="1"/>
  <c r="AD269" i="1"/>
  <c r="AN269" i="1"/>
  <c r="AI269" i="1"/>
  <c r="AG269" i="1"/>
  <c r="AM269" i="1"/>
  <c r="AC269" i="1"/>
  <c r="I272" i="1"/>
  <c r="N272" i="1"/>
  <c r="BS269" i="1"/>
  <c r="CA269" i="1"/>
  <c r="BO269" i="1"/>
  <c r="BR269" i="1"/>
  <c r="BT269" i="1"/>
  <c r="CB269" i="1"/>
  <c r="BX269" i="1"/>
  <c r="BV269" i="1"/>
  <c r="CD269" i="1"/>
  <c r="BZ269" i="1"/>
  <c r="CE269" i="1"/>
  <c r="BY269" i="1"/>
  <c r="CC269" i="1"/>
  <c r="BW269" i="1"/>
  <c r="G271" i="1"/>
  <c r="BM269" i="1"/>
  <c r="BK269" i="1"/>
  <c r="BE269" i="1"/>
  <c r="BN269" i="1"/>
  <c r="BD269" i="1"/>
  <c r="BF269" i="1"/>
  <c r="BL269" i="1"/>
  <c r="BP269" i="1"/>
  <c r="BH269" i="1"/>
  <c r="BJ269" i="1"/>
  <c r="BG269" i="1"/>
  <c r="BQ269" i="1"/>
  <c r="BI269" i="1"/>
  <c r="J272" i="1"/>
  <c r="M272" i="1"/>
  <c r="U272" i="1"/>
  <c r="C273" i="1"/>
  <c r="E272" i="1"/>
  <c r="L272" i="1"/>
  <c r="K272" i="1"/>
  <c r="B274" i="1" l="1"/>
  <c r="T273" i="1"/>
  <c r="R273" i="1"/>
  <c r="P273" i="1"/>
  <c r="Q273" i="1"/>
  <c r="S273" i="1"/>
  <c r="Z271" i="1"/>
  <c r="AA271" i="1" s="1"/>
  <c r="F272" i="1"/>
  <c r="O272" i="1" s="1"/>
  <c r="AQ270" i="1"/>
  <c r="AT270" i="1"/>
  <c r="AU270" i="1"/>
  <c r="AM270" i="1"/>
  <c r="AV270" i="1"/>
  <c r="AR270" i="1"/>
  <c r="AX270" i="1"/>
  <c r="AZ270" i="1"/>
  <c r="BB270" i="1"/>
  <c r="AP270" i="1"/>
  <c r="BC270" i="1"/>
  <c r="AY270" i="1"/>
  <c r="BA270" i="1"/>
  <c r="AS270" i="1"/>
  <c r="AW270" i="1"/>
  <c r="AO270" i="1"/>
  <c r="AG270" i="1"/>
  <c r="AD270" i="1"/>
  <c r="AJ270" i="1"/>
  <c r="AH270" i="1"/>
  <c r="AN270" i="1"/>
  <c r="AF270" i="1"/>
  <c r="AB270" i="1"/>
  <c r="AL270" i="1"/>
  <c r="AK270" i="1"/>
  <c r="AI270" i="1"/>
  <c r="AC270" i="1"/>
  <c r="AE270" i="1"/>
  <c r="I273" i="1"/>
  <c r="N273" i="1"/>
  <c r="BO270" i="1"/>
  <c r="BX270" i="1"/>
  <c r="CB270" i="1"/>
  <c r="BZ270" i="1"/>
  <c r="BV270" i="1"/>
  <c r="CD270" i="1"/>
  <c r="BR270" i="1"/>
  <c r="BT270" i="1"/>
  <c r="BY270" i="1"/>
  <c r="BW270" i="1"/>
  <c r="CC270" i="1"/>
  <c r="CE270" i="1"/>
  <c r="CA270" i="1"/>
  <c r="BU270" i="1"/>
  <c r="BS270" i="1"/>
  <c r="BQ270" i="1"/>
  <c r="BG270" i="1"/>
  <c r="BE270" i="1"/>
  <c r="BK270" i="1"/>
  <c r="BI270" i="1"/>
  <c r="BN270" i="1"/>
  <c r="BJ270" i="1"/>
  <c r="BF270" i="1"/>
  <c r="BP270" i="1"/>
  <c r="BH270" i="1"/>
  <c r="BD270" i="1"/>
  <c r="BL270" i="1"/>
  <c r="BM270" i="1"/>
  <c r="J273" i="1"/>
  <c r="E273" i="1"/>
  <c r="M273" i="1"/>
  <c r="C274" i="1"/>
  <c r="U273" i="1"/>
  <c r="K273" i="1"/>
  <c r="L273" i="1"/>
  <c r="B275" i="1" l="1"/>
  <c r="T274" i="1"/>
  <c r="R274" i="1"/>
  <c r="P274" i="1"/>
  <c r="S274" i="1"/>
  <c r="Q274" i="1"/>
  <c r="G272" i="1"/>
  <c r="Z272" i="1"/>
  <c r="AA272" i="1" s="1"/>
  <c r="V272" i="1"/>
  <c r="W272" i="1" s="1"/>
  <c r="AS271" i="1"/>
  <c r="AT271" i="1"/>
  <c r="AO271" i="1"/>
  <c r="AV271" i="1"/>
  <c r="AX271" i="1"/>
  <c r="AR271" i="1"/>
  <c r="BB271" i="1"/>
  <c r="AZ271" i="1"/>
  <c r="AP271" i="1"/>
  <c r="AU271" i="1"/>
  <c r="BA271" i="1"/>
  <c r="AQ271" i="1"/>
  <c r="BC271" i="1"/>
  <c r="AW271" i="1"/>
  <c r="AY271" i="1"/>
  <c r="AK271" i="1"/>
  <c r="AI271" i="1"/>
  <c r="CC271" i="1"/>
  <c r="AF271" i="1"/>
  <c r="AL271" i="1"/>
  <c r="AJ271" i="1"/>
  <c r="AB271" i="1"/>
  <c r="AD271" i="1"/>
  <c r="AH271" i="1"/>
  <c r="AN271" i="1"/>
  <c r="AM271" i="1"/>
  <c r="AG271" i="1"/>
  <c r="AE271" i="1"/>
  <c r="AC271" i="1"/>
  <c r="I274" i="1"/>
  <c r="N274" i="1"/>
  <c r="CE271" i="1"/>
  <c r="CA271" i="1"/>
  <c r="BS271" i="1"/>
  <c r="BY271" i="1"/>
  <c r="BW271" i="1"/>
  <c r="BO271" i="1"/>
  <c r="BT271" i="1"/>
  <c r="CB271" i="1"/>
  <c r="BX271" i="1"/>
  <c r="BR271" i="1"/>
  <c r="CD271" i="1"/>
  <c r="BV271" i="1"/>
  <c r="BZ271" i="1"/>
  <c r="BU271" i="1"/>
  <c r="F273" i="1"/>
  <c r="G273" i="1" s="1"/>
  <c r="BE271" i="1"/>
  <c r="BL271" i="1"/>
  <c r="BD271" i="1"/>
  <c r="BH271" i="1"/>
  <c r="BF271" i="1"/>
  <c r="BN271" i="1"/>
  <c r="BP271" i="1"/>
  <c r="BJ271" i="1"/>
  <c r="BK271" i="1"/>
  <c r="BG271" i="1"/>
  <c r="BI271" i="1"/>
  <c r="BQ271" i="1"/>
  <c r="BM271" i="1"/>
  <c r="J274" i="1"/>
  <c r="C275" i="1"/>
  <c r="U274" i="1"/>
  <c r="L274" i="1"/>
  <c r="E274" i="1"/>
  <c r="M274" i="1"/>
  <c r="K274" i="1"/>
  <c r="B276" i="1" l="1"/>
  <c r="T275" i="1"/>
  <c r="Q275" i="1"/>
  <c r="S275" i="1"/>
  <c r="P275" i="1"/>
  <c r="R275" i="1"/>
  <c r="F274" i="1"/>
  <c r="G274" i="1" s="1"/>
  <c r="O273" i="1"/>
  <c r="Z273" i="1" s="1"/>
  <c r="AA273" i="1" s="1"/>
  <c r="BC272" i="1"/>
  <c r="AT272" i="1"/>
  <c r="AY272" i="1"/>
  <c r="AS272" i="1"/>
  <c r="AU272" i="1"/>
  <c r="AW272" i="1"/>
  <c r="AI272" i="1"/>
  <c r="AR272" i="1"/>
  <c r="AV272" i="1"/>
  <c r="AX272" i="1"/>
  <c r="AP272" i="1"/>
  <c r="AZ272" i="1"/>
  <c r="BB272" i="1"/>
  <c r="BA272" i="1"/>
  <c r="AQ272" i="1"/>
  <c r="AM272" i="1"/>
  <c r="AK272" i="1"/>
  <c r="CC272" i="1"/>
  <c r="AH272" i="1"/>
  <c r="AN272" i="1"/>
  <c r="AB272" i="1"/>
  <c r="AL272" i="1"/>
  <c r="AJ272" i="1"/>
  <c r="AF272" i="1"/>
  <c r="AD272" i="1"/>
  <c r="AO272" i="1"/>
  <c r="AG272" i="1"/>
  <c r="AE272" i="1"/>
  <c r="AC272" i="1"/>
  <c r="I275" i="1"/>
  <c r="N275" i="1"/>
  <c r="CE272" i="1"/>
  <c r="BS272" i="1"/>
  <c r="BQ272" i="1"/>
  <c r="CD272" i="1"/>
  <c r="BT272" i="1"/>
  <c r="CB272" i="1"/>
  <c r="BR272" i="1"/>
  <c r="BZ272" i="1"/>
  <c r="BV272" i="1"/>
  <c r="BX272" i="1"/>
  <c r="BW272" i="1"/>
  <c r="CA272" i="1"/>
  <c r="BY272" i="1"/>
  <c r="BU272" i="1"/>
  <c r="BI272" i="1"/>
  <c r="BG272" i="1"/>
  <c r="BE272" i="1"/>
  <c r="BM272" i="1"/>
  <c r="BO272" i="1"/>
  <c r="BN272" i="1"/>
  <c r="BL272" i="1"/>
  <c r="BH272" i="1"/>
  <c r="BF272" i="1"/>
  <c r="BJ272" i="1"/>
  <c r="BP272" i="1"/>
  <c r="BD272" i="1"/>
  <c r="BK272" i="1"/>
  <c r="J275" i="1"/>
  <c r="E275" i="1"/>
  <c r="K275" i="1"/>
  <c r="M275" i="1"/>
  <c r="L275" i="1"/>
  <c r="C276" i="1"/>
  <c r="U275" i="1"/>
  <c r="B277" i="1" l="1"/>
  <c r="T276" i="1"/>
  <c r="S276" i="1"/>
  <c r="R276" i="1"/>
  <c r="Q276" i="1"/>
  <c r="P276" i="1"/>
  <c r="O274" i="1"/>
  <c r="Z274" i="1" s="1"/>
  <c r="AA274" i="1" s="1"/>
  <c r="V273" i="1"/>
  <c r="W273" i="1" s="1"/>
  <c r="F275" i="1"/>
  <c r="O275" i="1" s="1"/>
  <c r="BC273" i="1"/>
  <c r="AT273" i="1"/>
  <c r="AX273" i="1"/>
  <c r="AV273" i="1"/>
  <c r="BB273" i="1"/>
  <c r="AZ273" i="1"/>
  <c r="AR273" i="1"/>
  <c r="AP273" i="1"/>
  <c r="AU273" i="1"/>
  <c r="AW273" i="1"/>
  <c r="BA273" i="1"/>
  <c r="AS273" i="1"/>
  <c r="AY273" i="1"/>
  <c r="AQ273" i="1"/>
  <c r="CA273" i="1"/>
  <c r="AJ273" i="1"/>
  <c r="AD273" i="1"/>
  <c r="AN273" i="1"/>
  <c r="AF273" i="1"/>
  <c r="AB273" i="1"/>
  <c r="AL273" i="1"/>
  <c r="AH273" i="1"/>
  <c r="AE273" i="1"/>
  <c r="AC273" i="1"/>
  <c r="AO273" i="1"/>
  <c r="AM273" i="1"/>
  <c r="AK273" i="1"/>
  <c r="AI273" i="1"/>
  <c r="AG273" i="1"/>
  <c r="I276" i="1"/>
  <c r="N276" i="1"/>
  <c r="BS273" i="1"/>
  <c r="BX273" i="1"/>
  <c r="CB273" i="1"/>
  <c r="BR273" i="1"/>
  <c r="BZ273" i="1"/>
  <c r="BV273" i="1"/>
  <c r="CD273" i="1"/>
  <c r="BT273" i="1"/>
  <c r="CE273" i="1"/>
  <c r="BU273" i="1"/>
  <c r="BW273" i="1"/>
  <c r="CC273" i="1"/>
  <c r="BY273" i="1"/>
  <c r="BH273" i="1"/>
  <c r="BJ273" i="1"/>
  <c r="BF273" i="1"/>
  <c r="BN273" i="1"/>
  <c r="BP273" i="1"/>
  <c r="BD273" i="1"/>
  <c r="BL273" i="1"/>
  <c r="BG273" i="1"/>
  <c r="BI273" i="1"/>
  <c r="BE273" i="1"/>
  <c r="BQ273" i="1"/>
  <c r="BO273" i="1"/>
  <c r="BK273" i="1"/>
  <c r="BM273" i="1"/>
  <c r="J276" i="1"/>
  <c r="E276" i="1"/>
  <c r="C277" i="1"/>
  <c r="K276" i="1"/>
  <c r="U276" i="1"/>
  <c r="M276" i="1"/>
  <c r="L276" i="1"/>
  <c r="V274" i="1" l="1"/>
  <c r="W274" i="1" s="1"/>
  <c r="B278" i="1"/>
  <c r="T277" i="1"/>
  <c r="R277" i="1"/>
  <c r="Q277" i="1"/>
  <c r="P277" i="1"/>
  <c r="S277" i="1"/>
  <c r="G275" i="1"/>
  <c r="F276" i="1"/>
  <c r="O276" i="1" s="1"/>
  <c r="V276" i="1" s="1"/>
  <c r="W276" i="1" s="1"/>
  <c r="Z275" i="1"/>
  <c r="AA275" i="1" s="1"/>
  <c r="V275" i="1"/>
  <c r="W275" i="1" s="1"/>
  <c r="AW274" i="1"/>
  <c r="AT274" i="1"/>
  <c r="BA274" i="1"/>
  <c r="AE274" i="1"/>
  <c r="AZ274" i="1"/>
  <c r="AX274" i="1"/>
  <c r="AR274" i="1"/>
  <c r="AV274" i="1"/>
  <c r="AP274" i="1"/>
  <c r="BB274" i="1"/>
  <c r="AY274" i="1"/>
  <c r="AQ274" i="1"/>
  <c r="AU274" i="1"/>
  <c r="AS274" i="1"/>
  <c r="BC274" i="1"/>
  <c r="AI274" i="1"/>
  <c r="AO274" i="1"/>
  <c r="AM274" i="1"/>
  <c r="AC274" i="1"/>
  <c r="AK274" i="1"/>
  <c r="BU274" i="1"/>
  <c r="AB274" i="1"/>
  <c r="AL274" i="1"/>
  <c r="AF274" i="1"/>
  <c r="AN274" i="1"/>
  <c r="AJ274" i="1"/>
  <c r="AD274" i="1"/>
  <c r="AH274" i="1"/>
  <c r="AG274" i="1"/>
  <c r="I277" i="1"/>
  <c r="N277" i="1"/>
  <c r="BJ274" i="1"/>
  <c r="BP274" i="1"/>
  <c r="BS274" i="1"/>
  <c r="BE274" i="1"/>
  <c r="BF274" i="1"/>
  <c r="BH274" i="1"/>
  <c r="BD274" i="1"/>
  <c r="BK274" i="1"/>
  <c r="CC274" i="1"/>
  <c r="BW274" i="1"/>
  <c r="Z276" i="1"/>
  <c r="BM274" i="1"/>
  <c r="BL274" i="1"/>
  <c r="BN274" i="1"/>
  <c r="BG274" i="1"/>
  <c r="BI274" i="1"/>
  <c r="BO274" i="1"/>
  <c r="CE274" i="1"/>
  <c r="BY274" i="1"/>
  <c r="BQ274" i="1"/>
  <c r="BT274" i="1"/>
  <c r="CB274" i="1"/>
  <c r="BX274" i="1"/>
  <c r="BR274" i="1"/>
  <c r="BZ274" i="1"/>
  <c r="BV274" i="1"/>
  <c r="CD274" i="1"/>
  <c r="CA274" i="1"/>
  <c r="G276" i="1"/>
  <c r="J277" i="1"/>
  <c r="C278" i="1"/>
  <c r="U277" i="1"/>
  <c r="M277" i="1"/>
  <c r="E277" i="1"/>
  <c r="K277" i="1"/>
  <c r="L277" i="1"/>
  <c r="B279" i="1" l="1"/>
  <c r="T278" i="1"/>
  <c r="S278" i="1"/>
  <c r="Q278" i="1"/>
  <c r="P278" i="1"/>
  <c r="R278" i="1"/>
  <c r="F277" i="1"/>
  <c r="O277" i="1" s="1"/>
  <c r="AS275" i="1"/>
  <c r="AT275" i="1"/>
  <c r="CA275" i="1"/>
  <c r="BC275" i="1"/>
  <c r="BA275" i="1"/>
  <c r="BK275" i="1"/>
  <c r="BZ275" i="1"/>
  <c r="BM275" i="1"/>
  <c r="BX275" i="1"/>
  <c r="BF275" i="1"/>
  <c r="CC275" i="1"/>
  <c r="AI275" i="1"/>
  <c r="AK275" i="1"/>
  <c r="AZ275" i="1"/>
  <c r="AP275" i="1"/>
  <c r="AR275" i="1"/>
  <c r="BB275" i="1"/>
  <c r="AX275" i="1"/>
  <c r="AV275" i="1"/>
  <c r="AU275" i="1"/>
  <c r="AQ275" i="1"/>
  <c r="AY275" i="1"/>
  <c r="AW275" i="1"/>
  <c r="BE275" i="1"/>
  <c r="BO275" i="1"/>
  <c r="BL275" i="1"/>
  <c r="BN275" i="1"/>
  <c r="CE275" i="1"/>
  <c r="BU275" i="1"/>
  <c r="CB275" i="1"/>
  <c r="BV275" i="1"/>
  <c r="AE275" i="1"/>
  <c r="AC275" i="1"/>
  <c r="BQ275" i="1"/>
  <c r="BP275" i="1"/>
  <c r="BD275" i="1"/>
  <c r="BY275" i="1"/>
  <c r="BS275" i="1"/>
  <c r="BR275" i="1"/>
  <c r="BG275" i="1"/>
  <c r="AO275" i="1"/>
  <c r="BI275" i="1"/>
  <c r="BH275" i="1"/>
  <c r="BJ275" i="1"/>
  <c r="BW275" i="1"/>
  <c r="CD275" i="1"/>
  <c r="BT275" i="1"/>
  <c r="AD275" i="1"/>
  <c r="AN275" i="1"/>
  <c r="AB275" i="1"/>
  <c r="AH275" i="1"/>
  <c r="AJ275" i="1"/>
  <c r="AF275" i="1"/>
  <c r="AL275" i="1"/>
  <c r="AA276" i="1"/>
  <c r="AM275" i="1"/>
  <c r="AG275" i="1"/>
  <c r="I278" i="1"/>
  <c r="N278" i="1"/>
  <c r="G277" i="1"/>
  <c r="J278" i="1"/>
  <c r="M278" i="1"/>
  <c r="E278" i="1"/>
  <c r="U278" i="1"/>
  <c r="L278" i="1"/>
  <c r="C279" i="1"/>
  <c r="K278" i="1"/>
  <c r="B280" i="1" l="1"/>
  <c r="T279" i="1"/>
  <c r="S279" i="1"/>
  <c r="R279" i="1"/>
  <c r="P279" i="1"/>
  <c r="Q279" i="1"/>
  <c r="Z277" i="1"/>
  <c r="AA277" i="1" s="1"/>
  <c r="V277" i="1"/>
  <c r="W277" i="1" s="1"/>
  <c r="AU276" i="1"/>
  <c r="AT276" i="1"/>
  <c r="AE276" i="1"/>
  <c r="AP276" i="1"/>
  <c r="AZ276" i="1"/>
  <c r="BB276" i="1"/>
  <c r="AX276" i="1"/>
  <c r="AV276" i="1"/>
  <c r="AR276" i="1"/>
  <c r="AW276" i="1"/>
  <c r="AY276" i="1"/>
  <c r="BC276" i="1"/>
  <c r="AQ276" i="1"/>
  <c r="BA276" i="1"/>
  <c r="AS276" i="1"/>
  <c r="BV276" i="1"/>
  <c r="BF276" i="1"/>
  <c r="BJ276" i="1"/>
  <c r="CD276" i="1"/>
  <c r="AM276" i="1"/>
  <c r="BU276" i="1"/>
  <c r="BG276" i="1"/>
  <c r="CA276" i="1"/>
  <c r="BQ276" i="1"/>
  <c r="BH276" i="1"/>
  <c r="BS276" i="1"/>
  <c r="BR276" i="1"/>
  <c r="BK276" i="1"/>
  <c r="BP276" i="1"/>
  <c r="CC276" i="1"/>
  <c r="BT276" i="1"/>
  <c r="AC276" i="1"/>
  <c r="BM276" i="1"/>
  <c r="BI276" i="1"/>
  <c r="BL276" i="1"/>
  <c r="BW276" i="1"/>
  <c r="CB276" i="1"/>
  <c r="BX276" i="1"/>
  <c r="AG276" i="1"/>
  <c r="BO276" i="1"/>
  <c r="BN276" i="1"/>
  <c r="BD276" i="1"/>
  <c r="CE276" i="1"/>
  <c r="BZ276" i="1"/>
  <c r="BE276" i="1"/>
  <c r="AK276" i="1"/>
  <c r="AO276" i="1"/>
  <c r="BY276" i="1"/>
  <c r="AF276" i="1"/>
  <c r="AD276" i="1"/>
  <c r="AJ276" i="1"/>
  <c r="AN276" i="1"/>
  <c r="AL276" i="1"/>
  <c r="AH276" i="1"/>
  <c r="AB276" i="1"/>
  <c r="AI276" i="1"/>
  <c r="I279" i="1"/>
  <c r="N279" i="1"/>
  <c r="F278" i="1"/>
  <c r="O278" i="1" s="1"/>
  <c r="J279" i="1"/>
  <c r="E279" i="1"/>
  <c r="U279" i="1"/>
  <c r="M279" i="1"/>
  <c r="L279" i="1"/>
  <c r="K279" i="1"/>
  <c r="C280" i="1"/>
  <c r="B281" i="1" l="1"/>
  <c r="T280" i="1"/>
  <c r="P280" i="1"/>
  <c r="S280" i="1"/>
  <c r="Q280" i="1"/>
  <c r="R280" i="1"/>
  <c r="G278" i="1"/>
  <c r="Z278" i="1"/>
  <c r="AA278" i="1" s="1"/>
  <c r="V278" i="1"/>
  <c r="W278" i="1" s="1"/>
  <c r="BC277" i="1"/>
  <c r="AT277" i="1"/>
  <c r="AQ277" i="1"/>
  <c r="AO277" i="1"/>
  <c r="AP277" i="1"/>
  <c r="BB277" i="1"/>
  <c r="AX277" i="1"/>
  <c r="AV277" i="1"/>
  <c r="AZ277" i="1"/>
  <c r="AR277" i="1"/>
  <c r="AY277" i="1"/>
  <c r="BA277" i="1"/>
  <c r="AW277" i="1"/>
  <c r="AU277" i="1"/>
  <c r="AS277" i="1"/>
  <c r="AK277" i="1"/>
  <c r="AI277" i="1"/>
  <c r="AG277" i="1"/>
  <c r="AE277" i="1"/>
  <c r="BS277" i="1"/>
  <c r="AB277" i="1"/>
  <c r="AH277" i="1"/>
  <c r="AF277" i="1"/>
  <c r="AL277" i="1"/>
  <c r="AD277" i="1"/>
  <c r="AN277" i="1"/>
  <c r="AJ277" i="1"/>
  <c r="AM277" i="1"/>
  <c r="AC277" i="1"/>
  <c r="I280" i="1"/>
  <c r="N280" i="1"/>
  <c r="BY277" i="1"/>
  <c r="BU277" i="1"/>
  <c r="CA277" i="1"/>
  <c r="BW277" i="1"/>
  <c r="BK277" i="1"/>
  <c r="BZ277" i="1"/>
  <c r="BT277" i="1"/>
  <c r="CB277" i="1"/>
  <c r="BR277" i="1"/>
  <c r="BX277" i="1"/>
  <c r="CD277" i="1"/>
  <c r="BV277" i="1"/>
  <c r="CE277" i="1"/>
  <c r="CC277" i="1"/>
  <c r="F279" i="1"/>
  <c r="G279" i="1" s="1"/>
  <c r="BI277" i="1"/>
  <c r="BH277" i="1"/>
  <c r="BJ277" i="1"/>
  <c r="BF277" i="1"/>
  <c r="BN277" i="1"/>
  <c r="BP277" i="1"/>
  <c r="BD277" i="1"/>
  <c r="BL277" i="1"/>
  <c r="BG277" i="1"/>
  <c r="BO277" i="1"/>
  <c r="BQ277" i="1"/>
  <c r="BE277" i="1"/>
  <c r="BM277" i="1"/>
  <c r="J280" i="1"/>
  <c r="C281" i="1"/>
  <c r="U280" i="1"/>
  <c r="M280" i="1"/>
  <c r="L280" i="1"/>
  <c r="K280" i="1"/>
  <c r="E280" i="1"/>
  <c r="B282" i="1" l="1"/>
  <c r="T281" i="1"/>
  <c r="S281" i="1"/>
  <c r="R281" i="1"/>
  <c r="Q281" i="1"/>
  <c r="P281" i="1"/>
  <c r="O279" i="1"/>
  <c r="V279" i="1" s="1"/>
  <c r="W279" i="1" s="1"/>
  <c r="AS278" i="1"/>
  <c r="AT278" i="1"/>
  <c r="AP278" i="1"/>
  <c r="AV278" i="1"/>
  <c r="BB278" i="1"/>
  <c r="AX278" i="1"/>
  <c r="AZ278" i="1"/>
  <c r="AR278" i="1"/>
  <c r="AW278" i="1"/>
  <c r="BC278" i="1"/>
  <c r="AY278" i="1"/>
  <c r="BA278" i="1"/>
  <c r="AU278" i="1"/>
  <c r="AQ278" i="1"/>
  <c r="AG278" i="1"/>
  <c r="AO278" i="1"/>
  <c r="AM278" i="1"/>
  <c r="BS278" i="1"/>
  <c r="AD278" i="1"/>
  <c r="AJ278" i="1"/>
  <c r="AH278" i="1"/>
  <c r="AN278" i="1"/>
  <c r="AL278" i="1"/>
  <c r="AF278" i="1"/>
  <c r="AB278" i="1"/>
  <c r="AK278" i="1"/>
  <c r="AI278" i="1"/>
  <c r="AC278" i="1"/>
  <c r="AE278" i="1"/>
  <c r="I281" i="1"/>
  <c r="N281" i="1"/>
  <c r="BY278" i="1"/>
  <c r="CA278" i="1"/>
  <c r="BQ278" i="1"/>
  <c r="CB278" i="1"/>
  <c r="BX278" i="1"/>
  <c r="BR278" i="1"/>
  <c r="BV278" i="1"/>
  <c r="CD278" i="1"/>
  <c r="BZ278" i="1"/>
  <c r="BT278" i="1"/>
  <c r="BW278" i="1"/>
  <c r="CC278" i="1"/>
  <c r="CE278" i="1"/>
  <c r="BU278" i="1"/>
  <c r="F280" i="1"/>
  <c r="G280" i="1" s="1"/>
  <c r="BI278" i="1"/>
  <c r="BL278" i="1"/>
  <c r="BF278" i="1"/>
  <c r="BH278" i="1"/>
  <c r="BJ278" i="1"/>
  <c r="BN278" i="1"/>
  <c r="BP278" i="1"/>
  <c r="BD278" i="1"/>
  <c r="BK278" i="1"/>
  <c r="BE278" i="1"/>
  <c r="BM278" i="1"/>
  <c r="BG278" i="1"/>
  <c r="BO278" i="1"/>
  <c r="J281" i="1"/>
  <c r="E281" i="1"/>
  <c r="C282" i="1"/>
  <c r="L281" i="1"/>
  <c r="K281" i="1"/>
  <c r="U281" i="1"/>
  <c r="M281" i="1"/>
  <c r="B283" i="1" l="1"/>
  <c r="T282" i="1"/>
  <c r="R282" i="1"/>
  <c r="S282" i="1"/>
  <c r="Q282" i="1"/>
  <c r="P282" i="1"/>
  <c r="Z279" i="1"/>
  <c r="AA279" i="1" s="1"/>
  <c r="AR279" i="1" s="1"/>
  <c r="O280" i="1"/>
  <c r="Z280" i="1" s="1"/>
  <c r="AA280" i="1" s="1"/>
  <c r="I282" i="1"/>
  <c r="N282" i="1"/>
  <c r="F281" i="1"/>
  <c r="G281" i="1" s="1"/>
  <c r="J282" i="1"/>
  <c r="L282" i="1"/>
  <c r="K282" i="1"/>
  <c r="M282" i="1"/>
  <c r="E282" i="1"/>
  <c r="C283" i="1"/>
  <c r="U282" i="1"/>
  <c r="B284" i="1" l="1"/>
  <c r="T283" i="1"/>
  <c r="R283" i="1"/>
  <c r="Q283" i="1"/>
  <c r="P283" i="1"/>
  <c r="S283" i="1"/>
  <c r="BQ279" i="1"/>
  <c r="BT279" i="1"/>
  <c r="BK279" i="1"/>
  <c r="BD279" i="1"/>
  <c r="AD279" i="1"/>
  <c r="BZ279" i="1"/>
  <c r="AE279" i="1"/>
  <c r="CD279" i="1"/>
  <c r="BW279" i="1"/>
  <c r="BF279" i="1"/>
  <c r="BL279" i="1"/>
  <c r="BP279" i="1"/>
  <c r="AJ279" i="1"/>
  <c r="BB279" i="1"/>
  <c r="CB279" i="1"/>
  <c r="BN279" i="1"/>
  <c r="BH279" i="1"/>
  <c r="AO279" i="1"/>
  <c r="AI279" i="1"/>
  <c r="AP279" i="1"/>
  <c r="BR279" i="1"/>
  <c r="BG279" i="1"/>
  <c r="CA279" i="1"/>
  <c r="AB279" i="1"/>
  <c r="AC279" i="1"/>
  <c r="BA279" i="1"/>
  <c r="AT279" i="1"/>
  <c r="BX279" i="1"/>
  <c r="BI279" i="1"/>
  <c r="BU279" i="1"/>
  <c r="BY279" i="1"/>
  <c r="AG279" i="1"/>
  <c r="AL279" i="1"/>
  <c r="AZ279" i="1"/>
  <c r="AW279" i="1"/>
  <c r="BJ279" i="1"/>
  <c r="AN279" i="1"/>
  <c r="AF279" i="1"/>
  <c r="BC279" i="1"/>
  <c r="AX279" i="1"/>
  <c r="AV279" i="1"/>
  <c r="AS279" i="1"/>
  <c r="V280" i="1"/>
  <c r="W280" i="1" s="1"/>
  <c r="AY279" i="1"/>
  <c r="BV279" i="1"/>
  <c r="BO279" i="1"/>
  <c r="BM279" i="1"/>
  <c r="CE279" i="1"/>
  <c r="CC279" i="1"/>
  <c r="BE279" i="1"/>
  <c r="AM279" i="1"/>
  <c r="AH279" i="1"/>
  <c r="BS279" i="1"/>
  <c r="AQ279" i="1"/>
  <c r="AK279" i="1"/>
  <c r="AU279" i="1"/>
  <c r="F282" i="1"/>
  <c r="G282" i="1" s="1"/>
  <c r="AU280" i="1"/>
  <c r="AT280" i="1"/>
  <c r="AY280" i="1"/>
  <c r="AW280" i="1"/>
  <c r="AQ280" i="1"/>
  <c r="BA280" i="1"/>
  <c r="BB280" i="1"/>
  <c r="AR280" i="1"/>
  <c r="AX280" i="1"/>
  <c r="AV280" i="1"/>
  <c r="AZ280" i="1"/>
  <c r="AP280" i="1"/>
  <c r="AS280" i="1"/>
  <c r="BC280" i="1"/>
  <c r="BS280" i="1"/>
  <c r="AH280" i="1"/>
  <c r="AL280" i="1"/>
  <c r="AB280" i="1"/>
  <c r="AD280" i="1"/>
  <c r="AJ280" i="1"/>
  <c r="AF280" i="1"/>
  <c r="AN280" i="1"/>
  <c r="AK280" i="1"/>
  <c r="AI280" i="1"/>
  <c r="AG280" i="1"/>
  <c r="AM280" i="1"/>
  <c r="AC280" i="1"/>
  <c r="AO280" i="1"/>
  <c r="AE280" i="1"/>
  <c r="I283" i="1"/>
  <c r="N283" i="1"/>
  <c r="CE280" i="1"/>
  <c r="CC280" i="1"/>
  <c r="BM280" i="1"/>
  <c r="BV280" i="1"/>
  <c r="BZ280" i="1"/>
  <c r="BX280" i="1"/>
  <c r="BR280" i="1"/>
  <c r="BT280" i="1"/>
  <c r="CD280" i="1"/>
  <c r="CB280" i="1"/>
  <c r="BW280" i="1"/>
  <c r="CA280" i="1"/>
  <c r="BU280" i="1"/>
  <c r="BY280" i="1"/>
  <c r="O281" i="1"/>
  <c r="BE280" i="1"/>
  <c r="BG280" i="1"/>
  <c r="BI280" i="1"/>
  <c r="BK280" i="1"/>
  <c r="BO280" i="1"/>
  <c r="BH280" i="1"/>
  <c r="BN280" i="1"/>
  <c r="BF280" i="1"/>
  <c r="BL280" i="1"/>
  <c r="BP280" i="1"/>
  <c r="BJ280" i="1"/>
  <c r="BD280" i="1"/>
  <c r="BQ280" i="1"/>
  <c r="J283" i="1"/>
  <c r="E283" i="1"/>
  <c r="M283" i="1"/>
  <c r="C284" i="1"/>
  <c r="L283" i="1"/>
  <c r="U283" i="1"/>
  <c r="K283" i="1"/>
  <c r="B285" i="1" l="1"/>
  <c r="T284" i="1"/>
  <c r="P284" i="1"/>
  <c r="S284" i="1"/>
  <c r="R284" i="1"/>
  <c r="Q284" i="1"/>
  <c r="F283" i="1"/>
  <c r="O283" i="1" s="1"/>
  <c r="V283" i="1" s="1"/>
  <c r="W283" i="1" s="1"/>
  <c r="O282" i="1"/>
  <c r="V282" i="1" s="1"/>
  <c r="W282" i="1" s="1"/>
  <c r="Z281" i="1"/>
  <c r="AA281" i="1" s="1"/>
  <c r="V281" i="1"/>
  <c r="W281" i="1" s="1"/>
  <c r="I284" i="1"/>
  <c r="N284" i="1"/>
  <c r="J284" i="1"/>
  <c r="C285" i="1"/>
  <c r="M284" i="1"/>
  <c r="E284" i="1"/>
  <c r="L284" i="1"/>
  <c r="U284" i="1"/>
  <c r="K284" i="1"/>
  <c r="B286" i="1" l="1"/>
  <c r="T285" i="1"/>
  <c r="P285" i="1"/>
  <c r="Q285" i="1"/>
  <c r="S285" i="1"/>
  <c r="R285" i="1"/>
  <c r="Z283" i="1"/>
  <c r="AA283" i="1" s="1"/>
  <c r="G283" i="1"/>
  <c r="Z282" i="1"/>
  <c r="AA282" i="1" s="1"/>
  <c r="AU281" i="1"/>
  <c r="AT281" i="1"/>
  <c r="BC281" i="1"/>
  <c r="AW281" i="1"/>
  <c r="AG281" i="1"/>
  <c r="AX281" i="1"/>
  <c r="AV281" i="1"/>
  <c r="AZ281" i="1"/>
  <c r="BB281" i="1"/>
  <c r="AR281" i="1"/>
  <c r="AP281" i="1"/>
  <c r="AQ281" i="1"/>
  <c r="AS281" i="1"/>
  <c r="BA281" i="1"/>
  <c r="AY281" i="1"/>
  <c r="AO281" i="1"/>
  <c r="AE281" i="1"/>
  <c r="CC281" i="1"/>
  <c r="AB281" i="1"/>
  <c r="AF281" i="1"/>
  <c r="AJ281" i="1"/>
  <c r="AN281" i="1"/>
  <c r="AD281" i="1"/>
  <c r="AL281" i="1"/>
  <c r="AH281" i="1"/>
  <c r="AK281" i="1"/>
  <c r="AM281" i="1"/>
  <c r="AC281" i="1"/>
  <c r="AI281" i="1"/>
  <c r="BM281" i="1"/>
  <c r="BW281" i="1"/>
  <c r="BU281" i="1"/>
  <c r="I285" i="1"/>
  <c r="N285" i="1"/>
  <c r="BG281" i="1"/>
  <c r="BS281" i="1"/>
  <c r="BI281" i="1"/>
  <c r="CE281" i="1"/>
  <c r="BO281" i="1"/>
  <c r="BX281" i="1"/>
  <c r="BZ281" i="1"/>
  <c r="BV281" i="1"/>
  <c r="CD281" i="1"/>
  <c r="CB281" i="1"/>
  <c r="BR281" i="1"/>
  <c r="BT281" i="1"/>
  <c r="BL281" i="1"/>
  <c r="BH281" i="1"/>
  <c r="BF281" i="1"/>
  <c r="BQ281" i="1"/>
  <c r="BJ281" i="1"/>
  <c r="BP281" i="1"/>
  <c r="BD281" i="1"/>
  <c r="BK281" i="1"/>
  <c r="BE281" i="1"/>
  <c r="BN281" i="1"/>
  <c r="BY281" i="1"/>
  <c r="CA281" i="1"/>
  <c r="F284" i="1"/>
  <c r="O284" i="1" s="1"/>
  <c r="J285" i="1"/>
  <c r="K285" i="1"/>
  <c r="M285" i="1"/>
  <c r="U285" i="1"/>
  <c r="E285" i="1"/>
  <c r="C286" i="1"/>
  <c r="L285" i="1"/>
  <c r="B287" i="1" l="1"/>
  <c r="T286" i="1"/>
  <c r="S286" i="1"/>
  <c r="R286" i="1"/>
  <c r="Q286" i="1"/>
  <c r="P286" i="1"/>
  <c r="G284" i="1"/>
  <c r="Z284" i="1"/>
  <c r="AA284" i="1" s="1"/>
  <c r="AT284" i="1" s="1"/>
  <c r="V284" i="1"/>
  <c r="W284" i="1" s="1"/>
  <c r="AY283" i="1"/>
  <c r="AT283" i="1"/>
  <c r="AS282" i="1"/>
  <c r="AT282" i="1"/>
  <c r="BA283" i="1"/>
  <c r="BC282" i="1"/>
  <c r="AS283" i="1"/>
  <c r="AG282" i="1"/>
  <c r="AV282" i="1"/>
  <c r="AR282" i="1"/>
  <c r="AZ282" i="1"/>
  <c r="AX282" i="1"/>
  <c r="BB282" i="1"/>
  <c r="AP282" i="1"/>
  <c r="AQ283" i="1"/>
  <c r="BC283" i="1"/>
  <c r="AU282" i="1"/>
  <c r="AW283" i="1"/>
  <c r="AW282" i="1"/>
  <c r="AY282" i="1"/>
  <c r="AE283" i="1"/>
  <c r="AP283" i="1"/>
  <c r="AR283" i="1"/>
  <c r="AV283" i="1"/>
  <c r="AX283" i="1"/>
  <c r="AZ283" i="1"/>
  <c r="BB283" i="1"/>
  <c r="AU283" i="1"/>
  <c r="BA282" i="1"/>
  <c r="AQ282" i="1"/>
  <c r="AK283" i="1"/>
  <c r="AM282" i="1"/>
  <c r="AK282" i="1"/>
  <c r="CA283" i="1"/>
  <c r="AB283" i="1"/>
  <c r="AF283" i="1"/>
  <c r="AJ283" i="1"/>
  <c r="AN283" i="1"/>
  <c r="AH283" i="1"/>
  <c r="AL283" i="1"/>
  <c r="AD283" i="1"/>
  <c r="AE282" i="1"/>
  <c r="BS282" i="1"/>
  <c r="AD282" i="1"/>
  <c r="AH282" i="1"/>
  <c r="AL282" i="1"/>
  <c r="AF282" i="1"/>
  <c r="AN282" i="1"/>
  <c r="AJ282" i="1"/>
  <c r="AB282" i="1"/>
  <c r="AO283" i="1"/>
  <c r="AC283" i="1"/>
  <c r="AM283" i="1"/>
  <c r="AI282" i="1"/>
  <c r="AC282" i="1"/>
  <c r="AG283" i="1"/>
  <c r="AI283" i="1"/>
  <c r="AO282" i="1"/>
  <c r="BH282" i="1"/>
  <c r="BI282" i="1"/>
  <c r="CE282" i="1"/>
  <c r="BM282" i="1"/>
  <c r="I286" i="1"/>
  <c r="N286" i="1"/>
  <c r="BE282" i="1"/>
  <c r="CA282" i="1"/>
  <c r="BQ282" i="1"/>
  <c r="CC282" i="1"/>
  <c r="BS283" i="1"/>
  <c r="CC283" i="1"/>
  <c r="CE283" i="1"/>
  <c r="BW283" i="1"/>
  <c r="BY282" i="1"/>
  <c r="BU282" i="1"/>
  <c r="BW282" i="1"/>
  <c r="BG283" i="1"/>
  <c r="CD283" i="1"/>
  <c r="CB283" i="1"/>
  <c r="BX283" i="1"/>
  <c r="BT283" i="1"/>
  <c r="BZ283" i="1"/>
  <c r="BR283" i="1"/>
  <c r="BV283" i="1"/>
  <c r="BU283" i="1"/>
  <c r="BY283" i="1"/>
  <c r="BK282" i="1"/>
  <c r="BZ282" i="1"/>
  <c r="BT282" i="1"/>
  <c r="CB282" i="1"/>
  <c r="BX282" i="1"/>
  <c r="BR282" i="1"/>
  <c r="BV282" i="1"/>
  <c r="CD282" i="1"/>
  <c r="BN282" i="1"/>
  <c r="BF282" i="1"/>
  <c r="BO282" i="1"/>
  <c r="BJ282" i="1"/>
  <c r="BL282" i="1"/>
  <c r="BD282" i="1"/>
  <c r="BP282" i="1"/>
  <c r="BG282" i="1"/>
  <c r="F285" i="1"/>
  <c r="G285" i="1" s="1"/>
  <c r="BO283" i="1"/>
  <c r="BI283" i="1"/>
  <c r="BE283" i="1"/>
  <c r="BP283" i="1"/>
  <c r="BD283" i="1"/>
  <c r="BN283" i="1"/>
  <c r="BL283" i="1"/>
  <c r="BF283" i="1"/>
  <c r="BH283" i="1"/>
  <c r="BJ283" i="1"/>
  <c r="BM283" i="1"/>
  <c r="BQ283" i="1"/>
  <c r="BK283" i="1"/>
  <c r="J286" i="1"/>
  <c r="L286" i="1"/>
  <c r="C287" i="1"/>
  <c r="U286" i="1"/>
  <c r="E286" i="1"/>
  <c r="M286" i="1"/>
  <c r="K286" i="1"/>
  <c r="B288" i="1" l="1"/>
  <c r="T287" i="1"/>
  <c r="S287" i="1"/>
  <c r="R287" i="1"/>
  <c r="P287" i="1"/>
  <c r="Q287" i="1"/>
  <c r="AG284" i="1"/>
  <c r="AP284" i="1"/>
  <c r="AV284" i="1"/>
  <c r="AR284" i="1"/>
  <c r="AX284" i="1"/>
  <c r="BB284" i="1"/>
  <c r="AZ284" i="1"/>
  <c r="AW284" i="1"/>
  <c r="BA284" i="1"/>
  <c r="AU284" i="1"/>
  <c r="AS284" i="1"/>
  <c r="AY284" i="1"/>
  <c r="AQ284" i="1"/>
  <c r="BC284" i="1"/>
  <c r="AM284" i="1"/>
  <c r="CA284" i="1"/>
  <c r="AD284" i="1"/>
  <c r="AH284" i="1"/>
  <c r="AL284" i="1"/>
  <c r="AB284" i="1"/>
  <c r="AJ284" i="1"/>
  <c r="AN284" i="1"/>
  <c r="AF284" i="1"/>
  <c r="AE284" i="1"/>
  <c r="AC284" i="1"/>
  <c r="AO284" i="1"/>
  <c r="AI284" i="1"/>
  <c r="AK284" i="1"/>
  <c r="I287" i="1"/>
  <c r="N287" i="1"/>
  <c r="BW284" i="1"/>
  <c r="BU284" i="1"/>
  <c r="BQ284" i="1"/>
  <c r="BT284" i="1"/>
  <c r="CB284" i="1"/>
  <c r="BX284" i="1"/>
  <c r="BZ284" i="1"/>
  <c r="BV284" i="1"/>
  <c r="CD284" i="1"/>
  <c r="BR284" i="1"/>
  <c r="CE284" i="1"/>
  <c r="BS284" i="1"/>
  <c r="CC284" i="1"/>
  <c r="BY284" i="1"/>
  <c r="O285" i="1"/>
  <c r="F286" i="1"/>
  <c r="G286" i="1" s="1"/>
  <c r="BM284" i="1"/>
  <c r="BK284" i="1"/>
  <c r="BI284" i="1"/>
  <c r="BL284" i="1"/>
  <c r="BP284" i="1"/>
  <c r="BF284" i="1"/>
  <c r="BD284" i="1"/>
  <c r="BN284" i="1"/>
  <c r="BJ284" i="1"/>
  <c r="BH284" i="1"/>
  <c r="BO284" i="1"/>
  <c r="BG284" i="1"/>
  <c r="BE284" i="1"/>
  <c r="J287" i="1"/>
  <c r="L287" i="1"/>
  <c r="K287" i="1"/>
  <c r="C288" i="1"/>
  <c r="U287" i="1"/>
  <c r="M287" i="1"/>
  <c r="E287" i="1"/>
  <c r="B289" i="1" l="1"/>
  <c r="T288" i="1"/>
  <c r="S288" i="1"/>
  <c r="Q288" i="1"/>
  <c r="P288" i="1"/>
  <c r="R288" i="1"/>
  <c r="O286" i="1"/>
  <c r="V286" i="1" s="1"/>
  <c r="W286" i="1" s="1"/>
  <c r="F287" i="1"/>
  <c r="G287" i="1" s="1"/>
  <c r="Z285" i="1"/>
  <c r="AA285" i="1" s="1"/>
  <c r="V285" i="1"/>
  <c r="W285" i="1" s="1"/>
  <c r="I288" i="1"/>
  <c r="N288" i="1"/>
  <c r="J288" i="1"/>
  <c r="K288" i="1"/>
  <c r="C289" i="1"/>
  <c r="U288" i="1"/>
  <c r="E288" i="1"/>
  <c r="L288" i="1"/>
  <c r="M288" i="1"/>
  <c r="B290" i="1" l="1"/>
  <c r="T289" i="1"/>
  <c r="R289" i="1"/>
  <c r="S289" i="1"/>
  <c r="P289" i="1"/>
  <c r="Q289" i="1"/>
  <c r="Z286" i="1"/>
  <c r="O287" i="1"/>
  <c r="Z287" i="1" s="1"/>
  <c r="AA287" i="1" s="1"/>
  <c r="AW285" i="1"/>
  <c r="AT285" i="1"/>
  <c r="BA285" i="1"/>
  <c r="AU285" i="1"/>
  <c r="BC285" i="1"/>
  <c r="AG285" i="1"/>
  <c r="AP285" i="1"/>
  <c r="AR285" i="1"/>
  <c r="AX285" i="1"/>
  <c r="AV285" i="1"/>
  <c r="AZ285" i="1"/>
  <c r="BB285" i="1"/>
  <c r="AS285" i="1"/>
  <c r="AY285" i="1"/>
  <c r="AQ285" i="1"/>
  <c r="AM285" i="1"/>
  <c r="AK285" i="1"/>
  <c r="AI285" i="1"/>
  <c r="AA286" i="1"/>
  <c r="AO285" i="1"/>
  <c r="AE285" i="1"/>
  <c r="CA285" i="1"/>
  <c r="AB285" i="1"/>
  <c r="AF285" i="1"/>
  <c r="AJ285" i="1"/>
  <c r="AN285" i="1"/>
  <c r="AD285" i="1"/>
  <c r="AL285" i="1"/>
  <c r="AH285" i="1"/>
  <c r="AC285" i="1"/>
  <c r="BJ285" i="1"/>
  <c r="I289" i="1"/>
  <c r="N289" i="1"/>
  <c r="BE285" i="1"/>
  <c r="BK285" i="1"/>
  <c r="BO285" i="1"/>
  <c r="BN285" i="1"/>
  <c r="BG285" i="1"/>
  <c r="BW285" i="1"/>
  <c r="BF285" i="1"/>
  <c r="BM285" i="1"/>
  <c r="BT285" i="1"/>
  <c r="CB285" i="1"/>
  <c r="BR285" i="1"/>
  <c r="BX285" i="1"/>
  <c r="CD285" i="1"/>
  <c r="BV285" i="1"/>
  <c r="BZ285" i="1"/>
  <c r="BU285" i="1"/>
  <c r="BD285" i="1"/>
  <c r="BL285" i="1"/>
  <c r="BI285" i="1"/>
  <c r="BY285" i="1"/>
  <c r="CC285" i="1"/>
  <c r="BQ285" i="1"/>
  <c r="BP285" i="1"/>
  <c r="BH285" i="1"/>
  <c r="CE285" i="1"/>
  <c r="BS285" i="1"/>
  <c r="F288" i="1"/>
  <c r="G288" i="1" s="1"/>
  <c r="J289" i="1"/>
  <c r="E289" i="1"/>
  <c r="L289" i="1"/>
  <c r="M289" i="1"/>
  <c r="U289" i="1"/>
  <c r="C290" i="1"/>
  <c r="K289" i="1"/>
  <c r="B291" i="1" l="1"/>
  <c r="T290" i="1"/>
  <c r="P290" i="1"/>
  <c r="R290" i="1"/>
  <c r="S290" i="1"/>
  <c r="Q290" i="1"/>
  <c r="V287" i="1"/>
  <c r="W287" i="1" s="1"/>
  <c r="O288" i="1"/>
  <c r="Z288" i="1" s="1"/>
  <c r="AA288" i="1" s="1"/>
  <c r="AT288" i="1" s="1"/>
  <c r="AS287" i="1"/>
  <c r="AT287" i="1"/>
  <c r="AW286" i="1"/>
  <c r="AT286" i="1"/>
  <c r="BA287" i="1"/>
  <c r="BC287" i="1"/>
  <c r="BA286" i="1"/>
  <c r="AU286" i="1"/>
  <c r="AY287" i="1"/>
  <c r="AW287" i="1"/>
  <c r="AS286" i="1"/>
  <c r="BC286" i="1"/>
  <c r="AQ286" i="1"/>
  <c r="AE287" i="1"/>
  <c r="AR287" i="1"/>
  <c r="AX287" i="1"/>
  <c r="AV287" i="1"/>
  <c r="BB287" i="1"/>
  <c r="AP287" i="1"/>
  <c r="AZ287" i="1"/>
  <c r="AG286" i="1"/>
  <c r="BB286" i="1"/>
  <c r="AV286" i="1"/>
  <c r="AX286" i="1"/>
  <c r="AZ286" i="1"/>
  <c r="AP286" i="1"/>
  <c r="AR286" i="1"/>
  <c r="AU287" i="1"/>
  <c r="AQ287" i="1"/>
  <c r="AY286" i="1"/>
  <c r="BI286" i="1"/>
  <c r="BZ286" i="1"/>
  <c r="BE286" i="1"/>
  <c r="AI286" i="1"/>
  <c r="BR286" i="1"/>
  <c r="BP286" i="1"/>
  <c r="BS286" i="1"/>
  <c r="BN286" i="1"/>
  <c r="BW286" i="1"/>
  <c r="BY286" i="1"/>
  <c r="AO286" i="1"/>
  <c r="BF286" i="1"/>
  <c r="BH286" i="1"/>
  <c r="BG286" i="1"/>
  <c r="CA286" i="1"/>
  <c r="CC286" i="1"/>
  <c r="CD286" i="1"/>
  <c r="BT286" i="1"/>
  <c r="AC286" i="1"/>
  <c r="BO286" i="1"/>
  <c r="BL286" i="1"/>
  <c r="BD286" i="1"/>
  <c r="BX286" i="1"/>
  <c r="BM286" i="1"/>
  <c r="BK286" i="1"/>
  <c r="BJ286" i="1"/>
  <c r="BQ286" i="1"/>
  <c r="CE286" i="1"/>
  <c r="BU286" i="1"/>
  <c r="BV286" i="1"/>
  <c r="CB286" i="1"/>
  <c r="AK286" i="1"/>
  <c r="AE286" i="1"/>
  <c r="AM286" i="1"/>
  <c r="AK287" i="1"/>
  <c r="CE287" i="1"/>
  <c r="AB287" i="1"/>
  <c r="AF287" i="1"/>
  <c r="AJ287" i="1"/>
  <c r="AN287" i="1"/>
  <c r="AH287" i="1"/>
  <c r="AD287" i="1"/>
  <c r="AL287" i="1"/>
  <c r="AC287" i="1"/>
  <c r="AD286" i="1"/>
  <c r="AH286" i="1"/>
  <c r="AL286" i="1"/>
  <c r="AF286" i="1"/>
  <c r="AN286" i="1"/>
  <c r="AB286" i="1"/>
  <c r="AJ286" i="1"/>
  <c r="AG287" i="1"/>
  <c r="AM287" i="1"/>
  <c r="AO287" i="1"/>
  <c r="AI287" i="1"/>
  <c r="I290" i="1"/>
  <c r="N290" i="1"/>
  <c r="BU287" i="1"/>
  <c r="BI287" i="1"/>
  <c r="BZ287" i="1"/>
  <c r="BT287" i="1"/>
  <c r="BX287" i="1"/>
  <c r="CB287" i="1"/>
  <c r="BV287" i="1"/>
  <c r="CD287" i="1"/>
  <c r="BR287" i="1"/>
  <c r="BW287" i="1"/>
  <c r="BS287" i="1"/>
  <c r="CC287" i="1"/>
  <c r="BY287" i="1"/>
  <c r="CA287" i="1"/>
  <c r="F289" i="1"/>
  <c r="O289" i="1" s="1"/>
  <c r="V289" i="1" s="1"/>
  <c r="W289" i="1" s="1"/>
  <c r="BO287" i="1"/>
  <c r="BD287" i="1"/>
  <c r="BN287" i="1"/>
  <c r="BH287" i="1"/>
  <c r="BJ287" i="1"/>
  <c r="BL287" i="1"/>
  <c r="BP287" i="1"/>
  <c r="BF287" i="1"/>
  <c r="BQ287" i="1"/>
  <c r="BE287" i="1"/>
  <c r="BK287" i="1"/>
  <c r="BM287" i="1"/>
  <c r="BG287" i="1"/>
  <c r="J290" i="1"/>
  <c r="E290" i="1"/>
  <c r="L290" i="1"/>
  <c r="C291" i="1"/>
  <c r="K290" i="1"/>
  <c r="M290" i="1"/>
  <c r="U290" i="1"/>
  <c r="B292" i="1" l="1"/>
  <c r="T291" i="1"/>
  <c r="Q291" i="1"/>
  <c r="S291" i="1"/>
  <c r="P291" i="1"/>
  <c r="R291" i="1"/>
  <c r="V288" i="1"/>
  <c r="W288" i="1" s="1"/>
  <c r="Z289" i="1"/>
  <c r="AA289" i="1" s="1"/>
  <c r="G289" i="1"/>
  <c r="AG288" i="1"/>
  <c r="BB288" i="1"/>
  <c r="AP288" i="1"/>
  <c r="AX288" i="1"/>
  <c r="AV288" i="1"/>
  <c r="AZ288" i="1"/>
  <c r="AR288" i="1"/>
  <c r="AY288" i="1"/>
  <c r="AQ288" i="1"/>
  <c r="BC288" i="1"/>
  <c r="AS288" i="1"/>
  <c r="AU288" i="1"/>
  <c r="BA288" i="1"/>
  <c r="AW288" i="1"/>
  <c r="AO288" i="1"/>
  <c r="AM288" i="1"/>
  <c r="BY288" i="1"/>
  <c r="AD288" i="1"/>
  <c r="AH288" i="1"/>
  <c r="AL288" i="1"/>
  <c r="AB288" i="1"/>
  <c r="AJ288" i="1"/>
  <c r="AF288" i="1"/>
  <c r="AN288" i="1"/>
  <c r="AI288" i="1"/>
  <c r="AE288" i="1"/>
  <c r="AC288" i="1"/>
  <c r="AK288" i="1"/>
  <c r="I291" i="1"/>
  <c r="N291" i="1"/>
  <c r="BS288" i="1"/>
  <c r="BO288" i="1"/>
  <c r="BX288" i="1"/>
  <c r="BT288" i="1"/>
  <c r="CB288" i="1"/>
  <c r="BZ288" i="1"/>
  <c r="BR288" i="1"/>
  <c r="CD288" i="1"/>
  <c r="BV288" i="1"/>
  <c r="BW288" i="1"/>
  <c r="BU288" i="1"/>
  <c r="CA288" i="1"/>
  <c r="CE288" i="1"/>
  <c r="CC288" i="1"/>
  <c r="F290" i="1"/>
  <c r="O290" i="1" s="1"/>
  <c r="BI288" i="1"/>
  <c r="BM288" i="1"/>
  <c r="BK288" i="1"/>
  <c r="BQ288" i="1"/>
  <c r="BL288" i="1"/>
  <c r="BP288" i="1"/>
  <c r="BF288" i="1"/>
  <c r="BD288" i="1"/>
  <c r="BN288" i="1"/>
  <c r="BH288" i="1"/>
  <c r="BJ288" i="1"/>
  <c r="BG288" i="1"/>
  <c r="BE288" i="1"/>
  <c r="J291" i="1"/>
  <c r="M291" i="1"/>
  <c r="L291" i="1"/>
  <c r="K291" i="1"/>
  <c r="E291" i="1"/>
  <c r="C292" i="1"/>
  <c r="U291" i="1"/>
  <c r="B293" i="1" l="1"/>
  <c r="T292" i="1"/>
  <c r="P292" i="1"/>
  <c r="R292" i="1"/>
  <c r="Q292" i="1"/>
  <c r="S292" i="1"/>
  <c r="G290" i="1"/>
  <c r="Z290" i="1"/>
  <c r="AA290" i="1" s="1"/>
  <c r="V290" i="1"/>
  <c r="W290" i="1" s="1"/>
  <c r="AS289" i="1"/>
  <c r="AT289" i="1"/>
  <c r="AQ289" i="1"/>
  <c r="AV289" i="1"/>
  <c r="AZ289" i="1"/>
  <c r="AX289" i="1"/>
  <c r="AP289" i="1"/>
  <c r="BB289" i="1"/>
  <c r="AR289" i="1"/>
  <c r="AW289" i="1"/>
  <c r="AU289" i="1"/>
  <c r="BA289" i="1"/>
  <c r="BC289" i="1"/>
  <c r="AY289" i="1"/>
  <c r="BU289" i="1"/>
  <c r="AB289" i="1"/>
  <c r="AF289" i="1"/>
  <c r="AJ289" i="1"/>
  <c r="AN289" i="1"/>
  <c r="AD289" i="1"/>
  <c r="AL289" i="1"/>
  <c r="AH289" i="1"/>
  <c r="AG289" i="1"/>
  <c r="AK289" i="1"/>
  <c r="AM289" i="1"/>
  <c r="AC289" i="1"/>
  <c r="AI289" i="1"/>
  <c r="AO289" i="1"/>
  <c r="AE289" i="1"/>
  <c r="I292" i="1"/>
  <c r="N292" i="1"/>
  <c r="BW289" i="1"/>
  <c r="BY289" i="1"/>
  <c r="CE289" i="1"/>
  <c r="CC289" i="1"/>
  <c r="BG289" i="1"/>
  <c r="BR289" i="1"/>
  <c r="BT289" i="1"/>
  <c r="CB289" i="1"/>
  <c r="BX289" i="1"/>
  <c r="BZ289" i="1"/>
  <c r="BV289" i="1"/>
  <c r="CD289" i="1"/>
  <c r="CA289" i="1"/>
  <c r="BS289" i="1"/>
  <c r="F291" i="1"/>
  <c r="G291" i="1" s="1"/>
  <c r="BI289" i="1"/>
  <c r="BM289" i="1"/>
  <c r="BE289" i="1"/>
  <c r="BK289" i="1"/>
  <c r="BO289" i="1"/>
  <c r="BH289" i="1"/>
  <c r="BJ289" i="1"/>
  <c r="BL289" i="1"/>
  <c r="BF289" i="1"/>
  <c r="BD289" i="1"/>
  <c r="BN289" i="1"/>
  <c r="BP289" i="1"/>
  <c r="BQ289" i="1"/>
  <c r="J292" i="1"/>
  <c r="M292" i="1"/>
  <c r="K292" i="1"/>
  <c r="L292" i="1"/>
  <c r="E292" i="1"/>
  <c r="U292" i="1"/>
  <c r="C293" i="1"/>
  <c r="B294" i="1" l="1"/>
  <c r="T293" i="1"/>
  <c r="R293" i="1"/>
  <c r="Q293" i="1"/>
  <c r="S293" i="1"/>
  <c r="P293" i="1"/>
  <c r="O291" i="1"/>
  <c r="V291" i="1" s="1"/>
  <c r="W291" i="1" s="1"/>
  <c r="AS290" i="1"/>
  <c r="AT290" i="1"/>
  <c r="AU290" i="1"/>
  <c r="AQ290" i="1"/>
  <c r="AG290" i="1"/>
  <c r="AZ290" i="1"/>
  <c r="AV290" i="1"/>
  <c r="AX290" i="1"/>
  <c r="AR290" i="1"/>
  <c r="BB290" i="1"/>
  <c r="AP290" i="1"/>
  <c r="BA290" i="1"/>
  <c r="AW290" i="1"/>
  <c r="BC290" i="1"/>
  <c r="AY290" i="1"/>
  <c r="AO290" i="1"/>
  <c r="AM290" i="1"/>
  <c r="AK290" i="1"/>
  <c r="AE290" i="1"/>
  <c r="CC290" i="1"/>
  <c r="AD290" i="1"/>
  <c r="AH290" i="1"/>
  <c r="AL290" i="1"/>
  <c r="AF290" i="1"/>
  <c r="AN290" i="1"/>
  <c r="AJ290" i="1"/>
  <c r="AB290" i="1"/>
  <c r="AI290" i="1"/>
  <c r="AC290" i="1"/>
  <c r="I293" i="1"/>
  <c r="N293" i="1"/>
  <c r="CE290" i="1"/>
  <c r="BY290" i="1"/>
  <c r="BW290" i="1"/>
  <c r="CA290" i="1"/>
  <c r="BO290" i="1"/>
  <c r="CB290" i="1"/>
  <c r="BR290" i="1"/>
  <c r="BZ290" i="1"/>
  <c r="BV290" i="1"/>
  <c r="CD290" i="1"/>
  <c r="BX290" i="1"/>
  <c r="BT290" i="1"/>
  <c r="BU290" i="1"/>
  <c r="BS290" i="1"/>
  <c r="F292" i="1"/>
  <c r="G292" i="1" s="1"/>
  <c r="BE290" i="1"/>
  <c r="BM290" i="1"/>
  <c r="BQ290" i="1"/>
  <c r="BG290" i="1"/>
  <c r="BI290" i="1"/>
  <c r="BD290" i="1"/>
  <c r="BN290" i="1"/>
  <c r="BH290" i="1"/>
  <c r="BJ290" i="1"/>
  <c r="BL290" i="1"/>
  <c r="BF290" i="1"/>
  <c r="BP290" i="1"/>
  <c r="BK290" i="1"/>
  <c r="J293" i="1"/>
  <c r="K293" i="1"/>
  <c r="E293" i="1"/>
  <c r="L293" i="1"/>
  <c r="M293" i="1"/>
  <c r="U293" i="1"/>
  <c r="C294" i="1"/>
  <c r="B295" i="1" l="1"/>
  <c r="T294" i="1"/>
  <c r="S294" i="1"/>
  <c r="Q294" i="1"/>
  <c r="R294" i="1"/>
  <c r="P294" i="1"/>
  <c r="Z291" i="1"/>
  <c r="AA291" i="1" s="1"/>
  <c r="BC291" i="1" s="1"/>
  <c r="F293" i="1"/>
  <c r="O293" i="1" s="1"/>
  <c r="V293" i="1" s="1"/>
  <c r="W293" i="1" s="1"/>
  <c r="I294" i="1"/>
  <c r="N294" i="1"/>
  <c r="O292" i="1"/>
  <c r="J294" i="1"/>
  <c r="M294" i="1"/>
  <c r="K294" i="1"/>
  <c r="C295" i="1"/>
  <c r="U294" i="1"/>
  <c r="E294" i="1"/>
  <c r="L294" i="1"/>
  <c r="BL291" i="1" l="1"/>
  <c r="B296" i="1"/>
  <c r="T295" i="1"/>
  <c r="S295" i="1"/>
  <c r="P295" i="1"/>
  <c r="R295" i="1"/>
  <c r="Q295" i="1"/>
  <c r="BT291" i="1"/>
  <c r="BE291" i="1"/>
  <c r="AG291" i="1"/>
  <c r="BH291" i="1"/>
  <c r="BK291" i="1"/>
  <c r="AK291" i="1"/>
  <c r="BJ291" i="1"/>
  <c r="AS291" i="1"/>
  <c r="BV291" i="1"/>
  <c r="BW291" i="1"/>
  <c r="BG291" i="1"/>
  <c r="BP291" i="1"/>
  <c r="AN291" i="1"/>
  <c r="BB291" i="1"/>
  <c r="BZ291" i="1"/>
  <c r="BU291" i="1"/>
  <c r="BD291" i="1"/>
  <c r="BY291" i="1"/>
  <c r="AM291" i="1"/>
  <c r="AD291" i="1"/>
  <c r="AJ291" i="1"/>
  <c r="AO291" i="1"/>
  <c r="AQ291" i="1"/>
  <c r="AU291" i="1"/>
  <c r="AR291" i="1"/>
  <c r="BA291" i="1"/>
  <c r="BX291" i="1"/>
  <c r="BR291" i="1"/>
  <c r="CE291" i="1"/>
  <c r="BO291" i="1"/>
  <c r="BS291" i="1"/>
  <c r="CA291" i="1"/>
  <c r="BQ291" i="1"/>
  <c r="AL291" i="1"/>
  <c r="AF291" i="1"/>
  <c r="AC291" i="1"/>
  <c r="AW291" i="1"/>
  <c r="AZ291" i="1"/>
  <c r="AV291" i="1"/>
  <c r="AT291" i="1"/>
  <c r="CD291" i="1"/>
  <c r="CB291" i="1"/>
  <c r="CC291" i="1"/>
  <c r="BN291" i="1"/>
  <c r="BI291" i="1"/>
  <c r="BF291" i="1"/>
  <c r="BM291" i="1"/>
  <c r="AI291" i="1"/>
  <c r="AH291" i="1"/>
  <c r="AB291" i="1"/>
  <c r="AE291" i="1"/>
  <c r="AY291" i="1"/>
  <c r="AX291" i="1"/>
  <c r="AP291" i="1"/>
  <c r="G293" i="1"/>
  <c r="F294" i="1"/>
  <c r="G294" i="1" s="1"/>
  <c r="Z292" i="1"/>
  <c r="AA292" i="1" s="1"/>
  <c r="V292" i="1"/>
  <c r="W292" i="1" s="1"/>
  <c r="I295" i="1"/>
  <c r="N295" i="1"/>
  <c r="Z293" i="1"/>
  <c r="J295" i="1"/>
  <c r="L295" i="1"/>
  <c r="C296" i="1"/>
  <c r="K295" i="1"/>
  <c r="U295" i="1"/>
  <c r="M295" i="1"/>
  <c r="E295" i="1"/>
  <c r="B297" i="1" l="1"/>
  <c r="T296" i="1"/>
  <c r="R296" i="1"/>
  <c r="S296" i="1"/>
  <c r="Q296" i="1"/>
  <c r="P296" i="1"/>
  <c r="O294" i="1"/>
  <c r="Z294" i="1" s="1"/>
  <c r="AA294" i="1" s="1"/>
  <c r="AT294" i="1" s="1"/>
  <c r="BA292" i="1"/>
  <c r="AT292" i="1"/>
  <c r="BN292" i="1"/>
  <c r="BI292" i="1"/>
  <c r="CE292" i="1"/>
  <c r="CD292" i="1"/>
  <c r="BD292" i="1"/>
  <c r="BE292" i="1"/>
  <c r="BO292" i="1"/>
  <c r="BM292" i="1"/>
  <c r="BW292" i="1"/>
  <c r="BG292" i="1"/>
  <c r="BF292" i="1"/>
  <c r="BC292" i="1"/>
  <c r="CB292" i="1"/>
  <c r="BY292" i="1"/>
  <c r="BJ292" i="1"/>
  <c r="BL292" i="1"/>
  <c r="BX292" i="1"/>
  <c r="AG292" i="1"/>
  <c r="AV292" i="1"/>
  <c r="AP292" i="1"/>
  <c r="AZ292" i="1"/>
  <c r="AR292" i="1"/>
  <c r="AX292" i="1"/>
  <c r="BB292" i="1"/>
  <c r="AS292" i="1"/>
  <c r="CC292" i="1"/>
  <c r="BR292" i="1"/>
  <c r="AI292" i="1"/>
  <c r="AY292" i="1"/>
  <c r="AQ292" i="1"/>
  <c r="AE292" i="1"/>
  <c r="AU292" i="1"/>
  <c r="AW292" i="1"/>
  <c r="BQ292" i="1"/>
  <c r="BH292" i="1"/>
  <c r="BP292" i="1"/>
  <c r="BU292" i="1"/>
  <c r="BZ292" i="1"/>
  <c r="BT292" i="1"/>
  <c r="AK292" i="1"/>
  <c r="AO292" i="1"/>
  <c r="AC292" i="1"/>
  <c r="CA292" i="1"/>
  <c r="BS292" i="1"/>
  <c r="BV292" i="1"/>
  <c r="BK292" i="1"/>
  <c r="AM292" i="1"/>
  <c r="AA293" i="1"/>
  <c r="BJ293" i="1" s="1"/>
  <c r="AD292" i="1"/>
  <c r="AH292" i="1"/>
  <c r="AL292" i="1"/>
  <c r="AB292" i="1"/>
  <c r="AJ292" i="1"/>
  <c r="AN292" i="1"/>
  <c r="AF292" i="1"/>
  <c r="I296" i="1"/>
  <c r="N296" i="1"/>
  <c r="F295" i="1"/>
  <c r="O295" i="1" s="1"/>
  <c r="J296" i="1"/>
  <c r="C297" i="1"/>
  <c r="M296" i="1"/>
  <c r="K296" i="1"/>
  <c r="E296" i="1"/>
  <c r="U296" i="1"/>
  <c r="L296" i="1"/>
  <c r="B298" i="1" l="1"/>
  <c r="T297" i="1"/>
  <c r="S297" i="1"/>
  <c r="R297" i="1"/>
  <c r="Q297" i="1"/>
  <c r="P297" i="1"/>
  <c r="G295" i="1"/>
  <c r="V294" i="1"/>
  <c r="W294" i="1" s="1"/>
  <c r="F296" i="1"/>
  <c r="O296" i="1" s="1"/>
  <c r="Z295" i="1"/>
  <c r="AA295" i="1" s="1"/>
  <c r="V295" i="1"/>
  <c r="W295" i="1" s="1"/>
  <c r="AY293" i="1"/>
  <c r="AT293" i="1"/>
  <c r="AS293" i="1"/>
  <c r="AQ293" i="1"/>
  <c r="AC294" i="1"/>
  <c r="AP294" i="1"/>
  <c r="AR294" i="1"/>
  <c r="BB294" i="1"/>
  <c r="AX294" i="1"/>
  <c r="AV294" i="1"/>
  <c r="AZ294" i="1"/>
  <c r="AU294" i="1"/>
  <c r="BA293" i="1"/>
  <c r="AY294" i="1"/>
  <c r="BC294" i="1"/>
  <c r="AE293" i="1"/>
  <c r="AP293" i="1"/>
  <c r="AR293" i="1"/>
  <c r="BB293" i="1"/>
  <c r="AX293" i="1"/>
  <c r="AV293" i="1"/>
  <c r="AZ293" i="1"/>
  <c r="AW293" i="1"/>
  <c r="AU293" i="1"/>
  <c r="BA294" i="1"/>
  <c r="AS294" i="1"/>
  <c r="BC293" i="1"/>
  <c r="AW294" i="1"/>
  <c r="AQ294" i="1"/>
  <c r="AO293" i="1"/>
  <c r="BO293" i="1"/>
  <c r="CB293" i="1"/>
  <c r="BQ293" i="1"/>
  <c r="BW293" i="1"/>
  <c r="CA293" i="1"/>
  <c r="BE293" i="1"/>
  <c r="CD293" i="1"/>
  <c r="BF293" i="1"/>
  <c r="BK293" i="1"/>
  <c r="BV293" i="1"/>
  <c r="BX293" i="1"/>
  <c r="BS293" i="1"/>
  <c r="BP293" i="1"/>
  <c r="BN293" i="1"/>
  <c r="BG293" i="1"/>
  <c r="BZ293" i="1"/>
  <c r="BM293" i="1"/>
  <c r="BU293" i="1"/>
  <c r="AI293" i="1"/>
  <c r="BH293" i="1"/>
  <c r="AC293" i="1"/>
  <c r="AG293" i="1"/>
  <c r="BL293" i="1"/>
  <c r="BD293" i="1"/>
  <c r="BI293" i="1"/>
  <c r="BR293" i="1"/>
  <c r="BT293" i="1"/>
  <c r="CC293" i="1"/>
  <c r="CE293" i="1"/>
  <c r="AK293" i="1"/>
  <c r="BY293" i="1"/>
  <c r="AB293" i="1"/>
  <c r="AF293" i="1"/>
  <c r="AJ293" i="1"/>
  <c r="AN293" i="1"/>
  <c r="AD293" i="1"/>
  <c r="AL293" i="1"/>
  <c r="AH293" i="1"/>
  <c r="AE294" i="1"/>
  <c r="AK294" i="1"/>
  <c r="AM293" i="1"/>
  <c r="AM294" i="1"/>
  <c r="AG294" i="1"/>
  <c r="AI294" i="1"/>
  <c r="CC294" i="1"/>
  <c r="AD294" i="1"/>
  <c r="AH294" i="1"/>
  <c r="AL294" i="1"/>
  <c r="AF294" i="1"/>
  <c r="AN294" i="1"/>
  <c r="AB294" i="1"/>
  <c r="AJ294" i="1"/>
  <c r="AO294" i="1"/>
  <c r="I297" i="1"/>
  <c r="N297" i="1"/>
  <c r="CA294" i="1"/>
  <c r="BM294" i="1"/>
  <c r="BT294" i="1"/>
  <c r="BR294" i="1"/>
  <c r="BX294" i="1"/>
  <c r="CB294" i="1"/>
  <c r="BZ294" i="1"/>
  <c r="CD294" i="1"/>
  <c r="BV294" i="1"/>
  <c r="CE294" i="1"/>
  <c r="BY294" i="1"/>
  <c r="BS294" i="1"/>
  <c r="BU294" i="1"/>
  <c r="BW294" i="1"/>
  <c r="BO294" i="1"/>
  <c r="BQ294" i="1"/>
  <c r="BG294" i="1"/>
  <c r="BK294" i="1"/>
  <c r="BI294" i="1"/>
  <c r="BD294" i="1"/>
  <c r="BN294" i="1"/>
  <c r="BH294" i="1"/>
  <c r="BJ294" i="1"/>
  <c r="BL294" i="1"/>
  <c r="BP294" i="1"/>
  <c r="BF294" i="1"/>
  <c r="BE294" i="1"/>
  <c r="J297" i="1"/>
  <c r="C298" i="1"/>
  <c r="U297" i="1"/>
  <c r="L297" i="1"/>
  <c r="M297" i="1"/>
  <c r="E297" i="1"/>
  <c r="K297" i="1"/>
  <c r="B299" i="1" l="1"/>
  <c r="T298" i="1"/>
  <c r="R298" i="1"/>
  <c r="P298" i="1"/>
  <c r="S298" i="1"/>
  <c r="Q298" i="1"/>
  <c r="G296" i="1"/>
  <c r="Z296" i="1"/>
  <c r="AA296" i="1" s="1"/>
  <c r="V296" i="1"/>
  <c r="W296" i="1" s="1"/>
  <c r="AS295" i="1"/>
  <c r="AT295" i="1"/>
  <c r="BC295" i="1"/>
  <c r="AE295" i="1"/>
  <c r="AZ295" i="1"/>
  <c r="AX295" i="1"/>
  <c r="BB295" i="1"/>
  <c r="AV295" i="1"/>
  <c r="AP295" i="1"/>
  <c r="AR295" i="1"/>
  <c r="AY295" i="1"/>
  <c r="BA295" i="1"/>
  <c r="AW295" i="1"/>
  <c r="AQ295" i="1"/>
  <c r="AU295" i="1"/>
  <c r="AG295" i="1"/>
  <c r="AM295" i="1"/>
  <c r="AK295" i="1"/>
  <c r="BY295" i="1"/>
  <c r="AB295" i="1"/>
  <c r="AF295" i="1"/>
  <c r="AJ295" i="1"/>
  <c r="AN295" i="1"/>
  <c r="AH295" i="1"/>
  <c r="AD295" i="1"/>
  <c r="AL295" i="1"/>
  <c r="AC295" i="1"/>
  <c r="AO295" i="1"/>
  <c r="AI295" i="1"/>
  <c r="I298" i="1"/>
  <c r="N298" i="1"/>
  <c r="BT295" i="1"/>
  <c r="BX295" i="1"/>
  <c r="CB295" i="1"/>
  <c r="BR295" i="1"/>
  <c r="BV295" i="1"/>
  <c r="BZ295" i="1"/>
  <c r="CD295" i="1"/>
  <c r="BU295" i="1"/>
  <c r="BS295" i="1"/>
  <c r="CE295" i="1"/>
  <c r="CA295" i="1"/>
  <c r="BW295" i="1"/>
  <c r="CC295" i="1"/>
  <c r="F297" i="1"/>
  <c r="O297" i="1" s="1"/>
  <c r="BD295" i="1"/>
  <c r="BN295" i="1"/>
  <c r="BH295" i="1"/>
  <c r="BJ295" i="1"/>
  <c r="BL295" i="1"/>
  <c r="BP295" i="1"/>
  <c r="BF295" i="1"/>
  <c r="BI295" i="1"/>
  <c r="BM295" i="1"/>
  <c r="BE295" i="1"/>
  <c r="BK295" i="1"/>
  <c r="BO295" i="1"/>
  <c r="BG295" i="1"/>
  <c r="BQ295" i="1"/>
  <c r="J298" i="1"/>
  <c r="K298" i="1"/>
  <c r="E298" i="1"/>
  <c r="M298" i="1"/>
  <c r="C299" i="1"/>
  <c r="L298" i="1"/>
  <c r="U298" i="1"/>
  <c r="B300" i="1" l="1"/>
  <c r="T299" i="1"/>
  <c r="R299" i="1"/>
  <c r="Q299" i="1"/>
  <c r="P299" i="1"/>
  <c r="S299" i="1"/>
  <c r="G297" i="1"/>
  <c r="F298" i="1"/>
  <c r="O298" i="1" s="1"/>
  <c r="V298" i="1" s="1"/>
  <c r="W298" i="1" s="1"/>
  <c r="Z297" i="1"/>
  <c r="AA297" i="1" s="1"/>
  <c r="V297" i="1"/>
  <c r="W297" i="1" s="1"/>
  <c r="AQ296" i="1"/>
  <c r="AT296" i="1"/>
  <c r="AY296" i="1"/>
  <c r="BA296" i="1"/>
  <c r="AW296" i="1"/>
  <c r="BC296" i="1"/>
  <c r="AU296" i="1"/>
  <c r="AO296" i="1"/>
  <c r="AP296" i="1"/>
  <c r="AX296" i="1"/>
  <c r="AV296" i="1"/>
  <c r="AZ296" i="1"/>
  <c r="BB296" i="1"/>
  <c r="AR296" i="1"/>
  <c r="AS296" i="1"/>
  <c r="BY296" i="1"/>
  <c r="AD296" i="1"/>
  <c r="AH296" i="1"/>
  <c r="AL296" i="1"/>
  <c r="AB296" i="1"/>
  <c r="AJ296" i="1"/>
  <c r="AF296" i="1"/>
  <c r="AN296" i="1"/>
  <c r="AI296" i="1"/>
  <c r="AK296" i="1"/>
  <c r="AM296" i="1"/>
  <c r="AG296" i="1"/>
  <c r="AE296" i="1"/>
  <c r="AC296" i="1"/>
  <c r="I299" i="1"/>
  <c r="N299" i="1"/>
  <c r="CA296" i="1"/>
  <c r="BU296" i="1"/>
  <c r="CB296" i="1"/>
  <c r="BR296" i="1"/>
  <c r="BZ296" i="1"/>
  <c r="BT296" i="1"/>
  <c r="CD296" i="1"/>
  <c r="BV296" i="1"/>
  <c r="BX296" i="1"/>
  <c r="BW296" i="1"/>
  <c r="CC296" i="1"/>
  <c r="CE296" i="1"/>
  <c r="BS296" i="1"/>
  <c r="BI296" i="1"/>
  <c r="BL296" i="1"/>
  <c r="BP296" i="1"/>
  <c r="BF296" i="1"/>
  <c r="BD296" i="1"/>
  <c r="BN296" i="1"/>
  <c r="BJ296" i="1"/>
  <c r="BH296" i="1"/>
  <c r="BO296" i="1"/>
  <c r="Z298" i="1"/>
  <c r="BM296" i="1"/>
  <c r="BK296" i="1"/>
  <c r="BE296" i="1"/>
  <c r="BG296" i="1"/>
  <c r="BQ296" i="1"/>
  <c r="J299" i="1"/>
  <c r="M299" i="1"/>
  <c r="K299" i="1"/>
  <c r="L299" i="1"/>
  <c r="E299" i="1"/>
  <c r="U299" i="1"/>
  <c r="C300" i="1"/>
  <c r="B301" i="1" l="1"/>
  <c r="T300" i="1"/>
  <c r="R300" i="1"/>
  <c r="S300" i="1"/>
  <c r="Q300" i="1"/>
  <c r="P300" i="1"/>
  <c r="G298" i="1"/>
  <c r="AW297" i="1"/>
  <c r="AT297" i="1"/>
  <c r="AE297" i="1"/>
  <c r="AR297" i="1"/>
  <c r="AV297" i="1"/>
  <c r="AX297" i="1"/>
  <c r="AZ297" i="1"/>
  <c r="BB297" i="1"/>
  <c r="AP297" i="1"/>
  <c r="BA297" i="1"/>
  <c r="AQ297" i="1"/>
  <c r="BC297" i="1"/>
  <c r="AY297" i="1"/>
  <c r="AS297" i="1"/>
  <c r="AU297" i="1"/>
  <c r="AC297" i="1"/>
  <c r="AI297" i="1"/>
  <c r="AK297" i="1"/>
  <c r="AO297" i="1"/>
  <c r="CA297" i="1"/>
  <c r="AB297" i="1"/>
  <c r="AF297" i="1"/>
  <c r="AJ297" i="1"/>
  <c r="AN297" i="1"/>
  <c r="AD297" i="1"/>
  <c r="AL297" i="1"/>
  <c r="AH297" i="1"/>
  <c r="AG297" i="1"/>
  <c r="AM297" i="1"/>
  <c r="I300" i="1"/>
  <c r="N300" i="1"/>
  <c r="BW297" i="1"/>
  <c r="BG297" i="1"/>
  <c r="BX297" i="1"/>
  <c r="BR297" i="1"/>
  <c r="CB297" i="1"/>
  <c r="BZ297" i="1"/>
  <c r="BT297" i="1"/>
  <c r="CD297" i="1"/>
  <c r="BV297" i="1"/>
  <c r="CE297" i="1"/>
  <c r="BU297" i="1"/>
  <c r="CC297" i="1"/>
  <c r="BY297" i="1"/>
  <c r="BS297" i="1"/>
  <c r="F299" i="1"/>
  <c r="O299" i="1" s="1"/>
  <c r="V299" i="1" s="1"/>
  <c r="W299" i="1" s="1"/>
  <c r="BQ297" i="1"/>
  <c r="BI297" i="1"/>
  <c r="BK297" i="1"/>
  <c r="BO297" i="1"/>
  <c r="AA298" i="1"/>
  <c r="BM297" i="1"/>
  <c r="BP297" i="1"/>
  <c r="BD297" i="1"/>
  <c r="BN297" i="1"/>
  <c r="BH297" i="1"/>
  <c r="BJ297" i="1"/>
  <c r="BF297" i="1"/>
  <c r="BL297" i="1"/>
  <c r="BE297" i="1"/>
  <c r="J300" i="1"/>
  <c r="M300" i="1"/>
  <c r="U300" i="1"/>
  <c r="L300" i="1"/>
  <c r="E300" i="1"/>
  <c r="K300" i="1"/>
  <c r="C301" i="1"/>
  <c r="B302" i="1" l="1"/>
  <c r="T301" i="1"/>
  <c r="P301" i="1"/>
  <c r="Q301" i="1"/>
  <c r="S301" i="1"/>
  <c r="R301" i="1"/>
  <c r="G299" i="1"/>
  <c r="F300" i="1"/>
  <c r="O300" i="1" s="1"/>
  <c r="V300" i="1" s="1"/>
  <c r="W300" i="1" s="1"/>
  <c r="Z299" i="1"/>
  <c r="AA299" i="1" s="1"/>
  <c r="AU298" i="1"/>
  <c r="AT298" i="1"/>
  <c r="BA298" i="1"/>
  <c r="AG298" i="1"/>
  <c r="AZ298" i="1"/>
  <c r="AR298" i="1"/>
  <c r="AX298" i="1"/>
  <c r="AV298" i="1"/>
  <c r="AP298" i="1"/>
  <c r="BB298" i="1"/>
  <c r="AY298" i="1"/>
  <c r="BC298" i="1"/>
  <c r="AW298" i="1"/>
  <c r="AQ298" i="1"/>
  <c r="AS298" i="1"/>
  <c r="AE298" i="1"/>
  <c r="AO298" i="1"/>
  <c r="AK298" i="1"/>
  <c r="AM298" i="1"/>
  <c r="BY298" i="1"/>
  <c r="AD298" i="1"/>
  <c r="AH298" i="1"/>
  <c r="AL298" i="1"/>
  <c r="AF298" i="1"/>
  <c r="AN298" i="1"/>
  <c r="AJ298" i="1"/>
  <c r="AB298" i="1"/>
  <c r="AI298" i="1"/>
  <c r="AC298" i="1"/>
  <c r="I301" i="1"/>
  <c r="N301" i="1"/>
  <c r="CE298" i="1"/>
  <c r="BU298" i="1"/>
  <c r="BW298" i="1"/>
  <c r="CC298" i="1"/>
  <c r="BS298" i="1"/>
  <c r="BE298" i="1"/>
  <c r="CB298" i="1"/>
  <c r="BT298" i="1"/>
  <c r="BV298" i="1"/>
  <c r="BX298" i="1"/>
  <c r="BR298" i="1"/>
  <c r="BZ298" i="1"/>
  <c r="CD298" i="1"/>
  <c r="CA298" i="1"/>
  <c r="BK298" i="1"/>
  <c r="BM298" i="1"/>
  <c r="BQ298" i="1"/>
  <c r="BD298" i="1"/>
  <c r="BN298" i="1"/>
  <c r="BH298" i="1"/>
  <c r="BJ298" i="1"/>
  <c r="BL298" i="1"/>
  <c r="BP298" i="1"/>
  <c r="BF298" i="1"/>
  <c r="BI298" i="1"/>
  <c r="BG298" i="1"/>
  <c r="BO298" i="1"/>
  <c r="J301" i="1"/>
  <c r="M301" i="1"/>
  <c r="K301" i="1"/>
  <c r="C302" i="1"/>
  <c r="U301" i="1"/>
  <c r="E301" i="1"/>
  <c r="L301" i="1"/>
  <c r="B303" i="1" l="1"/>
  <c r="T302" i="1"/>
  <c r="S302" i="1"/>
  <c r="Q302" i="1"/>
  <c r="P302" i="1"/>
  <c r="R302" i="1"/>
  <c r="G300" i="1"/>
  <c r="Z300" i="1"/>
  <c r="AA300" i="1" s="1"/>
  <c r="AT300" i="1" s="1"/>
  <c r="BC299" i="1"/>
  <c r="AT299" i="1"/>
  <c r="AY299" i="1"/>
  <c r="AI299" i="1"/>
  <c r="AX299" i="1"/>
  <c r="AR299" i="1"/>
  <c r="BB299" i="1"/>
  <c r="AV299" i="1"/>
  <c r="AP299" i="1"/>
  <c r="AZ299" i="1"/>
  <c r="AU299" i="1"/>
  <c r="AW299" i="1"/>
  <c r="AS299" i="1"/>
  <c r="BA299" i="1"/>
  <c r="AQ299" i="1"/>
  <c r="AC299" i="1"/>
  <c r="AM299" i="1"/>
  <c r="AO299" i="1"/>
  <c r="AG299" i="1"/>
  <c r="CC299" i="1"/>
  <c r="AB299" i="1"/>
  <c r="AF299" i="1"/>
  <c r="AJ299" i="1"/>
  <c r="AN299" i="1"/>
  <c r="AH299" i="1"/>
  <c r="AL299" i="1"/>
  <c r="AD299" i="1"/>
  <c r="AK299" i="1"/>
  <c r="AE299" i="1"/>
  <c r="I302" i="1"/>
  <c r="N302" i="1"/>
  <c r="CE299" i="1"/>
  <c r="BQ299" i="1"/>
  <c r="CB299" i="1"/>
  <c r="BX299" i="1"/>
  <c r="BR299" i="1"/>
  <c r="BZ299" i="1"/>
  <c r="BT299" i="1"/>
  <c r="CD299" i="1"/>
  <c r="BV299" i="1"/>
  <c r="CA299" i="1"/>
  <c r="BY299" i="1"/>
  <c r="BW299" i="1"/>
  <c r="BU299" i="1"/>
  <c r="BS299" i="1"/>
  <c r="F301" i="1"/>
  <c r="G301" i="1" s="1"/>
  <c r="BE299" i="1"/>
  <c r="BK299" i="1"/>
  <c r="BM299" i="1"/>
  <c r="BG299" i="1"/>
  <c r="BI299" i="1"/>
  <c r="BP299" i="1"/>
  <c r="BL299" i="1"/>
  <c r="BF299" i="1"/>
  <c r="BD299" i="1"/>
  <c r="BN299" i="1"/>
  <c r="BH299" i="1"/>
  <c r="BJ299" i="1"/>
  <c r="BO299" i="1"/>
  <c r="J302" i="1"/>
  <c r="U302" i="1"/>
  <c r="C303" i="1"/>
  <c r="K302" i="1"/>
  <c r="E302" i="1"/>
  <c r="L302" i="1"/>
  <c r="M302" i="1"/>
  <c r="B304" i="1" l="1"/>
  <c r="T303" i="1"/>
  <c r="S303" i="1"/>
  <c r="R303" i="1"/>
  <c r="P303" i="1"/>
  <c r="Q303" i="1"/>
  <c r="O301" i="1"/>
  <c r="V301" i="1" s="1"/>
  <c r="W301" i="1" s="1"/>
  <c r="AK300" i="1"/>
  <c r="AZ300" i="1"/>
  <c r="AR300" i="1"/>
  <c r="AX300" i="1"/>
  <c r="AV300" i="1"/>
  <c r="BB300" i="1"/>
  <c r="AP300" i="1"/>
  <c r="BC300" i="1"/>
  <c r="AU300" i="1"/>
  <c r="AS300" i="1"/>
  <c r="AQ300" i="1"/>
  <c r="AY300" i="1"/>
  <c r="AW300" i="1"/>
  <c r="BA300" i="1"/>
  <c r="AE300" i="1"/>
  <c r="AC300" i="1"/>
  <c r="AO300" i="1"/>
  <c r="AI300" i="1"/>
  <c r="BY300" i="1"/>
  <c r="AD300" i="1"/>
  <c r="AH300" i="1"/>
  <c r="AL300" i="1"/>
  <c r="AB300" i="1"/>
  <c r="AJ300" i="1"/>
  <c r="AN300" i="1"/>
  <c r="AF300" i="1"/>
  <c r="AM300" i="1"/>
  <c r="AG300" i="1"/>
  <c r="I303" i="1"/>
  <c r="N303" i="1"/>
  <c r="CA300" i="1"/>
  <c r="BS300" i="1"/>
  <c r="CE300" i="1"/>
  <c r="BW300" i="1"/>
  <c r="BZ300" i="1"/>
  <c r="BR300" i="1"/>
  <c r="CD300" i="1"/>
  <c r="BV300" i="1"/>
  <c r="BX300" i="1"/>
  <c r="CB300" i="1"/>
  <c r="BT300" i="1"/>
  <c r="BU300" i="1"/>
  <c r="CC300" i="1"/>
  <c r="F302" i="1"/>
  <c r="G302" i="1" s="1"/>
  <c r="BQ300" i="1"/>
  <c r="BL300" i="1"/>
  <c r="BP300" i="1"/>
  <c r="BF300" i="1"/>
  <c r="BD300" i="1"/>
  <c r="BN300" i="1"/>
  <c r="BJ300" i="1"/>
  <c r="BH300" i="1"/>
  <c r="BI300" i="1"/>
  <c r="BG300" i="1"/>
  <c r="BK300" i="1"/>
  <c r="BM300" i="1"/>
  <c r="BO300" i="1"/>
  <c r="BE300" i="1"/>
  <c r="J303" i="1"/>
  <c r="L303" i="1"/>
  <c r="C304" i="1"/>
  <c r="K303" i="1"/>
  <c r="M303" i="1"/>
  <c r="U303" i="1"/>
  <c r="E303" i="1"/>
  <c r="B305" i="1" l="1"/>
  <c r="T304" i="1"/>
  <c r="S304" i="1"/>
  <c r="R304" i="1"/>
  <c r="Q304" i="1"/>
  <c r="P304" i="1"/>
  <c r="O302" i="1"/>
  <c r="V302" i="1" s="1"/>
  <c r="W302" i="1" s="1"/>
  <c r="Z301" i="1"/>
  <c r="AA301" i="1" s="1"/>
  <c r="AV301" i="1" s="1"/>
  <c r="I304" i="1"/>
  <c r="N304" i="1"/>
  <c r="F303" i="1"/>
  <c r="G303" i="1" s="1"/>
  <c r="J304" i="1"/>
  <c r="K304" i="1"/>
  <c r="L304" i="1"/>
  <c r="M304" i="1"/>
  <c r="C305" i="1"/>
  <c r="E304" i="1"/>
  <c r="U304" i="1"/>
  <c r="BL301" i="1" l="1"/>
  <c r="B306" i="1"/>
  <c r="T305" i="1"/>
  <c r="R305" i="1"/>
  <c r="S305" i="1"/>
  <c r="P305" i="1"/>
  <c r="Q305" i="1"/>
  <c r="BH301" i="1"/>
  <c r="CE301" i="1"/>
  <c r="BS301" i="1"/>
  <c r="Z302" i="1"/>
  <c r="AA302" i="1" s="1"/>
  <c r="AZ302" i="1" s="1"/>
  <c r="BT301" i="1"/>
  <c r="AI301" i="1"/>
  <c r="BM301" i="1"/>
  <c r="BR301" i="1"/>
  <c r="AE301" i="1"/>
  <c r="AB301" i="1"/>
  <c r="AJ301" i="1"/>
  <c r="BD301" i="1"/>
  <c r="BG301" i="1"/>
  <c r="BF301" i="1"/>
  <c r="BU301" i="1"/>
  <c r="BZ301" i="1"/>
  <c r="AD301" i="1"/>
  <c r="AU301" i="1"/>
  <c r="BV301" i="1"/>
  <c r="AH301" i="1"/>
  <c r="AY301" i="1"/>
  <c r="AP301" i="1"/>
  <c r="AQ301" i="1"/>
  <c r="AR301" i="1"/>
  <c r="AT301" i="1"/>
  <c r="BO301" i="1"/>
  <c r="BJ301" i="1"/>
  <c r="BI301" i="1"/>
  <c r="CC301" i="1"/>
  <c r="CA301" i="1"/>
  <c r="CD301" i="1"/>
  <c r="CB301" i="1"/>
  <c r="AK301" i="1"/>
  <c r="AN301" i="1"/>
  <c r="AG301" i="1"/>
  <c r="BB301" i="1"/>
  <c r="AZ301" i="1"/>
  <c r="BK301" i="1"/>
  <c r="BN301" i="1"/>
  <c r="BP301" i="1"/>
  <c r="BE301" i="1"/>
  <c r="BW301" i="1"/>
  <c r="BY301" i="1"/>
  <c r="BX301" i="1"/>
  <c r="BQ301" i="1"/>
  <c r="AO301" i="1"/>
  <c r="AL301" i="1"/>
  <c r="AF301" i="1"/>
  <c r="BA301" i="1"/>
  <c r="AX301" i="1"/>
  <c r="BC301" i="1"/>
  <c r="AC301" i="1"/>
  <c r="AS301" i="1"/>
  <c r="AM301" i="1"/>
  <c r="AW301" i="1"/>
  <c r="O303" i="1"/>
  <c r="V303" i="1" s="1"/>
  <c r="W303" i="1" s="1"/>
  <c r="I305" i="1"/>
  <c r="N305" i="1"/>
  <c r="F304" i="1"/>
  <c r="G304" i="1" s="1"/>
  <c r="J305" i="1"/>
  <c r="L305" i="1"/>
  <c r="C306" i="1"/>
  <c r="U305" i="1"/>
  <c r="M305" i="1"/>
  <c r="K305" i="1"/>
  <c r="E305" i="1"/>
  <c r="B307" i="1" l="1"/>
  <c r="T306" i="1"/>
  <c r="S306" i="1"/>
  <c r="R306" i="1"/>
  <c r="P306" i="1"/>
  <c r="Q306" i="1"/>
  <c r="BV302" i="1"/>
  <c r="CA302" i="1"/>
  <c r="AF302" i="1"/>
  <c r="AI302" i="1"/>
  <c r="BD302" i="1"/>
  <c r="AP302" i="1"/>
  <c r="BG302" i="1"/>
  <c r="BT302" i="1"/>
  <c r="AM302" i="1"/>
  <c r="AR302" i="1"/>
  <c r="BL302" i="1"/>
  <c r="CE302" i="1"/>
  <c r="BS302" i="1"/>
  <c r="BA302" i="1"/>
  <c r="AJ302" i="1"/>
  <c r="AO302" i="1"/>
  <c r="AY302" i="1"/>
  <c r="AV302" i="1"/>
  <c r="AK302" i="1"/>
  <c r="AS302" i="1"/>
  <c r="CD302" i="1"/>
  <c r="BX302" i="1"/>
  <c r="BU302" i="1"/>
  <c r="AB302" i="1"/>
  <c r="AH302" i="1"/>
  <c r="AE302" i="1"/>
  <c r="BC302" i="1"/>
  <c r="AX302" i="1"/>
  <c r="AQ302" i="1"/>
  <c r="AT302" i="1"/>
  <c r="BO302" i="1"/>
  <c r="BJ302" i="1"/>
  <c r="BI302" i="1"/>
  <c r="BK302" i="1"/>
  <c r="BW302" i="1"/>
  <c r="BZ302" i="1"/>
  <c r="BE302" i="1"/>
  <c r="AL302" i="1"/>
  <c r="BP302" i="1"/>
  <c r="BH302" i="1"/>
  <c r="BQ302" i="1"/>
  <c r="BF302" i="1"/>
  <c r="BN302" i="1"/>
  <c r="BM302" i="1"/>
  <c r="CC302" i="1"/>
  <c r="BR302" i="1"/>
  <c r="CB302" i="1"/>
  <c r="BY302" i="1"/>
  <c r="AG302" i="1"/>
  <c r="AN302" i="1"/>
  <c r="AD302" i="1"/>
  <c r="AC302" i="1"/>
  <c r="BB302" i="1"/>
  <c r="AW302" i="1"/>
  <c r="AU302" i="1"/>
  <c r="Z303" i="1"/>
  <c r="AA303" i="1" s="1"/>
  <c r="BB303" i="1" s="1"/>
  <c r="F305" i="1"/>
  <c r="G305" i="1" s="1"/>
  <c r="I306" i="1"/>
  <c r="N306" i="1"/>
  <c r="O304" i="1"/>
  <c r="J306" i="1"/>
  <c r="C307" i="1"/>
  <c r="K306" i="1"/>
  <c r="E306" i="1"/>
  <c r="L306" i="1"/>
  <c r="M306" i="1"/>
  <c r="U306" i="1"/>
  <c r="CD303" i="1" l="1"/>
  <c r="B308" i="1"/>
  <c r="T307" i="1"/>
  <c r="Q307" i="1"/>
  <c r="S307" i="1"/>
  <c r="P307" i="1"/>
  <c r="R307" i="1"/>
  <c r="BI303" i="1"/>
  <c r="AQ303" i="1"/>
  <c r="AI303" i="1"/>
  <c r="BQ303" i="1"/>
  <c r="BZ303" i="1"/>
  <c r="AL303" i="1"/>
  <c r="AV303" i="1"/>
  <c r="BO303" i="1"/>
  <c r="AJ303" i="1"/>
  <c r="AS303" i="1"/>
  <c r="BH303" i="1"/>
  <c r="BS303" i="1"/>
  <c r="AY303" i="1"/>
  <c r="BJ303" i="1"/>
  <c r="BP303" i="1"/>
  <c r="BE303" i="1"/>
  <c r="CE303" i="1"/>
  <c r="BX303" i="1"/>
  <c r="BT303" i="1"/>
  <c r="AO303" i="1"/>
  <c r="AD303" i="1"/>
  <c r="AF303" i="1"/>
  <c r="BC303" i="1"/>
  <c r="AP303" i="1"/>
  <c r="AX303" i="1"/>
  <c r="AT303" i="1"/>
  <c r="BD303" i="1"/>
  <c r="BF303" i="1"/>
  <c r="BK303" i="1"/>
  <c r="CC303" i="1"/>
  <c r="BU303" i="1"/>
  <c r="BV303" i="1"/>
  <c r="BR303" i="1"/>
  <c r="AE303" i="1"/>
  <c r="AM303" i="1"/>
  <c r="AH303" i="1"/>
  <c r="AB303" i="1"/>
  <c r="AW303" i="1"/>
  <c r="AR303" i="1"/>
  <c r="AZ303" i="1"/>
  <c r="BA303" i="1"/>
  <c r="BN303" i="1"/>
  <c r="BL303" i="1"/>
  <c r="BG303" i="1"/>
  <c r="CA303" i="1"/>
  <c r="BW303" i="1"/>
  <c r="CB303" i="1"/>
  <c r="BM303" i="1"/>
  <c r="AK303" i="1"/>
  <c r="AG303" i="1"/>
  <c r="AN303" i="1"/>
  <c r="BY303" i="1"/>
  <c r="AU303" i="1"/>
  <c r="AC303" i="1"/>
  <c r="O305" i="1"/>
  <c r="V305" i="1" s="1"/>
  <c r="W305" i="1" s="1"/>
  <c r="Z304" i="1"/>
  <c r="AA304" i="1" s="1"/>
  <c r="V304" i="1"/>
  <c r="W304" i="1" s="1"/>
  <c r="I307" i="1"/>
  <c r="N307" i="1"/>
  <c r="F306" i="1"/>
  <c r="G306" i="1" s="1"/>
  <c r="J307" i="1"/>
  <c r="E307" i="1"/>
  <c r="L307" i="1"/>
  <c r="U307" i="1"/>
  <c r="M307" i="1"/>
  <c r="K307" i="1"/>
  <c r="C308" i="1"/>
  <c r="B309" i="1" l="1"/>
  <c r="T308" i="1"/>
  <c r="P308" i="1"/>
  <c r="Q308" i="1"/>
  <c r="S308" i="1"/>
  <c r="R308" i="1"/>
  <c r="Z305" i="1"/>
  <c r="AA305" i="1" s="1"/>
  <c r="AT305" i="1" s="1"/>
  <c r="O306" i="1"/>
  <c r="Z306" i="1" s="1"/>
  <c r="AA306" i="1" s="1"/>
  <c r="F307" i="1"/>
  <c r="G307" i="1" s="1"/>
  <c r="AU304" i="1"/>
  <c r="AT304" i="1"/>
  <c r="BC304" i="1"/>
  <c r="AC304" i="1"/>
  <c r="AP304" i="1"/>
  <c r="AX304" i="1"/>
  <c r="AR304" i="1"/>
  <c r="AZ304" i="1"/>
  <c r="AV304" i="1"/>
  <c r="BB304" i="1"/>
  <c r="AY304" i="1"/>
  <c r="AQ304" i="1"/>
  <c r="AW304" i="1"/>
  <c r="BA304" i="1"/>
  <c r="AS304" i="1"/>
  <c r="AE304" i="1"/>
  <c r="AI304" i="1"/>
  <c r="AO304" i="1"/>
  <c r="BW304" i="1"/>
  <c r="AD304" i="1"/>
  <c r="AH304" i="1"/>
  <c r="AL304" i="1"/>
  <c r="AB304" i="1"/>
  <c r="AJ304" i="1"/>
  <c r="AF304" i="1"/>
  <c r="AN304" i="1"/>
  <c r="AK304" i="1"/>
  <c r="AM304" i="1"/>
  <c r="AG304" i="1"/>
  <c r="I308" i="1"/>
  <c r="N308" i="1"/>
  <c r="BM304" i="1"/>
  <c r="CC304" i="1"/>
  <c r="BG304" i="1"/>
  <c r="BQ304" i="1"/>
  <c r="BI304" i="1"/>
  <c r="BK304" i="1"/>
  <c r="CE304" i="1"/>
  <c r="BY304" i="1"/>
  <c r="BE304" i="1"/>
  <c r="BO304" i="1"/>
  <c r="CA304" i="1"/>
  <c r="CB304" i="1"/>
  <c r="BT304" i="1"/>
  <c r="BR304" i="1"/>
  <c r="CD304" i="1"/>
  <c r="BX304" i="1"/>
  <c r="BZ304" i="1"/>
  <c r="BV304" i="1"/>
  <c r="BU304" i="1"/>
  <c r="BS304" i="1"/>
  <c r="BP304" i="1"/>
  <c r="BH304" i="1"/>
  <c r="BD304" i="1"/>
  <c r="BL304" i="1"/>
  <c r="BN304" i="1"/>
  <c r="BF304" i="1"/>
  <c r="BJ304" i="1"/>
  <c r="J308" i="1"/>
  <c r="L308" i="1"/>
  <c r="E308" i="1"/>
  <c r="C309" i="1"/>
  <c r="K308" i="1"/>
  <c r="M308" i="1"/>
  <c r="U308" i="1"/>
  <c r="B310" i="1" l="1"/>
  <c r="T309" i="1"/>
  <c r="R309" i="1"/>
  <c r="Q309" i="1"/>
  <c r="S309" i="1"/>
  <c r="P309" i="1"/>
  <c r="O307" i="1"/>
  <c r="Z307" i="1" s="1"/>
  <c r="AA307" i="1" s="1"/>
  <c r="V306" i="1"/>
  <c r="W306" i="1" s="1"/>
  <c r="AQ306" i="1"/>
  <c r="AT306" i="1"/>
  <c r="AW306" i="1"/>
  <c r="AE305" i="1"/>
  <c r="BB305" i="1"/>
  <c r="AV305" i="1"/>
  <c r="AX305" i="1"/>
  <c r="AZ305" i="1"/>
  <c r="AP305" i="1"/>
  <c r="AR305" i="1"/>
  <c r="AU305" i="1"/>
  <c r="AW305" i="1"/>
  <c r="AO306" i="1"/>
  <c r="AR306" i="1"/>
  <c r="AX306" i="1"/>
  <c r="AV306" i="1"/>
  <c r="BB306" i="1"/>
  <c r="AZ306" i="1"/>
  <c r="AP306" i="1"/>
  <c r="BA306" i="1"/>
  <c r="AS306" i="1"/>
  <c r="BA305" i="1"/>
  <c r="BC305" i="1"/>
  <c r="AY306" i="1"/>
  <c r="AY305" i="1"/>
  <c r="AQ305" i="1"/>
  <c r="BC306" i="1"/>
  <c r="AU306" i="1"/>
  <c r="AS305" i="1"/>
  <c r="BG305" i="1"/>
  <c r="BY305" i="1"/>
  <c r="CC305" i="1"/>
  <c r="BP305" i="1"/>
  <c r="BV305" i="1"/>
  <c r="BU305" i="1"/>
  <c r="BK305" i="1"/>
  <c r="BO305" i="1"/>
  <c r="BD305" i="1"/>
  <c r="BF305" i="1"/>
  <c r="AK305" i="1"/>
  <c r="BR305" i="1"/>
  <c r="BT305" i="1"/>
  <c r="BM305" i="1"/>
  <c r="BQ305" i="1"/>
  <c r="BI305" i="1"/>
  <c r="AI305" i="1"/>
  <c r="AC305" i="1"/>
  <c r="BZ305" i="1"/>
  <c r="BX305" i="1"/>
  <c r="BE305" i="1"/>
  <c r="CE305" i="1"/>
  <c r="BN305" i="1"/>
  <c r="AG305" i="1"/>
  <c r="CD305" i="1"/>
  <c r="CB305" i="1"/>
  <c r="BH305" i="1"/>
  <c r="CA305" i="1"/>
  <c r="BL305" i="1"/>
  <c r="BJ305" i="1"/>
  <c r="BS305" i="1"/>
  <c r="AM305" i="1"/>
  <c r="AO305" i="1"/>
  <c r="BW305" i="1"/>
  <c r="AB305" i="1"/>
  <c r="AF305" i="1"/>
  <c r="AJ305" i="1"/>
  <c r="AN305" i="1"/>
  <c r="AD305" i="1"/>
  <c r="AL305" i="1"/>
  <c r="AH305" i="1"/>
  <c r="BW306" i="1"/>
  <c r="AD306" i="1"/>
  <c r="AH306" i="1"/>
  <c r="AL306" i="1"/>
  <c r="AF306" i="1"/>
  <c r="AN306" i="1"/>
  <c r="AJ306" i="1"/>
  <c r="AB306" i="1"/>
  <c r="AK306" i="1"/>
  <c r="AM306" i="1"/>
  <c r="AE306" i="1"/>
  <c r="AG306" i="1"/>
  <c r="AI306" i="1"/>
  <c r="AC306" i="1"/>
  <c r="I309" i="1"/>
  <c r="N309" i="1"/>
  <c r="BD306" i="1"/>
  <c r="BM306" i="1"/>
  <c r="BE306" i="1"/>
  <c r="BI306" i="1"/>
  <c r="BQ306" i="1"/>
  <c r="BJ306" i="1"/>
  <c r="CC306" i="1"/>
  <c r="BL306" i="1"/>
  <c r="BG306" i="1"/>
  <c r="BP306" i="1"/>
  <c r="BH306" i="1"/>
  <c r="BO306" i="1"/>
  <c r="BF306" i="1"/>
  <c r="BN306" i="1"/>
  <c r="CE306" i="1"/>
  <c r="BU306" i="1"/>
  <c r="BY306" i="1"/>
  <c r="BS306" i="1"/>
  <c r="CA306" i="1"/>
  <c r="BK306" i="1"/>
  <c r="BT306" i="1"/>
  <c r="BR306" i="1"/>
  <c r="BZ306" i="1"/>
  <c r="CD306" i="1"/>
  <c r="BV306" i="1"/>
  <c r="CB306" i="1"/>
  <c r="BX306" i="1"/>
  <c r="F308" i="1"/>
  <c r="O308" i="1" s="1"/>
  <c r="J309" i="1"/>
  <c r="C310" i="1"/>
  <c r="M309" i="1"/>
  <c r="E309" i="1"/>
  <c r="K309" i="1"/>
  <c r="U309" i="1"/>
  <c r="L309" i="1"/>
  <c r="B311" i="1" l="1"/>
  <c r="T310" i="1"/>
  <c r="S310" i="1"/>
  <c r="Q310" i="1"/>
  <c r="R310" i="1"/>
  <c r="P310" i="1"/>
  <c r="V307" i="1"/>
  <c r="W307" i="1" s="1"/>
  <c r="G308" i="1"/>
  <c r="Z308" i="1"/>
  <c r="AA308" i="1" s="1"/>
  <c r="V308" i="1"/>
  <c r="W308" i="1" s="1"/>
  <c r="AQ307" i="1"/>
  <c r="AT307" i="1"/>
  <c r="AW307" i="1"/>
  <c r="AS307" i="1"/>
  <c r="BA307" i="1"/>
  <c r="AY307" i="1"/>
  <c r="AE307" i="1"/>
  <c r="AX307" i="1"/>
  <c r="AV307" i="1"/>
  <c r="AR307" i="1"/>
  <c r="AZ307" i="1"/>
  <c r="BB307" i="1"/>
  <c r="AP307" i="1"/>
  <c r="BC307" i="1"/>
  <c r="AU307" i="1"/>
  <c r="AG307" i="1"/>
  <c r="AI307" i="1"/>
  <c r="AK307" i="1"/>
  <c r="BY307" i="1"/>
  <c r="AB307" i="1"/>
  <c r="AF307" i="1"/>
  <c r="AJ307" i="1"/>
  <c r="AN307" i="1"/>
  <c r="AH307" i="1"/>
  <c r="AL307" i="1"/>
  <c r="AD307" i="1"/>
  <c r="AC307" i="1"/>
  <c r="AO307" i="1"/>
  <c r="AM307" i="1"/>
  <c r="I310" i="1"/>
  <c r="N310" i="1"/>
  <c r="BW307" i="1"/>
  <c r="BM307" i="1"/>
  <c r="BT307" i="1"/>
  <c r="CB307" i="1"/>
  <c r="BX307" i="1"/>
  <c r="BZ307" i="1"/>
  <c r="CD307" i="1"/>
  <c r="BR307" i="1"/>
  <c r="BV307" i="1"/>
  <c r="BU307" i="1"/>
  <c r="BS307" i="1"/>
  <c r="CA307" i="1"/>
  <c r="CE307" i="1"/>
  <c r="CC307" i="1"/>
  <c r="F309" i="1"/>
  <c r="O309" i="1" s="1"/>
  <c r="BI307" i="1"/>
  <c r="BL307" i="1"/>
  <c r="BF307" i="1"/>
  <c r="BP307" i="1"/>
  <c r="BD307" i="1"/>
  <c r="BH307" i="1"/>
  <c r="BJ307" i="1"/>
  <c r="BN307" i="1"/>
  <c r="BQ307" i="1"/>
  <c r="BK307" i="1"/>
  <c r="BO307" i="1"/>
  <c r="BE307" i="1"/>
  <c r="BG307" i="1"/>
  <c r="J310" i="1"/>
  <c r="U310" i="1"/>
  <c r="E310" i="1"/>
  <c r="K310" i="1"/>
  <c r="C311" i="1"/>
  <c r="M310" i="1"/>
  <c r="L310" i="1"/>
  <c r="B312" i="1" l="1"/>
  <c r="T311" i="1"/>
  <c r="S311" i="1"/>
  <c r="R311" i="1"/>
  <c r="Q311" i="1"/>
  <c r="P311" i="1"/>
  <c r="F310" i="1"/>
  <c r="G310" i="1" s="1"/>
  <c r="Z309" i="1"/>
  <c r="AA309" i="1" s="1"/>
  <c r="V309" i="1"/>
  <c r="W309" i="1" s="1"/>
  <c r="AU308" i="1"/>
  <c r="AT308" i="1"/>
  <c r="AW308" i="1"/>
  <c r="AK308" i="1"/>
  <c r="AV308" i="1"/>
  <c r="AZ308" i="1"/>
  <c r="AR308" i="1"/>
  <c r="AX308" i="1"/>
  <c r="BB308" i="1"/>
  <c r="AP308" i="1"/>
  <c r="AY308" i="1"/>
  <c r="AQ308" i="1"/>
  <c r="AS308" i="1"/>
  <c r="BA308" i="1"/>
  <c r="BC308" i="1"/>
  <c r="AE308" i="1"/>
  <c r="AC308" i="1"/>
  <c r="AO308" i="1"/>
  <c r="AI308" i="1"/>
  <c r="BY308" i="1"/>
  <c r="AD308" i="1"/>
  <c r="AH308" i="1"/>
  <c r="AL308" i="1"/>
  <c r="AB308" i="1"/>
  <c r="AJ308" i="1"/>
  <c r="AN308" i="1"/>
  <c r="AF308" i="1"/>
  <c r="AM308" i="1"/>
  <c r="AG308" i="1"/>
  <c r="I311" i="1"/>
  <c r="N311" i="1"/>
  <c r="BU308" i="1"/>
  <c r="BE308" i="1"/>
  <c r="BT308" i="1"/>
  <c r="CB308" i="1"/>
  <c r="BX308" i="1"/>
  <c r="BZ308" i="1"/>
  <c r="BR308" i="1"/>
  <c r="BV308" i="1"/>
  <c r="CD308" i="1"/>
  <c r="CE308" i="1"/>
  <c r="CC308" i="1"/>
  <c r="CA308" i="1"/>
  <c r="BW308" i="1"/>
  <c r="BS308" i="1"/>
  <c r="G309" i="1"/>
  <c r="BM308" i="1"/>
  <c r="BO308" i="1"/>
  <c r="BG308" i="1"/>
  <c r="BI308" i="1"/>
  <c r="BL308" i="1"/>
  <c r="BP308" i="1"/>
  <c r="BF308" i="1"/>
  <c r="BD308" i="1"/>
  <c r="BN308" i="1"/>
  <c r="BH308" i="1"/>
  <c r="BJ308" i="1"/>
  <c r="BK308" i="1"/>
  <c r="BQ308" i="1"/>
  <c r="J311" i="1"/>
  <c r="L311" i="1"/>
  <c r="C312" i="1"/>
  <c r="M311" i="1"/>
  <c r="E311" i="1"/>
  <c r="K311" i="1"/>
  <c r="U311" i="1"/>
  <c r="B313" i="1" l="1"/>
  <c r="T312" i="1"/>
  <c r="P312" i="1"/>
  <c r="S312" i="1"/>
  <c r="Q312" i="1"/>
  <c r="R312" i="1"/>
  <c r="O310" i="1"/>
  <c r="Z310" i="1" s="1"/>
  <c r="AA310" i="1" s="1"/>
  <c r="F311" i="1"/>
  <c r="G311" i="1" s="1"/>
  <c r="AW309" i="1"/>
  <c r="AT309" i="1"/>
  <c r="AQ309" i="1"/>
  <c r="AI309" i="1"/>
  <c r="AP309" i="1"/>
  <c r="AV309" i="1"/>
  <c r="AR309" i="1"/>
  <c r="BB309" i="1"/>
  <c r="AX309" i="1"/>
  <c r="AZ309" i="1"/>
  <c r="BA309" i="1"/>
  <c r="BC309" i="1"/>
  <c r="AY309" i="1"/>
  <c r="AS309" i="1"/>
  <c r="AU309" i="1"/>
  <c r="AM309" i="1"/>
  <c r="AK309" i="1"/>
  <c r="CC309" i="1"/>
  <c r="AB309" i="1"/>
  <c r="AF309" i="1"/>
  <c r="AJ309" i="1"/>
  <c r="AN309" i="1"/>
  <c r="AD309" i="1"/>
  <c r="AL309" i="1"/>
  <c r="AH309" i="1"/>
  <c r="AO309" i="1"/>
  <c r="AE309" i="1"/>
  <c r="AC309" i="1"/>
  <c r="AG309" i="1"/>
  <c r="I312" i="1"/>
  <c r="N312" i="1"/>
  <c r="CE309" i="1"/>
  <c r="BR309" i="1"/>
  <c r="BT309" i="1"/>
  <c r="BZ309" i="1"/>
  <c r="BV309" i="1"/>
  <c r="CB309" i="1"/>
  <c r="BX309" i="1"/>
  <c r="CD309" i="1"/>
  <c r="CA309" i="1"/>
  <c r="BS309" i="1"/>
  <c r="BU309" i="1"/>
  <c r="BW309" i="1"/>
  <c r="BY309" i="1"/>
  <c r="BH309" i="1"/>
  <c r="BJ309" i="1"/>
  <c r="BL309" i="1"/>
  <c r="BF309" i="1"/>
  <c r="BD309" i="1"/>
  <c r="BP309" i="1"/>
  <c r="BN309" i="1"/>
  <c r="BE309" i="1"/>
  <c r="BG309" i="1"/>
  <c r="BO309" i="1"/>
  <c r="BM309" i="1"/>
  <c r="BK309" i="1"/>
  <c r="BQ309" i="1"/>
  <c r="BI309" i="1"/>
  <c r="J312" i="1"/>
  <c r="E312" i="1"/>
  <c r="L312" i="1"/>
  <c r="M312" i="1"/>
  <c r="K312" i="1"/>
  <c r="C313" i="1"/>
  <c r="U312" i="1"/>
  <c r="B314" i="1" l="1"/>
  <c r="T313" i="1"/>
  <c r="S313" i="1"/>
  <c r="R313" i="1"/>
  <c r="Q313" i="1"/>
  <c r="P313" i="1"/>
  <c r="V310" i="1"/>
  <c r="W310" i="1" s="1"/>
  <c r="O311" i="1"/>
  <c r="V311" i="1" s="1"/>
  <c r="W311" i="1" s="1"/>
  <c r="BU310" i="1"/>
  <c r="AY310" i="1"/>
  <c r="AT310" i="1"/>
  <c r="AW310" i="1"/>
  <c r="AU310" i="1"/>
  <c r="AC310" i="1"/>
  <c r="AP310" i="1"/>
  <c r="BB310" i="1"/>
  <c r="AV310" i="1"/>
  <c r="AX310" i="1"/>
  <c r="AR310" i="1"/>
  <c r="AZ310" i="1"/>
  <c r="AQ310" i="1"/>
  <c r="BC310" i="1"/>
  <c r="BA310" i="1"/>
  <c r="AS310" i="1"/>
  <c r="BX310" i="1"/>
  <c r="BS310" i="1"/>
  <c r="BD310" i="1"/>
  <c r="BZ310" i="1"/>
  <c r="BL310" i="1"/>
  <c r="AO310" i="1"/>
  <c r="AE310" i="1"/>
  <c r="AK310" i="1"/>
  <c r="BK310" i="1"/>
  <c r="BO310" i="1"/>
  <c r="BI310" i="1"/>
  <c r="BP310" i="1"/>
  <c r="BF310" i="1"/>
  <c r="BT310" i="1"/>
  <c r="BR310" i="1"/>
  <c r="CE310" i="1"/>
  <c r="CA310" i="1"/>
  <c r="AM310" i="1"/>
  <c r="AG310" i="1"/>
  <c r="BQ310" i="1"/>
  <c r="BH310" i="1"/>
  <c r="BG310" i="1"/>
  <c r="CD310" i="1"/>
  <c r="CB310" i="1"/>
  <c r="BY310" i="1"/>
  <c r="BW310" i="1"/>
  <c r="BE310" i="1"/>
  <c r="BM310" i="1"/>
  <c r="BN310" i="1"/>
  <c r="BJ310" i="1"/>
  <c r="BV310" i="1"/>
  <c r="CC310" i="1"/>
  <c r="AI310" i="1"/>
  <c r="AD310" i="1"/>
  <c r="AH310" i="1"/>
  <c r="AL310" i="1"/>
  <c r="AF310" i="1"/>
  <c r="AN310" i="1"/>
  <c r="AB310" i="1"/>
  <c r="AJ310" i="1"/>
  <c r="I313" i="1"/>
  <c r="N313" i="1"/>
  <c r="F312" i="1"/>
  <c r="O312" i="1" s="1"/>
  <c r="J313" i="1"/>
  <c r="U313" i="1"/>
  <c r="K313" i="1"/>
  <c r="C314" i="1"/>
  <c r="E313" i="1"/>
  <c r="M313" i="1"/>
  <c r="L313" i="1"/>
  <c r="B315" i="1" l="1"/>
  <c r="T314" i="1"/>
  <c r="S314" i="1"/>
  <c r="P314" i="1"/>
  <c r="Q314" i="1"/>
  <c r="R314" i="1"/>
  <c r="Z311" i="1"/>
  <c r="AA311" i="1" s="1"/>
  <c r="AT311" i="1" s="1"/>
  <c r="G312" i="1"/>
  <c r="Z312" i="1"/>
  <c r="AA312" i="1" s="1"/>
  <c r="BD312" i="1" s="1"/>
  <c r="V312" i="1"/>
  <c r="W312" i="1" s="1"/>
  <c r="I314" i="1"/>
  <c r="N314" i="1"/>
  <c r="F313" i="1"/>
  <c r="G313" i="1" s="1"/>
  <c r="J314" i="1"/>
  <c r="E314" i="1"/>
  <c r="M314" i="1"/>
  <c r="C315" i="1"/>
  <c r="L314" i="1"/>
  <c r="K314" i="1"/>
  <c r="U314" i="1"/>
  <c r="CA311" i="1" l="1"/>
  <c r="AW311" i="1"/>
  <c r="BA311" i="1"/>
  <c r="AC311" i="1"/>
  <c r="BV311" i="1"/>
  <c r="BQ311" i="1"/>
  <c r="CE311" i="1"/>
  <c r="AJ311" i="1"/>
  <c r="AX311" i="1"/>
  <c r="BZ311" i="1"/>
  <c r="BD311" i="1"/>
  <c r="BE311" i="1"/>
  <c r="AO311" i="1"/>
  <c r="AS311" i="1"/>
  <c r="B316" i="1"/>
  <c r="T315" i="1"/>
  <c r="R315" i="1"/>
  <c r="Q315" i="1"/>
  <c r="P315" i="1"/>
  <c r="S315" i="1"/>
  <c r="CC311" i="1"/>
  <c r="BM311" i="1"/>
  <c r="AD311" i="1"/>
  <c r="AV311" i="1"/>
  <c r="BX311" i="1"/>
  <c r="BI311" i="1"/>
  <c r="BP311" i="1"/>
  <c r="AF311" i="1"/>
  <c r="BC311" i="1"/>
  <c r="AG311" i="1"/>
  <c r="BW311" i="1"/>
  <c r="BH311" i="1"/>
  <c r="AI311" i="1"/>
  <c r="BR311" i="1"/>
  <c r="CB311" i="1"/>
  <c r="BK311" i="1"/>
  <c r="BO311" i="1"/>
  <c r="BN311" i="1"/>
  <c r="AL311" i="1"/>
  <c r="BS311" i="1"/>
  <c r="AZ311" i="1"/>
  <c r="AY311" i="1"/>
  <c r="CD311" i="1"/>
  <c r="BT311" i="1"/>
  <c r="BU311" i="1"/>
  <c r="BJ311" i="1"/>
  <c r="BY311" i="1"/>
  <c r="BF311" i="1"/>
  <c r="BG311" i="1"/>
  <c r="AE311" i="1"/>
  <c r="AN311" i="1"/>
  <c r="AM311" i="1"/>
  <c r="AU311" i="1"/>
  <c r="AP311" i="1"/>
  <c r="BL311" i="1"/>
  <c r="AK311" i="1"/>
  <c r="AH311" i="1"/>
  <c r="AB311" i="1"/>
  <c r="AQ311" i="1"/>
  <c r="BB311" i="1"/>
  <c r="AR311" i="1"/>
  <c r="O313" i="1"/>
  <c r="V313" i="1" s="1"/>
  <c r="W313" i="1" s="1"/>
  <c r="BC312" i="1"/>
  <c r="AT312" i="1"/>
  <c r="AE312" i="1"/>
  <c r="AP312" i="1"/>
  <c r="AZ312" i="1"/>
  <c r="BB312" i="1"/>
  <c r="AX312" i="1"/>
  <c r="AV312" i="1"/>
  <c r="AR312" i="1"/>
  <c r="AW312" i="1"/>
  <c r="BA312" i="1"/>
  <c r="AY312" i="1"/>
  <c r="AS312" i="1"/>
  <c r="AU312" i="1"/>
  <c r="AQ312" i="1"/>
  <c r="AO312" i="1"/>
  <c r="AK312" i="1"/>
  <c r="AI312" i="1"/>
  <c r="AC312" i="1"/>
  <c r="CC312" i="1"/>
  <c r="AD312" i="1"/>
  <c r="AH312" i="1"/>
  <c r="AL312" i="1"/>
  <c r="AB312" i="1"/>
  <c r="AJ312" i="1"/>
  <c r="AF312" i="1"/>
  <c r="AN312" i="1"/>
  <c r="AM312" i="1"/>
  <c r="AG312" i="1"/>
  <c r="BO312" i="1"/>
  <c r="BI312" i="1"/>
  <c r="BL312" i="1"/>
  <c r="BM312" i="1"/>
  <c r="BE312" i="1"/>
  <c r="BY312" i="1"/>
  <c r="BJ312" i="1"/>
  <c r="BU312" i="1"/>
  <c r="BH312" i="1"/>
  <c r="BP312" i="1"/>
  <c r="BK312" i="1"/>
  <c r="BN312" i="1"/>
  <c r="BF312" i="1"/>
  <c r="CE312" i="1"/>
  <c r="I315" i="1"/>
  <c r="N315" i="1"/>
  <c r="BQ312" i="1"/>
  <c r="BS312" i="1"/>
  <c r="CA312" i="1"/>
  <c r="BW312" i="1"/>
  <c r="BG312" i="1"/>
  <c r="BT312" i="1"/>
  <c r="BX312" i="1"/>
  <c r="BZ312" i="1"/>
  <c r="BR312" i="1"/>
  <c r="CD312" i="1"/>
  <c r="BV312" i="1"/>
  <c r="CB312" i="1"/>
  <c r="F314" i="1"/>
  <c r="G314" i="1" s="1"/>
  <c r="J315" i="1"/>
  <c r="K315" i="1"/>
  <c r="E315" i="1"/>
  <c r="U315" i="1"/>
  <c r="C316" i="1"/>
  <c r="M315" i="1"/>
  <c r="L315" i="1"/>
  <c r="B317" i="1" l="1"/>
  <c r="T316" i="1"/>
  <c r="R316" i="1"/>
  <c r="S316" i="1"/>
  <c r="Q316" i="1"/>
  <c r="P316" i="1"/>
  <c r="Z313" i="1"/>
  <c r="AA313" i="1" s="1"/>
  <c r="AT313" i="1" s="1"/>
  <c r="I316" i="1"/>
  <c r="N316" i="1"/>
  <c r="F315" i="1"/>
  <c r="G315" i="1" s="1"/>
  <c r="O314" i="1"/>
  <c r="J316" i="1"/>
  <c r="L316" i="1"/>
  <c r="M316" i="1"/>
  <c r="E316" i="1"/>
  <c r="K316" i="1"/>
  <c r="C317" i="1"/>
  <c r="U316" i="1"/>
  <c r="B318" i="1" l="1"/>
  <c r="T317" i="1"/>
  <c r="P317" i="1"/>
  <c r="Q317" i="1"/>
  <c r="S317" i="1"/>
  <c r="R317" i="1"/>
  <c r="BG313" i="1"/>
  <c r="BM313" i="1"/>
  <c r="BO313" i="1"/>
  <c r="CE313" i="1"/>
  <c r="AI313" i="1"/>
  <c r="BN313" i="1"/>
  <c r="CD313" i="1"/>
  <c r="AD313" i="1"/>
  <c r="BK313" i="1"/>
  <c r="BP313" i="1"/>
  <c r="BV313" i="1"/>
  <c r="CC313" i="1"/>
  <c r="BI313" i="1"/>
  <c r="BH313" i="1"/>
  <c r="BS313" i="1"/>
  <c r="CB313" i="1"/>
  <c r="AO313" i="1"/>
  <c r="AV313" i="1"/>
  <c r="AN313" i="1"/>
  <c r="AS313" i="1"/>
  <c r="AP313" i="1"/>
  <c r="BQ313" i="1"/>
  <c r="BD313" i="1"/>
  <c r="BL313" i="1"/>
  <c r="BU313" i="1"/>
  <c r="BR313" i="1"/>
  <c r="BW313" i="1"/>
  <c r="AG313" i="1"/>
  <c r="AC313" i="1"/>
  <c r="AF313" i="1"/>
  <c r="BB313" i="1"/>
  <c r="AW313" i="1"/>
  <c r="BE313" i="1"/>
  <c r="BJ313" i="1"/>
  <c r="BF313" i="1"/>
  <c r="CA313" i="1"/>
  <c r="BX313" i="1"/>
  <c r="BY313" i="1"/>
  <c r="AK313" i="1"/>
  <c r="AL313" i="1"/>
  <c r="AB313" i="1"/>
  <c r="AR313" i="1"/>
  <c r="BC313" i="1"/>
  <c r="AX313" i="1"/>
  <c r="AY313" i="1"/>
  <c r="BZ313" i="1"/>
  <c r="BT313" i="1"/>
  <c r="AE313" i="1"/>
  <c r="AH313" i="1"/>
  <c r="AJ313" i="1"/>
  <c r="AU313" i="1"/>
  <c r="AZ313" i="1"/>
  <c r="AM313" i="1"/>
  <c r="BA313" i="1"/>
  <c r="AQ313" i="1"/>
  <c r="O315" i="1"/>
  <c r="V315" i="1" s="1"/>
  <c r="W315" i="1" s="1"/>
  <c r="Z314" i="1"/>
  <c r="AA314" i="1" s="1"/>
  <c r="AT314" i="1" s="1"/>
  <c r="V314" i="1"/>
  <c r="W314" i="1" s="1"/>
  <c r="I317" i="1"/>
  <c r="N317" i="1"/>
  <c r="F316" i="1"/>
  <c r="O316" i="1" s="1"/>
  <c r="J317" i="1"/>
  <c r="U317" i="1"/>
  <c r="K317" i="1"/>
  <c r="C318" i="1"/>
  <c r="E317" i="1"/>
  <c r="L317" i="1"/>
  <c r="M317" i="1"/>
  <c r="B319" i="1" l="1"/>
  <c r="T318" i="1"/>
  <c r="S318" i="1"/>
  <c r="R318" i="1"/>
  <c r="Q318" i="1"/>
  <c r="P318" i="1"/>
  <c r="Z315" i="1"/>
  <c r="AA315" i="1" s="1"/>
  <c r="AT315" i="1" s="1"/>
  <c r="G316" i="1"/>
  <c r="BD314" i="1"/>
  <c r="BK314" i="1"/>
  <c r="CA314" i="1"/>
  <c r="BE314" i="1"/>
  <c r="BN314" i="1"/>
  <c r="BU314" i="1"/>
  <c r="BM314" i="1"/>
  <c r="BH314" i="1"/>
  <c r="CC314" i="1"/>
  <c r="BQ314" i="1"/>
  <c r="BJ314" i="1"/>
  <c r="BX314" i="1"/>
  <c r="AN314" i="1"/>
  <c r="BI314" i="1"/>
  <c r="BL314" i="1"/>
  <c r="BG314" i="1"/>
  <c r="CE314" i="1"/>
  <c r="BV314" i="1"/>
  <c r="BR314" i="1"/>
  <c r="AG314" i="1"/>
  <c r="BS314" i="1"/>
  <c r="AC314" i="1"/>
  <c r="CB314" i="1"/>
  <c r="AE314" i="1"/>
  <c r="AO314" i="1"/>
  <c r="AU314" i="1"/>
  <c r="AF314" i="1"/>
  <c r="AV314" i="1"/>
  <c r="AP314" i="1"/>
  <c r="AD314" i="1"/>
  <c r="CD314" i="1"/>
  <c r="AI314" i="1"/>
  <c r="AB314" i="1"/>
  <c r="AQ314" i="1"/>
  <c r="BB314" i="1"/>
  <c r="AL314" i="1"/>
  <c r="BC314" i="1"/>
  <c r="AS314" i="1"/>
  <c r="AY314" i="1"/>
  <c r="AR314" i="1"/>
  <c r="BO314" i="1"/>
  <c r="BP314" i="1"/>
  <c r="BF314" i="1"/>
  <c r="BW314" i="1"/>
  <c r="BY314" i="1"/>
  <c r="BZ314" i="1"/>
  <c r="BT314" i="1"/>
  <c r="AM314" i="1"/>
  <c r="AK314" i="1"/>
  <c r="AJ314" i="1"/>
  <c r="AH314" i="1"/>
  <c r="AW314" i="1"/>
  <c r="BA314" i="1"/>
  <c r="AZ314" i="1"/>
  <c r="AX314" i="1"/>
  <c r="Z316" i="1"/>
  <c r="AA316" i="1" s="1"/>
  <c r="V316" i="1"/>
  <c r="W316" i="1" s="1"/>
  <c r="I318" i="1"/>
  <c r="N318" i="1"/>
  <c r="F317" i="1"/>
  <c r="G317" i="1" s="1"/>
  <c r="J318" i="1"/>
  <c r="C319" i="1"/>
  <c r="K318" i="1"/>
  <c r="M318" i="1"/>
  <c r="L318" i="1"/>
  <c r="E318" i="1"/>
  <c r="U318" i="1"/>
  <c r="B320" i="1" l="1"/>
  <c r="T319" i="1"/>
  <c r="S319" i="1"/>
  <c r="R319" i="1"/>
  <c r="P319" i="1"/>
  <c r="Q319" i="1"/>
  <c r="O317" i="1"/>
  <c r="Z317" i="1" s="1"/>
  <c r="AA317" i="1" s="1"/>
  <c r="AU316" i="1"/>
  <c r="AT316" i="1"/>
  <c r="AM315" i="1"/>
  <c r="AX315" i="1"/>
  <c r="AV315" i="1"/>
  <c r="AZ315" i="1"/>
  <c r="BB315" i="1"/>
  <c r="AR315" i="1"/>
  <c r="AP315" i="1"/>
  <c r="BC316" i="1"/>
  <c r="BJ315" i="1"/>
  <c r="CE315" i="1"/>
  <c r="AE315" i="1"/>
  <c r="AU315" i="1"/>
  <c r="AS315" i="1"/>
  <c r="BA316" i="1"/>
  <c r="BV315" i="1"/>
  <c r="AQ316" i="1"/>
  <c r="AY315" i="1"/>
  <c r="BC315" i="1"/>
  <c r="AY316" i="1"/>
  <c r="AG316" i="1"/>
  <c r="AV316" i="1"/>
  <c r="AR316" i="1"/>
  <c r="AX316" i="1"/>
  <c r="AZ316" i="1"/>
  <c r="BB316" i="1"/>
  <c r="AP316" i="1"/>
  <c r="AW315" i="1"/>
  <c r="BH315" i="1"/>
  <c r="BA315" i="1"/>
  <c r="AQ315" i="1"/>
  <c r="AW316" i="1"/>
  <c r="AS316" i="1"/>
  <c r="BO315" i="1"/>
  <c r="CD315" i="1"/>
  <c r="AI316" i="1"/>
  <c r="BP315" i="1"/>
  <c r="BQ315" i="1"/>
  <c r="BU315" i="1"/>
  <c r="CB315" i="1"/>
  <c r="AK315" i="1"/>
  <c r="AO316" i="1"/>
  <c r="BK315" i="1"/>
  <c r="BG315" i="1"/>
  <c r="CA315" i="1"/>
  <c r="BT315" i="1"/>
  <c r="AC315" i="1"/>
  <c r="AK316" i="1"/>
  <c r="AO315" i="1"/>
  <c r="AM316" i="1"/>
  <c r="AB315" i="1"/>
  <c r="AF315" i="1"/>
  <c r="AJ315" i="1"/>
  <c r="AN315" i="1"/>
  <c r="AH315" i="1"/>
  <c r="AL315" i="1"/>
  <c r="AD315" i="1"/>
  <c r="BL315" i="1"/>
  <c r="BD315" i="1"/>
  <c r="AD316" i="1"/>
  <c r="AH316" i="1"/>
  <c r="AL316" i="1"/>
  <c r="AB316" i="1"/>
  <c r="AJ316" i="1"/>
  <c r="AN316" i="1"/>
  <c r="AF316" i="1"/>
  <c r="BM315" i="1"/>
  <c r="BS315" i="1"/>
  <c r="BY315" i="1"/>
  <c r="BZ315" i="1"/>
  <c r="BX315" i="1"/>
  <c r="BN315" i="1"/>
  <c r="BF315" i="1"/>
  <c r="BE315" i="1"/>
  <c r="BW315" i="1"/>
  <c r="CC315" i="1"/>
  <c r="BR315" i="1"/>
  <c r="BI315" i="1"/>
  <c r="AG315" i="1"/>
  <c r="AI315" i="1"/>
  <c r="AE316" i="1"/>
  <c r="AC316" i="1"/>
  <c r="I319" i="1"/>
  <c r="N319" i="1"/>
  <c r="BQ316" i="1"/>
  <c r="BT316" i="1"/>
  <c r="CB316" i="1"/>
  <c r="BZ316" i="1"/>
  <c r="BR316" i="1"/>
  <c r="BV316" i="1"/>
  <c r="BX316" i="1"/>
  <c r="CD316" i="1"/>
  <c r="CA316" i="1"/>
  <c r="CE316" i="1"/>
  <c r="BY316" i="1"/>
  <c r="BW316" i="1"/>
  <c r="CC316" i="1"/>
  <c r="BU316" i="1"/>
  <c r="BS316" i="1"/>
  <c r="F318" i="1"/>
  <c r="O318" i="1" s="1"/>
  <c r="BG316" i="1"/>
  <c r="BL316" i="1"/>
  <c r="BF316" i="1"/>
  <c r="BP316" i="1"/>
  <c r="BD316" i="1"/>
  <c r="BJ316" i="1"/>
  <c r="BN316" i="1"/>
  <c r="BH316" i="1"/>
  <c r="BI316" i="1"/>
  <c r="BK316" i="1"/>
  <c r="BM316" i="1"/>
  <c r="BE316" i="1"/>
  <c r="BO316" i="1"/>
  <c r="J319" i="1"/>
  <c r="L319" i="1"/>
  <c r="M319" i="1"/>
  <c r="E319" i="1"/>
  <c r="K319" i="1"/>
  <c r="C320" i="1"/>
  <c r="U319" i="1"/>
  <c r="B321" i="1" l="1"/>
  <c r="T320" i="1"/>
  <c r="S320" i="1"/>
  <c r="Q320" i="1"/>
  <c r="P320" i="1"/>
  <c r="R320" i="1"/>
  <c r="F319" i="1"/>
  <c r="O319" i="1" s="1"/>
  <c r="V317" i="1"/>
  <c r="W317" i="1" s="1"/>
  <c r="Z318" i="1"/>
  <c r="AA318" i="1" s="1"/>
  <c r="V318" i="1"/>
  <c r="W318" i="1" s="1"/>
  <c r="AW317" i="1"/>
  <c r="AT317" i="1"/>
  <c r="AY317" i="1"/>
  <c r="AQ317" i="1"/>
  <c r="AS317" i="1"/>
  <c r="BC317" i="1"/>
  <c r="BA317" i="1"/>
  <c r="AM317" i="1"/>
  <c r="AV317" i="1"/>
  <c r="AP317" i="1"/>
  <c r="AZ317" i="1"/>
  <c r="BB317" i="1"/>
  <c r="AX317" i="1"/>
  <c r="AR317" i="1"/>
  <c r="AU317" i="1"/>
  <c r="AO317" i="1"/>
  <c r="AG317" i="1"/>
  <c r="AE317" i="1"/>
  <c r="AC317" i="1"/>
  <c r="BS317" i="1"/>
  <c r="AB317" i="1"/>
  <c r="AF317" i="1"/>
  <c r="AJ317" i="1"/>
  <c r="AN317" i="1"/>
  <c r="AD317" i="1"/>
  <c r="AL317" i="1"/>
  <c r="AH317" i="1"/>
  <c r="AK317" i="1"/>
  <c r="AI317" i="1"/>
  <c r="I320" i="1"/>
  <c r="N320" i="1"/>
  <c r="CC317" i="1"/>
  <c r="CE317" i="1"/>
  <c r="BY317" i="1"/>
  <c r="BW317" i="1"/>
  <c r="CB317" i="1"/>
  <c r="BT317" i="1"/>
  <c r="BZ317" i="1"/>
  <c r="BV317" i="1"/>
  <c r="CD317" i="1"/>
  <c r="BX317" i="1"/>
  <c r="BR317" i="1"/>
  <c r="BU317" i="1"/>
  <c r="CA317" i="1"/>
  <c r="G319" i="1"/>
  <c r="G318" i="1"/>
  <c r="BE317" i="1"/>
  <c r="BH317" i="1"/>
  <c r="BF317" i="1"/>
  <c r="BL317" i="1"/>
  <c r="BP317" i="1"/>
  <c r="BJ317" i="1"/>
  <c r="BN317" i="1"/>
  <c r="BD317" i="1"/>
  <c r="BM317" i="1"/>
  <c r="BG317" i="1"/>
  <c r="BI317" i="1"/>
  <c r="BO317" i="1"/>
  <c r="BQ317" i="1"/>
  <c r="BK317" i="1"/>
  <c r="J320" i="1"/>
  <c r="M320" i="1"/>
  <c r="L320" i="1"/>
  <c r="U320" i="1"/>
  <c r="K320" i="1"/>
  <c r="C321" i="1"/>
  <c r="E320" i="1"/>
  <c r="B322" i="1" l="1"/>
  <c r="T321" i="1"/>
  <c r="R321" i="1"/>
  <c r="S321" i="1"/>
  <c r="P321" i="1"/>
  <c r="Q321" i="1"/>
  <c r="F320" i="1"/>
  <c r="O320" i="1" s="1"/>
  <c r="Z319" i="1"/>
  <c r="AA319" i="1" s="1"/>
  <c r="V319" i="1"/>
  <c r="W319" i="1" s="1"/>
  <c r="AU318" i="1"/>
  <c r="AT318" i="1"/>
  <c r="AC318" i="1"/>
  <c r="AP318" i="1"/>
  <c r="AR318" i="1"/>
  <c r="AV318" i="1"/>
  <c r="AX318" i="1"/>
  <c r="AZ318" i="1"/>
  <c r="BB318" i="1"/>
  <c r="AQ318" i="1"/>
  <c r="BA318" i="1"/>
  <c r="BC318" i="1"/>
  <c r="AW318" i="1"/>
  <c r="AY318" i="1"/>
  <c r="AS318" i="1"/>
  <c r="AI318" i="1"/>
  <c r="BS318" i="1"/>
  <c r="AD318" i="1"/>
  <c r="AH318" i="1"/>
  <c r="AL318" i="1"/>
  <c r="AF318" i="1"/>
  <c r="AN318" i="1"/>
  <c r="AB318" i="1"/>
  <c r="AJ318" i="1"/>
  <c r="AE318" i="1"/>
  <c r="AO318" i="1"/>
  <c r="AK318" i="1"/>
  <c r="AM318" i="1"/>
  <c r="AG318" i="1"/>
  <c r="I321" i="1"/>
  <c r="N321" i="1"/>
  <c r="BW318" i="1"/>
  <c r="BM318" i="1"/>
  <c r="CD318" i="1"/>
  <c r="CB318" i="1"/>
  <c r="BZ318" i="1"/>
  <c r="BV318" i="1"/>
  <c r="BT318" i="1"/>
  <c r="BR318" i="1"/>
  <c r="BX318" i="1"/>
  <c r="BU318" i="1"/>
  <c r="CE318" i="1"/>
  <c r="CA318" i="1"/>
  <c r="CC318" i="1"/>
  <c r="BY318" i="1"/>
  <c r="G320" i="1"/>
  <c r="BQ318" i="1"/>
  <c r="BE318" i="1"/>
  <c r="BI318" i="1"/>
  <c r="BO318" i="1"/>
  <c r="BG318" i="1"/>
  <c r="BD318" i="1"/>
  <c r="BJ318" i="1"/>
  <c r="BF318" i="1"/>
  <c r="BH318" i="1"/>
  <c r="BL318" i="1"/>
  <c r="BN318" i="1"/>
  <c r="BP318" i="1"/>
  <c r="BK318" i="1"/>
  <c r="J321" i="1"/>
  <c r="M321" i="1"/>
  <c r="L321" i="1"/>
  <c r="E321" i="1"/>
  <c r="K321" i="1"/>
  <c r="C322" i="1"/>
  <c r="U321" i="1"/>
  <c r="B323" i="1" l="1"/>
  <c r="T322" i="1"/>
  <c r="P322" i="1"/>
  <c r="S322" i="1"/>
  <c r="R322" i="1"/>
  <c r="Q322" i="1"/>
  <c r="Z320" i="1"/>
  <c r="AA320" i="1" s="1"/>
  <c r="V320" i="1"/>
  <c r="W320" i="1" s="1"/>
  <c r="AY319" i="1"/>
  <c r="AT319" i="1"/>
  <c r="BA319" i="1"/>
  <c r="AS319" i="1"/>
  <c r="AM319" i="1"/>
  <c r="AP319" i="1"/>
  <c r="AZ319" i="1"/>
  <c r="AR319" i="1"/>
  <c r="BB319" i="1"/>
  <c r="AX319" i="1"/>
  <c r="AV319" i="1"/>
  <c r="AU319" i="1"/>
  <c r="BC319" i="1"/>
  <c r="AW319" i="1"/>
  <c r="AQ319" i="1"/>
  <c r="AG319" i="1"/>
  <c r="BS319" i="1"/>
  <c r="AB319" i="1"/>
  <c r="AF319" i="1"/>
  <c r="AJ319" i="1"/>
  <c r="AN319" i="1"/>
  <c r="AH319" i="1"/>
  <c r="AD319" i="1"/>
  <c r="AL319" i="1"/>
  <c r="AO319" i="1"/>
  <c r="AI319" i="1"/>
  <c r="AK319" i="1"/>
  <c r="AE319" i="1"/>
  <c r="AC319" i="1"/>
  <c r="BE319" i="1"/>
  <c r="BM319" i="1"/>
  <c r="BU319" i="1"/>
  <c r="BN319" i="1"/>
  <c r="BQ319" i="1"/>
  <c r="BH319" i="1"/>
  <c r="BO319" i="1"/>
  <c r="BD319" i="1"/>
  <c r="BP319" i="1"/>
  <c r="I322" i="1"/>
  <c r="N322" i="1"/>
  <c r="BK319" i="1"/>
  <c r="BF319" i="1"/>
  <c r="BG319" i="1"/>
  <c r="BI319" i="1"/>
  <c r="BL319" i="1"/>
  <c r="BJ319" i="1"/>
  <c r="BW319" i="1"/>
  <c r="BY319" i="1"/>
  <c r="CE319" i="1"/>
  <c r="CC319" i="1"/>
  <c r="CA319" i="1"/>
  <c r="BV319" i="1"/>
  <c r="BT319" i="1"/>
  <c r="CB319" i="1"/>
  <c r="BR319" i="1"/>
  <c r="CD319" i="1"/>
  <c r="BZ319" i="1"/>
  <c r="BX319" i="1"/>
  <c r="F321" i="1"/>
  <c r="G321" i="1" s="1"/>
  <c r="J322" i="1"/>
  <c r="E322" i="1"/>
  <c r="U322" i="1"/>
  <c r="L322" i="1"/>
  <c r="C323" i="1"/>
  <c r="K322" i="1"/>
  <c r="M322" i="1"/>
  <c r="B324" i="1" l="1"/>
  <c r="T323" i="1"/>
  <c r="Q323" i="1"/>
  <c r="S323" i="1"/>
  <c r="P323" i="1"/>
  <c r="R323" i="1"/>
  <c r="O321" i="1"/>
  <c r="Z321" i="1" s="1"/>
  <c r="AA321" i="1" s="1"/>
  <c r="F322" i="1"/>
  <c r="G322" i="1" s="1"/>
  <c r="AW320" i="1"/>
  <c r="AT320" i="1"/>
  <c r="BC320" i="1"/>
  <c r="AU320" i="1"/>
  <c r="AP320" i="1"/>
  <c r="AZ320" i="1"/>
  <c r="AX320" i="1"/>
  <c r="AV320" i="1"/>
  <c r="AR320" i="1"/>
  <c r="BB320" i="1"/>
  <c r="AQ320" i="1"/>
  <c r="AY320" i="1"/>
  <c r="BA320" i="1"/>
  <c r="AS320" i="1"/>
  <c r="CC320" i="1"/>
  <c r="AD320" i="1"/>
  <c r="AH320" i="1"/>
  <c r="AL320" i="1"/>
  <c r="AB320" i="1"/>
  <c r="AJ320" i="1"/>
  <c r="AF320" i="1"/>
  <c r="AN320" i="1"/>
  <c r="AO320" i="1"/>
  <c r="AK320" i="1"/>
  <c r="AI320" i="1"/>
  <c r="AM320" i="1"/>
  <c r="AG320" i="1"/>
  <c r="AE320" i="1"/>
  <c r="AC320" i="1"/>
  <c r="I323" i="1"/>
  <c r="N323" i="1"/>
  <c r="BY320" i="1"/>
  <c r="BU320" i="1"/>
  <c r="CA320" i="1"/>
  <c r="BS320" i="1"/>
  <c r="BE320" i="1"/>
  <c r="BT320" i="1"/>
  <c r="BX320" i="1"/>
  <c r="CB320" i="1"/>
  <c r="CD320" i="1"/>
  <c r="BV320" i="1"/>
  <c r="BZ320" i="1"/>
  <c r="BR320" i="1"/>
  <c r="CE320" i="1"/>
  <c r="BW320" i="1"/>
  <c r="BQ320" i="1"/>
  <c r="BK320" i="1"/>
  <c r="BO320" i="1"/>
  <c r="BI320" i="1"/>
  <c r="BG320" i="1"/>
  <c r="BL320" i="1"/>
  <c r="BF320" i="1"/>
  <c r="BP320" i="1"/>
  <c r="BD320" i="1"/>
  <c r="BJ320" i="1"/>
  <c r="BN320" i="1"/>
  <c r="BH320" i="1"/>
  <c r="BM320" i="1"/>
  <c r="J323" i="1"/>
  <c r="M323" i="1"/>
  <c r="E323" i="1"/>
  <c r="U323" i="1"/>
  <c r="K323" i="1"/>
  <c r="C324" i="1"/>
  <c r="L323" i="1"/>
  <c r="B325" i="1" l="1"/>
  <c r="T324" i="1"/>
  <c r="R324" i="1"/>
  <c r="Q324" i="1"/>
  <c r="S324" i="1"/>
  <c r="P324" i="1"/>
  <c r="V321" i="1"/>
  <c r="W321" i="1" s="1"/>
  <c r="O322" i="1"/>
  <c r="V322" i="1" s="1"/>
  <c r="W322" i="1" s="1"/>
  <c r="F323" i="1"/>
  <c r="G323" i="1" s="1"/>
  <c r="AW321" i="1"/>
  <c r="AT321" i="1"/>
  <c r="BC321" i="1"/>
  <c r="AI321" i="1"/>
  <c r="AR321" i="1"/>
  <c r="AV321" i="1"/>
  <c r="AX321" i="1"/>
  <c r="AZ321" i="1"/>
  <c r="AP321" i="1"/>
  <c r="BB321" i="1"/>
  <c r="AQ321" i="1"/>
  <c r="AU321" i="1"/>
  <c r="BA321" i="1"/>
  <c r="AS321" i="1"/>
  <c r="AY321" i="1"/>
  <c r="AG321" i="1"/>
  <c r="AK321" i="1"/>
  <c r="AM321" i="1"/>
  <c r="AC321" i="1"/>
  <c r="AB321" i="1"/>
  <c r="AF321" i="1"/>
  <c r="AJ321" i="1"/>
  <c r="AN321" i="1"/>
  <c r="AD321" i="1"/>
  <c r="AL321" i="1"/>
  <c r="AH321" i="1"/>
  <c r="AO321" i="1"/>
  <c r="AE321" i="1"/>
  <c r="I324" i="1"/>
  <c r="N324" i="1"/>
  <c r="BQ321" i="1"/>
  <c r="BV321" i="1"/>
  <c r="BX321" i="1"/>
  <c r="BR321" i="1"/>
  <c r="BZ321" i="1"/>
  <c r="CD321" i="1"/>
  <c r="CB321" i="1"/>
  <c r="BT321" i="1"/>
  <c r="BU321" i="1"/>
  <c r="CC321" i="1"/>
  <c r="CA321" i="1"/>
  <c r="BY321" i="1"/>
  <c r="BW321" i="1"/>
  <c r="CE321" i="1"/>
  <c r="BS321" i="1"/>
  <c r="BM321" i="1"/>
  <c r="BH321" i="1"/>
  <c r="BF321" i="1"/>
  <c r="BL321" i="1"/>
  <c r="BP321" i="1"/>
  <c r="BD321" i="1"/>
  <c r="BJ321" i="1"/>
  <c r="BN321" i="1"/>
  <c r="BG321" i="1"/>
  <c r="BE321" i="1"/>
  <c r="BO321" i="1"/>
  <c r="BI321" i="1"/>
  <c r="BK321" i="1"/>
  <c r="J324" i="1"/>
  <c r="M324" i="1"/>
  <c r="C325" i="1"/>
  <c r="L324" i="1"/>
  <c r="E324" i="1"/>
  <c r="K324" i="1"/>
  <c r="U324" i="1"/>
  <c r="B326" i="1" l="1"/>
  <c r="T325" i="1"/>
  <c r="R325" i="1"/>
  <c r="Q325" i="1"/>
  <c r="S325" i="1"/>
  <c r="P325" i="1"/>
  <c r="O323" i="1"/>
  <c r="V323" i="1" s="1"/>
  <c r="W323" i="1" s="1"/>
  <c r="Z322" i="1"/>
  <c r="AA322" i="1" s="1"/>
  <c r="AT322" i="1" s="1"/>
  <c r="F324" i="1"/>
  <c r="O324" i="1" s="1"/>
  <c r="I325" i="1"/>
  <c r="N325" i="1"/>
  <c r="J325" i="1"/>
  <c r="U325" i="1"/>
  <c r="E325" i="1"/>
  <c r="M325" i="1"/>
  <c r="K325" i="1"/>
  <c r="L325" i="1"/>
  <c r="C326" i="1"/>
  <c r="B327" i="1" l="1"/>
  <c r="T326" i="1"/>
  <c r="S326" i="1"/>
  <c r="Q326" i="1"/>
  <c r="R326" i="1"/>
  <c r="P326" i="1"/>
  <c r="AH322" i="1"/>
  <c r="BY322" i="1"/>
  <c r="BU322" i="1"/>
  <c r="BA322" i="1"/>
  <c r="Z323" i="1"/>
  <c r="AA323" i="1" s="1"/>
  <c r="BB323" i="1" s="1"/>
  <c r="BO322" i="1"/>
  <c r="F325" i="1"/>
  <c r="G325" i="1" s="1"/>
  <c r="BH322" i="1"/>
  <c r="BR322" i="1"/>
  <c r="AB322" i="1"/>
  <c r="BL322" i="1"/>
  <c r="BV322" i="1"/>
  <c r="AE322" i="1"/>
  <c r="AZ322" i="1"/>
  <c r="BQ322" i="1"/>
  <c r="BE322" i="1"/>
  <c r="BX322" i="1"/>
  <c r="AM322" i="1"/>
  <c r="BC322" i="1"/>
  <c r="BI322" i="1"/>
  <c r="BD322" i="1"/>
  <c r="CE322" i="1"/>
  <c r="BG322" i="1"/>
  <c r="AC322" i="1"/>
  <c r="AD322" i="1"/>
  <c r="AX322" i="1"/>
  <c r="BK322" i="1"/>
  <c r="BN322" i="1"/>
  <c r="BJ322" i="1"/>
  <c r="BW322" i="1"/>
  <c r="CA322" i="1"/>
  <c r="BT322" i="1"/>
  <c r="CB322" i="1"/>
  <c r="AK322" i="1"/>
  <c r="AG322" i="1"/>
  <c r="AF322" i="1"/>
  <c r="AW322" i="1"/>
  <c r="AR322" i="1"/>
  <c r="BM322" i="1"/>
  <c r="BP322" i="1"/>
  <c r="BF322" i="1"/>
  <c r="BS322" i="1"/>
  <c r="CC322" i="1"/>
  <c r="CD322" i="1"/>
  <c r="BZ322" i="1"/>
  <c r="AI322" i="1"/>
  <c r="AJ322" i="1"/>
  <c r="AO322" i="1"/>
  <c r="AU322" i="1"/>
  <c r="AV322" i="1"/>
  <c r="AS322" i="1"/>
  <c r="BB322" i="1"/>
  <c r="G324" i="1"/>
  <c r="AL322" i="1"/>
  <c r="AN322" i="1"/>
  <c r="AY322" i="1"/>
  <c r="AQ322" i="1"/>
  <c r="AP322" i="1"/>
  <c r="V324" i="1"/>
  <c r="W324" i="1" s="1"/>
  <c r="Z324" i="1"/>
  <c r="AA324" i="1" s="1"/>
  <c r="AT324" i="1" s="1"/>
  <c r="AY323" i="1"/>
  <c r="I326" i="1"/>
  <c r="N326" i="1"/>
  <c r="J326" i="1"/>
  <c r="U326" i="1"/>
  <c r="M326" i="1"/>
  <c r="L326" i="1"/>
  <c r="K326" i="1"/>
  <c r="E326" i="1"/>
  <c r="C327" i="1"/>
  <c r="BT323" i="1" l="1"/>
  <c r="AO323" i="1"/>
  <c r="B328" i="1"/>
  <c r="T327" i="1"/>
  <c r="S327" i="1"/>
  <c r="P327" i="1"/>
  <c r="R327" i="1"/>
  <c r="Q327" i="1"/>
  <c r="BG323" i="1"/>
  <c r="AL323" i="1"/>
  <c r="BZ323" i="1"/>
  <c r="AR323" i="1"/>
  <c r="BF323" i="1"/>
  <c r="BZ324" i="1"/>
  <c r="AG324" i="1"/>
  <c r="BA323" i="1"/>
  <c r="CA323" i="1"/>
  <c r="AJ323" i="1"/>
  <c r="BO323" i="1"/>
  <c r="BU323" i="1"/>
  <c r="AC323" i="1"/>
  <c r="AX323" i="1"/>
  <c r="BL323" i="1"/>
  <c r="CE323" i="1"/>
  <c r="AU323" i="1"/>
  <c r="AM323" i="1"/>
  <c r="BN323" i="1"/>
  <c r="BD323" i="1"/>
  <c r="BI323" i="1"/>
  <c r="BS323" i="1"/>
  <c r="BR323" i="1"/>
  <c r="BX323" i="1"/>
  <c r="BY323" i="1"/>
  <c r="AH323" i="1"/>
  <c r="AF323" i="1"/>
  <c r="AK323" i="1"/>
  <c r="AS323" i="1"/>
  <c r="AZ323" i="1"/>
  <c r="BC323" i="1"/>
  <c r="AC324" i="1"/>
  <c r="BD324" i="1"/>
  <c r="BH323" i="1"/>
  <c r="BP323" i="1"/>
  <c r="BW323" i="1"/>
  <c r="BY324" i="1"/>
  <c r="CD323" i="1"/>
  <c r="CB323" i="1"/>
  <c r="AL324" i="1"/>
  <c r="AN323" i="1"/>
  <c r="CC323" i="1"/>
  <c r="AE323" i="1"/>
  <c r="AP323" i="1"/>
  <c r="AV323" i="1"/>
  <c r="AW323" i="1"/>
  <c r="AT323" i="1"/>
  <c r="BE323" i="1"/>
  <c r="BJ323" i="1"/>
  <c r="BK323" i="1"/>
  <c r="BV323" i="1"/>
  <c r="BM323" i="1"/>
  <c r="AI323" i="1"/>
  <c r="AB323" i="1"/>
  <c r="AD323" i="1"/>
  <c r="AQ323" i="1"/>
  <c r="BQ323" i="1"/>
  <c r="AG323" i="1"/>
  <c r="BP324" i="1"/>
  <c r="BU324" i="1"/>
  <c r="CB324" i="1"/>
  <c r="AB324" i="1"/>
  <c r="AW324" i="1"/>
  <c r="BM324" i="1"/>
  <c r="BG324" i="1"/>
  <c r="BS324" i="1"/>
  <c r="BV324" i="1"/>
  <c r="CA324" i="1"/>
  <c r="AK324" i="1"/>
  <c r="AU324" i="1"/>
  <c r="BH324" i="1"/>
  <c r="CD324" i="1"/>
  <c r="AD324" i="1"/>
  <c r="O325" i="1"/>
  <c r="V325" i="1" s="1"/>
  <c r="W325" i="1" s="1"/>
  <c r="AR324" i="1"/>
  <c r="AZ324" i="1"/>
  <c r="AY324" i="1"/>
  <c r="BA324" i="1"/>
  <c r="AX324" i="1"/>
  <c r="BE324" i="1"/>
  <c r="BO324" i="1"/>
  <c r="BN324" i="1"/>
  <c r="BF324" i="1"/>
  <c r="CC324" i="1"/>
  <c r="BW324" i="1"/>
  <c r="CE324" i="1"/>
  <c r="BR324" i="1"/>
  <c r="BT324" i="1"/>
  <c r="AJ324" i="1"/>
  <c r="AF324" i="1"/>
  <c r="AM324" i="1"/>
  <c r="AE324" i="1"/>
  <c r="AQ324" i="1"/>
  <c r="BB324" i="1"/>
  <c r="BQ324" i="1"/>
  <c r="BI324" i="1"/>
  <c r="BJ324" i="1"/>
  <c r="BL324" i="1"/>
  <c r="BX324" i="1"/>
  <c r="BK324" i="1"/>
  <c r="AO324" i="1"/>
  <c r="AN324" i="1"/>
  <c r="AH324" i="1"/>
  <c r="AI324" i="1"/>
  <c r="AS324" i="1"/>
  <c r="BC324" i="1"/>
  <c r="AP324" i="1"/>
  <c r="AV324" i="1"/>
  <c r="F326" i="1"/>
  <c r="O326" i="1" s="1"/>
  <c r="I327" i="1"/>
  <c r="N327" i="1"/>
  <c r="J327" i="1"/>
  <c r="E327" i="1"/>
  <c r="U327" i="1"/>
  <c r="K327" i="1"/>
  <c r="M327" i="1"/>
  <c r="C328" i="1"/>
  <c r="L327" i="1"/>
  <c r="B329" i="1" l="1"/>
  <c r="T328" i="1"/>
  <c r="R328" i="1"/>
  <c r="S328" i="1"/>
  <c r="Q328" i="1"/>
  <c r="P328" i="1"/>
  <c r="Z325" i="1"/>
  <c r="AA325" i="1" s="1"/>
  <c r="AT325" i="1" s="1"/>
  <c r="V326" i="1"/>
  <c r="W326" i="1" s="1"/>
  <c r="Z326" i="1"/>
  <c r="AA326" i="1" s="1"/>
  <c r="G326" i="1"/>
  <c r="F327" i="1"/>
  <c r="O327" i="1" s="1"/>
  <c r="I328" i="1"/>
  <c r="N328" i="1"/>
  <c r="J328" i="1"/>
  <c r="U328" i="1"/>
  <c r="L328" i="1"/>
  <c r="K328" i="1"/>
  <c r="E328" i="1"/>
  <c r="M328" i="1"/>
  <c r="C329" i="1"/>
  <c r="CE325" i="1" l="1"/>
  <c r="BI325" i="1"/>
  <c r="AE325" i="1"/>
  <c r="BH325" i="1"/>
  <c r="BN325" i="1"/>
  <c r="BJ325" i="1"/>
  <c r="BW325" i="1"/>
  <c r="BF325" i="1"/>
  <c r="BO325" i="1"/>
  <c r="AK325" i="1"/>
  <c r="AL325" i="1"/>
  <c r="BD325" i="1"/>
  <c r="BG325" i="1"/>
  <c r="AH325" i="1"/>
  <c r="B330" i="1"/>
  <c r="T329" i="1"/>
  <c r="S329" i="1"/>
  <c r="R329" i="1"/>
  <c r="Q329" i="1"/>
  <c r="P329" i="1"/>
  <c r="BT325" i="1"/>
  <c r="AZ325" i="1"/>
  <c r="BL325" i="1"/>
  <c r="BK325" i="1"/>
  <c r="BX325" i="1"/>
  <c r="AC325" i="1"/>
  <c r="CD325" i="1"/>
  <c r="BR325" i="1"/>
  <c r="AG325" i="1"/>
  <c r="BY325" i="1"/>
  <c r="AP325" i="1"/>
  <c r="BS325" i="1"/>
  <c r="BZ325" i="1"/>
  <c r="CC325" i="1"/>
  <c r="AI325" i="1"/>
  <c r="AN325" i="1"/>
  <c r="BA325" i="1"/>
  <c r="AU325" i="1"/>
  <c r="AW325" i="1"/>
  <c r="AS325" i="1"/>
  <c r="CA325" i="1"/>
  <c r="AO325" i="1"/>
  <c r="AF325" i="1"/>
  <c r="AJ325" i="1"/>
  <c r="AQ325" i="1"/>
  <c r="BB325" i="1"/>
  <c r="AV325" i="1"/>
  <c r="BC325" i="1"/>
  <c r="BE325" i="1"/>
  <c r="BP325" i="1"/>
  <c r="BM325" i="1"/>
  <c r="BQ325" i="1"/>
  <c r="BV325" i="1"/>
  <c r="CB325" i="1"/>
  <c r="BU325" i="1"/>
  <c r="AM325" i="1"/>
  <c r="AB325" i="1"/>
  <c r="AD325" i="1"/>
  <c r="AY325" i="1"/>
  <c r="AR325" i="1"/>
  <c r="AX325" i="1"/>
  <c r="F328" i="1"/>
  <c r="O328" i="1" s="1"/>
  <c r="Z328" i="1" s="1"/>
  <c r="AA328" i="1" s="1"/>
  <c r="G327" i="1"/>
  <c r="V327" i="1"/>
  <c r="W327" i="1" s="1"/>
  <c r="Z327" i="1"/>
  <c r="AA327" i="1" s="1"/>
  <c r="BC326" i="1"/>
  <c r="AT326" i="1"/>
  <c r="BA326" i="1"/>
  <c r="AP326" i="1"/>
  <c r="AR326" i="1"/>
  <c r="BB326" i="1"/>
  <c r="AX326" i="1"/>
  <c r="AV326" i="1"/>
  <c r="AZ326" i="1"/>
  <c r="AU326" i="1"/>
  <c r="AQ326" i="1"/>
  <c r="AS326" i="1"/>
  <c r="AY326" i="1"/>
  <c r="AW326" i="1"/>
  <c r="CC326" i="1"/>
  <c r="AF326" i="1"/>
  <c r="AL326" i="1"/>
  <c r="AJ326" i="1"/>
  <c r="AH326" i="1"/>
  <c r="AD326" i="1"/>
  <c r="AN326" i="1"/>
  <c r="AB326" i="1"/>
  <c r="AE326" i="1"/>
  <c r="AC326" i="1"/>
  <c r="AM326" i="1"/>
  <c r="AO326" i="1"/>
  <c r="AK326" i="1"/>
  <c r="AI326" i="1"/>
  <c r="AG326" i="1"/>
  <c r="I329" i="1"/>
  <c r="N329" i="1"/>
  <c r="CE326" i="1"/>
  <c r="BY326" i="1"/>
  <c r="BU326" i="1"/>
  <c r="BW326" i="1"/>
  <c r="BI326" i="1"/>
  <c r="BX326" i="1"/>
  <c r="BT326" i="1"/>
  <c r="CB326" i="1"/>
  <c r="BV326" i="1"/>
  <c r="BR326" i="1"/>
  <c r="CD326" i="1"/>
  <c r="BZ326" i="1"/>
  <c r="CA326" i="1"/>
  <c r="BS326" i="1"/>
  <c r="BG326" i="1"/>
  <c r="BD326" i="1"/>
  <c r="BJ326" i="1"/>
  <c r="BF326" i="1"/>
  <c r="BH326" i="1"/>
  <c r="BL326" i="1"/>
  <c r="BN326" i="1"/>
  <c r="BP326" i="1"/>
  <c r="BQ326" i="1"/>
  <c r="BE326" i="1"/>
  <c r="BO326" i="1"/>
  <c r="BM326" i="1"/>
  <c r="BK326" i="1"/>
  <c r="J329" i="1"/>
  <c r="L329" i="1"/>
  <c r="K329" i="1"/>
  <c r="M329" i="1"/>
  <c r="U329" i="1"/>
  <c r="E329" i="1"/>
  <c r="C330" i="1"/>
  <c r="B331" i="1" l="1"/>
  <c r="T330" i="1"/>
  <c r="P330" i="1"/>
  <c r="S330" i="1"/>
  <c r="R330" i="1"/>
  <c r="Q330" i="1"/>
  <c r="V328" i="1"/>
  <c r="W328" i="1" s="1"/>
  <c r="G328" i="1"/>
  <c r="F329" i="1"/>
  <c r="G329" i="1" s="1"/>
  <c r="AU328" i="1"/>
  <c r="AT328" i="1"/>
  <c r="AU327" i="1"/>
  <c r="AT327" i="1"/>
  <c r="AQ327" i="1"/>
  <c r="BA328" i="1"/>
  <c r="BC328" i="1"/>
  <c r="AE327" i="1"/>
  <c r="AX327" i="1"/>
  <c r="AV327" i="1"/>
  <c r="BB327" i="1"/>
  <c r="AP327" i="1"/>
  <c r="AR327" i="1"/>
  <c r="AZ327" i="1"/>
  <c r="AY327" i="1"/>
  <c r="BA327" i="1"/>
  <c r="AP328" i="1"/>
  <c r="AZ328" i="1"/>
  <c r="AR328" i="1"/>
  <c r="BB328" i="1"/>
  <c r="AX328" i="1"/>
  <c r="AV328" i="1"/>
  <c r="AS327" i="1"/>
  <c r="AW328" i="1"/>
  <c r="AS328" i="1"/>
  <c r="AW327" i="1"/>
  <c r="BC327" i="1"/>
  <c r="AY328" i="1"/>
  <c r="AQ328" i="1"/>
  <c r="CC328" i="1"/>
  <c r="AJ328" i="1"/>
  <c r="AD328" i="1"/>
  <c r="AN328" i="1"/>
  <c r="AL328" i="1"/>
  <c r="AH328" i="1"/>
  <c r="AB328" i="1"/>
  <c r="AF328" i="1"/>
  <c r="AG327" i="1"/>
  <c r="AM328" i="1"/>
  <c r="AO328" i="1"/>
  <c r="AK328" i="1"/>
  <c r="BY327" i="1"/>
  <c r="AH327" i="1"/>
  <c r="AN327" i="1"/>
  <c r="AB327" i="1"/>
  <c r="AL327" i="1"/>
  <c r="AD327" i="1"/>
  <c r="AJ327" i="1"/>
  <c r="AF327" i="1"/>
  <c r="AK327" i="1"/>
  <c r="AM327" i="1"/>
  <c r="AI328" i="1"/>
  <c r="AG328" i="1"/>
  <c r="AC327" i="1"/>
  <c r="AO327" i="1"/>
  <c r="AI327" i="1"/>
  <c r="AE328" i="1"/>
  <c r="AC328" i="1"/>
  <c r="I330" i="1"/>
  <c r="N330" i="1"/>
  <c r="BU327" i="1"/>
  <c r="CA327" i="1"/>
  <c r="BS327" i="1"/>
  <c r="BW327" i="1"/>
  <c r="BO327" i="1"/>
  <c r="BT327" i="1"/>
  <c r="BX327" i="1"/>
  <c r="BR327" i="1"/>
  <c r="BZ327" i="1"/>
  <c r="CB327" i="1"/>
  <c r="CD327" i="1"/>
  <c r="BV327" i="1"/>
  <c r="CE327" i="1"/>
  <c r="CC327" i="1"/>
  <c r="BU328" i="1"/>
  <c r="BM328" i="1"/>
  <c r="BR328" i="1"/>
  <c r="CB328" i="1"/>
  <c r="BT328" i="1"/>
  <c r="BZ328" i="1"/>
  <c r="BV328" i="1"/>
  <c r="CD328" i="1"/>
  <c r="BX328" i="1"/>
  <c r="CE328" i="1"/>
  <c r="BY328" i="1"/>
  <c r="BS328" i="1"/>
  <c r="BW328" i="1"/>
  <c r="CA328" i="1"/>
  <c r="BE328" i="1"/>
  <c r="BL328" i="1"/>
  <c r="BF328" i="1"/>
  <c r="BP328" i="1"/>
  <c r="BD328" i="1"/>
  <c r="BJ328" i="1"/>
  <c r="BN328" i="1"/>
  <c r="BH328" i="1"/>
  <c r="BI327" i="1"/>
  <c r="BK327" i="1"/>
  <c r="BI328" i="1"/>
  <c r="BK328" i="1"/>
  <c r="BQ327" i="1"/>
  <c r="BG328" i="1"/>
  <c r="BO328" i="1"/>
  <c r="BE327" i="1"/>
  <c r="BP327" i="1"/>
  <c r="BD327" i="1"/>
  <c r="BJ327" i="1"/>
  <c r="BF327" i="1"/>
  <c r="BH327" i="1"/>
  <c r="BN327" i="1"/>
  <c r="BL327" i="1"/>
  <c r="BM327" i="1"/>
  <c r="BG327" i="1"/>
  <c r="BQ328" i="1"/>
  <c r="J330" i="1"/>
  <c r="K330" i="1"/>
  <c r="E330" i="1"/>
  <c r="C331" i="1"/>
  <c r="M330" i="1"/>
  <c r="L330" i="1"/>
  <c r="U330" i="1"/>
  <c r="B332" i="1" l="1"/>
  <c r="T331" i="1"/>
  <c r="R331" i="1"/>
  <c r="Q331" i="1"/>
  <c r="P331" i="1"/>
  <c r="S331" i="1"/>
  <c r="F330" i="1"/>
  <c r="O330" i="1" s="1"/>
  <c r="V330" i="1" s="1"/>
  <c r="W330" i="1" s="1"/>
  <c r="O329" i="1"/>
  <c r="V329" i="1" s="1"/>
  <c r="W329" i="1" s="1"/>
  <c r="I331" i="1"/>
  <c r="N331" i="1"/>
  <c r="J331" i="1"/>
  <c r="L331" i="1"/>
  <c r="E331" i="1"/>
  <c r="M331" i="1"/>
  <c r="K331" i="1"/>
  <c r="C332" i="1"/>
  <c r="U331" i="1"/>
  <c r="B333" i="1" l="1"/>
  <c r="T332" i="1"/>
  <c r="P332" i="1"/>
  <c r="R332" i="1"/>
  <c r="S332" i="1"/>
  <c r="Q332" i="1"/>
  <c r="Z329" i="1"/>
  <c r="AA329" i="1" s="1"/>
  <c r="AX329" i="1" s="1"/>
  <c r="G330" i="1"/>
  <c r="Z330" i="1"/>
  <c r="AA330" i="1" s="1"/>
  <c r="AX330" i="1" s="1"/>
  <c r="F331" i="1"/>
  <c r="G331" i="1" s="1"/>
  <c r="I332" i="1"/>
  <c r="N332" i="1"/>
  <c r="J332" i="1"/>
  <c r="M332" i="1"/>
  <c r="K332" i="1"/>
  <c r="E332" i="1"/>
  <c r="L332" i="1"/>
  <c r="U332" i="1"/>
  <c r="C333" i="1"/>
  <c r="CD329" i="1" l="1"/>
  <c r="B334" i="1"/>
  <c r="T333" i="1"/>
  <c r="P333" i="1"/>
  <c r="Q333" i="1"/>
  <c r="R333" i="1"/>
  <c r="S333" i="1"/>
  <c r="BP329" i="1"/>
  <c r="AH329" i="1"/>
  <c r="AY329" i="1"/>
  <c r="CC329" i="1"/>
  <c r="AB329" i="1"/>
  <c r="BQ329" i="1"/>
  <c r="BW329" i="1"/>
  <c r="AP329" i="1"/>
  <c r="BJ329" i="1"/>
  <c r="BR329" i="1"/>
  <c r="AO329" i="1"/>
  <c r="AQ329" i="1"/>
  <c r="BS329" i="1"/>
  <c r="BX329" i="1"/>
  <c r="AI329" i="1"/>
  <c r="AZ329" i="1"/>
  <c r="BB330" i="1"/>
  <c r="BE329" i="1"/>
  <c r="BL329" i="1"/>
  <c r="BY329" i="1"/>
  <c r="AD329" i="1"/>
  <c r="BB329" i="1"/>
  <c r="BC329" i="1"/>
  <c r="AT329" i="1"/>
  <c r="BV330" i="1"/>
  <c r="AB330" i="1"/>
  <c r="BY330" i="1"/>
  <c r="AW330" i="1"/>
  <c r="BE330" i="1"/>
  <c r="AO330" i="1"/>
  <c r="CA330" i="1"/>
  <c r="BN330" i="1"/>
  <c r="AF330" i="1"/>
  <c r="AG330" i="1"/>
  <c r="AU330" i="1"/>
  <c r="AS330" i="1"/>
  <c r="BQ330" i="1"/>
  <c r="BM330" i="1"/>
  <c r="CD330" i="1"/>
  <c r="BZ330" i="1"/>
  <c r="CE330" i="1"/>
  <c r="BU330" i="1"/>
  <c r="BF330" i="1"/>
  <c r="AJ330" i="1"/>
  <c r="AN330" i="1"/>
  <c r="AP330" i="1"/>
  <c r="AY330" i="1"/>
  <c r="BJ330" i="1"/>
  <c r="BL330" i="1"/>
  <c r="BP330" i="1"/>
  <c r="AR330" i="1"/>
  <c r="AQ330" i="1"/>
  <c r="BO329" i="1"/>
  <c r="BM329" i="1"/>
  <c r="BR330" i="1"/>
  <c r="CB330" i="1"/>
  <c r="CA329" i="1"/>
  <c r="CE329" i="1"/>
  <c r="BG329" i="1"/>
  <c r="BS330" i="1"/>
  <c r="CC330" i="1"/>
  <c r="BI330" i="1"/>
  <c r="BK330" i="1"/>
  <c r="AG329" i="1"/>
  <c r="AH330" i="1"/>
  <c r="BW330" i="1"/>
  <c r="AI330" i="1"/>
  <c r="AE330" i="1"/>
  <c r="AU329" i="1"/>
  <c r="AZ330" i="1"/>
  <c r="AV330" i="1"/>
  <c r="AR329" i="1"/>
  <c r="BA330" i="1"/>
  <c r="AT330" i="1"/>
  <c r="BO330" i="1"/>
  <c r="BG330" i="1"/>
  <c r="BD330" i="1"/>
  <c r="AM330" i="1"/>
  <c r="BC330" i="1"/>
  <c r="BT330" i="1"/>
  <c r="BX330" i="1"/>
  <c r="BH330" i="1"/>
  <c r="AL330" i="1"/>
  <c r="AD330" i="1"/>
  <c r="AC330" i="1"/>
  <c r="AK330" i="1"/>
  <c r="BK329" i="1"/>
  <c r="BD329" i="1"/>
  <c r="BF329" i="1"/>
  <c r="BU329" i="1"/>
  <c r="BV329" i="1"/>
  <c r="CB329" i="1"/>
  <c r="AE329" i="1"/>
  <c r="AM329" i="1"/>
  <c r="AN329" i="1"/>
  <c r="AF329" i="1"/>
  <c r="BA329" i="1"/>
  <c r="AV329" i="1"/>
  <c r="AS329" i="1"/>
  <c r="BI329" i="1"/>
  <c r="BN329" i="1"/>
  <c r="BH329" i="1"/>
  <c r="BZ329" i="1"/>
  <c r="BT329" i="1"/>
  <c r="AK329" i="1"/>
  <c r="AC329" i="1"/>
  <c r="AJ329" i="1"/>
  <c r="AL329" i="1"/>
  <c r="AW329" i="1"/>
  <c r="F332" i="1"/>
  <c r="O332" i="1" s="1"/>
  <c r="V332" i="1" s="1"/>
  <c r="W332" i="1" s="1"/>
  <c r="O331" i="1"/>
  <c r="I333" i="1"/>
  <c r="N333" i="1"/>
  <c r="J333" i="1"/>
  <c r="U333" i="1"/>
  <c r="E333" i="1"/>
  <c r="L333" i="1"/>
  <c r="M333" i="1"/>
  <c r="K333" i="1"/>
  <c r="C334" i="1"/>
  <c r="B335" i="1" l="1"/>
  <c r="T334" i="1"/>
  <c r="S334" i="1"/>
  <c r="Q334" i="1"/>
  <c r="P334" i="1"/>
  <c r="R334" i="1"/>
  <c r="F333" i="1"/>
  <c r="O333" i="1" s="1"/>
  <c r="V333" i="1" s="1"/>
  <c r="W333" i="1" s="1"/>
  <c r="G332" i="1"/>
  <c r="Z332" i="1"/>
  <c r="AA332" i="1" s="1"/>
  <c r="V331" i="1"/>
  <c r="W331" i="1" s="1"/>
  <c r="Z331" i="1"/>
  <c r="AA331" i="1" s="1"/>
  <c r="AR331" i="1" s="1"/>
  <c r="I334" i="1"/>
  <c r="N334" i="1"/>
  <c r="J334" i="1"/>
  <c r="C335" i="1"/>
  <c r="K334" i="1"/>
  <c r="E334" i="1"/>
  <c r="U334" i="1"/>
  <c r="L334" i="1"/>
  <c r="M334" i="1"/>
  <c r="B336" i="1" l="1"/>
  <c r="T335" i="1"/>
  <c r="S335" i="1"/>
  <c r="R335" i="1"/>
  <c r="P335" i="1"/>
  <c r="Q335" i="1"/>
  <c r="G333" i="1"/>
  <c r="F334" i="1"/>
  <c r="O334" i="1" s="1"/>
  <c r="V334" i="1" s="1"/>
  <c r="W334" i="1" s="1"/>
  <c r="BL331" i="1"/>
  <c r="AO331" i="1"/>
  <c r="CD331" i="1"/>
  <c r="BJ331" i="1"/>
  <c r="AH331" i="1"/>
  <c r="BE331" i="1"/>
  <c r="BK331" i="1"/>
  <c r="BS331" i="1"/>
  <c r="AD331" i="1"/>
  <c r="AZ331" i="1"/>
  <c r="BI331" i="1"/>
  <c r="BP331" i="1"/>
  <c r="BX331" i="1"/>
  <c r="CA331" i="1"/>
  <c r="AC331" i="1"/>
  <c r="AU331" i="1"/>
  <c r="Z333" i="1"/>
  <c r="AA333" i="1" s="1"/>
  <c r="BH331" i="1"/>
  <c r="BU331" i="1"/>
  <c r="CB331" i="1"/>
  <c r="AB331" i="1"/>
  <c r="AP331" i="1"/>
  <c r="AG331" i="1"/>
  <c r="CC331" i="1"/>
  <c r="AT331" i="1"/>
  <c r="AW331" i="1"/>
  <c r="AX331" i="1"/>
  <c r="BC331" i="1"/>
  <c r="BQ331" i="1"/>
  <c r="BO331" i="1"/>
  <c r="BF331" i="1"/>
  <c r="BG331" i="1"/>
  <c r="BW331" i="1"/>
  <c r="BR331" i="1"/>
  <c r="BT331" i="1"/>
  <c r="AI331" i="1"/>
  <c r="AN331" i="1"/>
  <c r="AJ331" i="1"/>
  <c r="AQ331" i="1"/>
  <c r="BB331" i="1"/>
  <c r="AV331" i="1"/>
  <c r="BA331" i="1"/>
  <c r="BM331" i="1"/>
  <c r="BN331" i="1"/>
  <c r="BD331" i="1"/>
  <c r="BY331" i="1"/>
  <c r="BV331" i="1"/>
  <c r="BZ331" i="1"/>
  <c r="CE331" i="1"/>
  <c r="AE331" i="1"/>
  <c r="AM331" i="1"/>
  <c r="AL331" i="1"/>
  <c r="AF331" i="1"/>
  <c r="AS331" i="1"/>
  <c r="AK331" i="1"/>
  <c r="AY331" i="1"/>
  <c r="AS332" i="1"/>
  <c r="AT332" i="1"/>
  <c r="BC332" i="1"/>
  <c r="AY332" i="1"/>
  <c r="AV332" i="1"/>
  <c r="AX332" i="1"/>
  <c r="BB332" i="1"/>
  <c r="AZ332" i="1"/>
  <c r="AR332" i="1"/>
  <c r="AP332" i="1"/>
  <c r="BA332" i="1"/>
  <c r="AQ332" i="1"/>
  <c r="AU332" i="1"/>
  <c r="AW332" i="1"/>
  <c r="CE332" i="1"/>
  <c r="AB332" i="1"/>
  <c r="AH332" i="1"/>
  <c r="AF332" i="1"/>
  <c r="AL332" i="1"/>
  <c r="AJ332" i="1"/>
  <c r="AD332" i="1"/>
  <c r="AN332" i="1"/>
  <c r="AM332" i="1"/>
  <c r="AC332" i="1"/>
  <c r="AO332" i="1"/>
  <c r="AE332" i="1"/>
  <c r="AK332" i="1"/>
  <c r="AI332" i="1"/>
  <c r="AG332" i="1"/>
  <c r="I335" i="1"/>
  <c r="N335" i="1"/>
  <c r="BW332" i="1"/>
  <c r="BO332" i="1"/>
  <c r="BR332" i="1"/>
  <c r="CB332" i="1"/>
  <c r="BZ332" i="1"/>
  <c r="BX332" i="1"/>
  <c r="BV332" i="1"/>
  <c r="BT332" i="1"/>
  <c r="CD332" i="1"/>
  <c r="BU332" i="1"/>
  <c r="BS332" i="1"/>
  <c r="CA332" i="1"/>
  <c r="CC332" i="1"/>
  <c r="BY332" i="1"/>
  <c r="BE332" i="1"/>
  <c r="BM332" i="1"/>
  <c r="BI332" i="1"/>
  <c r="BG332" i="1"/>
  <c r="BL332" i="1"/>
  <c r="BF332" i="1"/>
  <c r="BP332" i="1"/>
  <c r="BD332" i="1"/>
  <c r="BJ332" i="1"/>
  <c r="BN332" i="1"/>
  <c r="BH332" i="1"/>
  <c r="BK332" i="1"/>
  <c r="BQ332" i="1"/>
  <c r="J335" i="1"/>
  <c r="L335" i="1"/>
  <c r="E335" i="1"/>
  <c r="K335" i="1"/>
  <c r="U335" i="1"/>
  <c r="C336" i="1"/>
  <c r="M335" i="1"/>
  <c r="B337" i="1" l="1"/>
  <c r="T336" i="1"/>
  <c r="S336" i="1"/>
  <c r="R336" i="1"/>
  <c r="Q336" i="1"/>
  <c r="P336" i="1"/>
  <c r="G334" i="1"/>
  <c r="Z334" i="1"/>
  <c r="AA334" i="1" s="1"/>
  <c r="AT334" i="1" s="1"/>
  <c r="F335" i="1"/>
  <c r="O335" i="1" s="1"/>
  <c r="V335" i="1" s="1"/>
  <c r="W335" i="1" s="1"/>
  <c r="AY333" i="1"/>
  <c r="AT333" i="1"/>
  <c r="AW333" i="1"/>
  <c r="BC333" i="1"/>
  <c r="AU333" i="1"/>
  <c r="AQ333" i="1"/>
  <c r="AM333" i="1"/>
  <c r="AZ333" i="1"/>
  <c r="AR333" i="1"/>
  <c r="AX333" i="1"/>
  <c r="AV333" i="1"/>
  <c r="BB333" i="1"/>
  <c r="AP333" i="1"/>
  <c r="BA333" i="1"/>
  <c r="AS333" i="1"/>
  <c r="AG333" i="1"/>
  <c r="BW333" i="1"/>
  <c r="AD333" i="1"/>
  <c r="AJ333" i="1"/>
  <c r="AH333" i="1"/>
  <c r="AN333" i="1"/>
  <c r="AF333" i="1"/>
  <c r="AB333" i="1"/>
  <c r="AL333" i="1"/>
  <c r="AK333" i="1"/>
  <c r="AI333" i="1"/>
  <c r="AC333" i="1"/>
  <c r="AE333" i="1"/>
  <c r="AO333" i="1"/>
  <c r="I336" i="1"/>
  <c r="N336" i="1"/>
  <c r="CA333" i="1"/>
  <c r="BS333" i="1"/>
  <c r="BU333" i="1"/>
  <c r="BY333" i="1"/>
  <c r="BM333" i="1"/>
  <c r="BZ333" i="1"/>
  <c r="BR333" i="1"/>
  <c r="BT333" i="1"/>
  <c r="BX333" i="1"/>
  <c r="CB333" i="1"/>
  <c r="CD333" i="1"/>
  <c r="BV333" i="1"/>
  <c r="CE333" i="1"/>
  <c r="CC333" i="1"/>
  <c r="BJ333" i="1"/>
  <c r="BN333" i="1"/>
  <c r="BF333" i="1"/>
  <c r="BL333" i="1"/>
  <c r="BH333" i="1"/>
  <c r="BD333" i="1"/>
  <c r="BP333" i="1"/>
  <c r="BK333" i="1"/>
  <c r="BG333" i="1"/>
  <c r="BO333" i="1"/>
  <c r="BI333" i="1"/>
  <c r="BE333" i="1"/>
  <c r="BQ333" i="1"/>
  <c r="J336" i="1"/>
  <c r="L336" i="1"/>
  <c r="K336" i="1"/>
  <c r="E336" i="1"/>
  <c r="M336" i="1"/>
  <c r="C337" i="1"/>
  <c r="U336" i="1"/>
  <c r="AF334" i="1" l="1"/>
  <c r="AS334" i="1"/>
  <c r="B338" i="1"/>
  <c r="T337" i="1"/>
  <c r="R337" i="1"/>
  <c r="S337" i="1"/>
  <c r="P337" i="1"/>
  <c r="Q337" i="1"/>
  <c r="BL334" i="1"/>
  <c r="CA334" i="1"/>
  <c r="AC334" i="1"/>
  <c r="BH334" i="1"/>
  <c r="Z335" i="1"/>
  <c r="AA335" i="1" s="1"/>
  <c r="BR334" i="1"/>
  <c r="AI334" i="1"/>
  <c r="BZ334" i="1"/>
  <c r="BC334" i="1"/>
  <c r="AQ334" i="1"/>
  <c r="BQ334" i="1"/>
  <c r="AD334" i="1"/>
  <c r="BP334" i="1"/>
  <c r="BG334" i="1"/>
  <c r="BS334" i="1"/>
  <c r="CB334" i="1"/>
  <c r="AM334" i="1"/>
  <c r="AJ334" i="1"/>
  <c r="AZ334" i="1"/>
  <c r="BN334" i="1"/>
  <c r="BM334" i="1"/>
  <c r="CC334" i="1"/>
  <c r="CD334" i="1"/>
  <c r="AN334" i="1"/>
  <c r="AU334" i="1"/>
  <c r="BB334" i="1"/>
  <c r="AX334" i="1"/>
  <c r="BI334" i="1"/>
  <c r="BJ334" i="1"/>
  <c r="BF334" i="1"/>
  <c r="BO334" i="1"/>
  <c r="BW334" i="1"/>
  <c r="BX334" i="1"/>
  <c r="BK334" i="1"/>
  <c r="AG334" i="1"/>
  <c r="AK334" i="1"/>
  <c r="AO334" i="1"/>
  <c r="AB334" i="1"/>
  <c r="BU334" i="1"/>
  <c r="AY334" i="1"/>
  <c r="AR334" i="1"/>
  <c r="AP334" i="1"/>
  <c r="BE334" i="1"/>
  <c r="BD334" i="1"/>
  <c r="BY334" i="1"/>
  <c r="CE334" i="1"/>
  <c r="BV334" i="1"/>
  <c r="BT334" i="1"/>
  <c r="AH334" i="1"/>
  <c r="AL334" i="1"/>
  <c r="AE334" i="1"/>
  <c r="BA334" i="1"/>
  <c r="AW334" i="1"/>
  <c r="AV334" i="1"/>
  <c r="G335" i="1"/>
  <c r="F336" i="1"/>
  <c r="G336" i="1" s="1"/>
  <c r="I337" i="1"/>
  <c r="N337" i="1"/>
  <c r="J337" i="1"/>
  <c r="C338" i="1"/>
  <c r="K337" i="1"/>
  <c r="U337" i="1"/>
  <c r="M337" i="1"/>
  <c r="L337" i="1"/>
  <c r="E337" i="1"/>
  <c r="B339" i="1" l="1"/>
  <c r="T338" i="1"/>
  <c r="R338" i="1"/>
  <c r="S338" i="1"/>
  <c r="P338" i="1"/>
  <c r="Q338" i="1"/>
  <c r="F337" i="1"/>
  <c r="G337" i="1" s="1"/>
  <c r="O336" i="1"/>
  <c r="AY335" i="1"/>
  <c r="AT335" i="1"/>
  <c r="AS335" i="1"/>
  <c r="AU335" i="1"/>
  <c r="AE335" i="1"/>
  <c r="AZ335" i="1"/>
  <c r="AX335" i="1"/>
  <c r="BB335" i="1"/>
  <c r="AR335" i="1"/>
  <c r="AP335" i="1"/>
  <c r="AV335" i="1"/>
  <c r="BA335" i="1"/>
  <c r="BC335" i="1"/>
  <c r="AW335" i="1"/>
  <c r="AQ335" i="1"/>
  <c r="AO335" i="1"/>
  <c r="AG335" i="1"/>
  <c r="BU335" i="1"/>
  <c r="AH335" i="1"/>
  <c r="AN335" i="1"/>
  <c r="AB335" i="1"/>
  <c r="AL335" i="1"/>
  <c r="AJ335" i="1"/>
  <c r="AF335" i="1"/>
  <c r="AD335" i="1"/>
  <c r="AM335" i="1"/>
  <c r="AC335" i="1"/>
  <c r="AK335" i="1"/>
  <c r="AI335" i="1"/>
  <c r="I338" i="1"/>
  <c r="N338" i="1"/>
  <c r="BW335" i="1"/>
  <c r="BS335" i="1"/>
  <c r="BY335" i="1"/>
  <c r="CA335" i="1"/>
  <c r="BE335" i="1"/>
  <c r="BT335" i="1"/>
  <c r="BR335" i="1"/>
  <c r="BX335" i="1"/>
  <c r="BV335" i="1"/>
  <c r="BZ335" i="1"/>
  <c r="CD335" i="1"/>
  <c r="CB335" i="1"/>
  <c r="CE335" i="1"/>
  <c r="CC335" i="1"/>
  <c r="BQ335" i="1"/>
  <c r="BP335" i="1"/>
  <c r="BD335" i="1"/>
  <c r="BN335" i="1"/>
  <c r="BH335" i="1"/>
  <c r="BJ335" i="1"/>
  <c r="BL335" i="1"/>
  <c r="BF335" i="1"/>
  <c r="BM335" i="1"/>
  <c r="BO335" i="1"/>
  <c r="BG335" i="1"/>
  <c r="BK335" i="1"/>
  <c r="BI335" i="1"/>
  <c r="J338" i="1"/>
  <c r="L338" i="1"/>
  <c r="C339" i="1"/>
  <c r="K338" i="1"/>
  <c r="E338" i="1"/>
  <c r="M338" i="1"/>
  <c r="U338" i="1"/>
  <c r="B340" i="1" l="1"/>
  <c r="T339" i="1"/>
  <c r="Q339" i="1"/>
  <c r="S339" i="1"/>
  <c r="P339" i="1"/>
  <c r="R339" i="1"/>
  <c r="O337" i="1"/>
  <c r="V337" i="1" s="1"/>
  <c r="W337" i="1" s="1"/>
  <c r="F338" i="1"/>
  <c r="O338" i="1" s="1"/>
  <c r="V338" i="1" s="1"/>
  <c r="W338" i="1" s="1"/>
  <c r="V336" i="1"/>
  <c r="W336" i="1" s="1"/>
  <c r="Z336" i="1"/>
  <c r="AA336" i="1" s="1"/>
  <c r="AR336" i="1" s="1"/>
  <c r="I339" i="1"/>
  <c r="N339" i="1"/>
  <c r="J339" i="1"/>
  <c r="M339" i="1"/>
  <c r="C340" i="1"/>
  <c r="E339" i="1"/>
  <c r="U339" i="1"/>
  <c r="K339" i="1"/>
  <c r="L339" i="1"/>
  <c r="B341" i="1" l="1"/>
  <c r="T340" i="1"/>
  <c r="R340" i="1"/>
  <c r="Q340" i="1"/>
  <c r="P340" i="1"/>
  <c r="S340" i="1"/>
  <c r="Z337" i="1"/>
  <c r="AA337" i="1" s="1"/>
  <c r="AT337" i="1" s="1"/>
  <c r="G338" i="1"/>
  <c r="BP336" i="1"/>
  <c r="AH336" i="1"/>
  <c r="BW336" i="1"/>
  <c r="CB336" i="1"/>
  <c r="AU336" i="1"/>
  <c r="Z338" i="1"/>
  <c r="AA338" i="1" s="1"/>
  <c r="BS336" i="1"/>
  <c r="AN336" i="1"/>
  <c r="BF336" i="1"/>
  <c r="BR336" i="1"/>
  <c r="AG336" i="1"/>
  <c r="AZ336" i="1"/>
  <c r="BE336" i="1"/>
  <c r="BD336" i="1"/>
  <c r="CE336" i="1"/>
  <c r="BV336" i="1"/>
  <c r="AE336" i="1"/>
  <c r="AF336" i="1"/>
  <c r="AY336" i="1"/>
  <c r="BL336" i="1"/>
  <c r="BK336" i="1"/>
  <c r="BX336" i="1"/>
  <c r="AM336" i="1"/>
  <c r="BA336" i="1"/>
  <c r="AX336" i="1"/>
  <c r="AP336" i="1"/>
  <c r="BM336" i="1"/>
  <c r="BH336" i="1"/>
  <c r="BN336" i="1"/>
  <c r="BI336" i="1"/>
  <c r="BU336" i="1"/>
  <c r="BY336" i="1"/>
  <c r="BT336" i="1"/>
  <c r="BQ336" i="1"/>
  <c r="AC336" i="1"/>
  <c r="AK336" i="1"/>
  <c r="AB336" i="1"/>
  <c r="AJ336" i="1"/>
  <c r="BC336" i="1"/>
  <c r="AV336" i="1"/>
  <c r="BG336" i="1"/>
  <c r="BJ336" i="1"/>
  <c r="BO336" i="1"/>
  <c r="CA336" i="1"/>
  <c r="CC336" i="1"/>
  <c r="CD336" i="1"/>
  <c r="BZ336" i="1"/>
  <c r="AO336" i="1"/>
  <c r="AI336" i="1"/>
  <c r="AL336" i="1"/>
  <c r="AD336" i="1"/>
  <c r="AQ336" i="1"/>
  <c r="BB336" i="1"/>
  <c r="AT336" i="1"/>
  <c r="F339" i="1"/>
  <c r="O339" i="1" s="1"/>
  <c r="AS336" i="1"/>
  <c r="AW336" i="1"/>
  <c r="I340" i="1"/>
  <c r="N340" i="1"/>
  <c r="J340" i="1"/>
  <c r="C341" i="1"/>
  <c r="L340" i="1"/>
  <c r="M340" i="1"/>
  <c r="U340" i="1"/>
  <c r="K340" i="1"/>
  <c r="E340" i="1"/>
  <c r="AQ337" i="1" l="1"/>
  <c r="BS337" i="1"/>
  <c r="CD337" i="1"/>
  <c r="AG337" i="1"/>
  <c r="AY337" i="1"/>
  <c r="BL337" i="1"/>
  <c r="AB337" i="1"/>
  <c r="BI337" i="1"/>
  <c r="BZ337" i="1"/>
  <c r="AC337" i="1"/>
  <c r="BH337" i="1"/>
  <c r="AJ337" i="1"/>
  <c r="AR337" i="1"/>
  <c r="BE337" i="1"/>
  <c r="CC337" i="1"/>
  <c r="BR337" i="1"/>
  <c r="AI337" i="1"/>
  <c r="CA337" i="1"/>
  <c r="AX337" i="1"/>
  <c r="BQ337" i="1"/>
  <c r="BJ337" i="1"/>
  <c r="CE337" i="1"/>
  <c r="BW337" i="1"/>
  <c r="AO337" i="1"/>
  <c r="AN337" i="1"/>
  <c r="BA337" i="1"/>
  <c r="AZ337" i="1"/>
  <c r="BK337" i="1"/>
  <c r="BG337" i="1"/>
  <c r="BF337" i="1"/>
  <c r="BN337" i="1"/>
  <c r="BY337" i="1"/>
  <c r="CB337" i="1"/>
  <c r="BV337" i="1"/>
  <c r="AE337" i="1"/>
  <c r="AH337" i="1"/>
  <c r="AF337" i="1"/>
  <c r="AW337" i="1"/>
  <c r="BC337" i="1"/>
  <c r="BB337" i="1"/>
  <c r="AP337" i="1"/>
  <c r="BO337" i="1"/>
  <c r="BM337" i="1"/>
  <c r="BP337" i="1"/>
  <c r="BD337" i="1"/>
  <c r="BU337" i="1"/>
  <c r="BT337" i="1"/>
  <c r="BX337" i="1"/>
  <c r="AM337" i="1"/>
  <c r="AK337" i="1"/>
  <c r="AD337" i="1"/>
  <c r="AL337" i="1"/>
  <c r="AU337" i="1"/>
  <c r="AS337" i="1"/>
  <c r="AV337" i="1"/>
  <c r="B342" i="1"/>
  <c r="T341" i="1"/>
  <c r="R341" i="1"/>
  <c r="Q341" i="1"/>
  <c r="S341" i="1"/>
  <c r="P341" i="1"/>
  <c r="G339" i="1"/>
  <c r="V339" i="1"/>
  <c r="W339" i="1" s="1"/>
  <c r="Z339" i="1"/>
  <c r="AA339" i="1" s="1"/>
  <c r="F340" i="1"/>
  <c r="G340" i="1" s="1"/>
  <c r="AS338" i="1"/>
  <c r="AT338" i="1"/>
  <c r="AY338" i="1"/>
  <c r="AQ338" i="1"/>
  <c r="BC338" i="1"/>
  <c r="AW338" i="1"/>
  <c r="AK338" i="1"/>
  <c r="AP338" i="1"/>
  <c r="AX338" i="1"/>
  <c r="AV338" i="1"/>
  <c r="AZ338" i="1"/>
  <c r="AR338" i="1"/>
  <c r="BB338" i="1"/>
  <c r="AU338" i="1"/>
  <c r="BA338" i="1"/>
  <c r="AI338" i="1"/>
  <c r="AC338" i="1"/>
  <c r="AO338" i="1"/>
  <c r="CA338" i="1"/>
  <c r="AD338" i="1"/>
  <c r="AN338" i="1"/>
  <c r="AB338" i="1"/>
  <c r="AH338" i="1"/>
  <c r="AJ338" i="1"/>
  <c r="AF338" i="1"/>
  <c r="AL338" i="1"/>
  <c r="AE338" i="1"/>
  <c r="AM338" i="1"/>
  <c r="AG338" i="1"/>
  <c r="I341" i="1"/>
  <c r="N341" i="1"/>
  <c r="BE338" i="1"/>
  <c r="BT338" i="1"/>
  <c r="BX338" i="1"/>
  <c r="BR338" i="1"/>
  <c r="BZ338" i="1"/>
  <c r="BV338" i="1"/>
  <c r="CD338" i="1"/>
  <c r="CB338" i="1"/>
  <c r="CC338" i="1"/>
  <c r="BU338" i="1"/>
  <c r="BY338" i="1"/>
  <c r="CE338" i="1"/>
  <c r="BW338" i="1"/>
  <c r="BS338" i="1"/>
  <c r="BG338" i="1"/>
  <c r="BD338" i="1"/>
  <c r="BN338" i="1"/>
  <c r="BH338" i="1"/>
  <c r="BJ338" i="1"/>
  <c r="BL338" i="1"/>
  <c r="BP338" i="1"/>
  <c r="BF338" i="1"/>
  <c r="BK338" i="1"/>
  <c r="BO338" i="1"/>
  <c r="BM338" i="1"/>
  <c r="BQ338" i="1"/>
  <c r="BI338" i="1"/>
  <c r="J341" i="1"/>
  <c r="M341" i="1"/>
  <c r="K341" i="1"/>
  <c r="C342" i="1"/>
  <c r="L341" i="1"/>
  <c r="U341" i="1"/>
  <c r="E341" i="1"/>
  <c r="B343" i="1" l="1"/>
  <c r="T342" i="1"/>
  <c r="S342" i="1"/>
  <c r="Q342" i="1"/>
  <c r="P342" i="1"/>
  <c r="R342" i="1"/>
  <c r="F341" i="1"/>
  <c r="G341" i="1" s="1"/>
  <c r="O340" i="1"/>
  <c r="AW339" i="1"/>
  <c r="AT339" i="1"/>
  <c r="AU339" i="1"/>
  <c r="BC339" i="1"/>
  <c r="AQ339" i="1"/>
  <c r="AS339" i="1"/>
  <c r="AM339" i="1"/>
  <c r="AP339" i="1"/>
  <c r="AX339" i="1"/>
  <c r="AV339" i="1"/>
  <c r="AZ339" i="1"/>
  <c r="AR339" i="1"/>
  <c r="BB339" i="1"/>
  <c r="BA339" i="1"/>
  <c r="AY339" i="1"/>
  <c r="AC339" i="1"/>
  <c r="CA339" i="1"/>
  <c r="AF339" i="1"/>
  <c r="AD339" i="1"/>
  <c r="AJ339" i="1"/>
  <c r="AN339" i="1"/>
  <c r="AL339" i="1"/>
  <c r="AH339" i="1"/>
  <c r="AB339" i="1"/>
  <c r="AG339" i="1"/>
  <c r="AI339" i="1"/>
  <c r="AO339" i="1"/>
  <c r="AE339" i="1"/>
  <c r="AK339" i="1"/>
  <c r="I342" i="1"/>
  <c r="N342" i="1"/>
  <c r="BU339" i="1"/>
  <c r="BY339" i="1"/>
  <c r="BM339" i="1"/>
  <c r="CB339" i="1"/>
  <c r="BZ339" i="1"/>
  <c r="BT339" i="1"/>
  <c r="CD339" i="1"/>
  <c r="BR339" i="1"/>
  <c r="BX339" i="1"/>
  <c r="BV339" i="1"/>
  <c r="CE339" i="1"/>
  <c r="BW339" i="1"/>
  <c r="CC339" i="1"/>
  <c r="BS339" i="1"/>
  <c r="BG339" i="1"/>
  <c r="BE339" i="1"/>
  <c r="BQ339" i="1"/>
  <c r="BI339" i="1"/>
  <c r="BH339" i="1"/>
  <c r="BJ339" i="1"/>
  <c r="BL339" i="1"/>
  <c r="BD339" i="1"/>
  <c r="BP339" i="1"/>
  <c r="BF339" i="1"/>
  <c r="BN339" i="1"/>
  <c r="BK339" i="1"/>
  <c r="BO339" i="1"/>
  <c r="J342" i="1"/>
  <c r="E342" i="1"/>
  <c r="U342" i="1"/>
  <c r="L342" i="1"/>
  <c r="C343" i="1"/>
  <c r="K342" i="1"/>
  <c r="M342" i="1"/>
  <c r="B344" i="1" l="1"/>
  <c r="T343" i="1"/>
  <c r="S343" i="1"/>
  <c r="R343" i="1"/>
  <c r="P343" i="1"/>
  <c r="Q343" i="1"/>
  <c r="F342" i="1"/>
  <c r="O342" i="1" s="1"/>
  <c r="O341" i="1"/>
  <c r="V341" i="1" s="1"/>
  <c r="W341" i="1" s="1"/>
  <c r="V340" i="1"/>
  <c r="W340" i="1" s="1"/>
  <c r="Z340" i="1"/>
  <c r="AA340" i="1" s="1"/>
  <c r="AR340" i="1" s="1"/>
  <c r="I343" i="1"/>
  <c r="N343" i="1"/>
  <c r="J343" i="1"/>
  <c r="L343" i="1"/>
  <c r="K343" i="1"/>
  <c r="C344" i="1"/>
  <c r="E343" i="1"/>
  <c r="M343" i="1"/>
  <c r="U343" i="1"/>
  <c r="B345" i="1" l="1"/>
  <c r="T344" i="1"/>
  <c r="P344" i="1"/>
  <c r="S344" i="1"/>
  <c r="Q344" i="1"/>
  <c r="R344" i="1"/>
  <c r="Z342" i="1"/>
  <c r="AA342" i="1" s="1"/>
  <c r="BT342" i="1" s="1"/>
  <c r="G342" i="1"/>
  <c r="Z341" i="1"/>
  <c r="AA341" i="1" s="1"/>
  <c r="AB341" i="1" s="1"/>
  <c r="CA340" i="1"/>
  <c r="BJ340" i="1"/>
  <c r="AF340" i="1"/>
  <c r="BO340" i="1"/>
  <c r="BG340" i="1"/>
  <c r="AM340" i="1"/>
  <c r="AS340" i="1"/>
  <c r="BC340" i="1"/>
  <c r="CC340" i="1"/>
  <c r="AP340" i="1"/>
  <c r="AT340" i="1"/>
  <c r="BN340" i="1"/>
  <c r="BV340" i="1"/>
  <c r="AJ340" i="1"/>
  <c r="AI340" i="1"/>
  <c r="AV340" i="1"/>
  <c r="BH340" i="1"/>
  <c r="BQ340" i="1"/>
  <c r="BF340" i="1"/>
  <c r="CE340" i="1"/>
  <c r="BP340" i="1"/>
  <c r="BL340" i="1"/>
  <c r="BM340" i="1"/>
  <c r="BY340" i="1"/>
  <c r="CB340" i="1"/>
  <c r="BT340" i="1"/>
  <c r="AK340" i="1"/>
  <c r="AL340" i="1"/>
  <c r="AC340" i="1"/>
  <c r="AE340" i="1"/>
  <c r="BA340" i="1"/>
  <c r="AZ340" i="1"/>
  <c r="AW340" i="1"/>
  <c r="AY340" i="1"/>
  <c r="BD340" i="1"/>
  <c r="BR340" i="1"/>
  <c r="BZ340" i="1"/>
  <c r="AN340" i="1"/>
  <c r="AH340" i="1"/>
  <c r="BB340" i="1"/>
  <c r="AX340" i="1"/>
  <c r="AU340" i="1"/>
  <c r="AQ340" i="1"/>
  <c r="BE340" i="1"/>
  <c r="BU340" i="1"/>
  <c r="BI340" i="1"/>
  <c r="BK340" i="1"/>
  <c r="BW340" i="1"/>
  <c r="BS340" i="1"/>
  <c r="CD340" i="1"/>
  <c r="BX340" i="1"/>
  <c r="AD340" i="1"/>
  <c r="AB340" i="1"/>
  <c r="AG340" i="1"/>
  <c r="AO340" i="1"/>
  <c r="V342" i="1"/>
  <c r="W342" i="1" s="1"/>
  <c r="F343" i="1"/>
  <c r="O343" i="1" s="1"/>
  <c r="V343" i="1" s="1"/>
  <c r="W343" i="1" s="1"/>
  <c r="AS342" i="1"/>
  <c r="I344" i="1"/>
  <c r="N344" i="1"/>
  <c r="J344" i="1"/>
  <c r="K344" i="1"/>
  <c r="M344" i="1"/>
  <c r="C345" i="1"/>
  <c r="L344" i="1"/>
  <c r="E344" i="1"/>
  <c r="U344" i="1"/>
  <c r="BL342" i="1" l="1"/>
  <c r="AV342" i="1"/>
  <c r="BY342" i="1"/>
  <c r="AF342" i="1"/>
  <c r="CB342" i="1"/>
  <c r="AG342" i="1"/>
  <c r="BM342" i="1"/>
  <c r="CA342" i="1"/>
  <c r="AY342" i="1"/>
  <c r="BJ342" i="1"/>
  <c r="CD342" i="1"/>
  <c r="AD342" i="1"/>
  <c r="AP342" i="1"/>
  <c r="BP342" i="1"/>
  <c r="BQ342" i="1"/>
  <c r="CC342" i="1"/>
  <c r="BU342" i="1"/>
  <c r="BK342" i="1"/>
  <c r="AB342" i="1"/>
  <c r="AJ342" i="1"/>
  <c r="AE342" i="1"/>
  <c r="AU342" i="1"/>
  <c r="AX342" i="1"/>
  <c r="BC342" i="1"/>
  <c r="B346" i="1"/>
  <c r="T345" i="1"/>
  <c r="S345" i="1"/>
  <c r="Q345" i="1"/>
  <c r="P345" i="1"/>
  <c r="R345" i="1"/>
  <c r="BI342" i="1"/>
  <c r="BH342" i="1"/>
  <c r="BF342" i="1"/>
  <c r="BE342" i="1"/>
  <c r="BS342" i="1"/>
  <c r="BV342" i="1"/>
  <c r="BX342" i="1"/>
  <c r="AN342" i="1"/>
  <c r="AL342" i="1"/>
  <c r="AM342" i="1"/>
  <c r="AQ342" i="1"/>
  <c r="AR342" i="1"/>
  <c r="AZ342" i="1"/>
  <c r="AT342" i="1"/>
  <c r="BN342" i="1"/>
  <c r="CE342" i="1"/>
  <c r="BZ342" i="1"/>
  <c r="AH342" i="1"/>
  <c r="BG342" i="1"/>
  <c r="BO342" i="1"/>
  <c r="BW342" i="1"/>
  <c r="BR342" i="1"/>
  <c r="AK342" i="1"/>
  <c r="AC342" i="1"/>
  <c r="AI342" i="1"/>
  <c r="AW342" i="1"/>
  <c r="BB342" i="1"/>
  <c r="AO342" i="1"/>
  <c r="BD342" i="1"/>
  <c r="BA342" i="1"/>
  <c r="BI341" i="1"/>
  <c r="AN341" i="1"/>
  <c r="AJ341" i="1"/>
  <c r="BG341" i="1"/>
  <c r="AW341" i="1"/>
  <c r="AT341" i="1"/>
  <c r="AG341" i="1"/>
  <c r="BU341" i="1"/>
  <c r="CB341" i="1"/>
  <c r="BE341" i="1"/>
  <c r="BO341" i="1"/>
  <c r="BJ341" i="1"/>
  <c r="AS341" i="1"/>
  <c r="AC341" i="1"/>
  <c r="CA341" i="1"/>
  <c r="BK341" i="1"/>
  <c r="BW341" i="1"/>
  <c r="CC341" i="1"/>
  <c r="BF341" i="1"/>
  <c r="AD341" i="1"/>
  <c r="BN341" i="1"/>
  <c r="AL341" i="1"/>
  <c r="BL341" i="1"/>
  <c r="BR341" i="1"/>
  <c r="BX341" i="1"/>
  <c r="AQ341" i="1"/>
  <c r="AV341" i="1"/>
  <c r="AF341" i="1"/>
  <c r="CE341" i="1"/>
  <c r="BD341" i="1"/>
  <c r="BB341" i="1"/>
  <c r="AO341" i="1"/>
  <c r="BV341" i="1"/>
  <c r="BQ341" i="1"/>
  <c r="BT341" i="1"/>
  <c r="AY341" i="1"/>
  <c r="BS341" i="1"/>
  <c r="BC341" i="1"/>
  <c r="AK341" i="1"/>
  <c r="AH341" i="1"/>
  <c r="AR341" i="1"/>
  <c r="AM341" i="1"/>
  <c r="BZ341" i="1"/>
  <c r="BM341" i="1"/>
  <c r="BA341" i="1"/>
  <c r="AI341" i="1"/>
  <c r="AP341" i="1"/>
  <c r="BY341" i="1"/>
  <c r="AU341" i="1"/>
  <c r="CD341" i="1"/>
  <c r="AE341" i="1"/>
  <c r="F344" i="1"/>
  <c r="O344" i="1" s="1"/>
  <c r="V344" i="1" s="1"/>
  <c r="W344" i="1" s="1"/>
  <c r="AZ341" i="1"/>
  <c r="AX341" i="1"/>
  <c r="BP341" i="1"/>
  <c r="BH341" i="1"/>
  <c r="G343" i="1"/>
  <c r="Z343" i="1"/>
  <c r="AA343" i="1" s="1"/>
  <c r="I345" i="1"/>
  <c r="N345" i="1"/>
  <c r="J345" i="1"/>
  <c r="U345" i="1"/>
  <c r="K345" i="1"/>
  <c r="E345" i="1"/>
  <c r="M345" i="1"/>
  <c r="C346" i="1"/>
  <c r="L345" i="1"/>
  <c r="B347" i="1" l="1"/>
  <c r="T346" i="1"/>
  <c r="R346" i="1"/>
  <c r="S346" i="1"/>
  <c r="Q346" i="1"/>
  <c r="P346" i="1"/>
  <c r="Z344" i="1"/>
  <c r="AA344" i="1" s="1"/>
  <c r="G344" i="1"/>
  <c r="F345" i="1"/>
  <c r="O345" i="1" s="1"/>
  <c r="AU343" i="1"/>
  <c r="AT343" i="1"/>
  <c r="BA343" i="1"/>
  <c r="AY343" i="1"/>
  <c r="AC343" i="1"/>
  <c r="AX343" i="1"/>
  <c r="AV343" i="1"/>
  <c r="BB343" i="1"/>
  <c r="AR343" i="1"/>
  <c r="AZ343" i="1"/>
  <c r="AP343" i="1"/>
  <c r="AS343" i="1"/>
  <c r="AQ343" i="1"/>
  <c r="AW343" i="1"/>
  <c r="BC343" i="1"/>
  <c r="BS343" i="1"/>
  <c r="AH343" i="1"/>
  <c r="AN343" i="1"/>
  <c r="AB343" i="1"/>
  <c r="AL343" i="1"/>
  <c r="AD343" i="1"/>
  <c r="AF343" i="1"/>
  <c r="AJ343" i="1"/>
  <c r="AK343" i="1"/>
  <c r="AM343" i="1"/>
  <c r="AO343" i="1"/>
  <c r="AI343" i="1"/>
  <c r="AG343" i="1"/>
  <c r="AE343" i="1"/>
  <c r="I346" i="1"/>
  <c r="N346" i="1"/>
  <c r="CC343" i="1"/>
  <c r="CA343" i="1"/>
  <c r="CE343" i="1"/>
  <c r="BY343" i="1"/>
  <c r="BG343" i="1"/>
  <c r="BR343" i="1"/>
  <c r="BT343" i="1"/>
  <c r="CB343" i="1"/>
  <c r="BX343" i="1"/>
  <c r="BZ343" i="1"/>
  <c r="BV343" i="1"/>
  <c r="CD343" i="1"/>
  <c r="BU343" i="1"/>
  <c r="BW343" i="1"/>
  <c r="BQ343" i="1"/>
  <c r="BP343" i="1"/>
  <c r="BD343" i="1"/>
  <c r="BN343" i="1"/>
  <c r="BL343" i="1"/>
  <c r="BF343" i="1"/>
  <c r="BH343" i="1"/>
  <c r="BJ343" i="1"/>
  <c r="BM343" i="1"/>
  <c r="BE343" i="1"/>
  <c r="BI343" i="1"/>
  <c r="BO343" i="1"/>
  <c r="BK343" i="1"/>
  <c r="J346" i="1"/>
  <c r="K346" i="1"/>
  <c r="M346" i="1"/>
  <c r="E346" i="1"/>
  <c r="U346" i="1"/>
  <c r="C347" i="1"/>
  <c r="L346" i="1"/>
  <c r="B348" i="1" l="1"/>
  <c r="T347" i="1"/>
  <c r="R347" i="1"/>
  <c r="Q347" i="1"/>
  <c r="P347" i="1"/>
  <c r="S347" i="1"/>
  <c r="F346" i="1"/>
  <c r="O346" i="1" s="1"/>
  <c r="V346" i="1" s="1"/>
  <c r="W346" i="1" s="1"/>
  <c r="V345" i="1"/>
  <c r="W345" i="1" s="1"/>
  <c r="Z345" i="1"/>
  <c r="AA345" i="1" s="1"/>
  <c r="G345" i="1"/>
  <c r="G346" i="1"/>
  <c r="AW344" i="1"/>
  <c r="AT344" i="1"/>
  <c r="AY344" i="1"/>
  <c r="AU344" i="1"/>
  <c r="AS344" i="1"/>
  <c r="AQ344" i="1"/>
  <c r="AZ344" i="1"/>
  <c r="AR344" i="1"/>
  <c r="AV344" i="1"/>
  <c r="AX344" i="1"/>
  <c r="AP344" i="1"/>
  <c r="BB344" i="1"/>
  <c r="BA344" i="1"/>
  <c r="BC344" i="1"/>
  <c r="BY344" i="1"/>
  <c r="AJ344" i="1"/>
  <c r="AD344" i="1"/>
  <c r="AN344" i="1"/>
  <c r="AL344" i="1"/>
  <c r="AH344" i="1"/>
  <c r="AF344" i="1"/>
  <c r="AB344" i="1"/>
  <c r="AO344" i="1"/>
  <c r="AM344" i="1"/>
  <c r="AK344" i="1"/>
  <c r="AI344" i="1"/>
  <c r="AG344" i="1"/>
  <c r="AE344" i="1"/>
  <c r="AC344" i="1"/>
  <c r="I347" i="1"/>
  <c r="N347" i="1"/>
  <c r="BU344" i="1"/>
  <c r="BW344" i="1"/>
  <c r="BS344" i="1"/>
  <c r="CE344" i="1"/>
  <c r="BX344" i="1"/>
  <c r="BT344" i="1"/>
  <c r="BZ344" i="1"/>
  <c r="BV344" i="1"/>
  <c r="BR344" i="1"/>
  <c r="CB344" i="1"/>
  <c r="CD344" i="1"/>
  <c r="CA344" i="1"/>
  <c r="CC344" i="1"/>
  <c r="BP344" i="1"/>
  <c r="BD344" i="1"/>
  <c r="BN344" i="1"/>
  <c r="BH344" i="1"/>
  <c r="BL344" i="1"/>
  <c r="BF344" i="1"/>
  <c r="BJ344" i="1"/>
  <c r="BK344" i="1"/>
  <c r="BM344" i="1"/>
  <c r="BO344" i="1"/>
  <c r="BE344" i="1"/>
  <c r="BQ344" i="1"/>
  <c r="BG344" i="1"/>
  <c r="BI344" i="1"/>
  <c r="J347" i="1"/>
  <c r="L347" i="1"/>
  <c r="E347" i="1"/>
  <c r="M347" i="1"/>
  <c r="U347" i="1"/>
  <c r="C348" i="1"/>
  <c r="K347" i="1"/>
  <c r="Z346" i="1" l="1"/>
  <c r="AA346" i="1" s="1"/>
  <c r="B349" i="1"/>
  <c r="T348" i="1"/>
  <c r="P348" i="1"/>
  <c r="S348" i="1"/>
  <c r="R348" i="1"/>
  <c r="Q348" i="1"/>
  <c r="F347" i="1"/>
  <c r="O347" i="1" s="1"/>
  <c r="V347" i="1" s="1"/>
  <c r="W347" i="1" s="1"/>
  <c r="AS345" i="1"/>
  <c r="AT345" i="1"/>
  <c r="AU345" i="1"/>
  <c r="AQ345" i="1"/>
  <c r="BA345" i="1"/>
  <c r="AE345" i="1"/>
  <c r="AP345" i="1"/>
  <c r="AZ345" i="1"/>
  <c r="BB345" i="1"/>
  <c r="AX345" i="1"/>
  <c r="AV345" i="1"/>
  <c r="AR345" i="1"/>
  <c r="AW345" i="1"/>
  <c r="BC345" i="1"/>
  <c r="AY345" i="1"/>
  <c r="AO345" i="1"/>
  <c r="AI345" i="1"/>
  <c r="AK345" i="1"/>
  <c r="AB345" i="1"/>
  <c r="AL345" i="1"/>
  <c r="AF345" i="1"/>
  <c r="AH345" i="1"/>
  <c r="AD345" i="1"/>
  <c r="AN345" i="1"/>
  <c r="AJ345" i="1"/>
  <c r="AC345" i="1"/>
  <c r="AG345" i="1"/>
  <c r="AM345" i="1"/>
  <c r="I348" i="1"/>
  <c r="N348" i="1"/>
  <c r="BK345" i="1"/>
  <c r="BR345" i="1"/>
  <c r="BT345" i="1"/>
  <c r="BX345" i="1"/>
  <c r="BZ345" i="1"/>
  <c r="CB345" i="1"/>
  <c r="BV345" i="1"/>
  <c r="CD345" i="1"/>
  <c r="CE345" i="1"/>
  <c r="CC345" i="1"/>
  <c r="CA345" i="1"/>
  <c r="BY345" i="1"/>
  <c r="BW345" i="1"/>
  <c r="BS345" i="1"/>
  <c r="BU345" i="1"/>
  <c r="BG345" i="1"/>
  <c r="BE345" i="1"/>
  <c r="BO345" i="1"/>
  <c r="BM345" i="1"/>
  <c r="BI345" i="1"/>
  <c r="BH345" i="1"/>
  <c r="BJ345" i="1"/>
  <c r="BL345" i="1"/>
  <c r="BF345" i="1"/>
  <c r="BN345" i="1"/>
  <c r="BP345" i="1"/>
  <c r="BD345" i="1"/>
  <c r="BQ345" i="1"/>
  <c r="J348" i="1"/>
  <c r="E348" i="1"/>
  <c r="U348" i="1"/>
  <c r="L348" i="1"/>
  <c r="C349" i="1"/>
  <c r="M348" i="1"/>
  <c r="K348" i="1"/>
  <c r="Z347" i="1" l="1"/>
  <c r="AA347" i="1" s="1"/>
  <c r="B350" i="1"/>
  <c r="T349" i="1"/>
  <c r="P349" i="1"/>
  <c r="Q349" i="1"/>
  <c r="S349" i="1"/>
  <c r="R349" i="1"/>
  <c r="G347" i="1"/>
  <c r="F348" i="1"/>
  <c r="G348" i="1" s="1"/>
  <c r="BA346" i="1"/>
  <c r="AT346" i="1"/>
  <c r="AW346" i="1"/>
  <c r="AK346" i="1"/>
  <c r="AX346" i="1"/>
  <c r="AV346" i="1"/>
  <c r="AR346" i="1"/>
  <c r="AZ346" i="1"/>
  <c r="AP346" i="1"/>
  <c r="BB346" i="1"/>
  <c r="AQ346" i="1"/>
  <c r="BC346" i="1"/>
  <c r="AY346" i="1"/>
  <c r="AS346" i="1"/>
  <c r="AU346" i="1"/>
  <c r="AE346" i="1"/>
  <c r="AD346" i="1"/>
  <c r="AN346" i="1"/>
  <c r="AB346" i="1"/>
  <c r="AH346" i="1"/>
  <c r="AL346" i="1"/>
  <c r="AF346" i="1"/>
  <c r="AJ346" i="1"/>
  <c r="AM346" i="1"/>
  <c r="AG346" i="1"/>
  <c r="AI346" i="1"/>
  <c r="AC346" i="1"/>
  <c r="AO346" i="1"/>
  <c r="I349" i="1"/>
  <c r="N349" i="1"/>
  <c r="BE346" i="1"/>
  <c r="BT346" i="1"/>
  <c r="BX346" i="1"/>
  <c r="BR346" i="1"/>
  <c r="CB346" i="1"/>
  <c r="CD346" i="1"/>
  <c r="BZ346" i="1"/>
  <c r="BV346" i="1"/>
  <c r="BS346" i="1"/>
  <c r="CA346" i="1"/>
  <c r="BW346" i="1"/>
  <c r="BU346" i="1"/>
  <c r="CC346" i="1"/>
  <c r="CE346" i="1"/>
  <c r="BY346" i="1"/>
  <c r="BG346" i="1"/>
  <c r="BD346" i="1"/>
  <c r="BN346" i="1"/>
  <c r="BH346" i="1"/>
  <c r="BJ346" i="1"/>
  <c r="BF346" i="1"/>
  <c r="BP346" i="1"/>
  <c r="BL346" i="1"/>
  <c r="BQ346" i="1"/>
  <c r="BK346" i="1"/>
  <c r="BM346" i="1"/>
  <c r="BO346" i="1"/>
  <c r="BI346" i="1"/>
  <c r="J349" i="1"/>
  <c r="E349" i="1"/>
  <c r="M349" i="1"/>
  <c r="C350" i="1"/>
  <c r="L349" i="1"/>
  <c r="K349" i="1"/>
  <c r="U349" i="1"/>
  <c r="B351" i="1" l="1"/>
  <c r="T350" i="1"/>
  <c r="S350" i="1"/>
  <c r="R350" i="1"/>
  <c r="Q350" i="1"/>
  <c r="P350" i="1"/>
  <c r="F349" i="1"/>
  <c r="O349" i="1" s="1"/>
  <c r="V349" i="1" s="1"/>
  <c r="W349" i="1" s="1"/>
  <c r="O348" i="1"/>
  <c r="V348" i="1" s="1"/>
  <c r="W348" i="1" s="1"/>
  <c r="AS347" i="1"/>
  <c r="AT347" i="1"/>
  <c r="AU347" i="1"/>
  <c r="AI347" i="1"/>
  <c r="AP347" i="1"/>
  <c r="BB347" i="1"/>
  <c r="AR347" i="1"/>
  <c r="AX347" i="1"/>
  <c r="AV347" i="1"/>
  <c r="AZ347" i="1"/>
  <c r="AY347" i="1"/>
  <c r="AW347" i="1"/>
  <c r="BA347" i="1"/>
  <c r="BC347" i="1"/>
  <c r="AQ347" i="1"/>
  <c r="AG347" i="1"/>
  <c r="CC347" i="1"/>
  <c r="AF347" i="1"/>
  <c r="AD347" i="1"/>
  <c r="AJ347" i="1"/>
  <c r="AB347" i="1"/>
  <c r="AL347" i="1"/>
  <c r="AH347" i="1"/>
  <c r="AN347" i="1"/>
  <c r="AC347" i="1"/>
  <c r="AO347" i="1"/>
  <c r="AE347" i="1"/>
  <c r="AK347" i="1"/>
  <c r="AM347" i="1"/>
  <c r="I350" i="1"/>
  <c r="N350" i="1"/>
  <c r="BO347" i="1"/>
  <c r="BX347" i="1"/>
  <c r="BT347" i="1"/>
  <c r="CB347" i="1"/>
  <c r="BV347" i="1"/>
  <c r="BZ347" i="1"/>
  <c r="BR347" i="1"/>
  <c r="CD347" i="1"/>
  <c r="CE347" i="1"/>
  <c r="BS347" i="1"/>
  <c r="BW347" i="1"/>
  <c r="CA347" i="1"/>
  <c r="BY347" i="1"/>
  <c r="BU347" i="1"/>
  <c r="BQ347" i="1"/>
  <c r="BG347" i="1"/>
  <c r="BK347" i="1"/>
  <c r="BM347" i="1"/>
  <c r="BI347" i="1"/>
  <c r="BD347" i="1"/>
  <c r="BN347" i="1"/>
  <c r="BH347" i="1"/>
  <c r="BJ347" i="1"/>
  <c r="BF347" i="1"/>
  <c r="BL347" i="1"/>
  <c r="BP347" i="1"/>
  <c r="BE347" i="1"/>
  <c r="J350" i="1"/>
  <c r="K350" i="1"/>
  <c r="U350" i="1"/>
  <c r="C351" i="1"/>
  <c r="M350" i="1"/>
  <c r="L350" i="1"/>
  <c r="E350" i="1"/>
  <c r="B352" i="1" l="1"/>
  <c r="T351" i="1"/>
  <c r="S351" i="1"/>
  <c r="R351" i="1"/>
  <c r="P351" i="1"/>
  <c r="Q351" i="1"/>
  <c r="F350" i="1"/>
  <c r="G350" i="1" s="1"/>
  <c r="G349" i="1"/>
  <c r="Z349" i="1"/>
  <c r="AA349" i="1" s="1"/>
  <c r="Z348" i="1"/>
  <c r="AA348" i="1" s="1"/>
  <c r="AT348" i="1" s="1"/>
  <c r="I351" i="1"/>
  <c r="N351" i="1"/>
  <c r="J351" i="1"/>
  <c r="L351" i="1"/>
  <c r="C352" i="1"/>
  <c r="M351" i="1"/>
  <c r="K351" i="1"/>
  <c r="E351" i="1"/>
  <c r="U351" i="1"/>
  <c r="B353" i="1" l="1"/>
  <c r="T352" i="1"/>
  <c r="S352" i="1"/>
  <c r="Q352" i="1"/>
  <c r="P352" i="1"/>
  <c r="R352" i="1"/>
  <c r="BW348" i="1"/>
  <c r="O350" i="1"/>
  <c r="V350" i="1" s="1"/>
  <c r="W350" i="1" s="1"/>
  <c r="CE348" i="1"/>
  <c r="BA348" i="1"/>
  <c r="BI348" i="1"/>
  <c r="BD348" i="1"/>
  <c r="AF348" i="1"/>
  <c r="AR348" i="1"/>
  <c r="BL348" i="1"/>
  <c r="AE348" i="1"/>
  <c r="BO348" i="1"/>
  <c r="BZ348" i="1"/>
  <c r="AD348" i="1"/>
  <c r="BB348" i="1"/>
  <c r="BQ348" i="1"/>
  <c r="BN348" i="1"/>
  <c r="BJ348" i="1"/>
  <c r="CD348" i="1"/>
  <c r="CC348" i="1"/>
  <c r="AJ348" i="1"/>
  <c r="AH348" i="1"/>
  <c r="AW348" i="1"/>
  <c r="AZ348" i="1"/>
  <c r="AP348" i="1"/>
  <c r="BG348" i="1"/>
  <c r="BP348" i="1"/>
  <c r="BH348" i="1"/>
  <c r="BR348" i="1"/>
  <c r="BT348" i="1"/>
  <c r="BU348" i="1"/>
  <c r="AC348" i="1"/>
  <c r="AN348" i="1"/>
  <c r="AB348" i="1"/>
  <c r="AG348" i="1"/>
  <c r="AQ348" i="1"/>
  <c r="AV348" i="1"/>
  <c r="AK348" i="1"/>
  <c r="AS348" i="1"/>
  <c r="BK348" i="1"/>
  <c r="BE348" i="1"/>
  <c r="BF348" i="1"/>
  <c r="BS348" i="1"/>
  <c r="BV348" i="1"/>
  <c r="BX348" i="1"/>
  <c r="CA348" i="1"/>
  <c r="AM348" i="1"/>
  <c r="AL348" i="1"/>
  <c r="BY348" i="1"/>
  <c r="AI348" i="1"/>
  <c r="BC348" i="1"/>
  <c r="AX348" i="1"/>
  <c r="AY348" i="1"/>
  <c r="AU348" i="1"/>
  <c r="BM348" i="1"/>
  <c r="CB348" i="1"/>
  <c r="AO348" i="1"/>
  <c r="F351" i="1"/>
  <c r="G351" i="1" s="1"/>
  <c r="AU349" i="1"/>
  <c r="AT349" i="1"/>
  <c r="AS349" i="1"/>
  <c r="AV349" i="1"/>
  <c r="AX349" i="1"/>
  <c r="AZ349" i="1"/>
  <c r="AR349" i="1"/>
  <c r="BB349" i="1"/>
  <c r="AP349" i="1"/>
  <c r="BA349" i="1"/>
  <c r="AW349" i="1"/>
  <c r="AY349" i="1"/>
  <c r="BC349" i="1"/>
  <c r="AQ349" i="1"/>
  <c r="CA349" i="1"/>
  <c r="AD349" i="1"/>
  <c r="AJ349" i="1"/>
  <c r="AH349" i="1"/>
  <c r="AN349" i="1"/>
  <c r="AF349" i="1"/>
  <c r="AB349" i="1"/>
  <c r="AL349" i="1"/>
  <c r="AG349" i="1"/>
  <c r="AI349" i="1"/>
  <c r="AC349" i="1"/>
  <c r="AE349" i="1"/>
  <c r="AO349" i="1"/>
  <c r="AK349" i="1"/>
  <c r="AM349" i="1"/>
  <c r="I352" i="1"/>
  <c r="N352" i="1"/>
  <c r="BW349" i="1"/>
  <c r="CC349" i="1"/>
  <c r="CE349" i="1"/>
  <c r="BS349" i="1"/>
  <c r="BU349" i="1"/>
  <c r="BT349" i="1"/>
  <c r="CB349" i="1"/>
  <c r="BZ349" i="1"/>
  <c r="BR349" i="1"/>
  <c r="BX349" i="1"/>
  <c r="BV349" i="1"/>
  <c r="CD349" i="1"/>
  <c r="BY349" i="1"/>
  <c r="BL349" i="1"/>
  <c r="BF349" i="1"/>
  <c r="BP349" i="1"/>
  <c r="BH349" i="1"/>
  <c r="BJ349" i="1"/>
  <c r="BN349" i="1"/>
  <c r="BD349" i="1"/>
  <c r="BK349" i="1"/>
  <c r="BE349" i="1"/>
  <c r="BG349" i="1"/>
  <c r="BO349" i="1"/>
  <c r="BQ349" i="1"/>
  <c r="BM349" i="1"/>
  <c r="BI349" i="1"/>
  <c r="J352" i="1"/>
  <c r="M352" i="1"/>
  <c r="U352" i="1"/>
  <c r="C353" i="1"/>
  <c r="L352" i="1"/>
  <c r="E352" i="1"/>
  <c r="K352" i="1"/>
  <c r="B354" i="1" l="1"/>
  <c r="T353" i="1"/>
  <c r="R353" i="1"/>
  <c r="S353" i="1"/>
  <c r="P353" i="1"/>
  <c r="Q353" i="1"/>
  <c r="Z350" i="1"/>
  <c r="AA350" i="1" s="1"/>
  <c r="AP350" i="1" s="1"/>
  <c r="O351" i="1"/>
  <c r="F352" i="1"/>
  <c r="O352" i="1" s="1"/>
  <c r="V352" i="1" s="1"/>
  <c r="W352" i="1" s="1"/>
  <c r="I353" i="1"/>
  <c r="N353" i="1"/>
  <c r="J353" i="1"/>
  <c r="U353" i="1"/>
  <c r="L353" i="1"/>
  <c r="K353" i="1"/>
  <c r="M353" i="1"/>
  <c r="E353" i="1"/>
  <c r="C354" i="1"/>
  <c r="BF350" i="1" l="1"/>
  <c r="AN350" i="1"/>
  <c r="BY350" i="1"/>
  <c r="BI350" i="1"/>
  <c r="AR350" i="1"/>
  <c r="BJ350" i="1"/>
  <c r="BB350" i="1"/>
  <c r="BQ350" i="1"/>
  <c r="BT350" i="1"/>
  <c r="AG350" i="1"/>
  <c r="AS350" i="1"/>
  <c r="BK350" i="1"/>
  <c r="AF350" i="1"/>
  <c r="AT350" i="1"/>
  <c r="BM350" i="1"/>
  <c r="BD350" i="1"/>
  <c r="BG350" i="1"/>
  <c r="CE350" i="1"/>
  <c r="BX350" i="1"/>
  <c r="BV350" i="1"/>
  <c r="BW350" i="1"/>
  <c r="AC350" i="1"/>
  <c r="AD350" i="1"/>
  <c r="AJ350" i="1"/>
  <c r="AI350" i="1"/>
  <c r="AV350" i="1"/>
  <c r="AK350" i="1"/>
  <c r="AU350" i="1"/>
  <c r="BN350" i="1"/>
  <c r="BP350" i="1"/>
  <c r="BO350" i="1"/>
  <c r="BU350" i="1"/>
  <c r="CB350" i="1"/>
  <c r="BZ350" i="1"/>
  <c r="AE350" i="1"/>
  <c r="AH350" i="1"/>
  <c r="AL350" i="1"/>
  <c r="AY350" i="1"/>
  <c r="AX350" i="1"/>
  <c r="AW350" i="1"/>
  <c r="BC350" i="1"/>
  <c r="B355" i="1"/>
  <c r="T354" i="1"/>
  <c r="P354" i="1"/>
  <c r="R354" i="1"/>
  <c r="S354" i="1"/>
  <c r="Q354" i="1"/>
  <c r="BE350" i="1"/>
  <c r="BH350" i="1"/>
  <c r="BL350" i="1"/>
  <c r="CC350" i="1"/>
  <c r="BR350" i="1"/>
  <c r="CD350" i="1"/>
  <c r="BS350" i="1"/>
  <c r="AO350" i="1"/>
  <c r="AM350" i="1"/>
  <c r="AB350" i="1"/>
  <c r="CA350" i="1"/>
  <c r="AZ350" i="1"/>
  <c r="BA350" i="1"/>
  <c r="AQ350" i="1"/>
  <c r="Z352" i="1"/>
  <c r="AA352" i="1" s="1"/>
  <c r="AP352" i="1" s="1"/>
  <c r="V351" i="1"/>
  <c r="W351" i="1" s="1"/>
  <c r="Z351" i="1"/>
  <c r="F353" i="1"/>
  <c r="G353" i="1" s="1"/>
  <c r="G352" i="1"/>
  <c r="I354" i="1"/>
  <c r="N354" i="1"/>
  <c r="J354" i="1"/>
  <c r="L354" i="1"/>
  <c r="K354" i="1"/>
  <c r="M354" i="1"/>
  <c r="C355" i="1"/>
  <c r="E354" i="1"/>
  <c r="U354" i="1"/>
  <c r="BP352" i="1" l="1"/>
  <c r="BW352" i="1"/>
  <c r="CD352" i="1"/>
  <c r="BO352" i="1"/>
  <c r="B356" i="1"/>
  <c r="T355" i="1"/>
  <c r="Q355" i="1"/>
  <c r="S355" i="1"/>
  <c r="P355" i="1"/>
  <c r="R355" i="1"/>
  <c r="BL352" i="1"/>
  <c r="BY352" i="1"/>
  <c r="BR352" i="1"/>
  <c r="AO352" i="1"/>
  <c r="BF352" i="1"/>
  <c r="CC352" i="1"/>
  <c r="BX352" i="1"/>
  <c r="AI352" i="1"/>
  <c r="BA352" i="1"/>
  <c r="BQ352" i="1"/>
  <c r="BD352" i="1"/>
  <c r="CE352" i="1"/>
  <c r="BM352" i="1"/>
  <c r="AF352" i="1"/>
  <c r="BB352" i="1"/>
  <c r="AK352" i="1"/>
  <c r="AL352" i="1"/>
  <c r="AN352" i="1"/>
  <c r="AM352" i="1"/>
  <c r="AS352" i="1"/>
  <c r="AY352" i="1"/>
  <c r="AX352" i="1"/>
  <c r="AU352" i="1"/>
  <c r="BI352" i="1"/>
  <c r="BG352" i="1"/>
  <c r="BJ352" i="1"/>
  <c r="BE352" i="1"/>
  <c r="CA352" i="1"/>
  <c r="BZ352" i="1"/>
  <c r="BT352" i="1"/>
  <c r="AH352" i="1"/>
  <c r="AD352" i="1"/>
  <c r="AC352" i="1"/>
  <c r="AW352" i="1"/>
  <c r="AZ352" i="1"/>
  <c r="AV352" i="1"/>
  <c r="AT352" i="1"/>
  <c r="BK352" i="1"/>
  <c r="BH352" i="1"/>
  <c r="BN352" i="1"/>
  <c r="BS352" i="1"/>
  <c r="BU352" i="1"/>
  <c r="BV352" i="1"/>
  <c r="CB352" i="1"/>
  <c r="AG352" i="1"/>
  <c r="AB352" i="1"/>
  <c r="AJ352" i="1"/>
  <c r="AE352" i="1"/>
  <c r="BC352" i="1"/>
  <c r="AR352" i="1"/>
  <c r="AQ352" i="1"/>
  <c r="AA351" i="1"/>
  <c r="BC351" i="1" s="1"/>
  <c r="O353" i="1"/>
  <c r="V353" i="1" s="1"/>
  <c r="W353" i="1" s="1"/>
  <c r="F354" i="1"/>
  <c r="O354" i="1" s="1"/>
  <c r="I355" i="1"/>
  <c r="N355" i="1"/>
  <c r="J355" i="1"/>
  <c r="K355" i="1"/>
  <c r="M355" i="1"/>
  <c r="E355" i="1"/>
  <c r="C356" i="1"/>
  <c r="U355" i="1"/>
  <c r="L355" i="1"/>
  <c r="B357" i="1" l="1"/>
  <c r="T356" i="1"/>
  <c r="P356" i="1"/>
  <c r="R356" i="1"/>
  <c r="Q356" i="1"/>
  <c r="S356" i="1"/>
  <c r="BA351" i="1"/>
  <c r="BW351" i="1"/>
  <c r="AC351" i="1"/>
  <c r="F355" i="1"/>
  <c r="G355" i="1" s="1"/>
  <c r="AM351" i="1"/>
  <c r="BK351" i="1"/>
  <c r="BS351" i="1"/>
  <c r="AO351" i="1"/>
  <c r="AY351" i="1"/>
  <c r="BM351" i="1"/>
  <c r="AG351" i="1"/>
  <c r="BE351" i="1"/>
  <c r="AI351" i="1"/>
  <c r="BQ351" i="1"/>
  <c r="AE351" i="1"/>
  <c r="Z353" i="1"/>
  <c r="AA353" i="1" s="1"/>
  <c r="AT353" i="1" s="1"/>
  <c r="AS351" i="1"/>
  <c r="BO351" i="1"/>
  <c r="AQ351" i="1"/>
  <c r="BY351" i="1"/>
  <c r="AK351" i="1"/>
  <c r="CC351" i="1"/>
  <c r="AW351" i="1"/>
  <c r="CA351" i="1"/>
  <c r="BI351" i="1"/>
  <c r="AU351" i="1"/>
  <c r="BU351" i="1"/>
  <c r="CE351" i="1"/>
  <c r="BG351" i="1"/>
  <c r="AR351" i="1"/>
  <c r="AZ351" i="1"/>
  <c r="AH351" i="1"/>
  <c r="AJ351" i="1"/>
  <c r="BH351" i="1"/>
  <c r="BL351" i="1"/>
  <c r="BR351" i="1"/>
  <c r="CD351" i="1"/>
  <c r="BF351" i="1"/>
  <c r="BZ351" i="1"/>
  <c r="AT351" i="1"/>
  <c r="AX351" i="1"/>
  <c r="AP351" i="1"/>
  <c r="AN351" i="1"/>
  <c r="AF351" i="1"/>
  <c r="BD351" i="1"/>
  <c r="BJ351" i="1"/>
  <c r="BT351" i="1"/>
  <c r="AB351" i="1"/>
  <c r="AD351" i="1"/>
  <c r="BP351" i="1"/>
  <c r="BV351" i="1"/>
  <c r="BB351" i="1"/>
  <c r="AL351" i="1"/>
  <c r="BN351" i="1"/>
  <c r="BX351" i="1"/>
  <c r="CB351" i="1"/>
  <c r="AV351" i="1"/>
  <c r="V354" i="1"/>
  <c r="W354" i="1" s="1"/>
  <c r="Z354" i="1"/>
  <c r="AA354" i="1" s="1"/>
  <c r="G354" i="1"/>
  <c r="I356" i="1"/>
  <c r="N356" i="1"/>
  <c r="J356" i="1"/>
  <c r="K356" i="1"/>
  <c r="L356" i="1"/>
  <c r="M356" i="1"/>
  <c r="U356" i="1"/>
  <c r="C357" i="1"/>
  <c r="E356" i="1"/>
  <c r="B358" i="1" l="1"/>
  <c r="T357" i="1"/>
  <c r="R357" i="1"/>
  <c r="Q357" i="1"/>
  <c r="S357" i="1"/>
  <c r="P357" i="1"/>
  <c r="O355" i="1"/>
  <c r="V355" i="1" s="1"/>
  <c r="W355" i="1" s="1"/>
  <c r="BU353" i="1"/>
  <c r="AW353" i="1"/>
  <c r="BE353" i="1"/>
  <c r="AG353" i="1"/>
  <c r="F356" i="1"/>
  <c r="G356" i="1" s="1"/>
  <c r="BP353" i="1"/>
  <c r="CD353" i="1"/>
  <c r="AH353" i="1"/>
  <c r="AV353" i="1"/>
  <c r="BJ353" i="1"/>
  <c r="BX353" i="1"/>
  <c r="AJ353" i="1"/>
  <c r="AM353" i="1"/>
  <c r="BH353" i="1"/>
  <c r="CA353" i="1"/>
  <c r="BO353" i="1"/>
  <c r="AK353" i="1"/>
  <c r="AL353" i="1"/>
  <c r="AZ353" i="1"/>
  <c r="AS353" i="1"/>
  <c r="BG353" i="1"/>
  <c r="BQ353" i="1"/>
  <c r="BT353" i="1"/>
  <c r="CE353" i="1"/>
  <c r="AI353" i="1"/>
  <c r="AB353" i="1"/>
  <c r="AX353" i="1"/>
  <c r="BA353" i="1"/>
  <c r="BM353" i="1"/>
  <c r="BL353" i="1"/>
  <c r="BD353" i="1"/>
  <c r="BS353" i="1"/>
  <c r="CB353" i="1"/>
  <c r="BZ353" i="1"/>
  <c r="BY353" i="1"/>
  <c r="AE353" i="1"/>
  <c r="AD353" i="1"/>
  <c r="AF353" i="1"/>
  <c r="AO353" i="1"/>
  <c r="BB353" i="1"/>
  <c r="AP353" i="1"/>
  <c r="AU353" i="1"/>
  <c r="BC353" i="1"/>
  <c r="BI353" i="1"/>
  <c r="BF353" i="1"/>
  <c r="BN353" i="1"/>
  <c r="BK353" i="1"/>
  <c r="BR353" i="1"/>
  <c r="BV353" i="1"/>
  <c r="CC353" i="1"/>
  <c r="AC353" i="1"/>
  <c r="AN353" i="1"/>
  <c r="BW353" i="1"/>
  <c r="AY353" i="1"/>
  <c r="AR353" i="1"/>
  <c r="AQ353" i="1"/>
  <c r="O356" i="1"/>
  <c r="V356" i="1" s="1"/>
  <c r="W356" i="1" s="1"/>
  <c r="AQ354" i="1"/>
  <c r="AT354" i="1"/>
  <c r="BC354" i="1"/>
  <c r="AP354" i="1"/>
  <c r="AX354" i="1"/>
  <c r="AV354" i="1"/>
  <c r="AR354" i="1"/>
  <c r="AZ354" i="1"/>
  <c r="BB354" i="1"/>
  <c r="AW354" i="1"/>
  <c r="AS354" i="1"/>
  <c r="BA354" i="1"/>
  <c r="AY354" i="1"/>
  <c r="AU354" i="1"/>
  <c r="AD354" i="1"/>
  <c r="AN354" i="1"/>
  <c r="AB354" i="1"/>
  <c r="AH354" i="1"/>
  <c r="AJ354" i="1"/>
  <c r="AF354" i="1"/>
  <c r="AL354" i="1"/>
  <c r="AI354" i="1"/>
  <c r="AC354" i="1"/>
  <c r="AE354" i="1"/>
  <c r="AO354" i="1"/>
  <c r="AK354" i="1"/>
  <c r="AM354" i="1"/>
  <c r="AG354" i="1"/>
  <c r="I357" i="1"/>
  <c r="N357" i="1"/>
  <c r="BE354" i="1"/>
  <c r="BX354" i="1"/>
  <c r="BT354" i="1"/>
  <c r="BZ354" i="1"/>
  <c r="CB354" i="1"/>
  <c r="BV354" i="1"/>
  <c r="CD354" i="1"/>
  <c r="BR354" i="1"/>
  <c r="BU354" i="1"/>
  <c r="BY354" i="1"/>
  <c r="CC354" i="1"/>
  <c r="CE354" i="1"/>
  <c r="BW354" i="1"/>
  <c r="CA354" i="1"/>
  <c r="BS354" i="1"/>
  <c r="BG354" i="1"/>
  <c r="BD354" i="1"/>
  <c r="BN354" i="1"/>
  <c r="BH354" i="1"/>
  <c r="BJ354" i="1"/>
  <c r="BL354" i="1"/>
  <c r="BP354" i="1"/>
  <c r="BF354" i="1"/>
  <c r="BK354" i="1"/>
  <c r="BO354" i="1"/>
  <c r="BM354" i="1"/>
  <c r="BQ354" i="1"/>
  <c r="BI354" i="1"/>
  <c r="J357" i="1"/>
  <c r="K357" i="1"/>
  <c r="E357" i="1"/>
  <c r="L357" i="1"/>
  <c r="U357" i="1"/>
  <c r="C358" i="1"/>
  <c r="M357" i="1"/>
  <c r="B359" i="1" l="1"/>
  <c r="T358" i="1"/>
  <c r="S358" i="1"/>
  <c r="Q358" i="1"/>
  <c r="R358" i="1"/>
  <c r="P358" i="1"/>
  <c r="Z355" i="1"/>
  <c r="AA355" i="1" s="1"/>
  <c r="AV355" i="1" s="1"/>
  <c r="F357" i="1"/>
  <c r="G357" i="1" s="1"/>
  <c r="Z356" i="1"/>
  <c r="AA356" i="1" s="1"/>
  <c r="I358" i="1"/>
  <c r="N358" i="1"/>
  <c r="J358" i="1"/>
  <c r="C359" i="1"/>
  <c r="E358" i="1"/>
  <c r="M358" i="1"/>
  <c r="U358" i="1"/>
  <c r="L358" i="1"/>
  <c r="K358" i="1"/>
  <c r="AU355" i="1" l="1"/>
  <c r="BK355" i="1"/>
  <c r="BE355" i="1"/>
  <c r="AN355" i="1"/>
  <c r="BG355" i="1"/>
  <c r="AP355" i="1"/>
  <c r="B360" i="1"/>
  <c r="T359" i="1"/>
  <c r="S359" i="1"/>
  <c r="P359" i="1"/>
  <c r="R359" i="1"/>
  <c r="Q359" i="1"/>
  <c r="BS355" i="1"/>
  <c r="AG355" i="1"/>
  <c r="BD355" i="1"/>
  <c r="CD355" i="1"/>
  <c r="AD355" i="1"/>
  <c r="AK355" i="1"/>
  <c r="BP355" i="1"/>
  <c r="BT355" i="1"/>
  <c r="AI355" i="1"/>
  <c r="AQ355" i="1"/>
  <c r="BL355" i="1"/>
  <c r="BQ355" i="1"/>
  <c r="BU355" i="1"/>
  <c r="BV355" i="1"/>
  <c r="AL355" i="1"/>
  <c r="CA355" i="1"/>
  <c r="BB355" i="1"/>
  <c r="AT355" i="1"/>
  <c r="BN355" i="1"/>
  <c r="BO355" i="1"/>
  <c r="CE355" i="1"/>
  <c r="CB355" i="1"/>
  <c r="AO355" i="1"/>
  <c r="AB355" i="1"/>
  <c r="AS355" i="1"/>
  <c r="AX355" i="1"/>
  <c r="O357" i="1"/>
  <c r="V357" i="1" s="1"/>
  <c r="W357" i="1" s="1"/>
  <c r="BH355" i="1"/>
  <c r="BI355" i="1"/>
  <c r="BM355" i="1"/>
  <c r="BW355" i="1"/>
  <c r="BR355" i="1"/>
  <c r="AC355" i="1"/>
  <c r="AJ355" i="1"/>
  <c r="AW355" i="1"/>
  <c r="AZ355" i="1"/>
  <c r="BA355" i="1"/>
  <c r="BJ355" i="1"/>
  <c r="BF355" i="1"/>
  <c r="BY355" i="1"/>
  <c r="CC355" i="1"/>
  <c r="BZ355" i="1"/>
  <c r="BX355" i="1"/>
  <c r="AE355" i="1"/>
  <c r="AM355" i="1"/>
  <c r="AH355" i="1"/>
  <c r="AF355" i="1"/>
  <c r="BC355" i="1"/>
  <c r="AR355" i="1"/>
  <c r="AY355" i="1"/>
  <c r="Z357" i="1"/>
  <c r="AA357" i="1" s="1"/>
  <c r="F358" i="1"/>
  <c r="G358" i="1" s="1"/>
  <c r="AQ356" i="1"/>
  <c r="AT356" i="1"/>
  <c r="AY356" i="1"/>
  <c r="BA356" i="1"/>
  <c r="AO356" i="1"/>
  <c r="AV356" i="1"/>
  <c r="AP356" i="1"/>
  <c r="AR356" i="1"/>
  <c r="BB356" i="1"/>
  <c r="AX356" i="1"/>
  <c r="AZ356" i="1"/>
  <c r="BC356" i="1"/>
  <c r="AW356" i="1"/>
  <c r="AS356" i="1"/>
  <c r="AU356" i="1"/>
  <c r="AE356" i="1"/>
  <c r="BY356" i="1"/>
  <c r="AB356" i="1"/>
  <c r="AH356" i="1"/>
  <c r="AF356" i="1"/>
  <c r="AL356" i="1"/>
  <c r="AD356" i="1"/>
  <c r="AN356" i="1"/>
  <c r="AJ356" i="1"/>
  <c r="AG356" i="1"/>
  <c r="AI356" i="1"/>
  <c r="AM356" i="1"/>
  <c r="AC356" i="1"/>
  <c r="AK356" i="1"/>
  <c r="I359" i="1"/>
  <c r="N359" i="1"/>
  <c r="CA356" i="1"/>
  <c r="BS356" i="1"/>
  <c r="BE356" i="1"/>
  <c r="CB356" i="1"/>
  <c r="BZ356" i="1"/>
  <c r="BT356" i="1"/>
  <c r="BR356" i="1"/>
  <c r="CD356" i="1"/>
  <c r="BV356" i="1"/>
  <c r="BX356" i="1"/>
  <c r="CC356" i="1"/>
  <c r="BU356" i="1"/>
  <c r="CE356" i="1"/>
  <c r="BW356" i="1"/>
  <c r="BG356" i="1"/>
  <c r="BH356" i="1"/>
  <c r="BJ356" i="1"/>
  <c r="BL356" i="1"/>
  <c r="BF356" i="1"/>
  <c r="BD356" i="1"/>
  <c r="BN356" i="1"/>
  <c r="BP356" i="1"/>
  <c r="BQ356" i="1"/>
  <c r="BO356" i="1"/>
  <c r="BK356" i="1"/>
  <c r="BM356" i="1"/>
  <c r="BI356" i="1"/>
  <c r="J359" i="1"/>
  <c r="C360" i="1"/>
  <c r="M359" i="1"/>
  <c r="E359" i="1"/>
  <c r="U359" i="1"/>
  <c r="L359" i="1"/>
  <c r="K359" i="1"/>
  <c r="B361" i="1" l="1"/>
  <c r="T360" i="1"/>
  <c r="R360" i="1"/>
  <c r="S360" i="1"/>
  <c r="Q360" i="1"/>
  <c r="P360" i="1"/>
  <c r="F359" i="1"/>
  <c r="G359" i="1" s="1"/>
  <c r="O358" i="1"/>
  <c r="V358" i="1" s="1"/>
  <c r="W358" i="1" s="1"/>
  <c r="AU357" i="1"/>
  <c r="AT357" i="1"/>
  <c r="AY357" i="1"/>
  <c r="AS357" i="1"/>
  <c r="AO357" i="1"/>
  <c r="AR357" i="1"/>
  <c r="AX357" i="1"/>
  <c r="AV357" i="1"/>
  <c r="BB357" i="1"/>
  <c r="AZ357" i="1"/>
  <c r="AP357" i="1"/>
  <c r="AQ357" i="1"/>
  <c r="BC357" i="1"/>
  <c r="AW357" i="1"/>
  <c r="BA357" i="1"/>
  <c r="BY357" i="1"/>
  <c r="AD357" i="1"/>
  <c r="AJ357" i="1"/>
  <c r="AH357" i="1"/>
  <c r="AN357" i="1"/>
  <c r="AB357" i="1"/>
  <c r="AL357" i="1"/>
  <c r="AF357" i="1"/>
  <c r="AG357" i="1"/>
  <c r="AM357" i="1"/>
  <c r="AK357" i="1"/>
  <c r="AI357" i="1"/>
  <c r="AC357" i="1"/>
  <c r="AE357" i="1"/>
  <c r="I360" i="1"/>
  <c r="N360" i="1"/>
  <c r="CE357" i="1"/>
  <c r="BS357" i="1"/>
  <c r="BW357" i="1"/>
  <c r="BM357" i="1"/>
  <c r="CB357" i="1"/>
  <c r="BT357" i="1"/>
  <c r="BR357" i="1"/>
  <c r="BZ357" i="1"/>
  <c r="BX357" i="1"/>
  <c r="BV357" i="1"/>
  <c r="CD357" i="1"/>
  <c r="CA357" i="1"/>
  <c r="CC357" i="1"/>
  <c r="BU357" i="1"/>
  <c r="BE357" i="1"/>
  <c r="BI357" i="1"/>
  <c r="BK357" i="1"/>
  <c r="BQ357" i="1"/>
  <c r="BG357" i="1"/>
  <c r="BP357" i="1"/>
  <c r="BD357" i="1"/>
  <c r="BN357" i="1"/>
  <c r="BH357" i="1"/>
  <c r="BL357" i="1"/>
  <c r="BF357" i="1"/>
  <c r="BJ357" i="1"/>
  <c r="BO357" i="1"/>
  <c r="J360" i="1"/>
  <c r="E360" i="1"/>
  <c r="K360" i="1"/>
  <c r="M360" i="1"/>
  <c r="U360" i="1"/>
  <c r="C361" i="1"/>
  <c r="L360" i="1"/>
  <c r="B362" i="1" l="1"/>
  <c r="T361" i="1"/>
  <c r="S361" i="1"/>
  <c r="Q361" i="1"/>
  <c r="P361" i="1"/>
  <c r="R361" i="1"/>
  <c r="O359" i="1"/>
  <c r="Z359" i="1" s="1"/>
  <c r="Z358" i="1"/>
  <c r="AA358" i="1" s="1"/>
  <c r="AZ358" i="1" s="1"/>
  <c r="F360" i="1"/>
  <c r="O360" i="1" s="1"/>
  <c r="I361" i="1"/>
  <c r="N361" i="1"/>
  <c r="J361" i="1"/>
  <c r="M361" i="1"/>
  <c r="C362" i="1"/>
  <c r="K361" i="1"/>
  <c r="E361" i="1"/>
  <c r="L361" i="1"/>
  <c r="U361" i="1"/>
  <c r="B363" i="1" l="1"/>
  <c r="S362" i="1"/>
  <c r="P362" i="1"/>
  <c r="T362" i="1"/>
  <c r="Q362" i="1"/>
  <c r="R362" i="1"/>
  <c r="BT358" i="1"/>
  <c r="V359" i="1"/>
  <c r="W359" i="1" s="1"/>
  <c r="AA359" i="1"/>
  <c r="AE359" i="1" s="1"/>
  <c r="BF358" i="1"/>
  <c r="AM358" i="1"/>
  <c r="BS358" i="1"/>
  <c r="BW358" i="1"/>
  <c r="BK358" i="1"/>
  <c r="BG358" i="1"/>
  <c r="CA358" i="1"/>
  <c r="BO358" i="1"/>
  <c r="AP358" i="1"/>
  <c r="BQ358" i="1"/>
  <c r="BH358" i="1"/>
  <c r="CB358" i="1"/>
  <c r="AH358" i="1"/>
  <c r="AY358" i="1"/>
  <c r="AX358" i="1"/>
  <c r="BN358" i="1"/>
  <c r="CC358" i="1"/>
  <c r="CD358" i="1"/>
  <c r="AG358" i="1"/>
  <c r="AL358" i="1"/>
  <c r="AK358" i="1"/>
  <c r="AN358" i="1"/>
  <c r="AE358" i="1"/>
  <c r="AW358" i="1"/>
  <c r="BC358" i="1"/>
  <c r="BB358" i="1"/>
  <c r="AT358" i="1"/>
  <c r="BM358" i="1"/>
  <c r="BJ358" i="1"/>
  <c r="BL358" i="1"/>
  <c r="BY358" i="1"/>
  <c r="BX358" i="1"/>
  <c r="BZ358" i="1"/>
  <c r="AI358" i="1"/>
  <c r="AD358" i="1"/>
  <c r="AF358" i="1"/>
  <c r="AO358" i="1"/>
  <c r="AQ358" i="1"/>
  <c r="BA358" i="1"/>
  <c r="AV358" i="1"/>
  <c r="AR358" i="1"/>
  <c r="BE358" i="1"/>
  <c r="BD358" i="1"/>
  <c r="BP358" i="1"/>
  <c r="BI358" i="1"/>
  <c r="BU358" i="1"/>
  <c r="CE358" i="1"/>
  <c r="BR358" i="1"/>
  <c r="BV358" i="1"/>
  <c r="AB358" i="1"/>
  <c r="AJ358" i="1"/>
  <c r="AC358" i="1"/>
  <c r="AU358" i="1"/>
  <c r="AS358" i="1"/>
  <c r="F361" i="1"/>
  <c r="O361" i="1" s="1"/>
  <c r="G360" i="1"/>
  <c r="V360" i="1"/>
  <c r="W360" i="1" s="1"/>
  <c r="Z360" i="1"/>
  <c r="AA360" i="1" s="1"/>
  <c r="I362" i="1"/>
  <c r="N362" i="1"/>
  <c r="J362" i="1"/>
  <c r="K362" i="1"/>
  <c r="E362" i="1"/>
  <c r="C363" i="1"/>
  <c r="G362" i="1"/>
  <c r="U362" i="1"/>
  <c r="M362" i="1"/>
  <c r="L362" i="1"/>
  <c r="F362" i="1"/>
  <c r="O362" i="1"/>
  <c r="V362" i="1" s="1"/>
  <c r="W362" i="1" s="1"/>
  <c r="AH359" i="1" l="1"/>
  <c r="AI359" i="1"/>
  <c r="AV359" i="1"/>
  <c r="BR359" i="1"/>
  <c r="BQ359" i="1"/>
  <c r="BV359" i="1"/>
  <c r="AS359" i="1"/>
  <c r="BA359" i="1"/>
  <c r="CA359" i="1"/>
  <c r="CE359" i="1"/>
  <c r="BL359" i="1"/>
  <c r="BI359" i="1"/>
  <c r="B364" i="1"/>
  <c r="R363" i="1"/>
  <c r="S363" i="1"/>
  <c r="P363" i="1"/>
  <c r="Q363" i="1"/>
  <c r="T363" i="1"/>
  <c r="BH359" i="1"/>
  <c r="AN359" i="1"/>
  <c r="BP359" i="1"/>
  <c r="AO359" i="1"/>
  <c r="BK359" i="1"/>
  <c r="BW359" i="1"/>
  <c r="AW359" i="1"/>
  <c r="CB359" i="1"/>
  <c r="AR359" i="1"/>
  <c r="BU359" i="1"/>
  <c r="BM359" i="1"/>
  <c r="BG359" i="1"/>
  <c r="AK359" i="1"/>
  <c r="BF359" i="1"/>
  <c r="AX359" i="1"/>
  <c r="AM359" i="1"/>
  <c r="AG359" i="1"/>
  <c r="AF359" i="1"/>
  <c r="BN359" i="1"/>
  <c r="BE359" i="1"/>
  <c r="AZ359" i="1"/>
  <c r="AQ359" i="1"/>
  <c r="AY359" i="1"/>
  <c r="AD359" i="1"/>
  <c r="CD359" i="1"/>
  <c r="BO359" i="1"/>
  <c r="AU359" i="1"/>
  <c r="AJ359" i="1"/>
  <c r="BX359" i="1"/>
  <c r="BS359" i="1"/>
  <c r="BJ359" i="1"/>
  <c r="AP359" i="1"/>
  <c r="CC359" i="1"/>
  <c r="BC359" i="1"/>
  <c r="BT359" i="1"/>
  <c r="BY359" i="1"/>
  <c r="AB359" i="1"/>
  <c r="AC359" i="1"/>
  <c r="AL359" i="1"/>
  <c r="BB359" i="1"/>
  <c r="BD359" i="1"/>
  <c r="AT359" i="1"/>
  <c r="BZ359" i="1"/>
  <c r="V361" i="1"/>
  <c r="W361" i="1" s="1"/>
  <c r="Z361" i="1"/>
  <c r="AA361" i="1" s="1"/>
  <c r="G361" i="1"/>
  <c r="AY360" i="1"/>
  <c r="AT360" i="1"/>
  <c r="BA360" i="1"/>
  <c r="AU360" i="1"/>
  <c r="AK360" i="1"/>
  <c r="AP360" i="1"/>
  <c r="BB360" i="1"/>
  <c r="AZ360" i="1"/>
  <c r="AX360" i="1"/>
  <c r="AV360" i="1"/>
  <c r="AR360" i="1"/>
  <c r="AQ360" i="1"/>
  <c r="AS360" i="1"/>
  <c r="AW360" i="1"/>
  <c r="BC360" i="1"/>
  <c r="AE360" i="1"/>
  <c r="BY360" i="1"/>
  <c r="AJ360" i="1"/>
  <c r="AD360" i="1"/>
  <c r="AN360" i="1"/>
  <c r="AL360" i="1"/>
  <c r="AH360" i="1"/>
  <c r="AB360" i="1"/>
  <c r="AF360" i="1"/>
  <c r="AM360" i="1"/>
  <c r="AI360" i="1"/>
  <c r="AG360" i="1"/>
  <c r="AO360" i="1"/>
  <c r="AC360" i="1"/>
  <c r="I363" i="1"/>
  <c r="N363" i="1"/>
  <c r="BW360" i="1"/>
  <c r="CA360" i="1"/>
  <c r="CC360" i="1"/>
  <c r="BS360" i="1"/>
  <c r="BQ360" i="1"/>
  <c r="BR360" i="1"/>
  <c r="BT360" i="1"/>
  <c r="BX360" i="1"/>
  <c r="BZ360" i="1"/>
  <c r="CB360" i="1"/>
  <c r="CD360" i="1"/>
  <c r="BV360" i="1"/>
  <c r="CE360" i="1"/>
  <c r="BU360" i="1"/>
  <c r="BG360" i="1"/>
  <c r="BI360" i="1"/>
  <c r="BE360" i="1"/>
  <c r="BP360" i="1"/>
  <c r="BD360" i="1"/>
  <c r="BN360" i="1"/>
  <c r="BH360" i="1"/>
  <c r="BL360" i="1"/>
  <c r="BF360" i="1"/>
  <c r="BJ360" i="1"/>
  <c r="BK360" i="1"/>
  <c r="BO360" i="1"/>
  <c r="BM360" i="1"/>
  <c r="Z362" i="1"/>
  <c r="J363" i="1"/>
  <c r="O363" i="1"/>
  <c r="V363" i="1" s="1"/>
  <c r="W363" i="1" s="1"/>
  <c r="G363" i="1"/>
  <c r="E363" i="1"/>
  <c r="K363" i="1"/>
  <c r="M363" i="1"/>
  <c r="U363" i="1"/>
  <c r="C364" i="1"/>
  <c r="L363" i="1"/>
  <c r="F363" i="1"/>
  <c r="B365" i="1" l="1"/>
  <c r="Q364" i="1"/>
  <c r="R364" i="1"/>
  <c r="S364" i="1"/>
  <c r="T364" i="1"/>
  <c r="P364" i="1"/>
  <c r="AY361" i="1"/>
  <c r="AT361" i="1"/>
  <c r="BC361" i="1"/>
  <c r="AC361" i="1"/>
  <c r="AP361" i="1"/>
  <c r="AR361" i="1"/>
  <c r="BB361" i="1"/>
  <c r="AX361" i="1"/>
  <c r="AZ361" i="1"/>
  <c r="AV361" i="1"/>
  <c r="AU361" i="1"/>
  <c r="BA361" i="1"/>
  <c r="AS361" i="1"/>
  <c r="AW361" i="1"/>
  <c r="AQ361" i="1"/>
  <c r="AO361" i="1"/>
  <c r="BS361" i="1"/>
  <c r="AD361" i="1"/>
  <c r="AH361" i="1"/>
  <c r="AL361" i="1"/>
  <c r="AF361" i="1"/>
  <c r="AN361" i="1"/>
  <c r="AB361" i="1"/>
  <c r="AJ361" i="1"/>
  <c r="AM361" i="1"/>
  <c r="AG361" i="1"/>
  <c r="AI361" i="1"/>
  <c r="AK361" i="1"/>
  <c r="AE361" i="1"/>
  <c r="I364" i="1"/>
  <c r="N364" i="1"/>
  <c r="CC361" i="1"/>
  <c r="CA361" i="1"/>
  <c r="BW361" i="1"/>
  <c r="BU361" i="1"/>
  <c r="BZ361" i="1"/>
  <c r="BT361" i="1"/>
  <c r="BR361" i="1"/>
  <c r="CB361" i="1"/>
  <c r="BX361" i="1"/>
  <c r="CD361" i="1"/>
  <c r="BV361" i="1"/>
  <c r="CE361" i="1"/>
  <c r="BY361" i="1"/>
  <c r="BD361" i="1"/>
  <c r="BN361" i="1"/>
  <c r="BH361" i="1"/>
  <c r="BJ361" i="1"/>
  <c r="BP361" i="1"/>
  <c r="BL361" i="1"/>
  <c r="BF361" i="1"/>
  <c r="BI361" i="1"/>
  <c r="BM361" i="1"/>
  <c r="BG361" i="1"/>
  <c r="AA362" i="1"/>
  <c r="BE361" i="1"/>
  <c r="BQ361" i="1"/>
  <c r="BO361" i="1"/>
  <c r="BK361" i="1"/>
  <c r="Z363" i="1"/>
  <c r="J364" i="1"/>
  <c r="F364" i="1"/>
  <c r="C365" i="1"/>
  <c r="L364" i="1"/>
  <c r="E364" i="1"/>
  <c r="K364" i="1"/>
  <c r="G364" i="1"/>
  <c r="O364" i="1"/>
  <c r="V364" i="1" s="1"/>
  <c r="W364" i="1" s="1"/>
  <c r="M364" i="1"/>
  <c r="U364" i="1"/>
  <c r="B366" i="1" l="1"/>
  <c r="P365" i="1"/>
  <c r="T365" i="1"/>
  <c r="Q365" i="1"/>
  <c r="R365" i="1"/>
  <c r="S365" i="1"/>
  <c r="BC362" i="1"/>
  <c r="AT362" i="1"/>
  <c r="BA362" i="1"/>
  <c r="AK362" i="1"/>
  <c r="AX362" i="1"/>
  <c r="AV362" i="1"/>
  <c r="AZ362" i="1"/>
  <c r="BB362" i="1"/>
  <c r="AR362" i="1"/>
  <c r="AP362" i="1"/>
  <c r="AU362" i="1"/>
  <c r="AQ362" i="1"/>
  <c r="AW362" i="1"/>
  <c r="AY362" i="1"/>
  <c r="AS362" i="1"/>
  <c r="AO362" i="1"/>
  <c r="AI362" i="1"/>
  <c r="AB362" i="1"/>
  <c r="AF362" i="1"/>
  <c r="AJ362" i="1"/>
  <c r="AN362" i="1"/>
  <c r="AH362" i="1"/>
  <c r="AD362" i="1"/>
  <c r="AL362" i="1"/>
  <c r="AM362" i="1"/>
  <c r="AG362" i="1"/>
  <c r="AE362" i="1"/>
  <c r="AC362" i="1"/>
  <c r="I365" i="1"/>
  <c r="N365" i="1"/>
  <c r="BO362" i="1"/>
  <c r="BT362" i="1"/>
  <c r="BR362" i="1"/>
  <c r="BV362" i="1"/>
  <c r="CB362" i="1"/>
  <c r="CD362" i="1"/>
  <c r="BX362" i="1"/>
  <c r="BZ362" i="1"/>
  <c r="CE362" i="1"/>
  <c r="CC362" i="1"/>
  <c r="CA362" i="1"/>
  <c r="BS362" i="1"/>
  <c r="BY362" i="1"/>
  <c r="BW362" i="1"/>
  <c r="BU362" i="1"/>
  <c r="BM362" i="1"/>
  <c r="BG362" i="1"/>
  <c r="BE362" i="1"/>
  <c r="BD362" i="1"/>
  <c r="BN362" i="1"/>
  <c r="BH362" i="1"/>
  <c r="BJ362" i="1"/>
  <c r="BF362" i="1"/>
  <c r="BP362" i="1"/>
  <c r="BL362" i="1"/>
  <c r="BQ362" i="1"/>
  <c r="AA363" i="1"/>
  <c r="BK362" i="1"/>
  <c r="BI362" i="1"/>
  <c r="Z364" i="1"/>
  <c r="J365" i="1"/>
  <c r="K365" i="1"/>
  <c r="L365" i="1"/>
  <c r="U365" i="1"/>
  <c r="G365" i="1"/>
  <c r="O365" i="1"/>
  <c r="V365" i="1" s="1"/>
  <c r="W365" i="1" s="1"/>
  <c r="C366" i="1"/>
  <c r="F365" i="1"/>
  <c r="M365" i="1"/>
  <c r="E365" i="1"/>
  <c r="B367" i="1" l="1"/>
  <c r="S366" i="1"/>
  <c r="P366" i="1"/>
  <c r="T366" i="1"/>
  <c r="Q366" i="1"/>
  <c r="R366" i="1"/>
  <c r="AS363" i="1"/>
  <c r="AT363" i="1"/>
  <c r="BC363" i="1"/>
  <c r="AQ363" i="1"/>
  <c r="AG363" i="1"/>
  <c r="AP363" i="1"/>
  <c r="AZ363" i="1"/>
  <c r="BB363" i="1"/>
  <c r="AX363" i="1"/>
  <c r="AV363" i="1"/>
  <c r="AR363" i="1"/>
  <c r="AY363" i="1"/>
  <c r="BA363" i="1"/>
  <c r="AU363" i="1"/>
  <c r="AW363" i="1"/>
  <c r="AO363" i="1"/>
  <c r="AE363" i="1"/>
  <c r="CC363" i="1"/>
  <c r="AD363" i="1"/>
  <c r="AH363" i="1"/>
  <c r="AL363" i="1"/>
  <c r="AB363" i="1"/>
  <c r="AJ363" i="1"/>
  <c r="AF363" i="1"/>
  <c r="AN363" i="1"/>
  <c r="AC363" i="1"/>
  <c r="AM363" i="1"/>
  <c r="AK363" i="1"/>
  <c r="AI363" i="1"/>
  <c r="I366" i="1"/>
  <c r="N366" i="1"/>
  <c r="CA363" i="1"/>
  <c r="BS363" i="1"/>
  <c r="BE363" i="1"/>
  <c r="CB363" i="1"/>
  <c r="BZ363" i="1"/>
  <c r="BR363" i="1"/>
  <c r="BT363" i="1"/>
  <c r="BV363" i="1"/>
  <c r="BX363" i="1"/>
  <c r="CD363" i="1"/>
  <c r="BU363" i="1"/>
  <c r="BW363" i="1"/>
  <c r="CE363" i="1"/>
  <c r="BY363" i="1"/>
  <c r="BK363" i="1"/>
  <c r="BG363" i="1"/>
  <c r="BM363" i="1"/>
  <c r="AA364" i="1"/>
  <c r="BQ363" i="1"/>
  <c r="BI363" i="1"/>
  <c r="BL363" i="1"/>
  <c r="BP363" i="1"/>
  <c r="BF363" i="1"/>
  <c r="BJ363" i="1"/>
  <c r="BD363" i="1"/>
  <c r="BN363" i="1"/>
  <c r="BH363" i="1"/>
  <c r="BO363" i="1"/>
  <c r="Z365" i="1"/>
  <c r="J366" i="1"/>
  <c r="F366" i="1"/>
  <c r="O366" i="1"/>
  <c r="V366" i="1" s="1"/>
  <c r="W366" i="1" s="1"/>
  <c r="L366" i="1"/>
  <c r="U366" i="1"/>
  <c r="C367" i="1"/>
  <c r="G366" i="1"/>
  <c r="E366" i="1"/>
  <c r="M366" i="1"/>
  <c r="K366" i="1"/>
  <c r="B368" i="1" l="1"/>
  <c r="R367" i="1"/>
  <c r="S367" i="1"/>
  <c r="T367" i="1"/>
  <c r="P367" i="1"/>
  <c r="Q367" i="1"/>
  <c r="AU364" i="1"/>
  <c r="AT364" i="1"/>
  <c r="AQ364" i="1"/>
  <c r="AV364" i="1"/>
  <c r="AX364" i="1"/>
  <c r="AZ364" i="1"/>
  <c r="BB364" i="1"/>
  <c r="AP364" i="1"/>
  <c r="AR364" i="1"/>
  <c r="BC364" i="1"/>
  <c r="AS364" i="1"/>
  <c r="AW364" i="1"/>
  <c r="BA364" i="1"/>
  <c r="AY364" i="1"/>
  <c r="BW364" i="1"/>
  <c r="AB364" i="1"/>
  <c r="AF364" i="1"/>
  <c r="AJ364" i="1"/>
  <c r="AN364" i="1"/>
  <c r="AD364" i="1"/>
  <c r="AL364" i="1"/>
  <c r="AH364" i="1"/>
  <c r="AI364" i="1"/>
  <c r="AC364" i="1"/>
  <c r="AE364" i="1"/>
  <c r="AO364" i="1"/>
  <c r="AK364" i="1"/>
  <c r="AM364" i="1"/>
  <c r="AG364" i="1"/>
  <c r="I367" i="1"/>
  <c r="N367" i="1"/>
  <c r="CC364" i="1"/>
  <c r="BU364" i="1"/>
  <c r="BG364" i="1"/>
  <c r="CB364" i="1"/>
  <c r="BR364" i="1"/>
  <c r="BT364" i="1"/>
  <c r="BX364" i="1"/>
  <c r="BV364" i="1"/>
  <c r="CD364" i="1"/>
  <c r="BZ364" i="1"/>
  <c r="CE364" i="1"/>
  <c r="BS364" i="1"/>
  <c r="BY364" i="1"/>
  <c r="CA364" i="1"/>
  <c r="BE364" i="1"/>
  <c r="BK364" i="1"/>
  <c r="BM364" i="1"/>
  <c r="Z366" i="1"/>
  <c r="BO364" i="1"/>
  <c r="BH364" i="1"/>
  <c r="BJ364" i="1"/>
  <c r="BL364" i="1"/>
  <c r="BF364" i="1"/>
  <c r="BP364" i="1"/>
  <c r="BN364" i="1"/>
  <c r="BD364" i="1"/>
  <c r="AA365" i="1"/>
  <c r="BQ364" i="1"/>
  <c r="BI364" i="1"/>
  <c r="J367" i="1"/>
  <c r="G367" i="1"/>
  <c r="O367" i="1"/>
  <c r="V367" i="1" s="1"/>
  <c r="W367" i="1" s="1"/>
  <c r="M367" i="1"/>
  <c r="U367" i="1"/>
  <c r="K367" i="1"/>
  <c r="C368" i="1"/>
  <c r="L367" i="1"/>
  <c r="F367" i="1"/>
  <c r="E367" i="1"/>
  <c r="B369" i="1" l="1"/>
  <c r="Q368" i="1"/>
  <c r="R368" i="1"/>
  <c r="P368" i="1"/>
  <c r="S368" i="1"/>
  <c r="T368" i="1"/>
  <c r="AY365" i="1"/>
  <c r="AT365" i="1"/>
  <c r="BC365" i="1"/>
  <c r="AI365" i="1"/>
  <c r="AR365" i="1"/>
  <c r="AX365" i="1"/>
  <c r="AV365" i="1"/>
  <c r="BB365" i="1"/>
  <c r="AZ365" i="1"/>
  <c r="AP365" i="1"/>
  <c r="BA365" i="1"/>
  <c r="AS365" i="1"/>
  <c r="AW365" i="1"/>
  <c r="AQ365" i="1"/>
  <c r="AU365" i="1"/>
  <c r="AM365" i="1"/>
  <c r="AG365" i="1"/>
  <c r="AC365" i="1"/>
  <c r="AO365" i="1"/>
  <c r="BW365" i="1"/>
  <c r="AD365" i="1"/>
  <c r="AH365" i="1"/>
  <c r="AL365" i="1"/>
  <c r="AF365" i="1"/>
  <c r="AN365" i="1"/>
  <c r="AJ365" i="1"/>
  <c r="AB365" i="1"/>
  <c r="AK365" i="1"/>
  <c r="AE365" i="1"/>
  <c r="I368" i="1"/>
  <c r="N368" i="1"/>
  <c r="CA365" i="1"/>
  <c r="BM365" i="1"/>
  <c r="BT365" i="1"/>
  <c r="BR365" i="1"/>
  <c r="BZ365" i="1"/>
  <c r="CB365" i="1"/>
  <c r="BV365" i="1"/>
  <c r="BX365" i="1"/>
  <c r="CD365" i="1"/>
  <c r="BY365" i="1"/>
  <c r="BU365" i="1"/>
  <c r="BS365" i="1"/>
  <c r="CC365" i="1"/>
  <c r="CE365" i="1"/>
  <c r="BO365" i="1"/>
  <c r="BE365" i="1"/>
  <c r="BQ365" i="1"/>
  <c r="BG365" i="1"/>
  <c r="AA366" i="1"/>
  <c r="BI365" i="1"/>
  <c r="BH365" i="1"/>
  <c r="BJ365" i="1"/>
  <c r="BD365" i="1"/>
  <c r="BL365" i="1"/>
  <c r="BF365" i="1"/>
  <c r="BN365" i="1"/>
  <c r="BP365" i="1"/>
  <c r="BK365" i="1"/>
  <c r="Z367" i="1"/>
  <c r="J368" i="1"/>
  <c r="F368" i="1"/>
  <c r="K368" i="1"/>
  <c r="U368" i="1"/>
  <c r="G368" i="1"/>
  <c r="M368" i="1"/>
  <c r="O368" i="1"/>
  <c r="V368" i="1" s="1"/>
  <c r="W368" i="1" s="1"/>
  <c r="L368" i="1"/>
  <c r="C369" i="1"/>
  <c r="E368" i="1"/>
  <c r="B370" i="1" l="1"/>
  <c r="P369" i="1"/>
  <c r="T369" i="1"/>
  <c r="Q369" i="1"/>
  <c r="R369" i="1"/>
  <c r="S369" i="1"/>
  <c r="AQ366" i="1"/>
  <c r="AT366" i="1"/>
  <c r="AW366" i="1"/>
  <c r="AP366" i="1"/>
  <c r="AR366" i="1"/>
  <c r="AX366" i="1"/>
  <c r="AV366" i="1"/>
  <c r="BB366" i="1"/>
  <c r="AZ366" i="1"/>
  <c r="BA366" i="1"/>
  <c r="AS366" i="1"/>
  <c r="AY366" i="1"/>
  <c r="BC366" i="1"/>
  <c r="AU366" i="1"/>
  <c r="BS366" i="1"/>
  <c r="AB366" i="1"/>
  <c r="AF366" i="1"/>
  <c r="AJ366" i="1"/>
  <c r="AN366" i="1"/>
  <c r="AH366" i="1"/>
  <c r="AL366" i="1"/>
  <c r="AD366" i="1"/>
  <c r="AM366" i="1"/>
  <c r="AG366" i="1"/>
  <c r="AE366" i="1"/>
  <c r="AC366" i="1"/>
  <c r="AI366" i="1"/>
  <c r="AO366" i="1"/>
  <c r="AK366" i="1"/>
  <c r="I369" i="1"/>
  <c r="N369" i="1"/>
  <c r="BW366" i="1"/>
  <c r="CC366" i="1"/>
  <c r="BU366" i="1"/>
  <c r="BE366" i="1"/>
  <c r="BT366" i="1"/>
  <c r="CB366" i="1"/>
  <c r="BX366" i="1"/>
  <c r="BR366" i="1"/>
  <c r="BV366" i="1"/>
  <c r="BZ366" i="1"/>
  <c r="CD366" i="1"/>
  <c r="BY366" i="1"/>
  <c r="CE366" i="1"/>
  <c r="CA366" i="1"/>
  <c r="BQ366" i="1"/>
  <c r="AA367" i="1"/>
  <c r="BL366" i="1"/>
  <c r="BF366" i="1"/>
  <c r="BP366" i="1"/>
  <c r="BD366" i="1"/>
  <c r="BH366" i="1"/>
  <c r="BJ366" i="1"/>
  <c r="BN366" i="1"/>
  <c r="BM366" i="1"/>
  <c r="BO366" i="1"/>
  <c r="BK366" i="1"/>
  <c r="Z368" i="1"/>
  <c r="BG366" i="1"/>
  <c r="BI366" i="1"/>
  <c r="J369" i="1"/>
  <c r="K369" i="1"/>
  <c r="C370" i="1"/>
  <c r="M369" i="1"/>
  <c r="E369" i="1"/>
  <c r="F369" i="1"/>
  <c r="L369" i="1"/>
  <c r="U369" i="1"/>
  <c r="G369" i="1"/>
  <c r="O369" i="1"/>
  <c r="V369" i="1" s="1"/>
  <c r="W369" i="1" s="1"/>
  <c r="B371" i="1" l="1"/>
  <c r="S370" i="1"/>
  <c r="P370" i="1"/>
  <c r="T370" i="1"/>
  <c r="Q370" i="1"/>
  <c r="R370" i="1"/>
  <c r="BC367" i="1"/>
  <c r="AT367" i="1"/>
  <c r="AQ367" i="1"/>
  <c r="AI367" i="1"/>
  <c r="AV367" i="1"/>
  <c r="AZ367" i="1"/>
  <c r="AR367" i="1"/>
  <c r="AX367" i="1"/>
  <c r="BB367" i="1"/>
  <c r="AP367" i="1"/>
  <c r="AW367" i="1"/>
  <c r="AS367" i="1"/>
  <c r="AU367" i="1"/>
  <c r="BA367" i="1"/>
  <c r="AY367" i="1"/>
  <c r="AG367" i="1"/>
  <c r="AK367" i="1"/>
  <c r="AM367" i="1"/>
  <c r="AC367" i="1"/>
  <c r="BU367" i="1"/>
  <c r="AD367" i="1"/>
  <c r="AH367" i="1"/>
  <c r="AL367" i="1"/>
  <c r="AB367" i="1"/>
  <c r="AJ367" i="1"/>
  <c r="AN367" i="1"/>
  <c r="AF367" i="1"/>
  <c r="AO367" i="1"/>
  <c r="AE367" i="1"/>
  <c r="I370" i="1"/>
  <c r="N370" i="1"/>
  <c r="BW367" i="1"/>
  <c r="BS367" i="1"/>
  <c r="BM367" i="1"/>
  <c r="BT367" i="1"/>
  <c r="BX367" i="1"/>
  <c r="BR367" i="1"/>
  <c r="BV367" i="1"/>
  <c r="BZ367" i="1"/>
  <c r="CD367" i="1"/>
  <c r="CB367" i="1"/>
  <c r="CE367" i="1"/>
  <c r="BY367" i="1"/>
  <c r="CC367" i="1"/>
  <c r="CA367" i="1"/>
  <c r="BI367" i="1"/>
  <c r="BK367" i="1"/>
  <c r="BE367" i="1"/>
  <c r="BD367" i="1"/>
  <c r="BN367" i="1"/>
  <c r="BH367" i="1"/>
  <c r="BJ367" i="1"/>
  <c r="BL367" i="1"/>
  <c r="BF367" i="1"/>
  <c r="BP367" i="1"/>
  <c r="BO367" i="1"/>
  <c r="AA368" i="1"/>
  <c r="BG367" i="1"/>
  <c r="BQ367" i="1"/>
  <c r="Z369" i="1"/>
  <c r="J370" i="1"/>
  <c r="F370" i="1"/>
  <c r="G370" i="1"/>
  <c r="K370" i="1"/>
  <c r="L370" i="1"/>
  <c r="O370" i="1"/>
  <c r="V370" i="1" s="1"/>
  <c r="W370" i="1" s="1"/>
  <c r="M370" i="1"/>
  <c r="C371" i="1"/>
  <c r="E370" i="1"/>
  <c r="U370" i="1"/>
  <c r="B372" i="1" l="1"/>
  <c r="R371" i="1"/>
  <c r="S371" i="1"/>
  <c r="P371" i="1"/>
  <c r="Q371" i="1"/>
  <c r="T371" i="1"/>
  <c r="AU368" i="1"/>
  <c r="AT368" i="1"/>
  <c r="AQ368" i="1"/>
  <c r="AS368" i="1"/>
  <c r="AK368" i="1"/>
  <c r="AR368" i="1"/>
  <c r="AX368" i="1"/>
  <c r="AV368" i="1"/>
  <c r="BB368" i="1"/>
  <c r="AZ368" i="1"/>
  <c r="AP368" i="1"/>
  <c r="AW368" i="1"/>
  <c r="BC368" i="1"/>
  <c r="AY368" i="1"/>
  <c r="BA368" i="1"/>
  <c r="AM368" i="1"/>
  <c r="AI368" i="1"/>
  <c r="AC368" i="1"/>
  <c r="AO368" i="1"/>
  <c r="AB368" i="1"/>
  <c r="AF368" i="1"/>
  <c r="AJ368" i="1"/>
  <c r="AN368" i="1"/>
  <c r="AD368" i="1"/>
  <c r="AL368" i="1"/>
  <c r="AH368" i="1"/>
  <c r="AE368" i="1"/>
  <c r="AG368" i="1"/>
  <c r="I371" i="1"/>
  <c r="N371" i="1"/>
  <c r="BI368" i="1"/>
  <c r="BZ368" i="1"/>
  <c r="BR368" i="1"/>
  <c r="CB368" i="1"/>
  <c r="BT368" i="1"/>
  <c r="CD368" i="1"/>
  <c r="BX368" i="1"/>
  <c r="BV368" i="1"/>
  <c r="CA368" i="1"/>
  <c r="CE368" i="1"/>
  <c r="BW368" i="1"/>
  <c r="BY368" i="1"/>
  <c r="BS368" i="1"/>
  <c r="BU368" i="1"/>
  <c r="CC368" i="1"/>
  <c r="BG368" i="1"/>
  <c r="BO368" i="1"/>
  <c r="BQ368" i="1"/>
  <c r="BK368" i="1"/>
  <c r="BP368" i="1"/>
  <c r="BD368" i="1"/>
  <c r="BN368" i="1"/>
  <c r="BJ368" i="1"/>
  <c r="BF368" i="1"/>
  <c r="BL368" i="1"/>
  <c r="BH368" i="1"/>
  <c r="AA369" i="1"/>
  <c r="BE368" i="1"/>
  <c r="BM368" i="1"/>
  <c r="Z370" i="1"/>
  <c r="J371" i="1"/>
  <c r="M371" i="1"/>
  <c r="O371" i="1"/>
  <c r="V371" i="1" s="1"/>
  <c r="W371" i="1" s="1"/>
  <c r="G371" i="1"/>
  <c r="U371" i="1"/>
  <c r="C372" i="1"/>
  <c r="L371" i="1"/>
  <c r="K371" i="1"/>
  <c r="E371" i="1"/>
  <c r="F371" i="1"/>
  <c r="B373" i="1" l="1"/>
  <c r="Q372" i="1"/>
  <c r="R372" i="1"/>
  <c r="S372" i="1"/>
  <c r="T372" i="1"/>
  <c r="P372" i="1"/>
  <c r="BC369" i="1"/>
  <c r="AT369" i="1"/>
  <c r="AQ369" i="1"/>
  <c r="AU369" i="1"/>
  <c r="AY369" i="1"/>
  <c r="AW369" i="1"/>
  <c r="AC369" i="1"/>
  <c r="AV369" i="1"/>
  <c r="AP369" i="1"/>
  <c r="AX369" i="1"/>
  <c r="AZ369" i="1"/>
  <c r="AR369" i="1"/>
  <c r="BB369" i="1"/>
  <c r="BA369" i="1"/>
  <c r="AS369" i="1"/>
  <c r="AK369" i="1"/>
  <c r="AE369" i="1"/>
  <c r="AM369" i="1"/>
  <c r="AO369" i="1"/>
  <c r="BS369" i="1"/>
  <c r="AD369" i="1"/>
  <c r="AH369" i="1"/>
  <c r="AL369" i="1"/>
  <c r="AF369" i="1"/>
  <c r="AN369" i="1"/>
  <c r="AB369" i="1"/>
  <c r="AJ369" i="1"/>
  <c r="AG369" i="1"/>
  <c r="AI369" i="1"/>
  <c r="I372" i="1"/>
  <c r="N372" i="1"/>
  <c r="BY369" i="1"/>
  <c r="BO369" i="1"/>
  <c r="CB369" i="1"/>
  <c r="BT369" i="1"/>
  <c r="BX369" i="1"/>
  <c r="BZ369" i="1"/>
  <c r="BV369" i="1"/>
  <c r="CD369" i="1"/>
  <c r="BR369" i="1"/>
  <c r="CA369" i="1"/>
  <c r="BW369" i="1"/>
  <c r="BU369" i="1"/>
  <c r="CE369" i="1"/>
  <c r="CC369" i="1"/>
  <c r="BG369" i="1"/>
  <c r="BE369" i="1"/>
  <c r="BK369" i="1"/>
  <c r="BQ369" i="1"/>
  <c r="AA370" i="1"/>
  <c r="BI369" i="1"/>
  <c r="Z371" i="1"/>
  <c r="BP369" i="1"/>
  <c r="BF369" i="1"/>
  <c r="BD369" i="1"/>
  <c r="BN369" i="1"/>
  <c r="BJ369" i="1"/>
  <c r="BL369" i="1"/>
  <c r="BH369" i="1"/>
  <c r="BM369" i="1"/>
  <c r="J372" i="1"/>
  <c r="L372" i="1"/>
  <c r="E372" i="1"/>
  <c r="K372" i="1"/>
  <c r="G372" i="1"/>
  <c r="O372" i="1"/>
  <c r="V372" i="1" s="1"/>
  <c r="W372" i="1" s="1"/>
  <c r="F372" i="1"/>
  <c r="U372" i="1"/>
  <c r="C373" i="1"/>
  <c r="M372" i="1"/>
  <c r="B374" i="1" l="1"/>
  <c r="P373" i="1"/>
  <c r="T373" i="1"/>
  <c r="Q373" i="1"/>
  <c r="R373" i="1"/>
  <c r="S373" i="1"/>
  <c r="BC370" i="1"/>
  <c r="AT370" i="1"/>
  <c r="AU370" i="1"/>
  <c r="BA370" i="1"/>
  <c r="AY370" i="1"/>
  <c r="AQ370" i="1"/>
  <c r="AK370" i="1"/>
  <c r="AP370" i="1"/>
  <c r="AX370" i="1"/>
  <c r="AZ370" i="1"/>
  <c r="BB370" i="1"/>
  <c r="AV370" i="1"/>
  <c r="AR370" i="1"/>
  <c r="AW370" i="1"/>
  <c r="AS370" i="1"/>
  <c r="AM370" i="1"/>
  <c r="AG370" i="1"/>
  <c r="AE370" i="1"/>
  <c r="AC370" i="1"/>
  <c r="AO370" i="1"/>
  <c r="AI370" i="1"/>
  <c r="BS370" i="1"/>
  <c r="AB370" i="1"/>
  <c r="AF370" i="1"/>
  <c r="AJ370" i="1"/>
  <c r="AN370" i="1"/>
  <c r="AH370" i="1"/>
  <c r="AD370" i="1"/>
  <c r="AL370" i="1"/>
  <c r="I373" i="1"/>
  <c r="N373" i="1"/>
  <c r="CC370" i="1"/>
  <c r="BU370" i="1"/>
  <c r="BM370" i="1"/>
  <c r="BR370" i="1"/>
  <c r="BT370" i="1"/>
  <c r="CB370" i="1"/>
  <c r="BX370" i="1"/>
  <c r="BZ370" i="1"/>
  <c r="BV370" i="1"/>
  <c r="CD370" i="1"/>
  <c r="CE370" i="1"/>
  <c r="BY370" i="1"/>
  <c r="CA370" i="1"/>
  <c r="BW370" i="1"/>
  <c r="BQ370" i="1"/>
  <c r="BI370" i="1"/>
  <c r="AA371" i="1"/>
  <c r="BO370" i="1"/>
  <c r="BD370" i="1"/>
  <c r="BN370" i="1"/>
  <c r="BH370" i="1"/>
  <c r="BJ370" i="1"/>
  <c r="BL370" i="1"/>
  <c r="BP370" i="1"/>
  <c r="BF370" i="1"/>
  <c r="BG370" i="1"/>
  <c r="BE370" i="1"/>
  <c r="BK370" i="1"/>
  <c r="Z372" i="1"/>
  <c r="J373" i="1"/>
  <c r="M373" i="1"/>
  <c r="K373" i="1"/>
  <c r="F373" i="1"/>
  <c r="U373" i="1"/>
  <c r="E373" i="1"/>
  <c r="L373" i="1"/>
  <c r="O373" i="1"/>
  <c r="V373" i="1" s="1"/>
  <c r="W373" i="1" s="1"/>
  <c r="C374" i="1"/>
  <c r="G373" i="1"/>
  <c r="B375" i="1" l="1"/>
  <c r="S374" i="1"/>
  <c r="P374" i="1"/>
  <c r="T374" i="1"/>
  <c r="Q374" i="1"/>
  <c r="R374" i="1"/>
  <c r="AW371" i="1"/>
  <c r="AT371" i="1"/>
  <c r="AM371" i="1"/>
  <c r="AP371" i="1"/>
  <c r="AR371" i="1"/>
  <c r="AX371" i="1"/>
  <c r="AV371" i="1"/>
  <c r="AZ371" i="1"/>
  <c r="BB371" i="1"/>
  <c r="AQ371" i="1"/>
  <c r="AS371" i="1"/>
  <c r="BA371" i="1"/>
  <c r="AY371" i="1"/>
  <c r="BC371" i="1"/>
  <c r="AU371" i="1"/>
  <c r="AE371" i="1"/>
  <c r="AC371" i="1"/>
  <c r="AO371" i="1"/>
  <c r="AG371" i="1"/>
  <c r="BW371" i="1"/>
  <c r="AD371" i="1"/>
  <c r="AH371" i="1"/>
  <c r="AL371" i="1"/>
  <c r="AB371" i="1"/>
  <c r="AJ371" i="1"/>
  <c r="AF371" i="1"/>
  <c r="AN371" i="1"/>
  <c r="AK371" i="1"/>
  <c r="AI371" i="1"/>
  <c r="I374" i="1"/>
  <c r="N374" i="1"/>
  <c r="CC371" i="1"/>
  <c r="CA371" i="1"/>
  <c r="BU371" i="1"/>
  <c r="CE371" i="1"/>
  <c r="BG371" i="1"/>
  <c r="BR371" i="1"/>
  <c r="CB371" i="1"/>
  <c r="BX371" i="1"/>
  <c r="BZ371" i="1"/>
  <c r="BT371" i="1"/>
  <c r="CD371" i="1"/>
  <c r="BV371" i="1"/>
  <c r="BY371" i="1"/>
  <c r="BS371" i="1"/>
  <c r="BO371" i="1"/>
  <c r="BM371" i="1"/>
  <c r="BQ371" i="1"/>
  <c r="BE371" i="1"/>
  <c r="AA372" i="1"/>
  <c r="BI371" i="1"/>
  <c r="BH371" i="1"/>
  <c r="BJ371" i="1"/>
  <c r="BL371" i="1"/>
  <c r="BF371" i="1"/>
  <c r="BN371" i="1"/>
  <c r="BP371" i="1"/>
  <c r="BD371" i="1"/>
  <c r="BK371" i="1"/>
  <c r="Z373" i="1"/>
  <c r="J374" i="1"/>
  <c r="C375" i="1"/>
  <c r="F374" i="1"/>
  <c r="O374" i="1"/>
  <c r="V374" i="1" s="1"/>
  <c r="W374" i="1" s="1"/>
  <c r="K374" i="1"/>
  <c r="M374" i="1"/>
  <c r="E374" i="1"/>
  <c r="U374" i="1"/>
  <c r="G374" i="1"/>
  <c r="L374" i="1"/>
  <c r="B376" i="1" l="1"/>
  <c r="R375" i="1"/>
  <c r="S375" i="1"/>
  <c r="T375" i="1"/>
  <c r="P375" i="1"/>
  <c r="Q375" i="1"/>
  <c r="AY372" i="1"/>
  <c r="AT372" i="1"/>
  <c r="BC372" i="1"/>
  <c r="AC372" i="1"/>
  <c r="AX372" i="1"/>
  <c r="AV372" i="1"/>
  <c r="AZ372" i="1"/>
  <c r="AR372" i="1"/>
  <c r="AP372" i="1"/>
  <c r="BB372" i="1"/>
  <c r="BA372" i="1"/>
  <c r="AS372" i="1"/>
  <c r="AU372" i="1"/>
  <c r="AW372" i="1"/>
  <c r="AQ372" i="1"/>
  <c r="AI372" i="1"/>
  <c r="BY372" i="1"/>
  <c r="AB372" i="1"/>
  <c r="AF372" i="1"/>
  <c r="AJ372" i="1"/>
  <c r="AN372" i="1"/>
  <c r="AD372" i="1"/>
  <c r="AL372" i="1"/>
  <c r="AH372" i="1"/>
  <c r="AO372" i="1"/>
  <c r="AE372" i="1"/>
  <c r="AK372" i="1"/>
  <c r="AM372" i="1"/>
  <c r="AG372" i="1"/>
  <c r="I375" i="1"/>
  <c r="N375" i="1"/>
  <c r="BW372" i="1"/>
  <c r="BE372" i="1"/>
  <c r="BT372" i="1"/>
  <c r="BR372" i="1"/>
  <c r="BX372" i="1"/>
  <c r="CB372" i="1"/>
  <c r="CD372" i="1"/>
  <c r="BZ372" i="1"/>
  <c r="BV372" i="1"/>
  <c r="CA372" i="1"/>
  <c r="CE372" i="1"/>
  <c r="CC372" i="1"/>
  <c r="BS372" i="1"/>
  <c r="BU372" i="1"/>
  <c r="BG372" i="1"/>
  <c r="BH372" i="1"/>
  <c r="BJ372" i="1"/>
  <c r="BL372" i="1"/>
  <c r="BF372" i="1"/>
  <c r="BD372" i="1"/>
  <c r="BN372" i="1"/>
  <c r="BP372" i="1"/>
  <c r="BQ372" i="1"/>
  <c r="AA373" i="1"/>
  <c r="BO372" i="1"/>
  <c r="BK372" i="1"/>
  <c r="BM372" i="1"/>
  <c r="BI372" i="1"/>
  <c r="Z374" i="1"/>
  <c r="J375" i="1"/>
  <c r="F375" i="1"/>
  <c r="M375" i="1"/>
  <c r="L375" i="1"/>
  <c r="E375" i="1"/>
  <c r="G375" i="1"/>
  <c r="U375" i="1"/>
  <c r="O375" i="1"/>
  <c r="V375" i="1" s="1"/>
  <c r="W375" i="1" s="1"/>
  <c r="C376" i="1"/>
  <c r="K375" i="1"/>
  <c r="B377" i="1" l="1"/>
  <c r="R376" i="1"/>
  <c r="T376" i="1"/>
  <c r="P376" i="1"/>
  <c r="Q376" i="1"/>
  <c r="S376" i="1"/>
  <c r="BC373" i="1"/>
  <c r="AT373" i="1"/>
  <c r="AS373" i="1"/>
  <c r="BB373" i="1"/>
  <c r="AX373" i="1"/>
  <c r="AV373" i="1"/>
  <c r="AZ373" i="1"/>
  <c r="AP373" i="1"/>
  <c r="AR373" i="1"/>
  <c r="AU373" i="1"/>
  <c r="AW373" i="1"/>
  <c r="BA373" i="1"/>
  <c r="AY373" i="1"/>
  <c r="AQ373" i="1"/>
  <c r="AD373" i="1"/>
  <c r="AH373" i="1"/>
  <c r="AL373" i="1"/>
  <c r="AF373" i="1"/>
  <c r="AN373" i="1"/>
  <c r="AJ373" i="1"/>
  <c r="AB373" i="1"/>
  <c r="AM373" i="1"/>
  <c r="AO373" i="1"/>
  <c r="AI373" i="1"/>
  <c r="AG373" i="1"/>
  <c r="AK373" i="1"/>
  <c r="AE373" i="1"/>
  <c r="AC373" i="1"/>
  <c r="I376" i="1"/>
  <c r="N376" i="1"/>
  <c r="BE373" i="1"/>
  <c r="BX373" i="1"/>
  <c r="BT373" i="1"/>
  <c r="BZ373" i="1"/>
  <c r="CD373" i="1"/>
  <c r="BV373" i="1"/>
  <c r="CB373" i="1"/>
  <c r="BR373" i="1"/>
  <c r="BU373" i="1"/>
  <c r="BY373" i="1"/>
  <c r="CE373" i="1"/>
  <c r="CC373" i="1"/>
  <c r="BW373" i="1"/>
  <c r="BS373" i="1"/>
  <c r="CA373" i="1"/>
  <c r="BG373" i="1"/>
  <c r="BM373" i="1"/>
  <c r="AA374" i="1"/>
  <c r="BK373" i="1"/>
  <c r="BH373" i="1"/>
  <c r="BJ373" i="1"/>
  <c r="BL373" i="1"/>
  <c r="BF373" i="1"/>
  <c r="BP373" i="1"/>
  <c r="BD373" i="1"/>
  <c r="BN373" i="1"/>
  <c r="BI373" i="1"/>
  <c r="BQ373" i="1"/>
  <c r="BO373" i="1"/>
  <c r="Z375" i="1"/>
  <c r="J376" i="1"/>
  <c r="U376" i="1"/>
  <c r="E376" i="1"/>
  <c r="O376" i="1"/>
  <c r="V376" i="1" s="1"/>
  <c r="W376" i="1" s="1"/>
  <c r="G376" i="1"/>
  <c r="F376" i="1"/>
  <c r="K376" i="1"/>
  <c r="C377" i="1"/>
  <c r="L376" i="1"/>
  <c r="M376" i="1"/>
  <c r="B378" i="1" l="1"/>
  <c r="Q377" i="1"/>
  <c r="T377" i="1"/>
  <c r="P377" i="1"/>
  <c r="R377" i="1"/>
  <c r="S377" i="1"/>
  <c r="AY374" i="1"/>
  <c r="AT374" i="1"/>
  <c r="AQ374" i="1"/>
  <c r="AK374" i="1"/>
  <c r="BB374" i="1"/>
  <c r="AX374" i="1"/>
  <c r="AV374" i="1"/>
  <c r="AP374" i="1"/>
  <c r="AZ374" i="1"/>
  <c r="AR374" i="1"/>
  <c r="AW374" i="1"/>
  <c r="AS374" i="1"/>
  <c r="AU374" i="1"/>
  <c r="BC374" i="1"/>
  <c r="BA374" i="1"/>
  <c r="AE374" i="1"/>
  <c r="AC374" i="1"/>
  <c r="AO374" i="1"/>
  <c r="AI374" i="1"/>
  <c r="CA374" i="1"/>
  <c r="AB374" i="1"/>
  <c r="AF374" i="1"/>
  <c r="AJ374" i="1"/>
  <c r="AN374" i="1"/>
  <c r="AH374" i="1"/>
  <c r="AL374" i="1"/>
  <c r="AD374" i="1"/>
  <c r="AM374" i="1"/>
  <c r="AG374" i="1"/>
  <c r="I377" i="1"/>
  <c r="N377" i="1"/>
  <c r="CE374" i="1"/>
  <c r="BU374" i="1"/>
  <c r="BY374" i="1"/>
  <c r="BS374" i="1"/>
  <c r="BQ374" i="1"/>
  <c r="CB374" i="1"/>
  <c r="BT374" i="1"/>
  <c r="BR374" i="1"/>
  <c r="BZ374" i="1"/>
  <c r="BX374" i="1"/>
  <c r="BV374" i="1"/>
  <c r="CD374" i="1"/>
  <c r="BW374" i="1"/>
  <c r="CC374" i="1"/>
  <c r="BE374" i="1"/>
  <c r="BL374" i="1"/>
  <c r="BF374" i="1"/>
  <c r="BP374" i="1"/>
  <c r="BN374" i="1"/>
  <c r="BJ374" i="1"/>
  <c r="BH374" i="1"/>
  <c r="BD374" i="1"/>
  <c r="AA375" i="1"/>
  <c r="BO374" i="1"/>
  <c r="BK374" i="1"/>
  <c r="BG374" i="1"/>
  <c r="Z376" i="1"/>
  <c r="BM374" i="1"/>
  <c r="BI374" i="1"/>
  <c r="J377" i="1"/>
  <c r="K377" i="1"/>
  <c r="E377" i="1"/>
  <c r="L377" i="1"/>
  <c r="M377" i="1"/>
  <c r="U377" i="1"/>
  <c r="C378" i="1"/>
  <c r="F377" i="1"/>
  <c r="G377" i="1"/>
  <c r="O377" i="1"/>
  <c r="V377" i="1" s="1"/>
  <c r="W377" i="1" s="1"/>
  <c r="B379" i="1" l="1"/>
  <c r="S378" i="1"/>
  <c r="P378" i="1"/>
  <c r="T378" i="1"/>
  <c r="Q378" i="1"/>
  <c r="R378" i="1"/>
  <c r="AU375" i="1"/>
  <c r="AT375" i="1"/>
  <c r="AW375" i="1"/>
  <c r="AS375" i="1"/>
  <c r="AQ375" i="1"/>
  <c r="AE375" i="1"/>
  <c r="AX375" i="1"/>
  <c r="AR375" i="1"/>
  <c r="AZ375" i="1"/>
  <c r="AV375" i="1"/>
  <c r="BB375" i="1"/>
  <c r="AP375" i="1"/>
  <c r="AY375" i="1"/>
  <c r="BA375" i="1"/>
  <c r="BC375" i="1"/>
  <c r="AO375" i="1"/>
  <c r="AG375" i="1"/>
  <c r="CE375" i="1"/>
  <c r="AD375" i="1"/>
  <c r="AH375" i="1"/>
  <c r="AL375" i="1"/>
  <c r="AB375" i="1"/>
  <c r="AJ375" i="1"/>
  <c r="AN375" i="1"/>
  <c r="AF375" i="1"/>
  <c r="AM375" i="1"/>
  <c r="AK375" i="1"/>
  <c r="AC375" i="1"/>
  <c r="AI375" i="1"/>
  <c r="I378" i="1"/>
  <c r="N378" i="1"/>
  <c r="BU375" i="1"/>
  <c r="BS375" i="1"/>
  <c r="CC375" i="1"/>
  <c r="BY375" i="1"/>
  <c r="BQ375" i="1"/>
  <c r="BX375" i="1"/>
  <c r="CB375" i="1"/>
  <c r="BT375" i="1"/>
  <c r="BZ375" i="1"/>
  <c r="BV375" i="1"/>
  <c r="CD375" i="1"/>
  <c r="BR375" i="1"/>
  <c r="CA375" i="1"/>
  <c r="BW375" i="1"/>
  <c r="BI375" i="1"/>
  <c r="BG375" i="1"/>
  <c r="BO375" i="1"/>
  <c r="AA376" i="1"/>
  <c r="BD375" i="1"/>
  <c r="BN375" i="1"/>
  <c r="BH375" i="1"/>
  <c r="BJ375" i="1"/>
  <c r="BP375" i="1"/>
  <c r="BL375" i="1"/>
  <c r="BF375" i="1"/>
  <c r="BM375" i="1"/>
  <c r="BE375" i="1"/>
  <c r="BK375" i="1"/>
  <c r="Z377" i="1"/>
  <c r="J378" i="1"/>
  <c r="M378" i="1"/>
  <c r="U378" i="1"/>
  <c r="O378" i="1"/>
  <c r="V378" i="1" s="1"/>
  <c r="W378" i="1" s="1"/>
  <c r="E378" i="1"/>
  <c r="K378" i="1"/>
  <c r="C379" i="1"/>
  <c r="F378" i="1"/>
  <c r="G378" i="1"/>
  <c r="L378" i="1"/>
  <c r="B380" i="1" l="1"/>
  <c r="R379" i="1"/>
  <c r="S379" i="1"/>
  <c r="P379" i="1"/>
  <c r="Q379" i="1"/>
  <c r="T379" i="1"/>
  <c r="AY376" i="1"/>
  <c r="AT376" i="1"/>
  <c r="AO376" i="1"/>
  <c r="BB376" i="1"/>
  <c r="AX376" i="1"/>
  <c r="AV376" i="1"/>
  <c r="AZ376" i="1"/>
  <c r="AR376" i="1"/>
  <c r="AP376" i="1"/>
  <c r="AW376" i="1"/>
  <c r="BA376" i="1"/>
  <c r="BC376" i="1"/>
  <c r="AU376" i="1"/>
  <c r="AQ376" i="1"/>
  <c r="AS376" i="1"/>
  <c r="CC376" i="1"/>
  <c r="AB376" i="1"/>
  <c r="AF376" i="1"/>
  <c r="AJ376" i="1"/>
  <c r="AN376" i="1"/>
  <c r="AD376" i="1"/>
  <c r="AL376" i="1"/>
  <c r="AH376" i="1"/>
  <c r="AM376" i="1"/>
  <c r="AK376" i="1"/>
  <c r="AE376" i="1"/>
  <c r="AG376" i="1"/>
  <c r="AI376" i="1"/>
  <c r="AC376" i="1"/>
  <c r="I379" i="1"/>
  <c r="N379" i="1"/>
  <c r="BS376" i="1"/>
  <c r="CE376" i="1"/>
  <c r="BI376" i="1"/>
  <c r="CD376" i="1"/>
  <c r="CB376" i="1"/>
  <c r="BT376" i="1"/>
  <c r="BX376" i="1"/>
  <c r="BZ376" i="1"/>
  <c r="BR376" i="1"/>
  <c r="BV376" i="1"/>
  <c r="BU376" i="1"/>
  <c r="BW376" i="1"/>
  <c r="CA376" i="1"/>
  <c r="BY376" i="1"/>
  <c r="BG376" i="1"/>
  <c r="BP376" i="1"/>
  <c r="BD376" i="1"/>
  <c r="BN376" i="1"/>
  <c r="BH376" i="1"/>
  <c r="BL376" i="1"/>
  <c r="BF376" i="1"/>
  <c r="BJ376" i="1"/>
  <c r="BK376" i="1"/>
  <c r="AA377" i="1"/>
  <c r="BE376" i="1"/>
  <c r="BM376" i="1"/>
  <c r="Z378" i="1"/>
  <c r="BO376" i="1"/>
  <c r="BQ376" i="1"/>
  <c r="J379" i="1"/>
  <c r="G379" i="1"/>
  <c r="F379" i="1"/>
  <c r="U379" i="1"/>
  <c r="K379" i="1"/>
  <c r="E379" i="1"/>
  <c r="M379" i="1"/>
  <c r="C380" i="1"/>
  <c r="L379" i="1"/>
  <c r="O379" i="1"/>
  <c r="V379" i="1" s="1"/>
  <c r="W379" i="1" s="1"/>
  <c r="B381" i="1" l="1"/>
  <c r="Q380" i="1"/>
  <c r="R380" i="1"/>
  <c r="S380" i="1"/>
  <c r="T380" i="1"/>
  <c r="P380" i="1"/>
  <c r="AQ377" i="1"/>
  <c r="AT377" i="1"/>
  <c r="AW377" i="1"/>
  <c r="AU377" i="1"/>
  <c r="BA377" i="1"/>
  <c r="AS377" i="1"/>
  <c r="AY377" i="1"/>
  <c r="AC377" i="1"/>
  <c r="AP377" i="1"/>
  <c r="AR377" i="1"/>
  <c r="AX377" i="1"/>
  <c r="AV377" i="1"/>
  <c r="AZ377" i="1"/>
  <c r="BB377" i="1"/>
  <c r="BC377" i="1"/>
  <c r="AG377" i="1"/>
  <c r="AI377" i="1"/>
  <c r="AK377" i="1"/>
  <c r="AE377" i="1"/>
  <c r="AO377" i="1"/>
  <c r="BY377" i="1"/>
  <c r="AD377" i="1"/>
  <c r="AH377" i="1"/>
  <c r="AL377" i="1"/>
  <c r="AF377" i="1"/>
  <c r="AN377" i="1"/>
  <c r="AB377" i="1"/>
  <c r="AJ377" i="1"/>
  <c r="AM377" i="1"/>
  <c r="I380" i="1"/>
  <c r="N380" i="1"/>
  <c r="BU377" i="1"/>
  <c r="BK377" i="1"/>
  <c r="CB377" i="1"/>
  <c r="BT377" i="1"/>
  <c r="BR377" i="1"/>
  <c r="BX377" i="1"/>
  <c r="BZ377" i="1"/>
  <c r="BV377" i="1"/>
  <c r="CD377" i="1"/>
  <c r="CE377" i="1"/>
  <c r="BS377" i="1"/>
  <c r="BW377" i="1"/>
  <c r="CA377" i="1"/>
  <c r="CC377" i="1"/>
  <c r="BG377" i="1"/>
  <c r="BQ377" i="1"/>
  <c r="BI377" i="1"/>
  <c r="BL377" i="1"/>
  <c r="BF377" i="1"/>
  <c r="BP377" i="1"/>
  <c r="BH377" i="1"/>
  <c r="BD377" i="1"/>
  <c r="BN377" i="1"/>
  <c r="BJ377" i="1"/>
  <c r="BE377" i="1"/>
  <c r="AA378" i="1"/>
  <c r="BM377" i="1"/>
  <c r="BO377" i="1"/>
  <c r="Z379" i="1"/>
  <c r="J380" i="1"/>
  <c r="K380" i="1"/>
  <c r="M380" i="1"/>
  <c r="F380" i="1"/>
  <c r="U380" i="1"/>
  <c r="C381" i="1"/>
  <c r="G380" i="1"/>
  <c r="O380" i="1"/>
  <c r="V380" i="1" s="1"/>
  <c r="W380" i="1" s="1"/>
  <c r="L380" i="1"/>
  <c r="E380" i="1"/>
  <c r="B382" i="1" l="1"/>
  <c r="P381" i="1"/>
  <c r="T381" i="1"/>
  <c r="Q381" i="1"/>
  <c r="R381" i="1"/>
  <c r="S381" i="1"/>
  <c r="BC378" i="1"/>
  <c r="AT378" i="1"/>
  <c r="BA378" i="1"/>
  <c r="AU378" i="1"/>
  <c r="AY378" i="1"/>
  <c r="AQ378" i="1"/>
  <c r="AG378" i="1"/>
  <c r="AP378" i="1"/>
  <c r="BB378" i="1"/>
  <c r="AR378" i="1"/>
  <c r="AX378" i="1"/>
  <c r="AV378" i="1"/>
  <c r="AZ378" i="1"/>
  <c r="AS378" i="1"/>
  <c r="AW378" i="1"/>
  <c r="AM378" i="1"/>
  <c r="BS378" i="1"/>
  <c r="AB378" i="1"/>
  <c r="AF378" i="1"/>
  <c r="AJ378" i="1"/>
  <c r="AN378" i="1"/>
  <c r="AH378" i="1"/>
  <c r="AD378" i="1"/>
  <c r="AL378" i="1"/>
  <c r="AE378" i="1"/>
  <c r="AC378" i="1"/>
  <c r="AO378" i="1"/>
  <c r="AI378" i="1"/>
  <c r="AK378" i="1"/>
  <c r="I381" i="1"/>
  <c r="N381" i="1"/>
  <c r="BY378" i="1"/>
  <c r="BT378" i="1"/>
  <c r="BR378" i="1"/>
  <c r="BZ378" i="1"/>
  <c r="BV378" i="1"/>
  <c r="BX378" i="1"/>
  <c r="CB378" i="1"/>
  <c r="CD378" i="1"/>
  <c r="CA378" i="1"/>
  <c r="CE378" i="1"/>
  <c r="CC378" i="1"/>
  <c r="BU378" i="1"/>
  <c r="BW378" i="1"/>
  <c r="BD378" i="1"/>
  <c r="BN378" i="1"/>
  <c r="BH378" i="1"/>
  <c r="BJ378" i="1"/>
  <c r="BF378" i="1"/>
  <c r="BP378" i="1"/>
  <c r="BL378" i="1"/>
  <c r="BQ378" i="1"/>
  <c r="BK378" i="1"/>
  <c r="BI378" i="1"/>
  <c r="AA379" i="1"/>
  <c r="BE378" i="1"/>
  <c r="BG378" i="1"/>
  <c r="BO378" i="1"/>
  <c r="BM378" i="1"/>
  <c r="Z380" i="1"/>
  <c r="J381" i="1"/>
  <c r="L381" i="1"/>
  <c r="U381" i="1"/>
  <c r="F381" i="1"/>
  <c r="O381" i="1"/>
  <c r="E381" i="1"/>
  <c r="C382" i="1"/>
  <c r="M381" i="1"/>
  <c r="G381" i="1"/>
  <c r="K381" i="1"/>
  <c r="B383" i="1" l="1"/>
  <c r="S382" i="1"/>
  <c r="P382" i="1"/>
  <c r="T382" i="1"/>
  <c r="Q382" i="1"/>
  <c r="R382" i="1"/>
  <c r="Z381" i="1"/>
  <c r="AA381" i="1" s="1"/>
  <c r="V381" i="1"/>
  <c r="W381" i="1" s="1"/>
  <c r="AS379" i="1"/>
  <c r="AT379" i="1"/>
  <c r="AM379" i="1"/>
  <c r="AX379" i="1"/>
  <c r="AV379" i="1"/>
  <c r="BB379" i="1"/>
  <c r="AZ379" i="1"/>
  <c r="AP379" i="1"/>
  <c r="AR379" i="1"/>
  <c r="BC379" i="1"/>
  <c r="BA379" i="1"/>
  <c r="AY379" i="1"/>
  <c r="AQ379" i="1"/>
  <c r="AU379" i="1"/>
  <c r="AW379" i="1"/>
  <c r="AK379" i="1"/>
  <c r="AI379" i="1"/>
  <c r="AO379" i="1"/>
  <c r="AE379" i="1"/>
  <c r="AC379" i="1"/>
  <c r="AG379" i="1"/>
  <c r="CC379" i="1"/>
  <c r="AD379" i="1"/>
  <c r="AH379" i="1"/>
  <c r="AL379" i="1"/>
  <c r="AB379" i="1"/>
  <c r="AJ379" i="1"/>
  <c r="AF379" i="1"/>
  <c r="AN379" i="1"/>
  <c r="I382" i="1"/>
  <c r="N382" i="1"/>
  <c r="CE379" i="1"/>
  <c r="BG379" i="1"/>
  <c r="BT379" i="1"/>
  <c r="BX379" i="1"/>
  <c r="BR379" i="1"/>
  <c r="CB379" i="1"/>
  <c r="BZ379" i="1"/>
  <c r="CD379" i="1"/>
  <c r="BV379" i="1"/>
  <c r="BS379" i="1"/>
  <c r="BW379" i="1"/>
  <c r="CA379" i="1"/>
  <c r="BU379" i="1"/>
  <c r="BY379" i="1"/>
  <c r="BQ379" i="1"/>
  <c r="AA380" i="1"/>
  <c r="BI379" i="1"/>
  <c r="BD379" i="1"/>
  <c r="BN379" i="1"/>
  <c r="BH379" i="1"/>
  <c r="BJ379" i="1"/>
  <c r="BP379" i="1"/>
  <c r="BL379" i="1"/>
  <c r="BF379" i="1"/>
  <c r="BO379" i="1"/>
  <c r="BM379" i="1"/>
  <c r="BK379" i="1"/>
  <c r="BE379" i="1"/>
  <c r="J382" i="1"/>
  <c r="C383" i="1"/>
  <c r="F382" i="1"/>
  <c r="L382" i="1"/>
  <c r="M382" i="1"/>
  <c r="U382" i="1"/>
  <c r="E382" i="1"/>
  <c r="G382" i="1"/>
  <c r="K382" i="1"/>
  <c r="O382" i="1"/>
  <c r="V382" i="1" s="1"/>
  <c r="W382" i="1" s="1"/>
  <c r="B384" i="1" l="1"/>
  <c r="R383" i="1"/>
  <c r="S383" i="1"/>
  <c r="T383" i="1"/>
  <c r="P383" i="1"/>
  <c r="Q383" i="1"/>
  <c r="AY380" i="1"/>
  <c r="AT380" i="1"/>
  <c r="AQ381" i="1"/>
  <c r="AT381" i="1"/>
  <c r="AW381" i="1"/>
  <c r="BC380" i="1"/>
  <c r="AU380" i="1"/>
  <c r="AS381" i="1"/>
  <c r="AW380" i="1"/>
  <c r="AE381" i="1"/>
  <c r="AV381" i="1"/>
  <c r="AX381" i="1"/>
  <c r="AR381" i="1"/>
  <c r="BB381" i="1"/>
  <c r="AP381" i="1"/>
  <c r="AZ381" i="1"/>
  <c r="BA381" i="1"/>
  <c r="AY381" i="1"/>
  <c r="AS380" i="1"/>
  <c r="AK380" i="1"/>
  <c r="AP380" i="1"/>
  <c r="AX380" i="1"/>
  <c r="AV380" i="1"/>
  <c r="BB380" i="1"/>
  <c r="AZ380" i="1"/>
  <c r="AR380" i="1"/>
  <c r="BC381" i="1"/>
  <c r="AU381" i="1"/>
  <c r="BA380" i="1"/>
  <c r="AQ380" i="1"/>
  <c r="AO380" i="1"/>
  <c r="AK381" i="1"/>
  <c r="CA381" i="1"/>
  <c r="AD381" i="1"/>
  <c r="AH381" i="1"/>
  <c r="AL381" i="1"/>
  <c r="AF381" i="1"/>
  <c r="AN381" i="1"/>
  <c r="AJ381" i="1"/>
  <c r="AB381" i="1"/>
  <c r="AG381" i="1"/>
  <c r="AC381" i="1"/>
  <c r="BY380" i="1"/>
  <c r="AB380" i="1"/>
  <c r="AF380" i="1"/>
  <c r="AJ380" i="1"/>
  <c r="AN380" i="1"/>
  <c r="AD380" i="1"/>
  <c r="AL380" i="1"/>
  <c r="AH380" i="1"/>
  <c r="AM380" i="1"/>
  <c r="AG380" i="1"/>
  <c r="AM381" i="1"/>
  <c r="AE380" i="1"/>
  <c r="AI380" i="1"/>
  <c r="AC380" i="1"/>
  <c r="AO381" i="1"/>
  <c r="AI381" i="1"/>
  <c r="BL381" i="1"/>
  <c r="BU381" i="1"/>
  <c r="BQ381" i="1"/>
  <c r="BN381" i="1"/>
  <c r="BK381" i="1"/>
  <c r="I383" i="1"/>
  <c r="N383" i="1"/>
  <c r="BM381" i="1"/>
  <c r="BG381" i="1"/>
  <c r="BP381" i="1"/>
  <c r="BD381" i="1"/>
  <c r="BI381" i="1"/>
  <c r="BO381" i="1"/>
  <c r="BF381" i="1"/>
  <c r="BH381" i="1"/>
  <c r="BE381" i="1"/>
  <c r="BJ381" i="1"/>
  <c r="CE380" i="1"/>
  <c r="BW380" i="1"/>
  <c r="BS380" i="1"/>
  <c r="BY381" i="1"/>
  <c r="CC381" i="1"/>
  <c r="CA380" i="1"/>
  <c r="CE381" i="1"/>
  <c r="BS381" i="1"/>
  <c r="BG380" i="1"/>
  <c r="CB380" i="1"/>
  <c r="BT380" i="1"/>
  <c r="BX380" i="1"/>
  <c r="BR380" i="1"/>
  <c r="CD380" i="1"/>
  <c r="BZ380" i="1"/>
  <c r="BV380" i="1"/>
  <c r="BU380" i="1"/>
  <c r="CC380" i="1"/>
  <c r="BW381" i="1"/>
  <c r="BZ381" i="1"/>
  <c r="BV381" i="1"/>
  <c r="CB381" i="1"/>
  <c r="BT381" i="1"/>
  <c r="BX381" i="1"/>
  <c r="BR381" i="1"/>
  <c r="CD381" i="1"/>
  <c r="BQ380" i="1"/>
  <c r="BI380" i="1"/>
  <c r="BO380" i="1"/>
  <c r="Z382" i="1"/>
  <c r="BH380" i="1"/>
  <c r="BJ380" i="1"/>
  <c r="BL380" i="1"/>
  <c r="BF380" i="1"/>
  <c r="BP380" i="1"/>
  <c r="BN380" i="1"/>
  <c r="BD380" i="1"/>
  <c r="BM380" i="1"/>
  <c r="BE380" i="1"/>
  <c r="BK380" i="1"/>
  <c r="J383" i="1"/>
  <c r="L383" i="1"/>
  <c r="O383" i="1"/>
  <c r="V383" i="1" s="1"/>
  <c r="W383" i="1" s="1"/>
  <c r="F383" i="1"/>
  <c r="G383" i="1"/>
  <c r="K383" i="1"/>
  <c r="C384" i="1"/>
  <c r="U383" i="1"/>
  <c r="E383" i="1"/>
  <c r="M383" i="1"/>
  <c r="B385" i="1" l="1"/>
  <c r="Q384" i="1"/>
  <c r="R384" i="1"/>
  <c r="P384" i="1"/>
  <c r="S384" i="1"/>
  <c r="T384" i="1"/>
  <c r="I384" i="1"/>
  <c r="N384" i="1"/>
  <c r="AA382" i="1"/>
  <c r="Z383" i="1"/>
  <c r="J384" i="1"/>
  <c r="O384" i="1"/>
  <c r="V384" i="1" s="1"/>
  <c r="W384" i="1" s="1"/>
  <c r="C385" i="1"/>
  <c r="E384" i="1"/>
  <c r="G384" i="1"/>
  <c r="U384" i="1"/>
  <c r="M384" i="1"/>
  <c r="F384" i="1"/>
  <c r="K384" i="1"/>
  <c r="L384" i="1"/>
  <c r="B386" i="1" l="1"/>
  <c r="P385" i="1"/>
  <c r="T385" i="1"/>
  <c r="Q385" i="1"/>
  <c r="R385" i="1"/>
  <c r="S385" i="1"/>
  <c r="AS382" i="1"/>
  <c r="AT382" i="1"/>
  <c r="BA382" i="1"/>
  <c r="AW382" i="1"/>
  <c r="AC382" i="1"/>
  <c r="AP382" i="1"/>
  <c r="AR382" i="1"/>
  <c r="AV382" i="1"/>
  <c r="AZ382" i="1"/>
  <c r="BB382" i="1"/>
  <c r="AX382" i="1"/>
  <c r="BC382" i="1"/>
  <c r="AU382" i="1"/>
  <c r="AY382" i="1"/>
  <c r="AQ382" i="1"/>
  <c r="AO382" i="1"/>
  <c r="AM382" i="1"/>
  <c r="AG382" i="1"/>
  <c r="AK382" i="1"/>
  <c r="AI382" i="1"/>
  <c r="AE382" i="1"/>
  <c r="CC382" i="1"/>
  <c r="AB382" i="1"/>
  <c r="AF382" i="1"/>
  <c r="AJ382" i="1"/>
  <c r="AN382" i="1"/>
  <c r="AH382" i="1"/>
  <c r="AL382" i="1"/>
  <c r="AD382" i="1"/>
  <c r="I385" i="1"/>
  <c r="N385" i="1"/>
  <c r="CA382" i="1"/>
  <c r="BY382" i="1"/>
  <c r="BU382" i="1"/>
  <c r="CE382" i="1"/>
  <c r="BK382" i="1"/>
  <c r="BX382" i="1"/>
  <c r="BR382" i="1"/>
  <c r="BT382" i="1"/>
  <c r="CD382" i="1"/>
  <c r="CB382" i="1"/>
  <c r="BV382" i="1"/>
  <c r="BZ382" i="1"/>
  <c r="BS382" i="1"/>
  <c r="BW382" i="1"/>
  <c r="BG382" i="1"/>
  <c r="BI382" i="1"/>
  <c r="BO382" i="1"/>
  <c r="BL382" i="1"/>
  <c r="BF382" i="1"/>
  <c r="BP382" i="1"/>
  <c r="BD382" i="1"/>
  <c r="BH382" i="1"/>
  <c r="BJ382" i="1"/>
  <c r="BN382" i="1"/>
  <c r="BM382" i="1"/>
  <c r="AA383" i="1"/>
  <c r="BE382" i="1"/>
  <c r="BQ382" i="1"/>
  <c r="Z384" i="1"/>
  <c r="J385" i="1"/>
  <c r="O385" i="1"/>
  <c r="V385" i="1" s="1"/>
  <c r="W385" i="1" s="1"/>
  <c r="M385" i="1"/>
  <c r="U385" i="1"/>
  <c r="F385" i="1"/>
  <c r="E385" i="1"/>
  <c r="C386" i="1"/>
  <c r="G385" i="1"/>
  <c r="K385" i="1"/>
  <c r="L385" i="1"/>
  <c r="B387" i="1" l="1"/>
  <c r="S386" i="1"/>
  <c r="P386" i="1"/>
  <c r="T386" i="1"/>
  <c r="Q386" i="1"/>
  <c r="R386" i="1"/>
  <c r="AS383" i="1"/>
  <c r="AT383" i="1"/>
  <c r="BC383" i="1"/>
  <c r="AU383" i="1"/>
  <c r="AY383" i="1"/>
  <c r="BA383" i="1"/>
  <c r="AI383" i="1"/>
  <c r="AP383" i="1"/>
  <c r="BB383" i="1"/>
  <c r="AX383" i="1"/>
  <c r="AV383" i="1"/>
  <c r="AZ383" i="1"/>
  <c r="AR383" i="1"/>
  <c r="AW383" i="1"/>
  <c r="AQ383" i="1"/>
  <c r="AC383" i="1"/>
  <c r="CA383" i="1"/>
  <c r="AD383" i="1"/>
  <c r="AH383" i="1"/>
  <c r="AL383" i="1"/>
  <c r="AB383" i="1"/>
  <c r="AJ383" i="1"/>
  <c r="AN383" i="1"/>
  <c r="AF383" i="1"/>
  <c r="AO383" i="1"/>
  <c r="AE383" i="1"/>
  <c r="AG383" i="1"/>
  <c r="AK383" i="1"/>
  <c r="AM383" i="1"/>
  <c r="I386" i="1"/>
  <c r="N386" i="1"/>
  <c r="BW383" i="1"/>
  <c r="BY383" i="1"/>
  <c r="BU383" i="1"/>
  <c r="CE383" i="1"/>
  <c r="BE383" i="1"/>
  <c r="BT383" i="1"/>
  <c r="BX383" i="1"/>
  <c r="BR383" i="1"/>
  <c r="CB383" i="1"/>
  <c r="BV383" i="1"/>
  <c r="CD383" i="1"/>
  <c r="BZ383" i="1"/>
  <c r="CC383" i="1"/>
  <c r="BS383" i="1"/>
  <c r="BG383" i="1"/>
  <c r="BM383" i="1"/>
  <c r="BI383" i="1"/>
  <c r="BK383" i="1"/>
  <c r="AA384" i="1"/>
  <c r="BQ383" i="1"/>
  <c r="BP383" i="1"/>
  <c r="BL383" i="1"/>
  <c r="BD383" i="1"/>
  <c r="BN383" i="1"/>
  <c r="BH383" i="1"/>
  <c r="BJ383" i="1"/>
  <c r="BF383" i="1"/>
  <c r="BO383" i="1"/>
  <c r="Z385" i="1"/>
  <c r="J386" i="1"/>
  <c r="L386" i="1"/>
  <c r="F386" i="1"/>
  <c r="C387" i="1"/>
  <c r="G386" i="1"/>
  <c r="E386" i="1"/>
  <c r="U386" i="1"/>
  <c r="K386" i="1"/>
  <c r="O386" i="1"/>
  <c r="V386" i="1" s="1"/>
  <c r="W386" i="1" s="1"/>
  <c r="M386" i="1"/>
  <c r="B388" i="1" l="1"/>
  <c r="R387" i="1"/>
  <c r="S387" i="1"/>
  <c r="P387" i="1"/>
  <c r="Q387" i="1"/>
  <c r="T387" i="1"/>
  <c r="BC384" i="1"/>
  <c r="AT384" i="1"/>
  <c r="AY384" i="1"/>
  <c r="AQ384" i="1"/>
  <c r="AU384" i="1"/>
  <c r="BA384" i="1"/>
  <c r="AC384" i="1"/>
  <c r="AX384" i="1"/>
  <c r="AV384" i="1"/>
  <c r="AP384" i="1"/>
  <c r="AZ384" i="1"/>
  <c r="BB384" i="1"/>
  <c r="AR384" i="1"/>
  <c r="AW384" i="1"/>
  <c r="AS384" i="1"/>
  <c r="AE384" i="1"/>
  <c r="AG384" i="1"/>
  <c r="AM384" i="1"/>
  <c r="AI384" i="1"/>
  <c r="BU384" i="1"/>
  <c r="AB384" i="1"/>
  <c r="AF384" i="1"/>
  <c r="AJ384" i="1"/>
  <c r="AN384" i="1"/>
  <c r="AD384" i="1"/>
  <c r="AL384" i="1"/>
  <c r="AH384" i="1"/>
  <c r="AO384" i="1"/>
  <c r="AK384" i="1"/>
  <c r="I387" i="1"/>
  <c r="N387" i="1"/>
  <c r="BW384" i="1"/>
  <c r="CC384" i="1"/>
  <c r="BS384" i="1"/>
  <c r="BY384" i="1"/>
  <c r="CE384" i="1"/>
  <c r="BQ384" i="1"/>
  <c r="CB384" i="1"/>
  <c r="BX384" i="1"/>
  <c r="BR384" i="1"/>
  <c r="BZ384" i="1"/>
  <c r="BT384" i="1"/>
  <c r="CD384" i="1"/>
  <c r="BV384" i="1"/>
  <c r="CA384" i="1"/>
  <c r="BI384" i="1"/>
  <c r="BK384" i="1"/>
  <c r="AA385" i="1"/>
  <c r="BO384" i="1"/>
  <c r="BP384" i="1"/>
  <c r="BD384" i="1"/>
  <c r="BN384" i="1"/>
  <c r="BJ384" i="1"/>
  <c r="BF384" i="1"/>
  <c r="BL384" i="1"/>
  <c r="BH384" i="1"/>
  <c r="BG384" i="1"/>
  <c r="BE384" i="1"/>
  <c r="BM384" i="1"/>
  <c r="Z386" i="1"/>
  <c r="J387" i="1"/>
  <c r="C388" i="1"/>
  <c r="U387" i="1"/>
  <c r="L387" i="1"/>
  <c r="O387" i="1"/>
  <c r="V387" i="1" s="1"/>
  <c r="W387" i="1" s="1"/>
  <c r="K387" i="1"/>
  <c r="G387" i="1"/>
  <c r="E387" i="1"/>
  <c r="M387" i="1"/>
  <c r="F387" i="1"/>
  <c r="B389" i="1" l="1"/>
  <c r="Q388" i="1"/>
  <c r="R388" i="1"/>
  <c r="S388" i="1"/>
  <c r="T388" i="1"/>
  <c r="P388" i="1"/>
  <c r="AS385" i="1"/>
  <c r="AT385" i="1"/>
  <c r="AY385" i="1"/>
  <c r="AW385" i="1"/>
  <c r="AU385" i="1"/>
  <c r="BA385" i="1"/>
  <c r="AM385" i="1"/>
  <c r="AX385" i="1"/>
  <c r="BB385" i="1"/>
  <c r="AP385" i="1"/>
  <c r="AV385" i="1"/>
  <c r="AZ385" i="1"/>
  <c r="AR385" i="1"/>
  <c r="AQ385" i="1"/>
  <c r="BC385" i="1"/>
  <c r="AO385" i="1"/>
  <c r="AC385" i="1"/>
  <c r="CC385" i="1"/>
  <c r="AD385" i="1"/>
  <c r="AH385" i="1"/>
  <c r="AL385" i="1"/>
  <c r="AF385" i="1"/>
  <c r="AN385" i="1"/>
  <c r="AB385" i="1"/>
  <c r="AJ385" i="1"/>
  <c r="AG385" i="1"/>
  <c r="AI385" i="1"/>
  <c r="AK385" i="1"/>
  <c r="AE385" i="1"/>
  <c r="I388" i="1"/>
  <c r="N388" i="1"/>
  <c r="CA385" i="1"/>
  <c r="BU385" i="1"/>
  <c r="BK385" i="1"/>
  <c r="CB385" i="1"/>
  <c r="BT385" i="1"/>
  <c r="BR385" i="1"/>
  <c r="BX385" i="1"/>
  <c r="BV385" i="1"/>
  <c r="CD385" i="1"/>
  <c r="BZ385" i="1"/>
  <c r="BS385" i="1"/>
  <c r="BW385" i="1"/>
  <c r="CE385" i="1"/>
  <c r="BY385" i="1"/>
  <c r="BG385" i="1"/>
  <c r="BM385" i="1"/>
  <c r="BO385" i="1"/>
  <c r="AA386" i="1"/>
  <c r="BP385" i="1"/>
  <c r="BD385" i="1"/>
  <c r="BN385" i="1"/>
  <c r="BL385" i="1"/>
  <c r="BF385" i="1"/>
  <c r="BH385" i="1"/>
  <c r="BJ385" i="1"/>
  <c r="BI385" i="1"/>
  <c r="BE385" i="1"/>
  <c r="BQ385" i="1"/>
  <c r="Z387" i="1"/>
  <c r="J388" i="1"/>
  <c r="K388" i="1"/>
  <c r="U388" i="1"/>
  <c r="G388" i="1"/>
  <c r="M388" i="1"/>
  <c r="C389" i="1"/>
  <c r="F388" i="1"/>
  <c r="O388" i="1"/>
  <c r="V388" i="1" s="1"/>
  <c r="W388" i="1" s="1"/>
  <c r="E388" i="1"/>
  <c r="L388" i="1"/>
  <c r="B390" i="1" l="1"/>
  <c r="P389" i="1"/>
  <c r="T389" i="1"/>
  <c r="Q389" i="1"/>
  <c r="R389" i="1"/>
  <c r="S389" i="1"/>
  <c r="AU386" i="1"/>
  <c r="AT386" i="1"/>
  <c r="AY386" i="1"/>
  <c r="AS386" i="1"/>
  <c r="AW386" i="1"/>
  <c r="BA386" i="1"/>
  <c r="AV386" i="1"/>
  <c r="AZ386" i="1"/>
  <c r="AR386" i="1"/>
  <c r="AP386" i="1"/>
  <c r="AX386" i="1"/>
  <c r="BB386" i="1"/>
  <c r="AQ386" i="1"/>
  <c r="BC386" i="1"/>
  <c r="CA386" i="1"/>
  <c r="AB386" i="1"/>
  <c r="AF386" i="1"/>
  <c r="AJ386" i="1"/>
  <c r="AN386" i="1"/>
  <c r="AH386" i="1"/>
  <c r="AD386" i="1"/>
  <c r="AL386" i="1"/>
  <c r="AI386" i="1"/>
  <c r="AK386" i="1"/>
  <c r="AM386" i="1"/>
  <c r="AG386" i="1"/>
  <c r="AE386" i="1"/>
  <c r="AC386" i="1"/>
  <c r="AO386" i="1"/>
  <c r="I389" i="1"/>
  <c r="N389" i="1"/>
  <c r="CE386" i="1"/>
  <c r="BI386" i="1"/>
  <c r="CB386" i="1"/>
  <c r="BT386" i="1"/>
  <c r="BX386" i="1"/>
  <c r="BZ386" i="1"/>
  <c r="BR386" i="1"/>
  <c r="CD386" i="1"/>
  <c r="BV386" i="1"/>
  <c r="BU386" i="1"/>
  <c r="BY386" i="1"/>
  <c r="CC386" i="1"/>
  <c r="BS386" i="1"/>
  <c r="BW386" i="1"/>
  <c r="BQ386" i="1"/>
  <c r="BD386" i="1"/>
  <c r="BN386" i="1"/>
  <c r="BH386" i="1"/>
  <c r="BJ386" i="1"/>
  <c r="BL386" i="1"/>
  <c r="BP386" i="1"/>
  <c r="BF386" i="1"/>
  <c r="BG386" i="1"/>
  <c r="AA387" i="1"/>
  <c r="BE386" i="1"/>
  <c r="BK386" i="1"/>
  <c r="Z388" i="1"/>
  <c r="BO386" i="1"/>
  <c r="BM386" i="1"/>
  <c r="J389" i="1"/>
  <c r="G389" i="1"/>
  <c r="C390" i="1"/>
  <c r="E389" i="1"/>
  <c r="K389" i="1"/>
  <c r="U389" i="1"/>
  <c r="M389" i="1"/>
  <c r="F389" i="1"/>
  <c r="O389" i="1"/>
  <c r="V389" i="1" s="1"/>
  <c r="W389" i="1" s="1"/>
  <c r="L389" i="1"/>
  <c r="B391" i="1" l="1"/>
  <c r="S390" i="1"/>
  <c r="P390" i="1"/>
  <c r="T390" i="1"/>
  <c r="Q390" i="1"/>
  <c r="R390" i="1"/>
  <c r="AS387" i="1"/>
  <c r="AT387" i="1"/>
  <c r="AU387" i="1"/>
  <c r="BA387" i="1"/>
  <c r="BC387" i="1"/>
  <c r="AQ387" i="1"/>
  <c r="AE387" i="1"/>
  <c r="AP387" i="1"/>
  <c r="BB387" i="1"/>
  <c r="AR387" i="1"/>
  <c r="AX387" i="1"/>
  <c r="AV387" i="1"/>
  <c r="AZ387" i="1"/>
  <c r="AW387" i="1"/>
  <c r="AY387" i="1"/>
  <c r="AM387" i="1"/>
  <c r="AI387" i="1"/>
  <c r="AC387" i="1"/>
  <c r="AK387" i="1"/>
  <c r="AO387" i="1"/>
  <c r="AD387" i="1"/>
  <c r="AH387" i="1"/>
  <c r="AL387" i="1"/>
  <c r="AB387" i="1"/>
  <c r="AJ387" i="1"/>
  <c r="AF387" i="1"/>
  <c r="AN387" i="1"/>
  <c r="AG387" i="1"/>
  <c r="I390" i="1"/>
  <c r="N390" i="1"/>
  <c r="BK387" i="1"/>
  <c r="CB387" i="1"/>
  <c r="BR387" i="1"/>
  <c r="BT387" i="1"/>
  <c r="BZ387" i="1"/>
  <c r="CD387" i="1"/>
  <c r="BV387" i="1"/>
  <c r="BX387" i="1"/>
  <c r="CE387" i="1"/>
  <c r="BY387" i="1"/>
  <c r="BW387" i="1"/>
  <c r="CC387" i="1"/>
  <c r="BS387" i="1"/>
  <c r="BU387" i="1"/>
  <c r="CA387" i="1"/>
  <c r="BG387" i="1"/>
  <c r="BM387" i="1"/>
  <c r="BI387" i="1"/>
  <c r="BP387" i="1"/>
  <c r="BD387" i="1"/>
  <c r="BN387" i="1"/>
  <c r="BL387" i="1"/>
  <c r="BH387" i="1"/>
  <c r="BJ387" i="1"/>
  <c r="BF387" i="1"/>
  <c r="BE387" i="1"/>
  <c r="AA388" i="1"/>
  <c r="BQ387" i="1"/>
  <c r="BO387" i="1"/>
  <c r="Z389" i="1"/>
  <c r="J390" i="1"/>
  <c r="M390" i="1"/>
  <c r="K390" i="1"/>
  <c r="U390" i="1"/>
  <c r="C391" i="1"/>
  <c r="G390" i="1"/>
  <c r="E390" i="1"/>
  <c r="L390" i="1"/>
  <c r="F390" i="1"/>
  <c r="O390" i="1"/>
  <c r="V390" i="1" s="1"/>
  <c r="W390" i="1" s="1"/>
  <c r="B392" i="1" l="1"/>
  <c r="R391" i="1"/>
  <c r="S391" i="1"/>
  <c r="T391" i="1"/>
  <c r="P391" i="1"/>
  <c r="Q391" i="1"/>
  <c r="AU388" i="1"/>
  <c r="AT388" i="1"/>
  <c r="AO388" i="1"/>
  <c r="BB388" i="1"/>
  <c r="AR388" i="1"/>
  <c r="AV388" i="1"/>
  <c r="AX388" i="1"/>
  <c r="AZ388" i="1"/>
  <c r="AP388" i="1"/>
  <c r="AW388" i="1"/>
  <c r="AQ388" i="1"/>
  <c r="BC388" i="1"/>
  <c r="AS388" i="1"/>
  <c r="AY388" i="1"/>
  <c r="BA388" i="1"/>
  <c r="AI388" i="1"/>
  <c r="AC388" i="1"/>
  <c r="BU388" i="1"/>
  <c r="AB388" i="1"/>
  <c r="AF388" i="1"/>
  <c r="AJ388" i="1"/>
  <c r="AN388" i="1"/>
  <c r="AD388" i="1"/>
  <c r="AL388" i="1"/>
  <c r="AH388" i="1"/>
  <c r="AE388" i="1"/>
  <c r="AK388" i="1"/>
  <c r="AM388" i="1"/>
  <c r="AG388" i="1"/>
  <c r="I391" i="1"/>
  <c r="N391" i="1"/>
  <c r="BE388" i="1"/>
  <c r="BZ388" i="1"/>
  <c r="BT388" i="1"/>
  <c r="CB388" i="1"/>
  <c r="BX388" i="1"/>
  <c r="BR388" i="1"/>
  <c r="BV388" i="1"/>
  <c r="CD388" i="1"/>
  <c r="BY388" i="1"/>
  <c r="CE388" i="1"/>
  <c r="CA388" i="1"/>
  <c r="CC388" i="1"/>
  <c r="BW388" i="1"/>
  <c r="BS388" i="1"/>
  <c r="BG388" i="1"/>
  <c r="BH388" i="1"/>
  <c r="BJ388" i="1"/>
  <c r="BL388" i="1"/>
  <c r="BF388" i="1"/>
  <c r="BD388" i="1"/>
  <c r="BN388" i="1"/>
  <c r="BP388" i="1"/>
  <c r="BQ388" i="1"/>
  <c r="AA389" i="1"/>
  <c r="BO388" i="1"/>
  <c r="BK388" i="1"/>
  <c r="BM388" i="1"/>
  <c r="BI388" i="1"/>
  <c r="Z390" i="1"/>
  <c r="J391" i="1"/>
  <c r="E391" i="1"/>
  <c r="M391" i="1"/>
  <c r="F391" i="1"/>
  <c r="O391" i="1"/>
  <c r="V391" i="1" s="1"/>
  <c r="W391" i="1" s="1"/>
  <c r="U391" i="1"/>
  <c r="L391" i="1"/>
  <c r="G391" i="1"/>
  <c r="K391" i="1"/>
  <c r="C392" i="1"/>
  <c r="B393" i="1" l="1"/>
  <c r="Q392" i="1"/>
  <c r="R392" i="1"/>
  <c r="P392" i="1"/>
  <c r="S392" i="1"/>
  <c r="T392" i="1"/>
  <c r="AU389" i="1"/>
  <c r="AT389" i="1"/>
  <c r="BC389" i="1"/>
  <c r="AE389" i="1"/>
  <c r="AX389" i="1"/>
  <c r="AV389" i="1"/>
  <c r="AZ389" i="1"/>
  <c r="AP389" i="1"/>
  <c r="BB389" i="1"/>
  <c r="AR389" i="1"/>
  <c r="AY389" i="1"/>
  <c r="AS389" i="1"/>
  <c r="BA389" i="1"/>
  <c r="AW389" i="1"/>
  <c r="AQ389" i="1"/>
  <c r="AO389" i="1"/>
  <c r="AI389" i="1"/>
  <c r="AK389" i="1"/>
  <c r="CA389" i="1"/>
  <c r="AD389" i="1"/>
  <c r="AH389" i="1"/>
  <c r="AL389" i="1"/>
  <c r="AF389" i="1"/>
  <c r="AN389" i="1"/>
  <c r="AJ389" i="1"/>
  <c r="AB389" i="1"/>
  <c r="AG389" i="1"/>
  <c r="AC389" i="1"/>
  <c r="AM389" i="1"/>
  <c r="I392" i="1"/>
  <c r="N392" i="1"/>
  <c r="BW389" i="1"/>
  <c r="BU389" i="1"/>
  <c r="BY389" i="1"/>
  <c r="BS389" i="1"/>
  <c r="BG389" i="1"/>
  <c r="BX389" i="1"/>
  <c r="BR389" i="1"/>
  <c r="BZ389" i="1"/>
  <c r="CB389" i="1"/>
  <c r="BV389" i="1"/>
  <c r="BT389" i="1"/>
  <c r="CD389" i="1"/>
  <c r="CE389" i="1"/>
  <c r="CC389" i="1"/>
  <c r="BQ389" i="1"/>
  <c r="BI389" i="1"/>
  <c r="AA390" i="1"/>
  <c r="BO389" i="1"/>
  <c r="BP389" i="1"/>
  <c r="BD389" i="1"/>
  <c r="BN389" i="1"/>
  <c r="BL389" i="1"/>
  <c r="BF389" i="1"/>
  <c r="BH389" i="1"/>
  <c r="BJ389" i="1"/>
  <c r="BM389" i="1"/>
  <c r="BE389" i="1"/>
  <c r="BK389" i="1"/>
  <c r="Z391" i="1"/>
  <c r="J392" i="1"/>
  <c r="E392" i="1"/>
  <c r="C393" i="1"/>
  <c r="U392" i="1"/>
  <c r="G392" i="1"/>
  <c r="O392" i="1"/>
  <c r="V392" i="1" s="1"/>
  <c r="W392" i="1" s="1"/>
  <c r="F392" i="1"/>
  <c r="M392" i="1"/>
  <c r="L392" i="1"/>
  <c r="K392" i="1"/>
  <c r="B394" i="1" l="1"/>
  <c r="P393" i="1"/>
  <c r="T393" i="1"/>
  <c r="Q393" i="1"/>
  <c r="R393" i="1"/>
  <c r="S393" i="1"/>
  <c r="AW390" i="1"/>
  <c r="AT390" i="1"/>
  <c r="AG390" i="1"/>
  <c r="AZ390" i="1"/>
  <c r="AR390" i="1"/>
  <c r="AV390" i="1"/>
  <c r="AX390" i="1"/>
  <c r="AP390" i="1"/>
  <c r="BB390" i="1"/>
  <c r="BA390" i="1"/>
  <c r="AQ390" i="1"/>
  <c r="AS390" i="1"/>
  <c r="AY390" i="1"/>
  <c r="BC390" i="1"/>
  <c r="AU390" i="1"/>
  <c r="AM390" i="1"/>
  <c r="AB390" i="1"/>
  <c r="AF390" i="1"/>
  <c r="AJ390" i="1"/>
  <c r="AN390" i="1"/>
  <c r="AH390" i="1"/>
  <c r="AL390" i="1"/>
  <c r="AD390" i="1"/>
  <c r="AE390" i="1"/>
  <c r="AC390" i="1"/>
  <c r="AO390" i="1"/>
  <c r="AI390" i="1"/>
  <c r="AK390" i="1"/>
  <c r="I393" i="1"/>
  <c r="N393" i="1"/>
  <c r="BQ390" i="1"/>
  <c r="BX390" i="1"/>
  <c r="CB390" i="1"/>
  <c r="BV390" i="1"/>
  <c r="BR390" i="1"/>
  <c r="BZ390" i="1"/>
  <c r="BT390" i="1"/>
  <c r="CD390" i="1"/>
  <c r="BU390" i="1"/>
  <c r="BS390" i="1"/>
  <c r="BW390" i="1"/>
  <c r="CA390" i="1"/>
  <c r="CC390" i="1"/>
  <c r="CE390" i="1"/>
  <c r="BY390" i="1"/>
  <c r="BE390" i="1"/>
  <c r="BL390" i="1"/>
  <c r="BF390" i="1"/>
  <c r="BP390" i="1"/>
  <c r="BN390" i="1"/>
  <c r="BJ390" i="1"/>
  <c r="BH390" i="1"/>
  <c r="BD390" i="1"/>
  <c r="BG390" i="1"/>
  <c r="AA391" i="1"/>
  <c r="BO390" i="1"/>
  <c r="BK390" i="1"/>
  <c r="Z392" i="1"/>
  <c r="BM390" i="1"/>
  <c r="BI390" i="1"/>
  <c r="J393" i="1"/>
  <c r="M393" i="1"/>
  <c r="G393" i="1"/>
  <c r="F393" i="1"/>
  <c r="O393" i="1"/>
  <c r="V393" i="1" s="1"/>
  <c r="W393" i="1" s="1"/>
  <c r="E393" i="1"/>
  <c r="K393" i="1"/>
  <c r="C394" i="1"/>
  <c r="L393" i="1"/>
  <c r="U393" i="1"/>
  <c r="B395" i="1" l="1"/>
  <c r="S394" i="1"/>
  <c r="P394" i="1"/>
  <c r="T394" i="1"/>
  <c r="Q394" i="1"/>
  <c r="R394" i="1"/>
  <c r="AY391" i="1"/>
  <c r="AT391" i="1"/>
  <c r="BC391" i="1"/>
  <c r="AP391" i="1"/>
  <c r="AX391" i="1"/>
  <c r="AV391" i="1"/>
  <c r="AZ391" i="1"/>
  <c r="AR391" i="1"/>
  <c r="BB391" i="1"/>
  <c r="AW391" i="1"/>
  <c r="BA391" i="1"/>
  <c r="AS391" i="1"/>
  <c r="AU391" i="1"/>
  <c r="AQ391" i="1"/>
  <c r="BU391" i="1"/>
  <c r="AD391" i="1"/>
  <c r="AH391" i="1"/>
  <c r="AL391" i="1"/>
  <c r="AB391" i="1"/>
  <c r="AJ391" i="1"/>
  <c r="AN391" i="1"/>
  <c r="AF391" i="1"/>
  <c r="AK391" i="1"/>
  <c r="AC391" i="1"/>
  <c r="AI391" i="1"/>
  <c r="AO391" i="1"/>
  <c r="AE391" i="1"/>
  <c r="AG391" i="1"/>
  <c r="AM391" i="1"/>
  <c r="I394" i="1"/>
  <c r="N394" i="1"/>
  <c r="BY391" i="1"/>
  <c r="BW391" i="1"/>
  <c r="CA391" i="1"/>
  <c r="CC391" i="1"/>
  <c r="BM391" i="1"/>
  <c r="BV391" i="1"/>
  <c r="CB391" i="1"/>
  <c r="BX391" i="1"/>
  <c r="BR391" i="1"/>
  <c r="BT391" i="1"/>
  <c r="BZ391" i="1"/>
  <c r="CD391" i="1"/>
  <c r="CE391" i="1"/>
  <c r="BS391" i="1"/>
  <c r="BO391" i="1"/>
  <c r="BG391" i="1"/>
  <c r="BE391" i="1"/>
  <c r="BD391" i="1"/>
  <c r="BN391" i="1"/>
  <c r="BH391" i="1"/>
  <c r="BJ391" i="1"/>
  <c r="BP391" i="1"/>
  <c r="BL391" i="1"/>
  <c r="BF391" i="1"/>
  <c r="BI391" i="1"/>
  <c r="AA392" i="1"/>
  <c r="BQ391" i="1"/>
  <c r="BK391" i="1"/>
  <c r="Z393" i="1"/>
  <c r="J394" i="1"/>
  <c r="L394" i="1"/>
  <c r="F394" i="1"/>
  <c r="C395" i="1"/>
  <c r="M394" i="1"/>
  <c r="O394" i="1"/>
  <c r="V394" i="1" s="1"/>
  <c r="W394" i="1" s="1"/>
  <c r="E394" i="1"/>
  <c r="U394" i="1"/>
  <c r="G394" i="1"/>
  <c r="K394" i="1"/>
  <c r="B396" i="1" l="1"/>
  <c r="R395" i="1"/>
  <c r="S395" i="1"/>
  <c r="P395" i="1"/>
  <c r="Q395" i="1"/>
  <c r="T395" i="1"/>
  <c r="AY392" i="1"/>
  <c r="AT392" i="1"/>
  <c r="AO392" i="1"/>
  <c r="AR392" i="1"/>
  <c r="AX392" i="1"/>
  <c r="AV392" i="1"/>
  <c r="BB392" i="1"/>
  <c r="AZ392" i="1"/>
  <c r="AP392" i="1"/>
  <c r="BA392" i="1"/>
  <c r="AS392" i="1"/>
  <c r="AW392" i="1"/>
  <c r="BC392" i="1"/>
  <c r="AQ392" i="1"/>
  <c r="AU392" i="1"/>
  <c r="AE392" i="1"/>
  <c r="AG392" i="1"/>
  <c r="AI392" i="1"/>
  <c r="AC392" i="1"/>
  <c r="BU392" i="1"/>
  <c r="AB392" i="1"/>
  <c r="AF392" i="1"/>
  <c r="AJ392" i="1"/>
  <c r="AN392" i="1"/>
  <c r="AD392" i="1"/>
  <c r="AL392" i="1"/>
  <c r="AH392" i="1"/>
  <c r="AM392" i="1"/>
  <c r="AK392" i="1"/>
  <c r="I395" i="1"/>
  <c r="N395" i="1"/>
  <c r="CA392" i="1"/>
  <c r="CC392" i="1"/>
  <c r="CB392" i="1"/>
  <c r="BX392" i="1"/>
  <c r="BR392" i="1"/>
  <c r="BT392" i="1"/>
  <c r="BZ392" i="1"/>
  <c r="CD392" i="1"/>
  <c r="BV392" i="1"/>
  <c r="BW392" i="1"/>
  <c r="CE392" i="1"/>
  <c r="BY392" i="1"/>
  <c r="BS392" i="1"/>
  <c r="BP392" i="1"/>
  <c r="BD392" i="1"/>
  <c r="BN392" i="1"/>
  <c r="BH392" i="1"/>
  <c r="BL392" i="1"/>
  <c r="BF392" i="1"/>
  <c r="BJ392" i="1"/>
  <c r="BK392" i="1"/>
  <c r="BG392" i="1"/>
  <c r="BI392" i="1"/>
  <c r="AA393" i="1"/>
  <c r="BO392" i="1"/>
  <c r="BM392" i="1"/>
  <c r="BE392" i="1"/>
  <c r="BQ392" i="1"/>
  <c r="Z394" i="1"/>
  <c r="J395" i="1"/>
  <c r="K395" i="1"/>
  <c r="C396" i="1"/>
  <c r="G395" i="1"/>
  <c r="O395" i="1"/>
  <c r="V395" i="1" s="1"/>
  <c r="W395" i="1" s="1"/>
  <c r="F395" i="1"/>
  <c r="U395" i="1"/>
  <c r="L395" i="1"/>
  <c r="E395" i="1"/>
  <c r="M395" i="1"/>
  <c r="B397" i="1" l="1"/>
  <c r="Q396" i="1"/>
  <c r="R396" i="1"/>
  <c r="S396" i="1"/>
  <c r="T396" i="1"/>
  <c r="P396" i="1"/>
  <c r="AW393" i="1"/>
  <c r="AT393" i="1"/>
  <c r="BC393" i="1"/>
  <c r="AI393" i="1"/>
  <c r="AP393" i="1"/>
  <c r="AZ393" i="1"/>
  <c r="BB393" i="1"/>
  <c r="AV393" i="1"/>
  <c r="AX393" i="1"/>
  <c r="AR393" i="1"/>
  <c r="AY393" i="1"/>
  <c r="BA393" i="1"/>
  <c r="AU393" i="1"/>
  <c r="AQ393" i="1"/>
  <c r="AS393" i="1"/>
  <c r="AM393" i="1"/>
  <c r="AG393" i="1"/>
  <c r="AD393" i="1"/>
  <c r="AH393" i="1"/>
  <c r="AL393" i="1"/>
  <c r="AF393" i="1"/>
  <c r="AN393" i="1"/>
  <c r="AB393" i="1"/>
  <c r="AJ393" i="1"/>
  <c r="AO393" i="1"/>
  <c r="AK393" i="1"/>
  <c r="AE393" i="1"/>
  <c r="AC393" i="1"/>
  <c r="I396" i="1"/>
  <c r="N396" i="1"/>
  <c r="BG393" i="1"/>
  <c r="CD393" i="1"/>
  <c r="BT393" i="1"/>
  <c r="BX393" i="1"/>
  <c r="BZ393" i="1"/>
  <c r="CB393" i="1"/>
  <c r="BV393" i="1"/>
  <c r="BR393" i="1"/>
  <c r="BU393" i="1"/>
  <c r="CC393" i="1"/>
  <c r="CA393" i="1"/>
  <c r="CE393" i="1"/>
  <c r="BY393" i="1"/>
  <c r="BS393" i="1"/>
  <c r="BW393" i="1"/>
  <c r="BM393" i="1"/>
  <c r="BP393" i="1"/>
  <c r="BF393" i="1"/>
  <c r="BD393" i="1"/>
  <c r="BN393" i="1"/>
  <c r="BJ393" i="1"/>
  <c r="BL393" i="1"/>
  <c r="BH393" i="1"/>
  <c r="BO393" i="1"/>
  <c r="BI393" i="1"/>
  <c r="BQ393" i="1"/>
  <c r="AA394" i="1"/>
  <c r="BE393" i="1"/>
  <c r="BK393" i="1"/>
  <c r="Z395" i="1"/>
  <c r="J396" i="1"/>
  <c r="L396" i="1"/>
  <c r="G396" i="1"/>
  <c r="U396" i="1"/>
  <c r="F396" i="1"/>
  <c r="K396" i="1"/>
  <c r="O396" i="1"/>
  <c r="M396" i="1"/>
  <c r="C397" i="1"/>
  <c r="E396" i="1"/>
  <c r="B398" i="1" l="1"/>
  <c r="P397" i="1"/>
  <c r="T397" i="1"/>
  <c r="Q397" i="1"/>
  <c r="R397" i="1"/>
  <c r="S397" i="1"/>
  <c r="Z396" i="1"/>
  <c r="V396" i="1"/>
  <c r="W396" i="1" s="1"/>
  <c r="AY394" i="1"/>
  <c r="AT394" i="1"/>
  <c r="AQ394" i="1"/>
  <c r="AU394" i="1"/>
  <c r="AC394" i="1"/>
  <c r="AX394" i="1"/>
  <c r="AV394" i="1"/>
  <c r="AP394" i="1"/>
  <c r="AZ394" i="1"/>
  <c r="BB394" i="1"/>
  <c r="AR394" i="1"/>
  <c r="BA394" i="1"/>
  <c r="BC394" i="1"/>
  <c r="AW394" i="1"/>
  <c r="AS394" i="1"/>
  <c r="AE394" i="1"/>
  <c r="BS394" i="1"/>
  <c r="AB394" i="1"/>
  <c r="AF394" i="1"/>
  <c r="AJ394" i="1"/>
  <c r="AN394" i="1"/>
  <c r="AH394" i="1"/>
  <c r="AD394" i="1"/>
  <c r="AL394" i="1"/>
  <c r="AO394" i="1"/>
  <c r="AI394" i="1"/>
  <c r="AK394" i="1"/>
  <c r="AM394" i="1"/>
  <c r="AG394" i="1"/>
  <c r="I397" i="1"/>
  <c r="N397" i="1"/>
  <c r="BY394" i="1"/>
  <c r="BU394" i="1"/>
  <c r="CE394" i="1"/>
  <c r="CC394" i="1"/>
  <c r="CA394" i="1"/>
  <c r="BG394" i="1"/>
  <c r="CB394" i="1"/>
  <c r="BT394" i="1"/>
  <c r="BX394" i="1"/>
  <c r="BR394" i="1"/>
  <c r="BZ394" i="1"/>
  <c r="CD394" i="1"/>
  <c r="BV394" i="1"/>
  <c r="BW394" i="1"/>
  <c r="BK394" i="1"/>
  <c r="BI394" i="1"/>
  <c r="BE394" i="1"/>
  <c r="BO394" i="1"/>
  <c r="BM394" i="1"/>
  <c r="AA396" i="1"/>
  <c r="BD394" i="1"/>
  <c r="BN394" i="1"/>
  <c r="BH394" i="1"/>
  <c r="BJ394" i="1"/>
  <c r="BF394" i="1"/>
  <c r="BP394" i="1"/>
  <c r="BL394" i="1"/>
  <c r="BQ394" i="1"/>
  <c r="AA395" i="1"/>
  <c r="J397" i="1"/>
  <c r="U397" i="1"/>
  <c r="O397" i="1"/>
  <c r="V397" i="1" s="1"/>
  <c r="W397" i="1" s="1"/>
  <c r="L397" i="1"/>
  <c r="M397" i="1"/>
  <c r="G397" i="1"/>
  <c r="E397" i="1"/>
  <c r="F397" i="1"/>
  <c r="K397" i="1"/>
  <c r="C398" i="1"/>
  <c r="B399" i="1" l="1"/>
  <c r="S398" i="1"/>
  <c r="P398" i="1"/>
  <c r="T398" i="1"/>
  <c r="Q398" i="1"/>
  <c r="R398" i="1"/>
  <c r="AS395" i="1"/>
  <c r="AT395" i="1"/>
  <c r="AS396" i="1"/>
  <c r="AT396" i="1"/>
  <c r="AQ396" i="1"/>
  <c r="AW396" i="1"/>
  <c r="BC395" i="1"/>
  <c r="BC396" i="1"/>
  <c r="AI395" i="1"/>
  <c r="AV395" i="1"/>
  <c r="AZ395" i="1"/>
  <c r="BB395" i="1"/>
  <c r="AR395" i="1"/>
  <c r="AX395" i="1"/>
  <c r="AP395" i="1"/>
  <c r="AY395" i="1"/>
  <c r="BA395" i="1"/>
  <c r="AK396" i="1"/>
  <c r="AP396" i="1"/>
  <c r="AV396" i="1"/>
  <c r="AR396" i="1"/>
  <c r="AX396" i="1"/>
  <c r="AZ396" i="1"/>
  <c r="BB396" i="1"/>
  <c r="AQ395" i="1"/>
  <c r="AW395" i="1"/>
  <c r="AU396" i="1"/>
  <c r="AU395" i="1"/>
  <c r="BA396" i="1"/>
  <c r="AY396" i="1"/>
  <c r="AO396" i="1"/>
  <c r="AC396" i="1"/>
  <c r="AE396" i="1"/>
  <c r="AI396" i="1"/>
  <c r="AG395" i="1"/>
  <c r="AO395" i="1"/>
  <c r="AE395" i="1"/>
  <c r="CC396" i="1"/>
  <c r="AB396" i="1"/>
  <c r="AF396" i="1"/>
  <c r="AJ396" i="1"/>
  <c r="AN396" i="1"/>
  <c r="AD396" i="1"/>
  <c r="AL396" i="1"/>
  <c r="AH396" i="1"/>
  <c r="AM396" i="1"/>
  <c r="AG396" i="1"/>
  <c r="AC395" i="1"/>
  <c r="AM395" i="1"/>
  <c r="AK395" i="1"/>
  <c r="CC395" i="1"/>
  <c r="AD395" i="1"/>
  <c r="AH395" i="1"/>
  <c r="AL395" i="1"/>
  <c r="AB395" i="1"/>
  <c r="AJ395" i="1"/>
  <c r="AF395" i="1"/>
  <c r="AN395" i="1"/>
  <c r="I398" i="1"/>
  <c r="N398" i="1"/>
  <c r="CA395" i="1"/>
  <c r="CE395" i="1"/>
  <c r="BW395" i="1"/>
  <c r="BY395" i="1"/>
  <c r="BU395" i="1"/>
  <c r="BG396" i="1"/>
  <c r="CB396" i="1"/>
  <c r="BX396" i="1"/>
  <c r="BV396" i="1"/>
  <c r="BT396" i="1"/>
  <c r="BZ396" i="1"/>
  <c r="BR396" i="1"/>
  <c r="CD396" i="1"/>
  <c r="BK395" i="1"/>
  <c r="BT395" i="1"/>
  <c r="CD395" i="1"/>
  <c r="CB395" i="1"/>
  <c r="BZ395" i="1"/>
  <c r="BX395" i="1"/>
  <c r="BV395" i="1"/>
  <c r="BR395" i="1"/>
  <c r="BS395" i="1"/>
  <c r="CA396" i="1"/>
  <c r="BY396" i="1"/>
  <c r="BU396" i="1"/>
  <c r="BW396" i="1"/>
  <c r="CE396" i="1"/>
  <c r="BS396" i="1"/>
  <c r="BM395" i="1"/>
  <c r="BG395" i="1"/>
  <c r="BQ395" i="1"/>
  <c r="BE395" i="1"/>
  <c r="BE396" i="1"/>
  <c r="BH396" i="1"/>
  <c r="BJ396" i="1"/>
  <c r="BL396" i="1"/>
  <c r="BF396" i="1"/>
  <c r="BP396" i="1"/>
  <c r="BN396" i="1"/>
  <c r="BD396" i="1"/>
  <c r="BM396" i="1"/>
  <c r="BO396" i="1"/>
  <c r="BK396" i="1"/>
  <c r="BI395" i="1"/>
  <c r="BL395" i="1"/>
  <c r="BH395" i="1"/>
  <c r="BP395" i="1"/>
  <c r="BF395" i="1"/>
  <c r="BJ395" i="1"/>
  <c r="BD395" i="1"/>
  <c r="BN395" i="1"/>
  <c r="BO395" i="1"/>
  <c r="Z397" i="1"/>
  <c r="BQ396" i="1"/>
  <c r="BI396" i="1"/>
  <c r="J398" i="1"/>
  <c r="F398" i="1"/>
  <c r="U398" i="1"/>
  <c r="E398" i="1"/>
  <c r="L398" i="1"/>
  <c r="C399" i="1"/>
  <c r="G398" i="1"/>
  <c r="O398" i="1"/>
  <c r="M398" i="1"/>
  <c r="K398" i="1"/>
  <c r="B400" i="1" l="1"/>
  <c r="R399" i="1"/>
  <c r="S399" i="1"/>
  <c r="T399" i="1"/>
  <c r="P399" i="1"/>
  <c r="Q399" i="1"/>
  <c r="Z398" i="1"/>
  <c r="AA398" i="1" s="1"/>
  <c r="V398" i="1"/>
  <c r="W398" i="1" s="1"/>
  <c r="I399" i="1"/>
  <c r="N399" i="1"/>
  <c r="AA397" i="1"/>
  <c r="J399" i="1"/>
  <c r="G399" i="1"/>
  <c r="F399" i="1"/>
  <c r="C400" i="1"/>
  <c r="L399" i="1"/>
  <c r="M399" i="1"/>
  <c r="U399" i="1"/>
  <c r="O399" i="1"/>
  <c r="E399" i="1"/>
  <c r="K399" i="1"/>
  <c r="B401" i="1" l="1"/>
  <c r="Q400" i="1"/>
  <c r="R400" i="1"/>
  <c r="P400" i="1"/>
  <c r="S400" i="1"/>
  <c r="T400" i="1"/>
  <c r="Z399" i="1"/>
  <c r="AA399" i="1" s="1"/>
  <c r="AT399" i="1" s="1"/>
  <c r="V399" i="1"/>
  <c r="W399" i="1" s="1"/>
  <c r="AQ397" i="1"/>
  <c r="AT397" i="1"/>
  <c r="AW398" i="1"/>
  <c r="AT398" i="1"/>
  <c r="BC398" i="1"/>
  <c r="AU397" i="1"/>
  <c r="AS398" i="1"/>
  <c r="AW397" i="1"/>
  <c r="AU398" i="1"/>
  <c r="AE397" i="1"/>
  <c r="AP397" i="1"/>
  <c r="AX397" i="1"/>
  <c r="AV397" i="1"/>
  <c r="AZ397" i="1"/>
  <c r="AR397" i="1"/>
  <c r="BB397" i="1"/>
  <c r="BA397" i="1"/>
  <c r="AY397" i="1"/>
  <c r="BA398" i="1"/>
  <c r="AK398" i="1"/>
  <c r="AV398" i="1"/>
  <c r="AP398" i="1"/>
  <c r="AX398" i="1"/>
  <c r="AZ398" i="1"/>
  <c r="BB398" i="1"/>
  <c r="AR398" i="1"/>
  <c r="AS397" i="1"/>
  <c r="BC397" i="1"/>
  <c r="AY398" i="1"/>
  <c r="AQ398" i="1"/>
  <c r="AI398" i="1"/>
  <c r="AE398" i="1"/>
  <c r="AC398" i="1"/>
  <c r="AM397" i="1"/>
  <c r="AO398" i="1"/>
  <c r="AO397" i="1"/>
  <c r="AI397" i="1"/>
  <c r="AK397" i="1"/>
  <c r="BW397" i="1"/>
  <c r="AD397" i="1"/>
  <c r="AH397" i="1"/>
  <c r="AL397" i="1"/>
  <c r="AF397" i="1"/>
  <c r="AN397" i="1"/>
  <c r="AJ397" i="1"/>
  <c r="AB397" i="1"/>
  <c r="CE398" i="1"/>
  <c r="AB398" i="1"/>
  <c r="AF398" i="1"/>
  <c r="AJ398" i="1"/>
  <c r="AN398" i="1"/>
  <c r="AH398" i="1"/>
  <c r="AL398" i="1"/>
  <c r="AD398" i="1"/>
  <c r="AM398" i="1"/>
  <c r="AG398" i="1"/>
  <c r="AG397" i="1"/>
  <c r="AC397" i="1"/>
  <c r="BJ398" i="1"/>
  <c r="BK398" i="1"/>
  <c r="BS398" i="1"/>
  <c r="BL398" i="1"/>
  <c r="BE398" i="1"/>
  <c r="CC398" i="1"/>
  <c r="BO398" i="1"/>
  <c r="BH398" i="1"/>
  <c r="BY398" i="1"/>
  <c r="BQ398" i="1"/>
  <c r="BF398" i="1"/>
  <c r="BU398" i="1"/>
  <c r="BG398" i="1"/>
  <c r="BI398" i="1"/>
  <c r="BD398" i="1"/>
  <c r="CA398" i="1"/>
  <c r="I400" i="1"/>
  <c r="N400" i="1"/>
  <c r="BM398" i="1"/>
  <c r="BN398" i="1"/>
  <c r="BP398" i="1"/>
  <c r="BW398" i="1"/>
  <c r="CA397" i="1"/>
  <c r="CE397" i="1"/>
  <c r="BK397" i="1"/>
  <c r="BT397" i="1"/>
  <c r="CB397" i="1"/>
  <c r="BR397" i="1"/>
  <c r="BZ397" i="1"/>
  <c r="BV397" i="1"/>
  <c r="CD397" i="1"/>
  <c r="BX397" i="1"/>
  <c r="BU397" i="1"/>
  <c r="CC397" i="1"/>
  <c r="BY397" i="1"/>
  <c r="BS397" i="1"/>
  <c r="BR398" i="1"/>
  <c r="BT398" i="1"/>
  <c r="CB398" i="1"/>
  <c r="BZ398" i="1"/>
  <c r="BX398" i="1"/>
  <c r="CD398" i="1"/>
  <c r="BV398" i="1"/>
  <c r="BE397" i="1"/>
  <c r="BH397" i="1"/>
  <c r="BJ397" i="1"/>
  <c r="BL397" i="1"/>
  <c r="BF397" i="1"/>
  <c r="BP397" i="1"/>
  <c r="BD397" i="1"/>
  <c r="BN397" i="1"/>
  <c r="BG397" i="1"/>
  <c r="BM397" i="1"/>
  <c r="BI397" i="1"/>
  <c r="BQ397" i="1"/>
  <c r="BO397" i="1"/>
  <c r="J400" i="1"/>
  <c r="E400" i="1"/>
  <c r="L400" i="1"/>
  <c r="O400" i="1"/>
  <c r="V400" i="1" s="1"/>
  <c r="W400" i="1" s="1"/>
  <c r="F400" i="1"/>
  <c r="M400" i="1"/>
  <c r="C401" i="1"/>
  <c r="U400" i="1"/>
  <c r="G400" i="1"/>
  <c r="K400" i="1"/>
  <c r="B402" i="1" l="1"/>
  <c r="P401" i="1"/>
  <c r="T401" i="1"/>
  <c r="Q401" i="1"/>
  <c r="R401" i="1"/>
  <c r="S401" i="1"/>
  <c r="AE399" i="1"/>
  <c r="AZ399" i="1"/>
  <c r="AX399" i="1"/>
  <c r="AV399" i="1"/>
  <c r="AR399" i="1"/>
  <c r="BB399" i="1"/>
  <c r="AP399" i="1"/>
  <c r="AY399" i="1"/>
  <c r="AW399" i="1"/>
  <c r="AU399" i="1"/>
  <c r="AQ399" i="1"/>
  <c r="BC399" i="1"/>
  <c r="BA399" i="1"/>
  <c r="AS399" i="1"/>
  <c r="AM399" i="1"/>
  <c r="AC399" i="1"/>
  <c r="AI399" i="1"/>
  <c r="AO399" i="1"/>
  <c r="AD399" i="1"/>
  <c r="AH399" i="1"/>
  <c r="AL399" i="1"/>
  <c r="AB399" i="1"/>
  <c r="AJ399" i="1"/>
  <c r="AN399" i="1"/>
  <c r="AF399" i="1"/>
  <c r="AK399" i="1"/>
  <c r="AG399" i="1"/>
  <c r="I401" i="1"/>
  <c r="N401" i="1"/>
  <c r="BM399" i="1"/>
  <c r="BT399" i="1"/>
  <c r="BR399" i="1"/>
  <c r="BZ399" i="1"/>
  <c r="BV399" i="1"/>
  <c r="BX399" i="1"/>
  <c r="CB399" i="1"/>
  <c r="CD399" i="1"/>
  <c r="BU399" i="1"/>
  <c r="BS399" i="1"/>
  <c r="BY399" i="1"/>
  <c r="CE399" i="1"/>
  <c r="CC399" i="1"/>
  <c r="BW399" i="1"/>
  <c r="CA399" i="1"/>
  <c r="BE399" i="1"/>
  <c r="BH399" i="1"/>
  <c r="BJ399" i="1"/>
  <c r="BL399" i="1"/>
  <c r="BF399" i="1"/>
  <c r="BD399" i="1"/>
  <c r="BN399" i="1"/>
  <c r="BP399" i="1"/>
  <c r="Z400" i="1"/>
  <c r="BI399" i="1"/>
  <c r="BO399" i="1"/>
  <c r="BK399" i="1"/>
  <c r="BQ399" i="1"/>
  <c r="BG399" i="1"/>
  <c r="J401" i="1"/>
  <c r="M401" i="1"/>
  <c r="O401" i="1"/>
  <c r="V401" i="1" s="1"/>
  <c r="W401" i="1" s="1"/>
  <c r="K401" i="1"/>
  <c r="C402" i="1"/>
  <c r="L401" i="1"/>
  <c r="G401" i="1"/>
  <c r="U401" i="1"/>
  <c r="E401" i="1"/>
  <c r="F401" i="1"/>
  <c r="B403" i="1" l="1"/>
  <c r="S402" i="1"/>
  <c r="P402" i="1"/>
  <c r="T402" i="1"/>
  <c r="Q402" i="1"/>
  <c r="R402" i="1"/>
  <c r="I402" i="1"/>
  <c r="N402" i="1"/>
  <c r="AA400" i="1"/>
  <c r="Z401" i="1"/>
  <c r="J402" i="1"/>
  <c r="G402" i="1"/>
  <c r="E402" i="1"/>
  <c r="C403" i="1"/>
  <c r="O402" i="1"/>
  <c r="V402" i="1" s="1"/>
  <c r="W402" i="1" s="1"/>
  <c r="U402" i="1"/>
  <c r="L402" i="1"/>
  <c r="K402" i="1"/>
  <c r="F402" i="1"/>
  <c r="M402" i="1"/>
  <c r="B404" i="1" l="1"/>
  <c r="R403" i="1"/>
  <c r="S403" i="1"/>
  <c r="P403" i="1"/>
  <c r="Q403" i="1"/>
  <c r="T403" i="1"/>
  <c r="AW400" i="1"/>
  <c r="AT400" i="1"/>
  <c r="AS400" i="1"/>
  <c r="AU400" i="1"/>
  <c r="AG400" i="1"/>
  <c r="AP400" i="1"/>
  <c r="AZ400" i="1"/>
  <c r="AR400" i="1"/>
  <c r="AX400" i="1"/>
  <c r="BB400" i="1"/>
  <c r="AV400" i="1"/>
  <c r="AQ400" i="1"/>
  <c r="BC400" i="1"/>
  <c r="AY400" i="1"/>
  <c r="BA400" i="1"/>
  <c r="AO400" i="1"/>
  <c r="AE400" i="1"/>
  <c r="AK400" i="1"/>
  <c r="CC400" i="1"/>
  <c r="AB400" i="1"/>
  <c r="AF400" i="1"/>
  <c r="AJ400" i="1"/>
  <c r="AN400" i="1"/>
  <c r="AD400" i="1"/>
  <c r="AL400" i="1"/>
  <c r="AH400" i="1"/>
  <c r="AM400" i="1"/>
  <c r="AI400" i="1"/>
  <c r="AC400" i="1"/>
  <c r="I403" i="1"/>
  <c r="N403" i="1"/>
  <c r="BU400" i="1"/>
  <c r="BS400" i="1"/>
  <c r="CE400" i="1"/>
  <c r="BW400" i="1"/>
  <c r="BQ400" i="1"/>
  <c r="CB400" i="1"/>
  <c r="BT400" i="1"/>
  <c r="BX400" i="1"/>
  <c r="BR400" i="1"/>
  <c r="BV400" i="1"/>
  <c r="CD400" i="1"/>
  <c r="BZ400" i="1"/>
  <c r="CA400" i="1"/>
  <c r="BY400" i="1"/>
  <c r="BK400" i="1"/>
  <c r="BI400" i="1"/>
  <c r="AA401" i="1"/>
  <c r="BO400" i="1"/>
  <c r="BP400" i="1"/>
  <c r="BD400" i="1"/>
  <c r="BN400" i="1"/>
  <c r="BJ400" i="1"/>
  <c r="BF400" i="1"/>
  <c r="BL400" i="1"/>
  <c r="BH400" i="1"/>
  <c r="BG400" i="1"/>
  <c r="BE400" i="1"/>
  <c r="BM400" i="1"/>
  <c r="Z402" i="1"/>
  <c r="J403" i="1"/>
  <c r="K403" i="1"/>
  <c r="G403" i="1"/>
  <c r="L403" i="1"/>
  <c r="O403" i="1"/>
  <c r="V403" i="1" s="1"/>
  <c r="W403" i="1" s="1"/>
  <c r="C404" i="1"/>
  <c r="F403" i="1"/>
  <c r="U403" i="1"/>
  <c r="E403" i="1"/>
  <c r="M403" i="1"/>
  <c r="B405" i="1" l="1"/>
  <c r="Q404" i="1"/>
  <c r="R404" i="1"/>
  <c r="S404" i="1"/>
  <c r="T404" i="1"/>
  <c r="P404" i="1"/>
  <c r="AQ401" i="1"/>
  <c r="AT401" i="1"/>
  <c r="AU401" i="1"/>
  <c r="AI401" i="1"/>
  <c r="AX401" i="1"/>
  <c r="AV401" i="1"/>
  <c r="AZ401" i="1"/>
  <c r="BB401" i="1"/>
  <c r="AR401" i="1"/>
  <c r="AP401" i="1"/>
  <c r="BA401" i="1"/>
  <c r="AW401" i="1"/>
  <c r="AS401" i="1"/>
  <c r="BC401" i="1"/>
  <c r="AY401" i="1"/>
  <c r="AM401" i="1"/>
  <c r="AG401" i="1"/>
  <c r="AD401" i="1"/>
  <c r="AH401" i="1"/>
  <c r="AL401" i="1"/>
  <c r="AF401" i="1"/>
  <c r="AN401" i="1"/>
  <c r="AB401" i="1"/>
  <c r="AJ401" i="1"/>
  <c r="AK401" i="1"/>
  <c r="AE401" i="1"/>
  <c r="AO401" i="1"/>
  <c r="AC401" i="1"/>
  <c r="I404" i="1"/>
  <c r="N404" i="1"/>
  <c r="BK401" i="1"/>
  <c r="BZ401" i="1"/>
  <c r="CB401" i="1"/>
  <c r="BT401" i="1"/>
  <c r="BX401" i="1"/>
  <c r="BV401" i="1"/>
  <c r="BR401" i="1"/>
  <c r="CD401" i="1"/>
  <c r="BY401" i="1"/>
  <c r="BS401" i="1"/>
  <c r="BU401" i="1"/>
  <c r="BW401" i="1"/>
  <c r="CA401" i="1"/>
  <c r="CE401" i="1"/>
  <c r="CC401" i="1"/>
  <c r="BO401" i="1"/>
  <c r="BQ401" i="1"/>
  <c r="BG401" i="1"/>
  <c r="BM401" i="1"/>
  <c r="AA402" i="1"/>
  <c r="BI401" i="1"/>
  <c r="BP401" i="1"/>
  <c r="BD401" i="1"/>
  <c r="BN401" i="1"/>
  <c r="BF401" i="1"/>
  <c r="BH401" i="1"/>
  <c r="BJ401" i="1"/>
  <c r="BL401" i="1"/>
  <c r="BE401" i="1"/>
  <c r="Z403" i="1"/>
  <c r="J404" i="1"/>
  <c r="O404" i="1"/>
  <c r="V404" i="1" s="1"/>
  <c r="W404" i="1" s="1"/>
  <c r="C405" i="1"/>
  <c r="M404" i="1"/>
  <c r="E404" i="1"/>
  <c r="G404" i="1"/>
  <c r="K404" i="1"/>
  <c r="F404" i="1"/>
  <c r="L404" i="1"/>
  <c r="U404" i="1"/>
  <c r="B406" i="1" l="1"/>
  <c r="P405" i="1"/>
  <c r="T405" i="1"/>
  <c r="Q405" i="1"/>
  <c r="R405" i="1"/>
  <c r="S405" i="1"/>
  <c r="AY402" i="1"/>
  <c r="AT402" i="1"/>
  <c r="AS402" i="1"/>
  <c r="AU402" i="1"/>
  <c r="AQ402" i="1"/>
  <c r="AR402" i="1"/>
  <c r="AX402" i="1"/>
  <c r="AV402" i="1"/>
  <c r="AZ402" i="1"/>
  <c r="BB402" i="1"/>
  <c r="AP402" i="1"/>
  <c r="BA402" i="1"/>
  <c r="AW402" i="1"/>
  <c r="BC402" i="1"/>
  <c r="AB402" i="1"/>
  <c r="AF402" i="1"/>
  <c r="AJ402" i="1"/>
  <c r="AN402" i="1"/>
  <c r="AH402" i="1"/>
  <c r="AD402" i="1"/>
  <c r="AL402" i="1"/>
  <c r="AE402" i="1"/>
  <c r="AC402" i="1"/>
  <c r="AO402" i="1"/>
  <c r="AI402" i="1"/>
  <c r="AK402" i="1"/>
  <c r="AM402" i="1"/>
  <c r="AG402" i="1"/>
  <c r="I405" i="1"/>
  <c r="N405" i="1"/>
  <c r="BM402" i="1"/>
  <c r="BT402" i="1"/>
  <c r="BX402" i="1"/>
  <c r="CD402" i="1"/>
  <c r="BR402" i="1"/>
  <c r="BZ402" i="1"/>
  <c r="BV402" i="1"/>
  <c r="CB402" i="1"/>
  <c r="BU402" i="1"/>
  <c r="CC402" i="1"/>
  <c r="BY402" i="1"/>
  <c r="BW402" i="1"/>
  <c r="BS402" i="1"/>
  <c r="CE402" i="1"/>
  <c r="CA402" i="1"/>
  <c r="BI402" i="1"/>
  <c r="BO402" i="1"/>
  <c r="BQ402" i="1"/>
  <c r="BD402" i="1"/>
  <c r="BN402" i="1"/>
  <c r="BH402" i="1"/>
  <c r="BJ402" i="1"/>
  <c r="BL402" i="1"/>
  <c r="BP402" i="1"/>
  <c r="BF402" i="1"/>
  <c r="BK402" i="1"/>
  <c r="BE402" i="1"/>
  <c r="BG402" i="1"/>
  <c r="Z404" i="1"/>
  <c r="AA403" i="1"/>
  <c r="J405" i="1"/>
  <c r="G405" i="1"/>
  <c r="K405" i="1"/>
  <c r="M405" i="1"/>
  <c r="C406" i="1"/>
  <c r="F405" i="1"/>
  <c r="U405" i="1"/>
  <c r="O405" i="1"/>
  <c r="V405" i="1" s="1"/>
  <c r="W405" i="1" s="1"/>
  <c r="L405" i="1"/>
  <c r="E405" i="1"/>
  <c r="B407" i="1" l="1"/>
  <c r="S406" i="1"/>
  <c r="P406" i="1"/>
  <c r="T406" i="1"/>
  <c r="Q406" i="1"/>
  <c r="R406" i="1"/>
  <c r="BC403" i="1"/>
  <c r="AT403" i="1"/>
  <c r="AE403" i="1"/>
  <c r="AP403" i="1"/>
  <c r="AX403" i="1"/>
  <c r="AV403" i="1"/>
  <c r="AZ403" i="1"/>
  <c r="BB403" i="1"/>
  <c r="AR403" i="1"/>
  <c r="AQ403" i="1"/>
  <c r="AS403" i="1"/>
  <c r="BA403" i="1"/>
  <c r="AY403" i="1"/>
  <c r="AW403" i="1"/>
  <c r="AU403" i="1"/>
  <c r="AC403" i="1"/>
  <c r="AO403" i="1"/>
  <c r="AM403" i="1"/>
  <c r="BY403" i="1"/>
  <c r="AD403" i="1"/>
  <c r="AH403" i="1"/>
  <c r="AL403" i="1"/>
  <c r="AB403" i="1"/>
  <c r="AJ403" i="1"/>
  <c r="AF403" i="1"/>
  <c r="AN403" i="1"/>
  <c r="AG403" i="1"/>
  <c r="AK403" i="1"/>
  <c r="AI403" i="1"/>
  <c r="I406" i="1"/>
  <c r="N406" i="1"/>
  <c r="CA403" i="1"/>
  <c r="BS403" i="1"/>
  <c r="CE403" i="1"/>
  <c r="BM403" i="1"/>
  <c r="BT403" i="1"/>
  <c r="CB403" i="1"/>
  <c r="CD403" i="1"/>
  <c r="BX403" i="1"/>
  <c r="BZ403" i="1"/>
  <c r="BV403" i="1"/>
  <c r="BR403" i="1"/>
  <c r="BU403" i="1"/>
  <c r="BW403" i="1"/>
  <c r="CC403" i="1"/>
  <c r="BE403" i="1"/>
  <c r="BI403" i="1"/>
  <c r="BH403" i="1"/>
  <c r="BJ403" i="1"/>
  <c r="BL403" i="1"/>
  <c r="BN403" i="1"/>
  <c r="BP403" i="1"/>
  <c r="BF403" i="1"/>
  <c r="BD403" i="1"/>
  <c r="BO403" i="1"/>
  <c r="BQ403" i="1"/>
  <c r="BK403" i="1"/>
  <c r="BG403" i="1"/>
  <c r="AA404" i="1"/>
  <c r="Z405" i="1"/>
  <c r="J406" i="1"/>
  <c r="L406" i="1"/>
  <c r="E406" i="1"/>
  <c r="M406" i="1"/>
  <c r="O406" i="1"/>
  <c r="V406" i="1" s="1"/>
  <c r="W406" i="1" s="1"/>
  <c r="C407" i="1"/>
  <c r="F406" i="1"/>
  <c r="K406" i="1"/>
  <c r="U406" i="1"/>
  <c r="G406" i="1"/>
  <c r="B408" i="1" l="1"/>
  <c r="R407" i="1"/>
  <c r="S407" i="1"/>
  <c r="T407" i="1"/>
  <c r="P407" i="1"/>
  <c r="Q407" i="1"/>
  <c r="AU404" i="1"/>
  <c r="AT404" i="1"/>
  <c r="BC404" i="1"/>
  <c r="AZ404" i="1"/>
  <c r="AX404" i="1"/>
  <c r="AV404" i="1"/>
  <c r="BB404" i="1"/>
  <c r="AP404" i="1"/>
  <c r="AR404" i="1"/>
  <c r="AW404" i="1"/>
  <c r="AY404" i="1"/>
  <c r="AS404" i="1"/>
  <c r="BA404" i="1"/>
  <c r="AQ404" i="1"/>
  <c r="CA404" i="1"/>
  <c r="AB404" i="1"/>
  <c r="AF404" i="1"/>
  <c r="AJ404" i="1"/>
  <c r="AN404" i="1"/>
  <c r="AD404" i="1"/>
  <c r="AL404" i="1"/>
  <c r="AH404" i="1"/>
  <c r="AI404" i="1"/>
  <c r="AC404" i="1"/>
  <c r="AO404" i="1"/>
  <c r="AE404" i="1"/>
  <c r="AK404" i="1"/>
  <c r="AM404" i="1"/>
  <c r="AG404" i="1"/>
  <c r="I407" i="1"/>
  <c r="N407" i="1"/>
  <c r="CC404" i="1"/>
  <c r="BI404" i="1"/>
  <c r="BT404" i="1"/>
  <c r="BX404" i="1"/>
  <c r="CB404" i="1"/>
  <c r="BZ404" i="1"/>
  <c r="BV404" i="1"/>
  <c r="BR404" i="1"/>
  <c r="CD404" i="1"/>
  <c r="BY404" i="1"/>
  <c r="CE404" i="1"/>
  <c r="BU404" i="1"/>
  <c r="BW404" i="1"/>
  <c r="BS404" i="1"/>
  <c r="BO404" i="1"/>
  <c r="BL404" i="1"/>
  <c r="BF404" i="1"/>
  <c r="BP404" i="1"/>
  <c r="BD404" i="1"/>
  <c r="BH404" i="1"/>
  <c r="BJ404" i="1"/>
  <c r="BN404" i="1"/>
  <c r="BG404" i="1"/>
  <c r="BE404" i="1"/>
  <c r="BK404" i="1"/>
  <c r="BQ404" i="1"/>
  <c r="BM404" i="1"/>
  <c r="AA405" i="1"/>
  <c r="Z406" i="1"/>
  <c r="J407" i="1"/>
  <c r="G407" i="1"/>
  <c r="F407" i="1"/>
  <c r="M407" i="1"/>
  <c r="O407" i="1"/>
  <c r="V407" i="1" s="1"/>
  <c r="W407" i="1" s="1"/>
  <c r="C408" i="1"/>
  <c r="U407" i="1"/>
  <c r="E407" i="1"/>
  <c r="K407" i="1"/>
  <c r="L407" i="1"/>
  <c r="B409" i="1" l="1"/>
  <c r="Q408" i="1"/>
  <c r="R408" i="1"/>
  <c r="P408" i="1"/>
  <c r="S408" i="1"/>
  <c r="T408" i="1"/>
  <c r="AU405" i="1"/>
  <c r="AT405" i="1"/>
  <c r="AS405" i="1"/>
  <c r="AE405" i="1"/>
  <c r="AP405" i="1"/>
  <c r="AR405" i="1"/>
  <c r="AX405" i="1"/>
  <c r="AV405" i="1"/>
  <c r="AZ405" i="1"/>
  <c r="BB405" i="1"/>
  <c r="AY405" i="1"/>
  <c r="AQ405" i="1"/>
  <c r="BC405" i="1"/>
  <c r="AW405" i="1"/>
  <c r="BA405" i="1"/>
  <c r="AC405" i="1"/>
  <c r="AM405" i="1"/>
  <c r="AO405" i="1"/>
  <c r="AI405" i="1"/>
  <c r="AG405" i="1"/>
  <c r="AK405" i="1"/>
  <c r="AD405" i="1"/>
  <c r="AH405" i="1"/>
  <c r="AL405" i="1"/>
  <c r="AF405" i="1"/>
  <c r="AN405" i="1"/>
  <c r="AJ405" i="1"/>
  <c r="AB405" i="1"/>
  <c r="I408" i="1"/>
  <c r="N408" i="1"/>
  <c r="BM405" i="1"/>
  <c r="BR405" i="1"/>
  <c r="BT405" i="1"/>
  <c r="BX405" i="1"/>
  <c r="CB405" i="1"/>
  <c r="BV405" i="1"/>
  <c r="BZ405" i="1"/>
  <c r="CD405" i="1"/>
  <c r="BW405" i="1"/>
  <c r="BS405" i="1"/>
  <c r="BY405" i="1"/>
  <c r="CE405" i="1"/>
  <c r="BU405" i="1"/>
  <c r="CA405" i="1"/>
  <c r="CC405" i="1"/>
  <c r="BK405" i="1"/>
  <c r="BE405" i="1"/>
  <c r="BG405" i="1"/>
  <c r="BI405" i="1"/>
  <c r="BH405" i="1"/>
  <c r="BJ405" i="1"/>
  <c r="BL405" i="1"/>
  <c r="BF405" i="1"/>
  <c r="BP405" i="1"/>
  <c r="BN405" i="1"/>
  <c r="BD405" i="1"/>
  <c r="BQ405" i="1"/>
  <c r="AA406" i="1"/>
  <c r="AT406" i="1" s="1"/>
  <c r="BO405" i="1"/>
  <c r="Z407" i="1"/>
  <c r="J408" i="1"/>
  <c r="K408" i="1"/>
  <c r="M408" i="1"/>
  <c r="G408" i="1"/>
  <c r="L408" i="1"/>
  <c r="O408" i="1"/>
  <c r="V408" i="1" s="1"/>
  <c r="W408" i="1" s="1"/>
  <c r="U408" i="1"/>
  <c r="F408" i="1"/>
  <c r="E408" i="1"/>
  <c r="C409" i="1"/>
  <c r="B410" i="1" l="1"/>
  <c r="P409" i="1"/>
  <c r="T409" i="1"/>
  <c r="Q409" i="1"/>
  <c r="R409" i="1"/>
  <c r="S409" i="1"/>
  <c r="AK406" i="1"/>
  <c r="AX406" i="1"/>
  <c r="AV406" i="1"/>
  <c r="AZ406" i="1"/>
  <c r="AP406" i="1"/>
  <c r="AR406" i="1"/>
  <c r="BB406" i="1"/>
  <c r="AW406" i="1"/>
  <c r="AQ406" i="1"/>
  <c r="BA406" i="1"/>
  <c r="AU406" i="1"/>
  <c r="AY406" i="1"/>
  <c r="BC406" i="1"/>
  <c r="AS406" i="1"/>
  <c r="AG406" i="1"/>
  <c r="AO406" i="1"/>
  <c r="AM406" i="1"/>
  <c r="AI406" i="1"/>
  <c r="BU406" i="1"/>
  <c r="AB406" i="1"/>
  <c r="AF406" i="1"/>
  <c r="AJ406" i="1"/>
  <c r="AN406" i="1"/>
  <c r="AH406" i="1"/>
  <c r="AL406" i="1"/>
  <c r="AD406" i="1"/>
  <c r="AE406" i="1"/>
  <c r="AC406" i="1"/>
  <c r="I409" i="1"/>
  <c r="N409" i="1"/>
  <c r="BI406" i="1"/>
  <c r="BT406" i="1"/>
  <c r="CB406" i="1"/>
  <c r="BR406" i="1"/>
  <c r="BX406" i="1"/>
  <c r="BZ406" i="1"/>
  <c r="CD406" i="1"/>
  <c r="BV406" i="1"/>
  <c r="BY406" i="1"/>
  <c r="CC406" i="1"/>
  <c r="CA406" i="1"/>
  <c r="CE406" i="1"/>
  <c r="BW406" i="1"/>
  <c r="BS406" i="1"/>
  <c r="BE406" i="1"/>
  <c r="BO406" i="1"/>
  <c r="BK406" i="1"/>
  <c r="BD406" i="1"/>
  <c r="BN406" i="1"/>
  <c r="BH406" i="1"/>
  <c r="BJ406" i="1"/>
  <c r="BF406" i="1"/>
  <c r="BP406" i="1"/>
  <c r="BL406" i="1"/>
  <c r="BM406" i="1"/>
  <c r="AA407" i="1"/>
  <c r="AT407" i="1" s="1"/>
  <c r="BQ406" i="1"/>
  <c r="BG406" i="1"/>
  <c r="Z408" i="1"/>
  <c r="J409" i="1"/>
  <c r="E409" i="1"/>
  <c r="U409" i="1"/>
  <c r="F409" i="1"/>
  <c r="L409" i="1"/>
  <c r="K409" i="1"/>
  <c r="C410" i="1"/>
  <c r="O409" i="1"/>
  <c r="V409" i="1" s="1"/>
  <c r="W409" i="1" s="1"/>
  <c r="M409" i="1"/>
  <c r="G409" i="1"/>
  <c r="B411" i="1" l="1"/>
  <c r="S410" i="1"/>
  <c r="P410" i="1"/>
  <c r="T410" i="1"/>
  <c r="Q410" i="1"/>
  <c r="R410" i="1"/>
  <c r="AM407" i="1"/>
  <c r="AZ407" i="1"/>
  <c r="AV407" i="1"/>
  <c r="BB407" i="1"/>
  <c r="AR407" i="1"/>
  <c r="AX407" i="1"/>
  <c r="AP407" i="1"/>
  <c r="BA407" i="1"/>
  <c r="AS407" i="1"/>
  <c r="AW407" i="1"/>
  <c r="BC407" i="1"/>
  <c r="AQ407" i="1"/>
  <c r="AY407" i="1"/>
  <c r="AU407" i="1"/>
  <c r="AG407" i="1"/>
  <c r="BS407" i="1"/>
  <c r="AD407" i="1"/>
  <c r="AH407" i="1"/>
  <c r="AL407" i="1"/>
  <c r="AB407" i="1"/>
  <c r="AJ407" i="1"/>
  <c r="AN407" i="1"/>
  <c r="AF407" i="1"/>
  <c r="AK407" i="1"/>
  <c r="AC407" i="1"/>
  <c r="AI407" i="1"/>
  <c r="AO407" i="1"/>
  <c r="AE407" i="1"/>
  <c r="I410" i="1"/>
  <c r="N410" i="1"/>
  <c r="BY407" i="1"/>
  <c r="BU407" i="1"/>
  <c r="BW407" i="1"/>
  <c r="BQ407" i="1"/>
  <c r="CB407" i="1"/>
  <c r="BT407" i="1"/>
  <c r="BX407" i="1"/>
  <c r="BR407" i="1"/>
  <c r="BZ407" i="1"/>
  <c r="BV407" i="1"/>
  <c r="CD407" i="1"/>
  <c r="CC407" i="1"/>
  <c r="CA407" i="1"/>
  <c r="CE407" i="1"/>
  <c r="BO407" i="1"/>
  <c r="BE407" i="1"/>
  <c r="BI407" i="1"/>
  <c r="BP407" i="1"/>
  <c r="BF407" i="1"/>
  <c r="BD407" i="1"/>
  <c r="BN407" i="1"/>
  <c r="BL407" i="1"/>
  <c r="BH407" i="1"/>
  <c r="BJ407" i="1"/>
  <c r="AA408" i="1"/>
  <c r="AT408" i="1" s="1"/>
  <c r="BG407" i="1"/>
  <c r="BK407" i="1"/>
  <c r="BM407" i="1"/>
  <c r="Z409" i="1"/>
  <c r="J410" i="1"/>
  <c r="E410" i="1"/>
  <c r="U410" i="1"/>
  <c r="C411" i="1"/>
  <c r="L410" i="1"/>
  <c r="K410" i="1"/>
  <c r="G410" i="1"/>
  <c r="M410" i="1"/>
  <c r="O410" i="1"/>
  <c r="F410" i="1"/>
  <c r="B412" i="1" l="1"/>
  <c r="S411" i="1"/>
  <c r="P411" i="1"/>
  <c r="Q411" i="1"/>
  <c r="R411" i="1"/>
  <c r="T411" i="1"/>
  <c r="Z410" i="1"/>
  <c r="AA410" i="1" s="1"/>
  <c r="V410" i="1"/>
  <c r="W410" i="1" s="1"/>
  <c r="AP408" i="1"/>
  <c r="AX408" i="1"/>
  <c r="AV408" i="1"/>
  <c r="AZ408" i="1"/>
  <c r="AR408" i="1"/>
  <c r="BB408" i="1"/>
  <c r="AW408" i="1"/>
  <c r="AU408" i="1"/>
  <c r="AS408" i="1"/>
  <c r="AY408" i="1"/>
  <c r="BA408" i="1"/>
  <c r="AQ408" i="1"/>
  <c r="BC408" i="1"/>
  <c r="BY408" i="1"/>
  <c r="AB408" i="1"/>
  <c r="AF408" i="1"/>
  <c r="AJ408" i="1"/>
  <c r="AN408" i="1"/>
  <c r="AD408" i="1"/>
  <c r="AL408" i="1"/>
  <c r="AH408" i="1"/>
  <c r="AI408" i="1"/>
  <c r="AC408" i="1"/>
  <c r="AO408" i="1"/>
  <c r="AM408" i="1"/>
  <c r="AK408" i="1"/>
  <c r="AE408" i="1"/>
  <c r="AG408" i="1"/>
  <c r="I411" i="1"/>
  <c r="N411" i="1"/>
  <c r="BW408" i="1"/>
  <c r="CE408" i="1"/>
  <c r="BM408" i="1"/>
  <c r="BR408" i="1"/>
  <c r="BT408" i="1"/>
  <c r="BX408" i="1"/>
  <c r="CD408" i="1"/>
  <c r="CB408" i="1"/>
  <c r="BV408" i="1"/>
  <c r="BZ408" i="1"/>
  <c r="CA408" i="1"/>
  <c r="CC408" i="1"/>
  <c r="BU408" i="1"/>
  <c r="BS408" i="1"/>
  <c r="BQ408" i="1"/>
  <c r="BO408" i="1"/>
  <c r="BK408" i="1"/>
  <c r="BE408" i="1"/>
  <c r="BI408" i="1"/>
  <c r="BL408" i="1"/>
  <c r="BF408" i="1"/>
  <c r="BP408" i="1"/>
  <c r="BN408" i="1"/>
  <c r="BJ408" i="1"/>
  <c r="BH408" i="1"/>
  <c r="BD408" i="1"/>
  <c r="BG408" i="1"/>
  <c r="AA409" i="1"/>
  <c r="J411" i="1"/>
  <c r="L411" i="1"/>
  <c r="E411" i="1"/>
  <c r="O411" i="1"/>
  <c r="V411" i="1" s="1"/>
  <c r="W411" i="1" s="1"/>
  <c r="K411" i="1"/>
  <c r="U411" i="1"/>
  <c r="M411" i="1"/>
  <c r="C412" i="1"/>
  <c r="F411" i="1"/>
  <c r="G411" i="1"/>
  <c r="B413" i="1" l="1"/>
  <c r="P412" i="1"/>
  <c r="T412" i="1"/>
  <c r="Q412" i="1"/>
  <c r="R412" i="1"/>
  <c r="S412" i="1"/>
  <c r="AS409" i="1"/>
  <c r="AT409" i="1"/>
  <c r="BC410" i="1"/>
  <c r="AT410" i="1"/>
  <c r="AW410" i="1"/>
  <c r="BA410" i="1"/>
  <c r="AU409" i="1"/>
  <c r="AU410" i="1"/>
  <c r="BC409" i="1"/>
  <c r="AC409" i="1"/>
  <c r="AP409" i="1"/>
  <c r="AR409" i="1"/>
  <c r="AX409" i="1"/>
  <c r="AV409" i="1"/>
  <c r="AZ409" i="1"/>
  <c r="BB409" i="1"/>
  <c r="AQ410" i="1"/>
  <c r="BA409" i="1"/>
  <c r="AY409" i="1"/>
  <c r="AC410" i="1"/>
  <c r="AP410" i="1"/>
  <c r="AZ410" i="1"/>
  <c r="BB410" i="1"/>
  <c r="AV410" i="1"/>
  <c r="AX410" i="1"/>
  <c r="AR410" i="1"/>
  <c r="AY410" i="1"/>
  <c r="AS410" i="1"/>
  <c r="AW409" i="1"/>
  <c r="AQ409" i="1"/>
  <c r="AE410" i="1"/>
  <c r="AG409" i="1"/>
  <c r="AI409" i="1"/>
  <c r="CA410" i="1"/>
  <c r="AB410" i="1"/>
  <c r="AF410" i="1"/>
  <c r="AJ410" i="1"/>
  <c r="AN410" i="1"/>
  <c r="AH410" i="1"/>
  <c r="AD410" i="1"/>
  <c r="AL410" i="1"/>
  <c r="AO410" i="1"/>
  <c r="AO409" i="1"/>
  <c r="AK409" i="1"/>
  <c r="AE409" i="1"/>
  <c r="AI410" i="1"/>
  <c r="AK410" i="1"/>
  <c r="CA409" i="1"/>
  <c r="AD409" i="1"/>
  <c r="AH409" i="1"/>
  <c r="AL409" i="1"/>
  <c r="AF409" i="1"/>
  <c r="AN409" i="1"/>
  <c r="AB409" i="1"/>
  <c r="AJ409" i="1"/>
  <c r="AM410" i="1"/>
  <c r="AG410" i="1"/>
  <c r="AM409" i="1"/>
  <c r="I412" i="1"/>
  <c r="N412" i="1"/>
  <c r="CC409" i="1"/>
  <c r="CE409" i="1"/>
  <c r="CE410" i="1"/>
  <c r="BY409" i="1"/>
  <c r="BS410" i="1"/>
  <c r="BM409" i="1"/>
  <c r="BT409" i="1"/>
  <c r="BX409" i="1"/>
  <c r="BZ409" i="1"/>
  <c r="BR409" i="1"/>
  <c r="CB409" i="1"/>
  <c r="CD409" i="1"/>
  <c r="BV409" i="1"/>
  <c r="BG410" i="1"/>
  <c r="BT410" i="1"/>
  <c r="BX410" i="1"/>
  <c r="CB410" i="1"/>
  <c r="BZ410" i="1"/>
  <c r="BR410" i="1"/>
  <c r="CD410" i="1"/>
  <c r="BV410" i="1"/>
  <c r="BW409" i="1"/>
  <c r="BS409" i="1"/>
  <c r="BU410" i="1"/>
  <c r="CC410" i="1"/>
  <c r="BU409" i="1"/>
  <c r="BY410" i="1"/>
  <c r="BW410" i="1"/>
  <c r="BE410" i="1"/>
  <c r="BK410" i="1"/>
  <c r="BK409" i="1"/>
  <c r="BL409" i="1"/>
  <c r="BF409" i="1"/>
  <c r="BP409" i="1"/>
  <c r="BH409" i="1"/>
  <c r="BJ409" i="1"/>
  <c r="BD409" i="1"/>
  <c r="BN409" i="1"/>
  <c r="BQ409" i="1"/>
  <c r="BO409" i="1"/>
  <c r="BE409" i="1"/>
  <c r="BG409" i="1"/>
  <c r="Z411" i="1"/>
  <c r="BD410" i="1"/>
  <c r="BN410" i="1"/>
  <c r="BH410" i="1"/>
  <c r="BJ410" i="1"/>
  <c r="BL410" i="1"/>
  <c r="BP410" i="1"/>
  <c r="BF410" i="1"/>
  <c r="BO410" i="1"/>
  <c r="BQ410" i="1"/>
  <c r="BI409" i="1"/>
  <c r="BM410" i="1"/>
  <c r="BI410" i="1"/>
  <c r="J412" i="1"/>
  <c r="E412" i="1"/>
  <c r="O412" i="1"/>
  <c r="V412" i="1" s="1"/>
  <c r="W412" i="1" s="1"/>
  <c r="G412" i="1"/>
  <c r="C413" i="1"/>
  <c r="U412" i="1"/>
  <c r="L412" i="1"/>
  <c r="F412" i="1"/>
  <c r="K412" i="1"/>
  <c r="M412" i="1"/>
  <c r="B414" i="1" l="1"/>
  <c r="S413" i="1"/>
  <c r="P413" i="1"/>
  <c r="T413" i="1"/>
  <c r="Q413" i="1"/>
  <c r="R413" i="1"/>
  <c r="I413" i="1"/>
  <c r="N413" i="1"/>
  <c r="AA411" i="1"/>
  <c r="Z412" i="1"/>
  <c r="J413" i="1"/>
  <c r="E413" i="1"/>
  <c r="F413" i="1"/>
  <c r="O413" i="1"/>
  <c r="V413" i="1" s="1"/>
  <c r="W413" i="1" s="1"/>
  <c r="M413" i="1"/>
  <c r="K413" i="1"/>
  <c r="G413" i="1"/>
  <c r="C414" i="1"/>
  <c r="L413" i="1"/>
  <c r="U413" i="1"/>
  <c r="B415" i="1" l="1"/>
  <c r="R414" i="1"/>
  <c r="S414" i="1"/>
  <c r="T414" i="1"/>
  <c r="P414" i="1"/>
  <c r="Q414" i="1"/>
  <c r="BC411" i="1"/>
  <c r="AT411" i="1"/>
  <c r="AY411" i="1"/>
  <c r="AS411" i="1"/>
  <c r="AI411" i="1"/>
  <c r="AX411" i="1"/>
  <c r="AV411" i="1"/>
  <c r="BB411" i="1"/>
  <c r="AP411" i="1"/>
  <c r="AR411" i="1"/>
  <c r="AZ411" i="1"/>
  <c r="AU411" i="1"/>
  <c r="BA411" i="1"/>
  <c r="AW411" i="1"/>
  <c r="AQ411" i="1"/>
  <c r="AG411" i="1"/>
  <c r="AC411" i="1"/>
  <c r="AK411" i="1"/>
  <c r="AM411" i="1"/>
  <c r="BU411" i="1"/>
  <c r="AD411" i="1"/>
  <c r="AH411" i="1"/>
  <c r="AL411" i="1"/>
  <c r="AB411" i="1"/>
  <c r="AJ411" i="1"/>
  <c r="AF411" i="1"/>
  <c r="AN411" i="1"/>
  <c r="AO411" i="1"/>
  <c r="AE411" i="1"/>
  <c r="I414" i="1"/>
  <c r="N414" i="1"/>
  <c r="BW411" i="1"/>
  <c r="BS411" i="1"/>
  <c r="CA411" i="1"/>
  <c r="CC411" i="1"/>
  <c r="BE411" i="1"/>
  <c r="BZ411" i="1"/>
  <c r="BX411" i="1"/>
  <c r="BV411" i="1"/>
  <c r="BT411" i="1"/>
  <c r="BR411" i="1"/>
  <c r="CD411" i="1"/>
  <c r="CB411" i="1"/>
  <c r="CE411" i="1"/>
  <c r="BY411" i="1"/>
  <c r="BM411" i="1"/>
  <c r="BG411" i="1"/>
  <c r="BK411" i="1"/>
  <c r="BQ411" i="1"/>
  <c r="AA412" i="1"/>
  <c r="BI411" i="1"/>
  <c r="BD411" i="1"/>
  <c r="BN411" i="1"/>
  <c r="BH411" i="1"/>
  <c r="BJ411" i="1"/>
  <c r="BL411" i="1"/>
  <c r="BF411" i="1"/>
  <c r="BP411" i="1"/>
  <c r="BO411" i="1"/>
  <c r="Z413" i="1"/>
  <c r="J414" i="1"/>
  <c r="F414" i="1"/>
  <c r="U414" i="1"/>
  <c r="L414" i="1"/>
  <c r="M414" i="1"/>
  <c r="O414" i="1"/>
  <c r="V414" i="1" s="1"/>
  <c r="W414" i="1" s="1"/>
  <c r="C415" i="1"/>
  <c r="G414" i="1"/>
  <c r="E414" i="1"/>
  <c r="K414" i="1"/>
  <c r="B416" i="1" l="1"/>
  <c r="Q415" i="1"/>
  <c r="R415" i="1"/>
  <c r="P415" i="1"/>
  <c r="S415" i="1"/>
  <c r="T415" i="1"/>
  <c r="AY412" i="1"/>
  <c r="AT412" i="1"/>
  <c r="AS412" i="1"/>
  <c r="BC412" i="1"/>
  <c r="AZ412" i="1"/>
  <c r="AP412" i="1"/>
  <c r="AV412" i="1"/>
  <c r="AR412" i="1"/>
  <c r="AX412" i="1"/>
  <c r="BB412" i="1"/>
  <c r="BA412" i="1"/>
  <c r="AQ412" i="1"/>
  <c r="AU412" i="1"/>
  <c r="AW412" i="1"/>
  <c r="BS412" i="1"/>
  <c r="AB412" i="1"/>
  <c r="AF412" i="1"/>
  <c r="AJ412" i="1"/>
  <c r="AN412" i="1"/>
  <c r="AD412" i="1"/>
  <c r="AL412" i="1"/>
  <c r="AH412" i="1"/>
  <c r="AM412" i="1"/>
  <c r="AG412" i="1"/>
  <c r="AE412" i="1"/>
  <c r="AI412" i="1"/>
  <c r="AC412" i="1"/>
  <c r="AO412" i="1"/>
  <c r="AK412" i="1"/>
  <c r="I415" i="1"/>
  <c r="N415" i="1"/>
  <c r="BW412" i="1"/>
  <c r="CA412" i="1"/>
  <c r="CC412" i="1"/>
  <c r="CE412" i="1"/>
  <c r="BI412" i="1"/>
  <c r="BT412" i="1"/>
  <c r="CB412" i="1"/>
  <c r="BR412" i="1"/>
  <c r="BZ412" i="1"/>
  <c r="BX412" i="1"/>
  <c r="BV412" i="1"/>
  <c r="CD412" i="1"/>
  <c r="BU412" i="1"/>
  <c r="BY412" i="1"/>
  <c r="BO412" i="1"/>
  <c r="BM412" i="1"/>
  <c r="AA413" i="1"/>
  <c r="BE412" i="1"/>
  <c r="BK412" i="1"/>
  <c r="Z414" i="1"/>
  <c r="BQ412" i="1"/>
  <c r="BL412" i="1"/>
  <c r="BF412" i="1"/>
  <c r="BP412" i="1"/>
  <c r="BD412" i="1"/>
  <c r="BH412" i="1"/>
  <c r="BJ412" i="1"/>
  <c r="BN412" i="1"/>
  <c r="BG412" i="1"/>
  <c r="J415" i="1"/>
  <c r="M415" i="1"/>
  <c r="F415" i="1"/>
  <c r="E415" i="1"/>
  <c r="O415" i="1"/>
  <c r="V415" i="1" s="1"/>
  <c r="W415" i="1" s="1"/>
  <c r="L415" i="1"/>
  <c r="U415" i="1"/>
  <c r="K415" i="1"/>
  <c r="C416" i="1"/>
  <c r="G415" i="1"/>
  <c r="B417" i="1" l="1"/>
  <c r="P416" i="1"/>
  <c r="T416" i="1"/>
  <c r="Q416" i="1"/>
  <c r="R416" i="1"/>
  <c r="S416" i="1"/>
  <c r="AQ413" i="1"/>
  <c r="AT413" i="1"/>
  <c r="AW413" i="1"/>
  <c r="AZ413" i="1"/>
  <c r="AV413" i="1"/>
  <c r="AX413" i="1"/>
  <c r="AR413" i="1"/>
  <c r="BB413" i="1"/>
  <c r="AP413" i="1"/>
  <c r="AS413" i="1"/>
  <c r="BA413" i="1"/>
  <c r="AY413" i="1"/>
  <c r="BC413" i="1"/>
  <c r="AU413" i="1"/>
  <c r="AD413" i="1"/>
  <c r="AH413" i="1"/>
  <c r="AL413" i="1"/>
  <c r="AF413" i="1"/>
  <c r="AN413" i="1"/>
  <c r="AJ413" i="1"/>
  <c r="AB413" i="1"/>
  <c r="AM413" i="1"/>
  <c r="AO413" i="1"/>
  <c r="AI413" i="1"/>
  <c r="AK413" i="1"/>
  <c r="AE413" i="1"/>
  <c r="AG413" i="1"/>
  <c r="AC413" i="1"/>
  <c r="I416" i="1"/>
  <c r="N416" i="1"/>
  <c r="BK413" i="1"/>
  <c r="BR413" i="1"/>
  <c r="BT413" i="1"/>
  <c r="CB413" i="1"/>
  <c r="BV413" i="1"/>
  <c r="BX413" i="1"/>
  <c r="BZ413" i="1"/>
  <c r="CD413" i="1"/>
  <c r="BW413" i="1"/>
  <c r="BS413" i="1"/>
  <c r="CC413" i="1"/>
  <c r="BU413" i="1"/>
  <c r="CA413" i="1"/>
  <c r="CE413" i="1"/>
  <c r="BY413" i="1"/>
  <c r="BI413" i="1"/>
  <c r="BH413" i="1"/>
  <c r="BJ413" i="1"/>
  <c r="BD413" i="1"/>
  <c r="BL413" i="1"/>
  <c r="BF413" i="1"/>
  <c r="BP413" i="1"/>
  <c r="BN413" i="1"/>
  <c r="BM413" i="1"/>
  <c r="Z415" i="1"/>
  <c r="BG413" i="1"/>
  <c r="BE413" i="1"/>
  <c r="AA414" i="1"/>
  <c r="BO413" i="1"/>
  <c r="BQ413" i="1"/>
  <c r="J416" i="1"/>
  <c r="K416" i="1"/>
  <c r="L416" i="1"/>
  <c r="E416" i="1"/>
  <c r="U416" i="1"/>
  <c r="G416" i="1"/>
  <c r="F416" i="1"/>
  <c r="C417" i="1"/>
  <c r="M416" i="1"/>
  <c r="O416" i="1"/>
  <c r="V416" i="1" s="1"/>
  <c r="W416" i="1" s="1"/>
  <c r="B418" i="1" l="1"/>
  <c r="S417" i="1"/>
  <c r="P417" i="1"/>
  <c r="T417" i="1"/>
  <c r="Q417" i="1"/>
  <c r="R417" i="1"/>
  <c r="AS414" i="1"/>
  <c r="AT414" i="1"/>
  <c r="AW414" i="1"/>
  <c r="BA414" i="1"/>
  <c r="AY414" i="1"/>
  <c r="AQ414" i="1"/>
  <c r="AO414" i="1"/>
  <c r="AP414" i="1"/>
  <c r="AV414" i="1"/>
  <c r="BB414" i="1"/>
  <c r="AX414" i="1"/>
  <c r="AZ414" i="1"/>
  <c r="AR414" i="1"/>
  <c r="BC414" i="1"/>
  <c r="AU414" i="1"/>
  <c r="AK414" i="1"/>
  <c r="AM414" i="1"/>
  <c r="AG414" i="1"/>
  <c r="AI414" i="1"/>
  <c r="AE414" i="1"/>
  <c r="AC414" i="1"/>
  <c r="BW414" i="1"/>
  <c r="AB414" i="1"/>
  <c r="AF414" i="1"/>
  <c r="AJ414" i="1"/>
  <c r="AN414" i="1"/>
  <c r="AH414" i="1"/>
  <c r="AL414" i="1"/>
  <c r="AD414" i="1"/>
  <c r="I417" i="1"/>
  <c r="N417" i="1"/>
  <c r="CE414" i="1"/>
  <c r="CC414" i="1"/>
  <c r="BS414" i="1"/>
  <c r="CA414" i="1"/>
  <c r="BG414" i="1"/>
  <c r="BT414" i="1"/>
  <c r="BX414" i="1"/>
  <c r="CB414" i="1"/>
  <c r="BR414" i="1"/>
  <c r="BZ414" i="1"/>
  <c r="BV414" i="1"/>
  <c r="CD414" i="1"/>
  <c r="BU414" i="1"/>
  <c r="BY414" i="1"/>
  <c r="BO414" i="1"/>
  <c r="BI414" i="1"/>
  <c r="BQ414" i="1"/>
  <c r="AA415" i="1"/>
  <c r="BD414" i="1"/>
  <c r="BN414" i="1"/>
  <c r="BH414" i="1"/>
  <c r="BJ414" i="1"/>
  <c r="BF414" i="1"/>
  <c r="BP414" i="1"/>
  <c r="BL414" i="1"/>
  <c r="BM414" i="1"/>
  <c r="Z416" i="1"/>
  <c r="BE414" i="1"/>
  <c r="BK414" i="1"/>
  <c r="J417" i="1"/>
  <c r="F417" i="1"/>
  <c r="O417" i="1"/>
  <c r="V417" i="1" s="1"/>
  <c r="W417" i="1" s="1"/>
  <c r="K417" i="1"/>
  <c r="G417" i="1"/>
  <c r="E417" i="1"/>
  <c r="U417" i="1"/>
  <c r="C418" i="1"/>
  <c r="M417" i="1"/>
  <c r="L417" i="1"/>
  <c r="B419" i="1" l="1"/>
  <c r="R418" i="1"/>
  <c r="S418" i="1"/>
  <c r="P418" i="1"/>
  <c r="Q418" i="1"/>
  <c r="T418" i="1"/>
  <c r="AY415" i="1"/>
  <c r="AT415" i="1"/>
  <c r="BC415" i="1"/>
  <c r="AP415" i="1"/>
  <c r="AR415" i="1"/>
  <c r="BB415" i="1"/>
  <c r="AX415" i="1"/>
  <c r="AV415" i="1"/>
  <c r="AZ415" i="1"/>
  <c r="AU415" i="1"/>
  <c r="BA415" i="1"/>
  <c r="AQ415" i="1"/>
  <c r="AW415" i="1"/>
  <c r="AS415" i="1"/>
  <c r="BU415" i="1"/>
  <c r="AD415" i="1"/>
  <c r="AH415" i="1"/>
  <c r="AL415" i="1"/>
  <c r="AB415" i="1"/>
  <c r="AJ415" i="1"/>
  <c r="AN415" i="1"/>
  <c r="AF415" i="1"/>
  <c r="AM415" i="1"/>
  <c r="AC415" i="1"/>
  <c r="AI415" i="1"/>
  <c r="AO415" i="1"/>
  <c r="AE415" i="1"/>
  <c r="AK415" i="1"/>
  <c r="AG415" i="1"/>
  <c r="I418" i="1"/>
  <c r="N418" i="1"/>
  <c r="CE415" i="1"/>
  <c r="BY415" i="1"/>
  <c r="BS415" i="1"/>
  <c r="BW415" i="1"/>
  <c r="BZ415" i="1"/>
  <c r="BT415" i="1"/>
  <c r="BX415" i="1"/>
  <c r="BR415" i="1"/>
  <c r="CD415" i="1"/>
  <c r="BV415" i="1"/>
  <c r="CB415" i="1"/>
  <c r="CA415" i="1"/>
  <c r="CC415" i="1"/>
  <c r="BL415" i="1"/>
  <c r="BF415" i="1"/>
  <c r="BP415" i="1"/>
  <c r="BH415" i="1"/>
  <c r="BJ415" i="1"/>
  <c r="BD415" i="1"/>
  <c r="BN415" i="1"/>
  <c r="BM415" i="1"/>
  <c r="AA416" i="1"/>
  <c r="BO415" i="1"/>
  <c r="BI415" i="1"/>
  <c r="BQ415" i="1"/>
  <c r="BK415" i="1"/>
  <c r="BE415" i="1"/>
  <c r="BG415" i="1"/>
  <c r="Z417" i="1"/>
  <c r="J418" i="1"/>
  <c r="K418" i="1"/>
  <c r="C419" i="1"/>
  <c r="L418" i="1"/>
  <c r="O418" i="1"/>
  <c r="V418" i="1" s="1"/>
  <c r="W418" i="1" s="1"/>
  <c r="F418" i="1"/>
  <c r="U418" i="1"/>
  <c r="E418" i="1"/>
  <c r="G418" i="1"/>
  <c r="M418" i="1"/>
  <c r="B420" i="1" l="1"/>
  <c r="Q419" i="1"/>
  <c r="R419" i="1"/>
  <c r="S419" i="1"/>
  <c r="T419" i="1"/>
  <c r="P419" i="1"/>
  <c r="BC416" i="1"/>
  <c r="AT416" i="1"/>
  <c r="AU416" i="1"/>
  <c r="AQ416" i="1"/>
  <c r="AS416" i="1"/>
  <c r="BA416" i="1"/>
  <c r="AG416" i="1"/>
  <c r="AV416" i="1"/>
  <c r="BB416" i="1"/>
  <c r="AX416" i="1"/>
  <c r="AR416" i="1"/>
  <c r="AP416" i="1"/>
  <c r="AZ416" i="1"/>
  <c r="AY416" i="1"/>
  <c r="AW416" i="1"/>
  <c r="AE416" i="1"/>
  <c r="BU416" i="1"/>
  <c r="AB416" i="1"/>
  <c r="AF416" i="1"/>
  <c r="AJ416" i="1"/>
  <c r="AN416" i="1"/>
  <c r="AD416" i="1"/>
  <c r="AL416" i="1"/>
  <c r="AH416" i="1"/>
  <c r="AM416" i="1"/>
  <c r="AI416" i="1"/>
  <c r="AC416" i="1"/>
  <c r="AO416" i="1"/>
  <c r="AK416" i="1"/>
  <c r="I419" i="1"/>
  <c r="N419" i="1"/>
  <c r="CC416" i="1"/>
  <c r="CE416" i="1"/>
  <c r="BQ416" i="1"/>
  <c r="BV416" i="1"/>
  <c r="CB416" i="1"/>
  <c r="BX416" i="1"/>
  <c r="BR416" i="1"/>
  <c r="BZ416" i="1"/>
  <c r="CD416" i="1"/>
  <c r="BT416" i="1"/>
  <c r="CA416" i="1"/>
  <c r="BS416" i="1"/>
  <c r="BW416" i="1"/>
  <c r="BY416" i="1"/>
  <c r="BK416" i="1"/>
  <c r="BI416" i="1"/>
  <c r="BO416" i="1"/>
  <c r="BL416" i="1"/>
  <c r="BF416" i="1"/>
  <c r="BP416" i="1"/>
  <c r="BN416" i="1"/>
  <c r="BJ416" i="1"/>
  <c r="BH416" i="1"/>
  <c r="BD416" i="1"/>
  <c r="BG416" i="1"/>
  <c r="AA417" i="1"/>
  <c r="BE416" i="1"/>
  <c r="BM416" i="1"/>
  <c r="Z418" i="1"/>
  <c r="J419" i="1"/>
  <c r="K419" i="1"/>
  <c r="O419" i="1"/>
  <c r="V419" i="1" s="1"/>
  <c r="W419" i="1" s="1"/>
  <c r="E419" i="1"/>
  <c r="C420" i="1"/>
  <c r="M419" i="1"/>
  <c r="F419" i="1"/>
  <c r="L419" i="1"/>
  <c r="U419" i="1"/>
  <c r="G419" i="1"/>
  <c r="B421" i="1" l="1"/>
  <c r="P420" i="1"/>
  <c r="T420" i="1"/>
  <c r="Q420" i="1"/>
  <c r="R420" i="1"/>
  <c r="S420" i="1"/>
  <c r="AQ417" i="1"/>
  <c r="AT417" i="1"/>
  <c r="AY417" i="1"/>
  <c r="AS417" i="1"/>
  <c r="AI417" i="1"/>
  <c r="AR417" i="1"/>
  <c r="AZ417" i="1"/>
  <c r="BB417" i="1"/>
  <c r="AV417" i="1"/>
  <c r="AX417" i="1"/>
  <c r="AP417" i="1"/>
  <c r="BC417" i="1"/>
  <c r="AU417" i="1"/>
  <c r="BA417" i="1"/>
  <c r="AW417" i="1"/>
  <c r="AO417" i="1"/>
  <c r="AC417" i="1"/>
  <c r="AM417" i="1"/>
  <c r="AG417" i="1"/>
  <c r="AD417" i="1"/>
  <c r="AH417" i="1"/>
  <c r="AL417" i="1"/>
  <c r="AF417" i="1"/>
  <c r="AN417" i="1"/>
  <c r="AB417" i="1"/>
  <c r="AJ417" i="1"/>
  <c r="AK417" i="1"/>
  <c r="AE417" i="1"/>
  <c r="I420" i="1"/>
  <c r="N420" i="1"/>
  <c r="BK417" i="1"/>
  <c r="BT417" i="1"/>
  <c r="BX417" i="1"/>
  <c r="CB417" i="1"/>
  <c r="BZ417" i="1"/>
  <c r="BV417" i="1"/>
  <c r="BR417" i="1"/>
  <c r="CD417" i="1"/>
  <c r="CA417" i="1"/>
  <c r="BU417" i="1"/>
  <c r="CC417" i="1"/>
  <c r="CE417" i="1"/>
  <c r="BS417" i="1"/>
  <c r="BY417" i="1"/>
  <c r="BW417" i="1"/>
  <c r="BM417" i="1"/>
  <c r="BE417" i="1"/>
  <c r="BO417" i="1"/>
  <c r="BG417" i="1"/>
  <c r="BL417" i="1"/>
  <c r="BF417" i="1"/>
  <c r="BP417" i="1"/>
  <c r="BH417" i="1"/>
  <c r="BJ417" i="1"/>
  <c r="BN417" i="1"/>
  <c r="BD417" i="1"/>
  <c r="BQ417" i="1"/>
  <c r="AA418" i="1"/>
  <c r="BI417" i="1"/>
  <c r="Z419" i="1"/>
  <c r="J420" i="1"/>
  <c r="L420" i="1"/>
  <c r="C421" i="1"/>
  <c r="M420" i="1"/>
  <c r="O420" i="1"/>
  <c r="V420" i="1" s="1"/>
  <c r="W420" i="1" s="1"/>
  <c r="F420" i="1"/>
  <c r="K420" i="1"/>
  <c r="G420" i="1"/>
  <c r="U420" i="1"/>
  <c r="E420" i="1"/>
  <c r="B422" i="1" l="1"/>
  <c r="S421" i="1"/>
  <c r="P421" i="1"/>
  <c r="T421" i="1"/>
  <c r="Q421" i="1"/>
  <c r="R421" i="1"/>
  <c r="AW418" i="1"/>
  <c r="AT418" i="1"/>
  <c r="BA418" i="1"/>
  <c r="AO418" i="1"/>
  <c r="AP418" i="1"/>
  <c r="AX418" i="1"/>
  <c r="AV418" i="1"/>
  <c r="AZ418" i="1"/>
  <c r="BB418" i="1"/>
  <c r="AR418" i="1"/>
  <c r="AS418" i="1"/>
  <c r="AY418" i="1"/>
  <c r="AU418" i="1"/>
  <c r="AQ418" i="1"/>
  <c r="BC418" i="1"/>
  <c r="AM418" i="1"/>
  <c r="AG418" i="1"/>
  <c r="AE418" i="1"/>
  <c r="AC418" i="1"/>
  <c r="BU418" i="1"/>
  <c r="AB418" i="1"/>
  <c r="AF418" i="1"/>
  <c r="AJ418" i="1"/>
  <c r="AN418" i="1"/>
  <c r="AH418" i="1"/>
  <c r="AD418" i="1"/>
  <c r="AL418" i="1"/>
  <c r="AI418" i="1"/>
  <c r="AK418" i="1"/>
  <c r="I421" i="1"/>
  <c r="N421" i="1"/>
  <c r="BI418" i="1"/>
  <c r="BZ418" i="1"/>
  <c r="BX418" i="1"/>
  <c r="CB418" i="1"/>
  <c r="BV418" i="1"/>
  <c r="BR418" i="1"/>
  <c r="CD418" i="1"/>
  <c r="BT418" i="1"/>
  <c r="BW418" i="1"/>
  <c r="BY418" i="1"/>
  <c r="CE418" i="1"/>
  <c r="CC418" i="1"/>
  <c r="CA418" i="1"/>
  <c r="BS418" i="1"/>
  <c r="BM418" i="1"/>
  <c r="BO418" i="1"/>
  <c r="BQ418" i="1"/>
  <c r="AA419" i="1"/>
  <c r="BD418" i="1"/>
  <c r="BN418" i="1"/>
  <c r="BH418" i="1"/>
  <c r="BJ418" i="1"/>
  <c r="BL418" i="1"/>
  <c r="BP418" i="1"/>
  <c r="BF418" i="1"/>
  <c r="BK418" i="1"/>
  <c r="BE418" i="1"/>
  <c r="BG418" i="1"/>
  <c r="Z420" i="1"/>
  <c r="J421" i="1"/>
  <c r="U421" i="1"/>
  <c r="K421" i="1"/>
  <c r="M421" i="1"/>
  <c r="C422" i="1"/>
  <c r="F421" i="1"/>
  <c r="E421" i="1"/>
  <c r="L421" i="1"/>
  <c r="G421" i="1"/>
  <c r="O421" i="1"/>
  <c r="B423" i="1" l="1"/>
  <c r="R422" i="1"/>
  <c r="S422" i="1"/>
  <c r="T422" i="1"/>
  <c r="P422" i="1"/>
  <c r="Q422" i="1"/>
  <c r="Z421" i="1"/>
  <c r="AA421" i="1" s="1"/>
  <c r="V421" i="1"/>
  <c r="W421" i="1" s="1"/>
  <c r="AY419" i="1"/>
  <c r="AT419" i="1"/>
  <c r="BC419" i="1"/>
  <c r="AU419" i="1"/>
  <c r="AE419" i="1"/>
  <c r="AP419" i="1"/>
  <c r="AR419" i="1"/>
  <c r="AX419" i="1"/>
  <c r="AV419" i="1"/>
  <c r="AZ419" i="1"/>
  <c r="BB419" i="1"/>
  <c r="BA419" i="1"/>
  <c r="AS419" i="1"/>
  <c r="AW419" i="1"/>
  <c r="AQ419" i="1"/>
  <c r="AK419" i="1"/>
  <c r="AI419" i="1"/>
  <c r="AC419" i="1"/>
  <c r="AO419" i="1"/>
  <c r="CE419" i="1"/>
  <c r="AD419" i="1"/>
  <c r="AH419" i="1"/>
  <c r="AL419" i="1"/>
  <c r="AB419" i="1"/>
  <c r="AJ419" i="1"/>
  <c r="AF419" i="1"/>
  <c r="AN419" i="1"/>
  <c r="AG419" i="1"/>
  <c r="AM419" i="1"/>
  <c r="I422" i="1"/>
  <c r="N422" i="1"/>
  <c r="BY419" i="1"/>
  <c r="BU419" i="1"/>
  <c r="BS419" i="1"/>
  <c r="CC419" i="1"/>
  <c r="BE419" i="1"/>
  <c r="CB419" i="1"/>
  <c r="BX419" i="1"/>
  <c r="BR419" i="1"/>
  <c r="BZ419" i="1"/>
  <c r="BT419" i="1"/>
  <c r="BV419" i="1"/>
  <c r="CD419" i="1"/>
  <c r="BW419" i="1"/>
  <c r="CA419" i="1"/>
  <c r="AA420" i="1"/>
  <c r="BG419" i="1"/>
  <c r="BM419" i="1"/>
  <c r="BI419" i="1"/>
  <c r="BP419" i="1"/>
  <c r="BF419" i="1"/>
  <c r="BL419" i="1"/>
  <c r="BD419" i="1"/>
  <c r="BN419" i="1"/>
  <c r="BH419" i="1"/>
  <c r="BJ419" i="1"/>
  <c r="BO419" i="1"/>
  <c r="BQ419" i="1"/>
  <c r="BK419" i="1"/>
  <c r="J422" i="1"/>
  <c r="O422" i="1"/>
  <c r="F422" i="1"/>
  <c r="M422" i="1"/>
  <c r="E422" i="1"/>
  <c r="C423" i="1"/>
  <c r="L422" i="1"/>
  <c r="K422" i="1"/>
  <c r="U422" i="1"/>
  <c r="G422" i="1"/>
  <c r="B424" i="1" l="1"/>
  <c r="Q423" i="1"/>
  <c r="R423" i="1"/>
  <c r="P423" i="1"/>
  <c r="S423" i="1"/>
  <c r="T423" i="1"/>
  <c r="Z422" i="1"/>
  <c r="AA422" i="1" s="1"/>
  <c r="BH422" i="1" s="1"/>
  <c r="V422" i="1"/>
  <c r="W422" i="1" s="1"/>
  <c r="AY421" i="1"/>
  <c r="AT421" i="1"/>
  <c r="AW420" i="1"/>
  <c r="AT420" i="1"/>
  <c r="BC421" i="1"/>
  <c r="BA420" i="1"/>
  <c r="AU420" i="1"/>
  <c r="AU421" i="1"/>
  <c r="AS420" i="1"/>
  <c r="AQ421" i="1"/>
  <c r="AK420" i="1"/>
  <c r="BB420" i="1"/>
  <c r="AX420" i="1"/>
  <c r="AV420" i="1"/>
  <c r="AZ420" i="1"/>
  <c r="AR420" i="1"/>
  <c r="AP420" i="1"/>
  <c r="BC420" i="1"/>
  <c r="AQ420" i="1"/>
  <c r="AW421" i="1"/>
  <c r="AE421" i="1"/>
  <c r="AZ421" i="1"/>
  <c r="AR421" i="1"/>
  <c r="AX421" i="1"/>
  <c r="AV421" i="1"/>
  <c r="BB421" i="1"/>
  <c r="AP421" i="1"/>
  <c r="AY420" i="1"/>
  <c r="AS421" i="1"/>
  <c r="BA421" i="1"/>
  <c r="AO421" i="1"/>
  <c r="AI421" i="1"/>
  <c r="AE420" i="1"/>
  <c r="BW420" i="1"/>
  <c r="AB420" i="1"/>
  <c r="AF420" i="1"/>
  <c r="AJ420" i="1"/>
  <c r="AN420" i="1"/>
  <c r="AD420" i="1"/>
  <c r="AL420" i="1"/>
  <c r="AH420" i="1"/>
  <c r="AG421" i="1"/>
  <c r="AK421" i="1"/>
  <c r="AM420" i="1"/>
  <c r="AG420" i="1"/>
  <c r="BS421" i="1"/>
  <c r="AD421" i="1"/>
  <c r="AH421" i="1"/>
  <c r="AL421" i="1"/>
  <c r="AF421" i="1"/>
  <c r="AN421" i="1"/>
  <c r="AJ421" i="1"/>
  <c r="AB421" i="1"/>
  <c r="AC421" i="1"/>
  <c r="AI420" i="1"/>
  <c r="AC420" i="1"/>
  <c r="AM421" i="1"/>
  <c r="AO420" i="1"/>
  <c r="I423" i="1"/>
  <c r="N423" i="1"/>
  <c r="CA421" i="1"/>
  <c r="CC421" i="1"/>
  <c r="BQ420" i="1"/>
  <c r="BT420" i="1"/>
  <c r="CB420" i="1"/>
  <c r="BX420" i="1"/>
  <c r="BR420" i="1"/>
  <c r="CD420" i="1"/>
  <c r="BV420" i="1"/>
  <c r="BZ420" i="1"/>
  <c r="BY420" i="1"/>
  <c r="CA420" i="1"/>
  <c r="BW421" i="1"/>
  <c r="BM421" i="1"/>
  <c r="CB421" i="1"/>
  <c r="BX421" i="1"/>
  <c r="BR421" i="1"/>
  <c r="BV421" i="1"/>
  <c r="BZ421" i="1"/>
  <c r="CD421" i="1"/>
  <c r="BT421" i="1"/>
  <c r="CE420" i="1"/>
  <c r="BU420" i="1"/>
  <c r="BY421" i="1"/>
  <c r="CC420" i="1"/>
  <c r="BS420" i="1"/>
  <c r="CE421" i="1"/>
  <c r="BU421" i="1"/>
  <c r="BG420" i="1"/>
  <c r="BE420" i="1"/>
  <c r="BK421" i="1"/>
  <c r="BL420" i="1"/>
  <c r="BF420" i="1"/>
  <c r="BP420" i="1"/>
  <c r="BD420" i="1"/>
  <c r="BH420" i="1"/>
  <c r="BJ420" i="1"/>
  <c r="BN420" i="1"/>
  <c r="BK420" i="1"/>
  <c r="BH421" i="1"/>
  <c r="BJ421" i="1"/>
  <c r="BL421" i="1"/>
  <c r="BF421" i="1"/>
  <c r="BP421" i="1"/>
  <c r="BN421" i="1"/>
  <c r="BD421" i="1"/>
  <c r="BI421" i="1"/>
  <c r="BM420" i="1"/>
  <c r="BQ421" i="1"/>
  <c r="BO421" i="1"/>
  <c r="BO420" i="1"/>
  <c r="BI420" i="1"/>
  <c r="BG421" i="1"/>
  <c r="BE421" i="1"/>
  <c r="J423" i="1"/>
  <c r="U423" i="1"/>
  <c r="E423" i="1"/>
  <c r="L423" i="1"/>
  <c r="M423" i="1"/>
  <c r="O423" i="1"/>
  <c r="V423" i="1" s="1"/>
  <c r="W423" i="1" s="1"/>
  <c r="G423" i="1"/>
  <c r="K423" i="1"/>
  <c r="C424" i="1"/>
  <c r="F423" i="1"/>
  <c r="B425" i="1" l="1"/>
  <c r="P424" i="1"/>
  <c r="T424" i="1"/>
  <c r="Q424" i="1"/>
  <c r="R424" i="1"/>
  <c r="S424" i="1"/>
  <c r="BO422" i="1"/>
  <c r="AY422" i="1"/>
  <c r="AT422" i="1"/>
  <c r="BC422" i="1"/>
  <c r="AU422" i="1"/>
  <c r="AK422" i="1"/>
  <c r="AZ422" i="1"/>
  <c r="AR422" i="1"/>
  <c r="AX422" i="1"/>
  <c r="AV422" i="1"/>
  <c r="BB422" i="1"/>
  <c r="AP422" i="1"/>
  <c r="BA422" i="1"/>
  <c r="AS422" i="1"/>
  <c r="AW422" i="1"/>
  <c r="AQ422" i="1"/>
  <c r="AO422" i="1"/>
  <c r="AI422" i="1"/>
  <c r="BW422" i="1"/>
  <c r="AB422" i="1"/>
  <c r="AF422" i="1"/>
  <c r="AJ422" i="1"/>
  <c r="AN422" i="1"/>
  <c r="AH422" i="1"/>
  <c r="AL422" i="1"/>
  <c r="AD422" i="1"/>
  <c r="AM422" i="1"/>
  <c r="AG422" i="1"/>
  <c r="AE422" i="1"/>
  <c r="AC422" i="1"/>
  <c r="BN422" i="1"/>
  <c r="BP422" i="1"/>
  <c r="BS422" i="1"/>
  <c r="BM422" i="1"/>
  <c r="BY422" i="1"/>
  <c r="BI422" i="1"/>
  <c r="BL422" i="1"/>
  <c r="CA422" i="1"/>
  <c r="BQ422" i="1"/>
  <c r="BK422" i="1"/>
  <c r="BF422" i="1"/>
  <c r="BD422" i="1"/>
  <c r="BU422" i="1"/>
  <c r="CC422" i="1"/>
  <c r="I424" i="1"/>
  <c r="N424" i="1"/>
  <c r="BE422" i="1"/>
  <c r="BG422" i="1"/>
  <c r="BJ422" i="1"/>
  <c r="CE422" i="1"/>
  <c r="BZ422" i="1"/>
  <c r="BT422" i="1"/>
  <c r="CB422" i="1"/>
  <c r="BX422" i="1"/>
  <c r="BV422" i="1"/>
  <c r="BR422" i="1"/>
  <c r="CD422" i="1"/>
  <c r="Z423" i="1"/>
  <c r="J424" i="1"/>
  <c r="G424" i="1"/>
  <c r="C425" i="1"/>
  <c r="F424" i="1"/>
  <c r="M424" i="1"/>
  <c r="U424" i="1"/>
  <c r="O424" i="1"/>
  <c r="V424" i="1" s="1"/>
  <c r="W424" i="1" s="1"/>
  <c r="L424" i="1"/>
  <c r="E424" i="1"/>
  <c r="K424" i="1"/>
  <c r="B426" i="1" l="1"/>
  <c r="S425" i="1"/>
  <c r="P425" i="1"/>
  <c r="T425" i="1"/>
  <c r="R425" i="1"/>
  <c r="Q425" i="1"/>
  <c r="I425" i="1"/>
  <c r="N425" i="1"/>
  <c r="AA423" i="1"/>
  <c r="Z424" i="1"/>
  <c r="J425" i="1"/>
  <c r="E425" i="1"/>
  <c r="G425" i="1"/>
  <c r="M425" i="1"/>
  <c r="O425" i="1"/>
  <c r="V425" i="1" s="1"/>
  <c r="W425" i="1" s="1"/>
  <c r="F425" i="1"/>
  <c r="K425" i="1"/>
  <c r="L425" i="1"/>
  <c r="C426" i="1"/>
  <c r="U425" i="1"/>
  <c r="B427" i="1" l="1"/>
  <c r="R426" i="1"/>
  <c r="S426" i="1"/>
  <c r="P426" i="1"/>
  <c r="Q426" i="1"/>
  <c r="T426" i="1"/>
  <c r="AU423" i="1"/>
  <c r="AT423" i="1"/>
  <c r="BA423" i="1"/>
  <c r="BC423" i="1"/>
  <c r="AI423" i="1"/>
  <c r="AP423" i="1"/>
  <c r="AZ423" i="1"/>
  <c r="AX423" i="1"/>
  <c r="AV423" i="1"/>
  <c r="AR423" i="1"/>
  <c r="BB423" i="1"/>
  <c r="AW423" i="1"/>
  <c r="AS423" i="1"/>
  <c r="AY423" i="1"/>
  <c r="AQ423" i="1"/>
  <c r="AG423" i="1"/>
  <c r="AC423" i="1"/>
  <c r="AK423" i="1"/>
  <c r="AM423" i="1"/>
  <c r="CC423" i="1"/>
  <c r="AD423" i="1"/>
  <c r="AH423" i="1"/>
  <c r="AL423" i="1"/>
  <c r="AB423" i="1"/>
  <c r="AJ423" i="1"/>
  <c r="AN423" i="1"/>
  <c r="AF423" i="1"/>
  <c r="AO423" i="1"/>
  <c r="AE423" i="1"/>
  <c r="I426" i="1"/>
  <c r="N426" i="1"/>
  <c r="BU423" i="1"/>
  <c r="BW423" i="1"/>
  <c r="CA423" i="1"/>
  <c r="CE423" i="1"/>
  <c r="BO423" i="1"/>
  <c r="CB423" i="1"/>
  <c r="BR423" i="1"/>
  <c r="BZ423" i="1"/>
  <c r="BX423" i="1"/>
  <c r="BV423" i="1"/>
  <c r="BT423" i="1"/>
  <c r="CD423" i="1"/>
  <c r="BY423" i="1"/>
  <c r="BS423" i="1"/>
  <c r="BM423" i="1"/>
  <c r="Z425" i="1"/>
  <c r="BI423" i="1"/>
  <c r="BD423" i="1"/>
  <c r="BN423" i="1"/>
  <c r="BH423" i="1"/>
  <c r="BJ423" i="1"/>
  <c r="BL423" i="1"/>
  <c r="BF423" i="1"/>
  <c r="BP423" i="1"/>
  <c r="AA424" i="1"/>
  <c r="BG423" i="1"/>
  <c r="BK423" i="1"/>
  <c r="BQ423" i="1"/>
  <c r="BE423" i="1"/>
  <c r="J426" i="1"/>
  <c r="E426" i="1"/>
  <c r="F426" i="1"/>
  <c r="C427" i="1"/>
  <c r="U426" i="1"/>
  <c r="K426" i="1"/>
  <c r="O426" i="1"/>
  <c r="G426" i="1"/>
  <c r="L426" i="1"/>
  <c r="M426" i="1"/>
  <c r="B428" i="1" l="1"/>
  <c r="Q427" i="1"/>
  <c r="R427" i="1"/>
  <c r="S427" i="1"/>
  <c r="T427" i="1"/>
  <c r="P427" i="1"/>
  <c r="Z426" i="1"/>
  <c r="V426" i="1"/>
  <c r="W426" i="1" s="1"/>
  <c r="AW424" i="1"/>
  <c r="AT424" i="1"/>
  <c r="BC424" i="1"/>
  <c r="AC424" i="1"/>
  <c r="AP424" i="1"/>
  <c r="AX424" i="1"/>
  <c r="AV424" i="1"/>
  <c r="BB424" i="1"/>
  <c r="AZ424" i="1"/>
  <c r="AR424" i="1"/>
  <c r="BA424" i="1"/>
  <c r="AQ424" i="1"/>
  <c r="AU424" i="1"/>
  <c r="AY424" i="1"/>
  <c r="AS424" i="1"/>
  <c r="AM424" i="1"/>
  <c r="AK424" i="1"/>
  <c r="AE424" i="1"/>
  <c r="AG424" i="1"/>
  <c r="AI424" i="1"/>
  <c r="AB424" i="1"/>
  <c r="AF424" i="1"/>
  <c r="AJ424" i="1"/>
  <c r="AN424" i="1"/>
  <c r="AD424" i="1"/>
  <c r="AL424" i="1"/>
  <c r="AH424" i="1"/>
  <c r="AO424" i="1"/>
  <c r="I427" i="1"/>
  <c r="N427" i="1"/>
  <c r="BM424" i="1"/>
  <c r="BX424" i="1"/>
  <c r="BT424" i="1"/>
  <c r="CB424" i="1"/>
  <c r="BZ424" i="1"/>
  <c r="CD424" i="1"/>
  <c r="BV424" i="1"/>
  <c r="BR424" i="1"/>
  <c r="CA424" i="1"/>
  <c r="BY424" i="1"/>
  <c r="CC424" i="1"/>
  <c r="BU424" i="1"/>
  <c r="BW424" i="1"/>
  <c r="CE424" i="1"/>
  <c r="BS424" i="1"/>
  <c r="BQ424" i="1"/>
  <c r="BE424" i="1"/>
  <c r="BO424" i="1"/>
  <c r="BI424" i="1"/>
  <c r="BK424" i="1"/>
  <c r="AA426" i="1"/>
  <c r="AT426" i="1" s="1"/>
  <c r="BL424" i="1"/>
  <c r="BF424" i="1"/>
  <c r="BP424" i="1"/>
  <c r="BN424" i="1"/>
  <c r="BJ424" i="1"/>
  <c r="BH424" i="1"/>
  <c r="BD424" i="1"/>
  <c r="BG424" i="1"/>
  <c r="AA425" i="1"/>
  <c r="J427" i="1"/>
  <c r="E427" i="1"/>
  <c r="G427" i="1"/>
  <c r="K427" i="1"/>
  <c r="U427" i="1"/>
  <c r="L427" i="1"/>
  <c r="M427" i="1"/>
  <c r="C428" i="1"/>
  <c r="F427" i="1"/>
  <c r="O427" i="1"/>
  <c r="V427" i="1" s="1"/>
  <c r="W427" i="1" s="1"/>
  <c r="B429" i="1" l="1"/>
  <c r="P428" i="1"/>
  <c r="T428" i="1"/>
  <c r="Q428" i="1"/>
  <c r="R428" i="1"/>
  <c r="S428" i="1"/>
  <c r="AW425" i="1"/>
  <c r="AT425" i="1"/>
  <c r="AY425" i="1"/>
  <c r="AP426" i="1"/>
  <c r="AR426" i="1"/>
  <c r="AZ426" i="1"/>
  <c r="AV426" i="1"/>
  <c r="AX426" i="1"/>
  <c r="BB426" i="1"/>
  <c r="AE425" i="1"/>
  <c r="AP425" i="1"/>
  <c r="AR425" i="1"/>
  <c r="AV425" i="1"/>
  <c r="AZ425" i="1"/>
  <c r="BB425" i="1"/>
  <c r="AX425" i="1"/>
  <c r="AY426" i="1"/>
  <c r="AW426" i="1"/>
  <c r="BC425" i="1"/>
  <c r="BA426" i="1"/>
  <c r="BC426" i="1"/>
  <c r="AU425" i="1"/>
  <c r="BA425" i="1"/>
  <c r="AU426" i="1"/>
  <c r="AS426" i="1"/>
  <c r="AQ426" i="1"/>
  <c r="AS425" i="1"/>
  <c r="AQ425" i="1"/>
  <c r="CA426" i="1"/>
  <c r="AB426" i="1"/>
  <c r="AF426" i="1"/>
  <c r="AJ426" i="1"/>
  <c r="AN426" i="1"/>
  <c r="AH426" i="1"/>
  <c r="AD426" i="1"/>
  <c r="AL426" i="1"/>
  <c r="AM425" i="1"/>
  <c r="AE426" i="1"/>
  <c r="AC426" i="1"/>
  <c r="AG425" i="1"/>
  <c r="AI425" i="1"/>
  <c r="AO426" i="1"/>
  <c r="AO425" i="1"/>
  <c r="AK425" i="1"/>
  <c r="AI426" i="1"/>
  <c r="AK426" i="1"/>
  <c r="AD425" i="1"/>
  <c r="AH425" i="1"/>
  <c r="AL425" i="1"/>
  <c r="AF425" i="1"/>
  <c r="AN425" i="1"/>
  <c r="AB425" i="1"/>
  <c r="AJ425" i="1"/>
  <c r="AC425" i="1"/>
  <c r="AM426" i="1"/>
  <c r="AG426" i="1"/>
  <c r="I428" i="1"/>
  <c r="N428" i="1"/>
  <c r="BU426" i="1"/>
  <c r="BK425" i="1"/>
  <c r="BT425" i="1"/>
  <c r="CB425" i="1"/>
  <c r="BR425" i="1"/>
  <c r="BZ425" i="1"/>
  <c r="BX425" i="1"/>
  <c r="CD425" i="1"/>
  <c r="BV425" i="1"/>
  <c r="BG426" i="1"/>
  <c r="BT426" i="1"/>
  <c r="CB426" i="1"/>
  <c r="BX426" i="1"/>
  <c r="BR426" i="1"/>
  <c r="BV426" i="1"/>
  <c r="CD426" i="1"/>
  <c r="BZ426" i="1"/>
  <c r="BW426" i="1"/>
  <c r="BY426" i="1"/>
  <c r="BU425" i="1"/>
  <c r="CC425" i="1"/>
  <c r="BS426" i="1"/>
  <c r="CE425" i="1"/>
  <c r="BY425" i="1"/>
  <c r="CA425" i="1"/>
  <c r="BS425" i="1"/>
  <c r="CE426" i="1"/>
  <c r="CC426" i="1"/>
  <c r="BW425" i="1"/>
  <c r="BE425" i="1"/>
  <c r="BM425" i="1"/>
  <c r="BE426" i="1"/>
  <c r="BI425" i="1"/>
  <c r="BQ425" i="1"/>
  <c r="BG425" i="1"/>
  <c r="BP425" i="1"/>
  <c r="BD425" i="1"/>
  <c r="BN425" i="1"/>
  <c r="BJ425" i="1"/>
  <c r="BF425" i="1"/>
  <c r="BL425" i="1"/>
  <c r="BH425" i="1"/>
  <c r="BO425" i="1"/>
  <c r="BD426" i="1"/>
  <c r="BN426" i="1"/>
  <c r="BH426" i="1"/>
  <c r="BJ426" i="1"/>
  <c r="BL426" i="1"/>
  <c r="BP426" i="1"/>
  <c r="BF426" i="1"/>
  <c r="BK426" i="1"/>
  <c r="BO426" i="1"/>
  <c r="BQ426" i="1"/>
  <c r="Z427" i="1"/>
  <c r="BM426" i="1"/>
  <c r="BI426" i="1"/>
  <c r="J428" i="1"/>
  <c r="L428" i="1"/>
  <c r="U428" i="1"/>
  <c r="E428" i="1"/>
  <c r="K428" i="1"/>
  <c r="F428" i="1"/>
  <c r="G428" i="1"/>
  <c r="O428" i="1"/>
  <c r="V428" i="1" s="1"/>
  <c r="W428" i="1" s="1"/>
  <c r="C429" i="1"/>
  <c r="M428" i="1"/>
  <c r="B430" i="1" l="1"/>
  <c r="S429" i="1"/>
  <c r="P429" i="1"/>
  <c r="T429" i="1"/>
  <c r="Q429" i="1"/>
  <c r="R429" i="1"/>
  <c r="I429" i="1"/>
  <c r="N429" i="1"/>
  <c r="AA427" i="1"/>
  <c r="Z428" i="1"/>
  <c r="J429" i="1"/>
  <c r="C430" i="1"/>
  <c r="E429" i="1"/>
  <c r="G429" i="1"/>
  <c r="F429" i="1"/>
  <c r="K429" i="1"/>
  <c r="U429" i="1"/>
  <c r="M429" i="1"/>
  <c r="O429" i="1"/>
  <c r="V429" i="1" s="1"/>
  <c r="W429" i="1" s="1"/>
  <c r="L429" i="1"/>
  <c r="B431" i="1" l="1"/>
  <c r="R430" i="1"/>
  <c r="S430" i="1"/>
  <c r="T430" i="1"/>
  <c r="P430" i="1"/>
  <c r="Q430" i="1"/>
  <c r="AQ427" i="1"/>
  <c r="AT427" i="1"/>
  <c r="BA427" i="1"/>
  <c r="AY427" i="1"/>
  <c r="AO427" i="1"/>
  <c r="AP427" i="1"/>
  <c r="AX427" i="1"/>
  <c r="AV427" i="1"/>
  <c r="AZ427" i="1"/>
  <c r="BB427" i="1"/>
  <c r="AR427" i="1"/>
  <c r="AW427" i="1"/>
  <c r="AU427" i="1"/>
  <c r="BC427" i="1"/>
  <c r="AS427" i="1"/>
  <c r="AK427" i="1"/>
  <c r="AE427" i="1"/>
  <c r="AG427" i="1"/>
  <c r="AC427" i="1"/>
  <c r="CA427" i="1"/>
  <c r="AD427" i="1"/>
  <c r="AH427" i="1"/>
  <c r="AL427" i="1"/>
  <c r="AB427" i="1"/>
  <c r="AJ427" i="1"/>
  <c r="AN427" i="1"/>
  <c r="AF427" i="1"/>
  <c r="AM427" i="1"/>
  <c r="AI427" i="1"/>
  <c r="I430" i="1"/>
  <c r="N430" i="1"/>
  <c r="BS427" i="1"/>
  <c r="BY427" i="1"/>
  <c r="BO427" i="1"/>
  <c r="BT427" i="1"/>
  <c r="BX427" i="1"/>
  <c r="BR427" i="1"/>
  <c r="CB427" i="1"/>
  <c r="CD427" i="1"/>
  <c r="BZ427" i="1"/>
  <c r="BV427" i="1"/>
  <c r="CE427" i="1"/>
  <c r="CC427" i="1"/>
  <c r="BU427" i="1"/>
  <c r="BW427" i="1"/>
  <c r="BM427" i="1"/>
  <c r="BG427" i="1"/>
  <c r="BE427" i="1"/>
  <c r="AA428" i="1"/>
  <c r="BQ427" i="1"/>
  <c r="BI427" i="1"/>
  <c r="BL427" i="1"/>
  <c r="BH427" i="1"/>
  <c r="BP427" i="1"/>
  <c r="BF427" i="1"/>
  <c r="BJ427" i="1"/>
  <c r="BD427" i="1"/>
  <c r="BN427" i="1"/>
  <c r="BK427" i="1"/>
  <c r="Z429" i="1"/>
  <c r="J430" i="1"/>
  <c r="U430" i="1"/>
  <c r="L430" i="1"/>
  <c r="C431" i="1"/>
  <c r="E430" i="1"/>
  <c r="F430" i="1"/>
  <c r="K430" i="1"/>
  <c r="O430" i="1"/>
  <c r="V430" i="1" s="1"/>
  <c r="W430" i="1" s="1"/>
  <c r="M430" i="1"/>
  <c r="G430" i="1"/>
  <c r="B432" i="1" l="1"/>
  <c r="Q431" i="1"/>
  <c r="R431" i="1"/>
  <c r="P431" i="1"/>
  <c r="T431" i="1"/>
  <c r="S431" i="1"/>
  <c r="AQ428" i="1"/>
  <c r="AT428" i="1"/>
  <c r="AW428" i="1"/>
  <c r="AK428" i="1"/>
  <c r="AV428" i="1"/>
  <c r="AX428" i="1"/>
  <c r="AZ428" i="1"/>
  <c r="AP428" i="1"/>
  <c r="AR428" i="1"/>
  <c r="BB428" i="1"/>
  <c r="BA428" i="1"/>
  <c r="BC428" i="1"/>
  <c r="AY428" i="1"/>
  <c r="AS428" i="1"/>
  <c r="AU428" i="1"/>
  <c r="AO428" i="1"/>
  <c r="AB428" i="1"/>
  <c r="AF428" i="1"/>
  <c r="AJ428" i="1"/>
  <c r="AN428" i="1"/>
  <c r="AL428" i="1"/>
  <c r="AH428" i="1"/>
  <c r="AD428" i="1"/>
  <c r="AI428" i="1"/>
  <c r="AE428" i="1"/>
  <c r="AM428" i="1"/>
  <c r="AG428" i="1"/>
  <c r="AC428" i="1"/>
  <c r="I431" i="1"/>
  <c r="N431" i="1"/>
  <c r="BK428" i="1"/>
  <c r="BX428" i="1"/>
  <c r="CD428" i="1"/>
  <c r="BZ428" i="1"/>
  <c r="CB428" i="1"/>
  <c r="BT428" i="1"/>
  <c r="BR428" i="1"/>
  <c r="BV428" i="1"/>
  <c r="CA428" i="1"/>
  <c r="BS428" i="1"/>
  <c r="BY428" i="1"/>
  <c r="BW428" i="1"/>
  <c r="CC428" i="1"/>
  <c r="BU428" i="1"/>
  <c r="CE428" i="1"/>
  <c r="BE428" i="1"/>
  <c r="BL428" i="1"/>
  <c r="BF428" i="1"/>
  <c r="BP428" i="1"/>
  <c r="BD428" i="1"/>
  <c r="BH428" i="1"/>
  <c r="BJ428" i="1"/>
  <c r="BN428" i="1"/>
  <c r="BG428" i="1"/>
  <c r="BQ428" i="1"/>
  <c r="BM428" i="1"/>
  <c r="AA429" i="1"/>
  <c r="Z430" i="1"/>
  <c r="BO428" i="1"/>
  <c r="BI428" i="1"/>
  <c r="J431" i="1"/>
  <c r="F431" i="1"/>
  <c r="U431" i="1"/>
  <c r="K431" i="1"/>
  <c r="C432" i="1"/>
  <c r="G431" i="1"/>
  <c r="O431" i="1"/>
  <c r="V431" i="1" s="1"/>
  <c r="W431" i="1" s="1"/>
  <c r="L431" i="1"/>
  <c r="M431" i="1"/>
  <c r="E431" i="1"/>
  <c r="B433" i="1" l="1"/>
  <c r="P432" i="1"/>
  <c r="T432" i="1"/>
  <c r="Q432" i="1"/>
  <c r="R432" i="1"/>
  <c r="S432" i="1"/>
  <c r="AU429" i="1"/>
  <c r="AT429" i="1"/>
  <c r="BA429" i="1"/>
  <c r="BC429" i="1"/>
  <c r="AM429" i="1"/>
  <c r="AP429" i="1"/>
  <c r="BB429" i="1"/>
  <c r="AV429" i="1"/>
  <c r="AX429" i="1"/>
  <c r="AR429" i="1"/>
  <c r="AZ429" i="1"/>
  <c r="AW429" i="1"/>
  <c r="AQ429" i="1"/>
  <c r="AY429" i="1"/>
  <c r="AS429" i="1"/>
  <c r="AO429" i="1"/>
  <c r="AI429" i="1"/>
  <c r="AE429" i="1"/>
  <c r="AC429" i="1"/>
  <c r="BW429" i="1"/>
  <c r="AD429" i="1"/>
  <c r="AH429" i="1"/>
  <c r="AL429" i="1"/>
  <c r="AN429" i="1"/>
  <c r="AB429" i="1"/>
  <c r="AF429" i="1"/>
  <c r="AJ429" i="1"/>
  <c r="AK429" i="1"/>
  <c r="AG429" i="1"/>
  <c r="I432" i="1"/>
  <c r="N432" i="1"/>
  <c r="BK429" i="1"/>
  <c r="BR429" i="1"/>
  <c r="CB429" i="1"/>
  <c r="BV429" i="1"/>
  <c r="BT429" i="1"/>
  <c r="BX429" i="1"/>
  <c r="CD429" i="1"/>
  <c r="BZ429" i="1"/>
  <c r="CA429" i="1"/>
  <c r="CC429" i="1"/>
  <c r="BU429" i="1"/>
  <c r="BY429" i="1"/>
  <c r="CE429" i="1"/>
  <c r="BS429" i="1"/>
  <c r="BG429" i="1"/>
  <c r="BO429" i="1"/>
  <c r="BE429" i="1"/>
  <c r="BL429" i="1"/>
  <c r="BF429" i="1"/>
  <c r="BP429" i="1"/>
  <c r="BN429" i="1"/>
  <c r="BJ429" i="1"/>
  <c r="BH429" i="1"/>
  <c r="BD429" i="1"/>
  <c r="BM429" i="1"/>
  <c r="BI429" i="1"/>
  <c r="BQ429" i="1"/>
  <c r="Z431" i="1"/>
  <c r="AA430" i="1"/>
  <c r="J432" i="1"/>
  <c r="E432" i="1"/>
  <c r="C433" i="1"/>
  <c r="G432" i="1"/>
  <c r="U432" i="1"/>
  <c r="K432" i="1"/>
  <c r="F432" i="1"/>
  <c r="O432" i="1"/>
  <c r="V432" i="1" s="1"/>
  <c r="W432" i="1" s="1"/>
  <c r="M432" i="1"/>
  <c r="L432" i="1"/>
  <c r="B434" i="1" l="1"/>
  <c r="S433" i="1"/>
  <c r="P433" i="1"/>
  <c r="T433" i="1"/>
  <c r="Q433" i="1"/>
  <c r="R433" i="1"/>
  <c r="BA430" i="1"/>
  <c r="AT430" i="1"/>
  <c r="AY430" i="1"/>
  <c r="AZ430" i="1"/>
  <c r="AR430" i="1"/>
  <c r="AX430" i="1"/>
  <c r="AV430" i="1"/>
  <c r="BB430" i="1"/>
  <c r="AP430" i="1"/>
  <c r="AW430" i="1"/>
  <c r="BC430" i="1"/>
  <c r="AU430" i="1"/>
  <c r="AQ430" i="1"/>
  <c r="AS430" i="1"/>
  <c r="CC430" i="1"/>
  <c r="AB430" i="1"/>
  <c r="AF430" i="1"/>
  <c r="AJ430" i="1"/>
  <c r="AN430" i="1"/>
  <c r="AD430" i="1"/>
  <c r="AL430" i="1"/>
  <c r="AH430" i="1"/>
  <c r="AM430" i="1"/>
  <c r="AO430" i="1"/>
  <c r="AI430" i="1"/>
  <c r="AC430" i="1"/>
  <c r="AG430" i="1"/>
  <c r="AK430" i="1"/>
  <c r="AE430" i="1"/>
  <c r="I433" i="1"/>
  <c r="N433" i="1"/>
  <c r="BY430" i="1"/>
  <c r="BW430" i="1"/>
  <c r="BU430" i="1"/>
  <c r="CE430" i="1"/>
  <c r="BM430" i="1"/>
  <c r="BT430" i="1"/>
  <c r="BX430" i="1"/>
  <c r="CB430" i="1"/>
  <c r="BV430" i="1"/>
  <c r="BR430" i="1"/>
  <c r="BZ430" i="1"/>
  <c r="CD430" i="1"/>
  <c r="CA430" i="1"/>
  <c r="BS430" i="1"/>
  <c r="BO430" i="1"/>
  <c r="BE430" i="1"/>
  <c r="BG430" i="1"/>
  <c r="BQ430" i="1"/>
  <c r="BK430" i="1"/>
  <c r="BD430" i="1"/>
  <c r="BJ430" i="1"/>
  <c r="BH430" i="1"/>
  <c r="BF430" i="1"/>
  <c r="BN430" i="1"/>
  <c r="BP430" i="1"/>
  <c r="BL430" i="1"/>
  <c r="BI430" i="1"/>
  <c r="AA431" i="1"/>
  <c r="Z432" i="1"/>
  <c r="J433" i="1"/>
  <c r="K433" i="1"/>
  <c r="O433" i="1"/>
  <c r="V433" i="1" s="1"/>
  <c r="W433" i="1" s="1"/>
  <c r="C434" i="1"/>
  <c r="G433" i="1"/>
  <c r="F433" i="1"/>
  <c r="M433" i="1"/>
  <c r="E433" i="1"/>
  <c r="U433" i="1"/>
  <c r="L433" i="1"/>
  <c r="B435" i="1" l="1"/>
  <c r="R434" i="1"/>
  <c r="S434" i="1"/>
  <c r="P434" i="1"/>
  <c r="Q434" i="1"/>
  <c r="T434" i="1"/>
  <c r="AQ431" i="1"/>
  <c r="AT431" i="1"/>
  <c r="AW431" i="1"/>
  <c r="AK431" i="1"/>
  <c r="AV431" i="1"/>
  <c r="AP431" i="1"/>
  <c r="AX431" i="1"/>
  <c r="BB431" i="1"/>
  <c r="AR431" i="1"/>
  <c r="AZ431" i="1"/>
  <c r="BC431" i="1"/>
  <c r="AU431" i="1"/>
  <c r="BA431" i="1"/>
  <c r="AS431" i="1"/>
  <c r="AY431" i="1"/>
  <c r="CA431" i="1"/>
  <c r="AD431" i="1"/>
  <c r="AH431" i="1"/>
  <c r="AL431" i="1"/>
  <c r="AB431" i="1"/>
  <c r="AF431" i="1"/>
  <c r="AN431" i="1"/>
  <c r="AJ431" i="1"/>
  <c r="AC431" i="1"/>
  <c r="AO431" i="1"/>
  <c r="AM431" i="1"/>
  <c r="AE431" i="1"/>
  <c r="AG431" i="1"/>
  <c r="AI431" i="1"/>
  <c r="I434" i="1"/>
  <c r="N434" i="1"/>
  <c r="BW431" i="1"/>
  <c r="BG431" i="1"/>
  <c r="BT431" i="1"/>
  <c r="CB431" i="1"/>
  <c r="BZ431" i="1"/>
  <c r="BR431" i="1"/>
  <c r="BX431" i="1"/>
  <c r="CD431" i="1"/>
  <c r="BV431" i="1"/>
  <c r="BY431" i="1"/>
  <c r="CE431" i="1"/>
  <c r="CC431" i="1"/>
  <c r="BU431" i="1"/>
  <c r="BS431" i="1"/>
  <c r="BM431" i="1"/>
  <c r="BO431" i="1"/>
  <c r="BE431" i="1"/>
  <c r="AA432" i="1"/>
  <c r="BP431" i="1"/>
  <c r="BF431" i="1"/>
  <c r="BD431" i="1"/>
  <c r="BJ431" i="1"/>
  <c r="BN431" i="1"/>
  <c r="BL431" i="1"/>
  <c r="BH431" i="1"/>
  <c r="BI431" i="1"/>
  <c r="BK431" i="1"/>
  <c r="BQ431" i="1"/>
  <c r="Z433" i="1"/>
  <c r="J434" i="1"/>
  <c r="C435" i="1"/>
  <c r="M434" i="1"/>
  <c r="F434" i="1"/>
  <c r="G434" i="1"/>
  <c r="K434" i="1"/>
  <c r="E434" i="1"/>
  <c r="U434" i="1"/>
  <c r="O434" i="1"/>
  <c r="V434" i="1" s="1"/>
  <c r="W434" i="1" s="1"/>
  <c r="L434" i="1"/>
  <c r="B436" i="1" l="1"/>
  <c r="Q435" i="1"/>
  <c r="R435" i="1"/>
  <c r="S435" i="1"/>
  <c r="T435" i="1"/>
  <c r="P435" i="1"/>
  <c r="AY432" i="1"/>
  <c r="AT432" i="1"/>
  <c r="BC432" i="1"/>
  <c r="AW432" i="1"/>
  <c r="AO432" i="1"/>
  <c r="AP432" i="1"/>
  <c r="AR432" i="1"/>
  <c r="AX432" i="1"/>
  <c r="AV432" i="1"/>
  <c r="BB432" i="1"/>
  <c r="AZ432" i="1"/>
  <c r="AQ432" i="1"/>
  <c r="BA432" i="1"/>
  <c r="AU432" i="1"/>
  <c r="AS432" i="1"/>
  <c r="AC432" i="1"/>
  <c r="BY432" i="1"/>
  <c r="AB432" i="1"/>
  <c r="AF432" i="1"/>
  <c r="AJ432" i="1"/>
  <c r="AN432" i="1"/>
  <c r="AD432" i="1"/>
  <c r="AH432" i="1"/>
  <c r="AL432" i="1"/>
  <c r="AK432" i="1"/>
  <c r="AG432" i="1"/>
  <c r="AE432" i="1"/>
  <c r="AI432" i="1"/>
  <c r="AM432" i="1"/>
  <c r="I435" i="1"/>
  <c r="N435" i="1"/>
  <c r="BU432" i="1"/>
  <c r="CC432" i="1"/>
  <c r="CA432" i="1"/>
  <c r="BQ432" i="1"/>
  <c r="BT432" i="1"/>
  <c r="BX432" i="1"/>
  <c r="CB432" i="1"/>
  <c r="BR432" i="1"/>
  <c r="CD432" i="1"/>
  <c r="BV432" i="1"/>
  <c r="BZ432" i="1"/>
  <c r="CE432" i="1"/>
  <c r="BS432" i="1"/>
  <c r="BW432" i="1"/>
  <c r="BK432" i="1"/>
  <c r="BL432" i="1"/>
  <c r="BP432" i="1"/>
  <c r="BF432" i="1"/>
  <c r="BJ432" i="1"/>
  <c r="BN432" i="1"/>
  <c r="BH432" i="1"/>
  <c r="BD432" i="1"/>
  <c r="BI432" i="1"/>
  <c r="BO432" i="1"/>
  <c r="BM432" i="1"/>
  <c r="AA433" i="1"/>
  <c r="Z434" i="1"/>
  <c r="BE432" i="1"/>
  <c r="BG432" i="1"/>
  <c r="J435" i="1"/>
  <c r="K435" i="1"/>
  <c r="C436" i="1"/>
  <c r="E435" i="1"/>
  <c r="U435" i="1"/>
  <c r="O435" i="1"/>
  <c r="V435" i="1" s="1"/>
  <c r="W435" i="1" s="1"/>
  <c r="M435" i="1"/>
  <c r="L435" i="1"/>
  <c r="G435" i="1"/>
  <c r="F435" i="1"/>
  <c r="B437" i="1" l="1"/>
  <c r="P436" i="1"/>
  <c r="T436" i="1"/>
  <c r="Q436" i="1"/>
  <c r="R436" i="1"/>
  <c r="S436" i="1"/>
  <c r="AS433" i="1"/>
  <c r="AT433" i="1"/>
  <c r="AQ433" i="1"/>
  <c r="AO433" i="1"/>
  <c r="AP433" i="1"/>
  <c r="AR433" i="1"/>
  <c r="BB433" i="1"/>
  <c r="AX433" i="1"/>
  <c r="AV433" i="1"/>
  <c r="AZ433" i="1"/>
  <c r="BC433" i="1"/>
  <c r="AY433" i="1"/>
  <c r="AW433" i="1"/>
  <c r="BA433" i="1"/>
  <c r="AU433" i="1"/>
  <c r="AG433" i="1"/>
  <c r="BY433" i="1"/>
  <c r="AD433" i="1"/>
  <c r="AH433" i="1"/>
  <c r="AL433" i="1"/>
  <c r="AF433" i="1"/>
  <c r="AJ433" i="1"/>
  <c r="AB433" i="1"/>
  <c r="AN433" i="1"/>
  <c r="AC433" i="1"/>
  <c r="AE433" i="1"/>
  <c r="AI433" i="1"/>
  <c r="AK433" i="1"/>
  <c r="AM433" i="1"/>
  <c r="I436" i="1"/>
  <c r="N436" i="1"/>
  <c r="BI433" i="1"/>
  <c r="BR433" i="1"/>
  <c r="BX433" i="1"/>
  <c r="CB433" i="1"/>
  <c r="BT433" i="1"/>
  <c r="BV433" i="1"/>
  <c r="BZ433" i="1"/>
  <c r="CD433" i="1"/>
  <c r="BW433" i="1"/>
  <c r="BU433" i="1"/>
  <c r="CE433" i="1"/>
  <c r="CC433" i="1"/>
  <c r="CA433" i="1"/>
  <c r="BS433" i="1"/>
  <c r="BK433" i="1"/>
  <c r="BO433" i="1"/>
  <c r="BH433" i="1"/>
  <c r="BL433" i="1"/>
  <c r="BF433" i="1"/>
  <c r="BP433" i="1"/>
  <c r="BJ433" i="1"/>
  <c r="BD433" i="1"/>
  <c r="BN433" i="1"/>
  <c r="BQ433" i="1"/>
  <c r="BE433" i="1"/>
  <c r="AA434" i="1"/>
  <c r="BM433" i="1"/>
  <c r="BG433" i="1"/>
  <c r="Z435" i="1"/>
  <c r="J436" i="1"/>
  <c r="U436" i="1"/>
  <c r="C437" i="1"/>
  <c r="F436" i="1"/>
  <c r="L436" i="1"/>
  <c r="M436" i="1"/>
  <c r="G436" i="1"/>
  <c r="K436" i="1"/>
  <c r="E436" i="1"/>
  <c r="O436" i="1"/>
  <c r="V436" i="1" s="1"/>
  <c r="W436" i="1" s="1"/>
  <c r="B438" i="1" l="1"/>
  <c r="S437" i="1"/>
  <c r="P437" i="1"/>
  <c r="T437" i="1"/>
  <c r="Q437" i="1"/>
  <c r="R437" i="1"/>
  <c r="AS434" i="1"/>
  <c r="AT434" i="1"/>
  <c r="BC434" i="1"/>
  <c r="AU434" i="1"/>
  <c r="BA434" i="1"/>
  <c r="AW434" i="1"/>
  <c r="AC434" i="1"/>
  <c r="AP434" i="1"/>
  <c r="BB434" i="1"/>
  <c r="AR434" i="1"/>
  <c r="AX434" i="1"/>
  <c r="AV434" i="1"/>
  <c r="AZ434" i="1"/>
  <c r="AY434" i="1"/>
  <c r="AQ434" i="1"/>
  <c r="AG434" i="1"/>
  <c r="AK434" i="1"/>
  <c r="AM434" i="1"/>
  <c r="CA434" i="1"/>
  <c r="AB434" i="1"/>
  <c r="AF434" i="1"/>
  <c r="AJ434" i="1"/>
  <c r="AN434" i="1"/>
  <c r="AH434" i="1"/>
  <c r="AL434" i="1"/>
  <c r="AD434" i="1"/>
  <c r="AO434" i="1"/>
  <c r="AE434" i="1"/>
  <c r="AI434" i="1"/>
  <c r="I437" i="1"/>
  <c r="N437" i="1"/>
  <c r="BO434" i="1"/>
  <c r="BX434" i="1"/>
  <c r="BT434" i="1"/>
  <c r="BR434" i="1"/>
  <c r="CB434" i="1"/>
  <c r="BZ434" i="1"/>
  <c r="BV434" i="1"/>
  <c r="CD434" i="1"/>
  <c r="CE434" i="1"/>
  <c r="BU434" i="1"/>
  <c r="CC434" i="1"/>
  <c r="BW434" i="1"/>
  <c r="BY434" i="1"/>
  <c r="BS434" i="1"/>
  <c r="BG434" i="1"/>
  <c r="BD434" i="1"/>
  <c r="BJ434" i="1"/>
  <c r="BH434" i="1"/>
  <c r="BF434" i="1"/>
  <c r="BL434" i="1"/>
  <c r="BP434" i="1"/>
  <c r="BN434" i="1"/>
  <c r="AA435" i="1"/>
  <c r="BK434" i="1"/>
  <c r="BQ434" i="1"/>
  <c r="BI434" i="1"/>
  <c r="BE434" i="1"/>
  <c r="BM434" i="1"/>
  <c r="Z436" i="1"/>
  <c r="J437" i="1"/>
  <c r="L437" i="1"/>
  <c r="F437" i="1"/>
  <c r="G437" i="1"/>
  <c r="C438" i="1"/>
  <c r="E437" i="1"/>
  <c r="K437" i="1"/>
  <c r="O437" i="1"/>
  <c r="M437" i="1"/>
  <c r="U437" i="1"/>
  <c r="B439" i="1" l="1"/>
  <c r="R438" i="1"/>
  <c r="S438" i="1"/>
  <c r="T438" i="1"/>
  <c r="P438" i="1"/>
  <c r="Q438" i="1"/>
  <c r="Z437" i="1"/>
  <c r="AA437" i="1" s="1"/>
  <c r="BD437" i="1" s="1"/>
  <c r="V437" i="1"/>
  <c r="W437" i="1" s="1"/>
  <c r="AS435" i="1"/>
  <c r="AT435" i="1"/>
  <c r="AW435" i="1"/>
  <c r="AQ435" i="1"/>
  <c r="BC435" i="1"/>
  <c r="AY435" i="1"/>
  <c r="AC435" i="1"/>
  <c r="BB435" i="1"/>
  <c r="AX435" i="1"/>
  <c r="AV435" i="1"/>
  <c r="AR435" i="1"/>
  <c r="AZ435" i="1"/>
  <c r="AP435" i="1"/>
  <c r="AU435" i="1"/>
  <c r="BA435" i="1"/>
  <c r="AG435" i="1"/>
  <c r="AO435" i="1"/>
  <c r="AM435" i="1"/>
  <c r="AE435" i="1"/>
  <c r="AI435" i="1"/>
  <c r="AK435" i="1"/>
  <c r="AD435" i="1"/>
  <c r="AH435" i="1"/>
  <c r="AL435" i="1"/>
  <c r="AJ435" i="1"/>
  <c r="AN435" i="1"/>
  <c r="AF435" i="1"/>
  <c r="AB435" i="1"/>
  <c r="I438" i="1"/>
  <c r="N438" i="1"/>
  <c r="BR435" i="1"/>
  <c r="BT435" i="1"/>
  <c r="BZ435" i="1"/>
  <c r="BX435" i="1"/>
  <c r="BV435" i="1"/>
  <c r="CD435" i="1"/>
  <c r="CB435" i="1"/>
  <c r="CE435" i="1"/>
  <c r="BS435" i="1"/>
  <c r="BW435" i="1"/>
  <c r="CA435" i="1"/>
  <c r="BU435" i="1"/>
  <c r="CC435" i="1"/>
  <c r="BY435" i="1"/>
  <c r="AA436" i="1"/>
  <c r="BP435" i="1"/>
  <c r="BF435" i="1"/>
  <c r="BD435" i="1"/>
  <c r="BJ435" i="1"/>
  <c r="BH435" i="1"/>
  <c r="BL435" i="1"/>
  <c r="BN435" i="1"/>
  <c r="BM435" i="1"/>
  <c r="BG435" i="1"/>
  <c r="BQ435" i="1"/>
  <c r="BK435" i="1"/>
  <c r="BI435" i="1"/>
  <c r="BO435" i="1"/>
  <c r="BE435" i="1"/>
  <c r="J438" i="1"/>
  <c r="L438" i="1"/>
  <c r="U438" i="1"/>
  <c r="E438" i="1"/>
  <c r="O438" i="1"/>
  <c r="K438" i="1"/>
  <c r="M438" i="1"/>
  <c r="C439" i="1"/>
  <c r="G438" i="1"/>
  <c r="F438" i="1"/>
  <c r="B440" i="1" l="1"/>
  <c r="Q439" i="1"/>
  <c r="R439" i="1"/>
  <c r="P439" i="1"/>
  <c r="S439" i="1"/>
  <c r="T439" i="1"/>
  <c r="Z438" i="1"/>
  <c r="AA438" i="1" s="1"/>
  <c r="AT438" i="1" s="1"/>
  <c r="V438" i="1"/>
  <c r="W438" i="1" s="1"/>
  <c r="AY436" i="1"/>
  <c r="AT436" i="1"/>
  <c r="AY437" i="1"/>
  <c r="AT437" i="1"/>
  <c r="BA436" i="1"/>
  <c r="AQ437" i="1"/>
  <c r="AS437" i="1"/>
  <c r="AG436" i="1"/>
  <c r="BB436" i="1"/>
  <c r="AR436" i="1"/>
  <c r="AX436" i="1"/>
  <c r="AV436" i="1"/>
  <c r="AP436" i="1"/>
  <c r="AZ436" i="1"/>
  <c r="AW436" i="1"/>
  <c r="AS436" i="1"/>
  <c r="BA437" i="1"/>
  <c r="AU437" i="1"/>
  <c r="AU436" i="1"/>
  <c r="AQ436" i="1"/>
  <c r="AM437" i="1"/>
  <c r="AZ437" i="1"/>
  <c r="AR437" i="1"/>
  <c r="AX437" i="1"/>
  <c r="AV437" i="1"/>
  <c r="BB437" i="1"/>
  <c r="AP437" i="1"/>
  <c r="BC436" i="1"/>
  <c r="BC437" i="1"/>
  <c r="AW437" i="1"/>
  <c r="AG437" i="1"/>
  <c r="AO436" i="1"/>
  <c r="AE436" i="1"/>
  <c r="AK437" i="1"/>
  <c r="AO437" i="1"/>
  <c r="AI437" i="1"/>
  <c r="AK436" i="1"/>
  <c r="AI436" i="1"/>
  <c r="AM436" i="1"/>
  <c r="AC437" i="1"/>
  <c r="BS436" i="1"/>
  <c r="AB436" i="1"/>
  <c r="AF436" i="1"/>
  <c r="AJ436" i="1"/>
  <c r="AN436" i="1"/>
  <c r="AL436" i="1"/>
  <c r="AH436" i="1"/>
  <c r="AD436" i="1"/>
  <c r="AC436" i="1"/>
  <c r="AE437" i="1"/>
  <c r="BS437" i="1"/>
  <c r="AD437" i="1"/>
  <c r="AH437" i="1"/>
  <c r="AL437" i="1"/>
  <c r="AN437" i="1"/>
  <c r="AB437" i="1"/>
  <c r="AJ437" i="1"/>
  <c r="AF437" i="1"/>
  <c r="I439" i="1"/>
  <c r="N439" i="1"/>
  <c r="BO437" i="1"/>
  <c r="BL437" i="1"/>
  <c r="BY437" i="1"/>
  <c r="BI437" i="1"/>
  <c r="BJ437" i="1"/>
  <c r="BW437" i="1"/>
  <c r="BQ437" i="1"/>
  <c r="BK437" i="1"/>
  <c r="BG437" i="1"/>
  <c r="BF437" i="1"/>
  <c r="CA437" i="1"/>
  <c r="BH437" i="1"/>
  <c r="BU437" i="1"/>
  <c r="BU436" i="1"/>
  <c r="BT437" i="1"/>
  <c r="BR437" i="1"/>
  <c r="BZ437" i="1"/>
  <c r="BX437" i="1"/>
  <c r="BV437" i="1"/>
  <c r="CB437" i="1"/>
  <c r="CD437" i="1"/>
  <c r="BT436" i="1"/>
  <c r="CB436" i="1"/>
  <c r="BX436" i="1"/>
  <c r="BV436" i="1"/>
  <c r="BZ436" i="1"/>
  <c r="CD436" i="1"/>
  <c r="BR436" i="1"/>
  <c r="BY436" i="1"/>
  <c r="BM437" i="1"/>
  <c r="BE437" i="1"/>
  <c r="BP437" i="1"/>
  <c r="BN437" i="1"/>
  <c r="CE436" i="1"/>
  <c r="CA436" i="1"/>
  <c r="CE437" i="1"/>
  <c r="CC437" i="1"/>
  <c r="CC436" i="1"/>
  <c r="BW436" i="1"/>
  <c r="BL436" i="1"/>
  <c r="BF436" i="1"/>
  <c r="BP436" i="1"/>
  <c r="BD436" i="1"/>
  <c r="BH436" i="1"/>
  <c r="BN436" i="1"/>
  <c r="BJ436" i="1"/>
  <c r="BI436" i="1"/>
  <c r="BO436" i="1"/>
  <c r="BG436" i="1"/>
  <c r="BE436" i="1"/>
  <c r="BQ436" i="1"/>
  <c r="BK436" i="1"/>
  <c r="BM436" i="1"/>
  <c r="J439" i="1"/>
  <c r="K439" i="1"/>
  <c r="M439" i="1"/>
  <c r="L439" i="1"/>
  <c r="E439" i="1"/>
  <c r="G439" i="1"/>
  <c r="U439" i="1"/>
  <c r="C440" i="1"/>
  <c r="O439" i="1"/>
  <c r="V439" i="1" s="1"/>
  <c r="W439" i="1" s="1"/>
  <c r="F439" i="1"/>
  <c r="B441" i="1" l="1"/>
  <c r="P440" i="1"/>
  <c r="T440" i="1"/>
  <c r="Q440" i="1"/>
  <c r="R440" i="1"/>
  <c r="S440" i="1"/>
  <c r="AI438" i="1"/>
  <c r="AV438" i="1"/>
  <c r="AX438" i="1"/>
  <c r="BB438" i="1"/>
  <c r="AZ438" i="1"/>
  <c r="AR438" i="1"/>
  <c r="AP438" i="1"/>
  <c r="AW438" i="1"/>
  <c r="BC438" i="1"/>
  <c r="AU438" i="1"/>
  <c r="AQ438" i="1"/>
  <c r="AS438" i="1"/>
  <c r="BA438" i="1"/>
  <c r="AY438" i="1"/>
  <c r="BS438" i="1"/>
  <c r="AB438" i="1"/>
  <c r="AF438" i="1"/>
  <c r="AJ438" i="1"/>
  <c r="AN438" i="1"/>
  <c r="AD438" i="1"/>
  <c r="AH438" i="1"/>
  <c r="AL438" i="1"/>
  <c r="AM438" i="1"/>
  <c r="AK438" i="1"/>
  <c r="AC438" i="1"/>
  <c r="AG438" i="1"/>
  <c r="AE438" i="1"/>
  <c r="AO438" i="1"/>
  <c r="BO438" i="1"/>
  <c r="BG438" i="1"/>
  <c r="I440" i="1"/>
  <c r="N440" i="1"/>
  <c r="BF438" i="1"/>
  <c r="BL438" i="1"/>
  <c r="BH438" i="1"/>
  <c r="BI438" i="1"/>
  <c r="BE438" i="1"/>
  <c r="BM438" i="1"/>
  <c r="BN438" i="1"/>
  <c r="BD438" i="1"/>
  <c r="BW438" i="1"/>
  <c r="BQ438" i="1"/>
  <c r="BK438" i="1"/>
  <c r="BP438" i="1"/>
  <c r="BJ438" i="1"/>
  <c r="BY438" i="1"/>
  <c r="CA438" i="1"/>
  <c r="BU438" i="1"/>
  <c r="CC438" i="1"/>
  <c r="CE438" i="1"/>
  <c r="BT438" i="1"/>
  <c r="CB438" i="1"/>
  <c r="BX438" i="1"/>
  <c r="BZ438" i="1"/>
  <c r="BR438" i="1"/>
  <c r="BV438" i="1"/>
  <c r="CD438" i="1"/>
  <c r="Z439" i="1"/>
  <c r="J440" i="1"/>
  <c r="E440" i="1"/>
  <c r="K440" i="1"/>
  <c r="O440" i="1"/>
  <c r="V440" i="1" s="1"/>
  <c r="W440" i="1" s="1"/>
  <c r="U440" i="1"/>
  <c r="C441" i="1"/>
  <c r="M440" i="1"/>
  <c r="F440" i="1"/>
  <c r="L440" i="1"/>
  <c r="G440" i="1"/>
  <c r="B442" i="1" l="1"/>
  <c r="S441" i="1"/>
  <c r="P441" i="1"/>
  <c r="T441" i="1"/>
  <c r="R441" i="1"/>
  <c r="Q441" i="1"/>
  <c r="I441" i="1"/>
  <c r="N441" i="1"/>
  <c r="AA439" i="1"/>
  <c r="Z440" i="1"/>
  <c r="J441" i="1"/>
  <c r="E441" i="1"/>
  <c r="L441" i="1"/>
  <c r="U441" i="1"/>
  <c r="G441" i="1"/>
  <c r="M441" i="1"/>
  <c r="O441" i="1"/>
  <c r="V441" i="1" s="1"/>
  <c r="W441" i="1" s="1"/>
  <c r="K441" i="1"/>
  <c r="F441" i="1"/>
  <c r="C442" i="1"/>
  <c r="B443" i="1" l="1"/>
  <c r="R442" i="1"/>
  <c r="S442" i="1"/>
  <c r="P442" i="1"/>
  <c r="Q442" i="1"/>
  <c r="T442" i="1"/>
  <c r="BA439" i="1"/>
  <c r="AT439" i="1"/>
  <c r="AS439" i="1"/>
  <c r="AY439" i="1"/>
  <c r="AM439" i="1"/>
  <c r="AZ439" i="1"/>
  <c r="AV439" i="1"/>
  <c r="AX439" i="1"/>
  <c r="AR439" i="1"/>
  <c r="AP439" i="1"/>
  <c r="BB439" i="1"/>
  <c r="AW439" i="1"/>
  <c r="AU439" i="1"/>
  <c r="AQ439" i="1"/>
  <c r="BC439" i="1"/>
  <c r="AI439" i="1"/>
  <c r="AC439" i="1"/>
  <c r="AE439" i="1"/>
  <c r="AK439" i="1"/>
  <c r="AD439" i="1"/>
  <c r="AH439" i="1"/>
  <c r="AL439" i="1"/>
  <c r="AB439" i="1"/>
  <c r="AF439" i="1"/>
  <c r="AN439" i="1"/>
  <c r="AJ439" i="1"/>
  <c r="AO439" i="1"/>
  <c r="AG439" i="1"/>
  <c r="I442" i="1"/>
  <c r="N442" i="1"/>
  <c r="BE439" i="1"/>
  <c r="BX439" i="1"/>
  <c r="BT439" i="1"/>
  <c r="BZ439" i="1"/>
  <c r="CD439" i="1"/>
  <c r="BR439" i="1"/>
  <c r="BV439" i="1"/>
  <c r="CB439" i="1"/>
  <c r="CC439" i="1"/>
  <c r="BW439" i="1"/>
  <c r="BY439" i="1"/>
  <c r="CA439" i="1"/>
  <c r="CE439" i="1"/>
  <c r="BU439" i="1"/>
  <c r="BS439" i="1"/>
  <c r="BM439" i="1"/>
  <c r="BG439" i="1"/>
  <c r="AA440" i="1"/>
  <c r="BO439" i="1"/>
  <c r="BP439" i="1"/>
  <c r="BF439" i="1"/>
  <c r="BD439" i="1"/>
  <c r="BJ439" i="1"/>
  <c r="BN439" i="1"/>
  <c r="BL439" i="1"/>
  <c r="BH439" i="1"/>
  <c r="BI439" i="1"/>
  <c r="BK439" i="1"/>
  <c r="BQ439" i="1"/>
  <c r="Z441" i="1"/>
  <c r="J442" i="1"/>
  <c r="F442" i="1"/>
  <c r="O442" i="1"/>
  <c r="V442" i="1" s="1"/>
  <c r="W442" i="1" s="1"/>
  <c r="G442" i="1"/>
  <c r="M442" i="1"/>
  <c r="K442" i="1"/>
  <c r="C443" i="1"/>
  <c r="L442" i="1"/>
  <c r="U442" i="1"/>
  <c r="E442" i="1"/>
  <c r="B444" i="1" l="1"/>
  <c r="Q443" i="1"/>
  <c r="R443" i="1"/>
  <c r="S443" i="1"/>
  <c r="T443" i="1"/>
  <c r="P443" i="1"/>
  <c r="AS440" i="1"/>
  <c r="AT440" i="1"/>
  <c r="BA440" i="1"/>
  <c r="AC440" i="1"/>
  <c r="AP440" i="1"/>
  <c r="AV440" i="1"/>
  <c r="AZ440" i="1"/>
  <c r="BB440" i="1"/>
  <c r="AX440" i="1"/>
  <c r="AR440" i="1"/>
  <c r="BC440" i="1"/>
  <c r="AU440" i="1"/>
  <c r="AY440" i="1"/>
  <c r="AQ440" i="1"/>
  <c r="AW440" i="1"/>
  <c r="AM440" i="1"/>
  <c r="AB440" i="1"/>
  <c r="AF440" i="1"/>
  <c r="AJ440" i="1"/>
  <c r="AN440" i="1"/>
  <c r="AD440" i="1"/>
  <c r="AH440" i="1"/>
  <c r="AL440" i="1"/>
  <c r="AO440" i="1"/>
  <c r="AE440" i="1"/>
  <c r="AG440" i="1"/>
  <c r="AK440" i="1"/>
  <c r="AI440" i="1"/>
  <c r="I443" i="1"/>
  <c r="N443" i="1"/>
  <c r="BM440" i="1"/>
  <c r="BR440" i="1"/>
  <c r="BX440" i="1"/>
  <c r="BT440" i="1"/>
  <c r="BZ440" i="1"/>
  <c r="CB440" i="1"/>
  <c r="BV440" i="1"/>
  <c r="CD440" i="1"/>
  <c r="BU440" i="1"/>
  <c r="BS440" i="1"/>
  <c r="CE440" i="1"/>
  <c r="CA440" i="1"/>
  <c r="CC440" i="1"/>
  <c r="BW440" i="1"/>
  <c r="BY440" i="1"/>
  <c r="BG440" i="1"/>
  <c r="BE440" i="1"/>
  <c r="BO440" i="1"/>
  <c r="AA441" i="1"/>
  <c r="BL440" i="1"/>
  <c r="BP440" i="1"/>
  <c r="BJ440" i="1"/>
  <c r="BN440" i="1"/>
  <c r="BH440" i="1"/>
  <c r="BD440" i="1"/>
  <c r="BF440" i="1"/>
  <c r="BQ440" i="1"/>
  <c r="BK440" i="1"/>
  <c r="BI440" i="1"/>
  <c r="Z442" i="1"/>
  <c r="J443" i="1"/>
  <c r="C444" i="1"/>
  <c r="U443" i="1"/>
  <c r="O443" i="1"/>
  <c r="V443" i="1" s="1"/>
  <c r="W443" i="1" s="1"/>
  <c r="K443" i="1"/>
  <c r="F443" i="1"/>
  <c r="G443" i="1"/>
  <c r="M443" i="1"/>
  <c r="L443" i="1"/>
  <c r="E443" i="1"/>
  <c r="B445" i="1" l="1"/>
  <c r="P444" i="1"/>
  <c r="T444" i="1"/>
  <c r="Q444" i="1"/>
  <c r="S444" i="1"/>
  <c r="R444" i="1"/>
  <c r="AQ441" i="1"/>
  <c r="AT441" i="1"/>
  <c r="AU441" i="1"/>
  <c r="BC441" i="1"/>
  <c r="AE441" i="1"/>
  <c r="AP441" i="1"/>
  <c r="AX441" i="1"/>
  <c r="AV441" i="1"/>
  <c r="AZ441" i="1"/>
  <c r="BB441" i="1"/>
  <c r="AR441" i="1"/>
  <c r="AY441" i="1"/>
  <c r="BA441" i="1"/>
  <c r="AS441" i="1"/>
  <c r="AW441" i="1"/>
  <c r="AG441" i="1"/>
  <c r="AO441" i="1"/>
  <c r="AI441" i="1"/>
  <c r="CA441" i="1"/>
  <c r="AD441" i="1"/>
  <c r="AH441" i="1"/>
  <c r="AL441" i="1"/>
  <c r="AF441" i="1"/>
  <c r="AJ441" i="1"/>
  <c r="AN441" i="1"/>
  <c r="AB441" i="1"/>
  <c r="AM441" i="1"/>
  <c r="AC441" i="1"/>
  <c r="AK441" i="1"/>
  <c r="I444" i="1"/>
  <c r="N444" i="1"/>
  <c r="BS441" i="1"/>
  <c r="CE441" i="1"/>
  <c r="BY441" i="1"/>
  <c r="BW441" i="1"/>
  <c r="BT441" i="1"/>
  <c r="CB441" i="1"/>
  <c r="BR441" i="1"/>
  <c r="BZ441" i="1"/>
  <c r="BV441" i="1"/>
  <c r="BX441" i="1"/>
  <c r="CD441" i="1"/>
  <c r="CC441" i="1"/>
  <c r="BU441" i="1"/>
  <c r="BH441" i="1"/>
  <c r="BL441" i="1"/>
  <c r="BP441" i="1"/>
  <c r="BJ441" i="1"/>
  <c r="BD441" i="1"/>
  <c r="BF441" i="1"/>
  <c r="BN441" i="1"/>
  <c r="BQ441" i="1"/>
  <c r="BM441" i="1"/>
  <c r="BE441" i="1"/>
  <c r="AA442" i="1"/>
  <c r="AT442" i="1" s="1"/>
  <c r="BK441" i="1"/>
  <c r="BI441" i="1"/>
  <c r="BO441" i="1"/>
  <c r="BG441" i="1"/>
  <c r="Z443" i="1"/>
  <c r="J444" i="1"/>
  <c r="C445" i="1"/>
  <c r="U444" i="1"/>
  <c r="F444" i="1"/>
  <c r="O444" i="1"/>
  <c r="V444" i="1" s="1"/>
  <c r="W444" i="1" s="1"/>
  <c r="G444" i="1"/>
  <c r="L444" i="1"/>
  <c r="E444" i="1"/>
  <c r="K444" i="1"/>
  <c r="M444" i="1"/>
  <c r="B446" i="1" l="1"/>
  <c r="S445" i="1"/>
  <c r="P445" i="1"/>
  <c r="T445" i="1"/>
  <c r="Q445" i="1"/>
  <c r="R445" i="1"/>
  <c r="AP442" i="1"/>
  <c r="AV442" i="1"/>
  <c r="AX442" i="1"/>
  <c r="AZ442" i="1"/>
  <c r="BB442" i="1"/>
  <c r="AR442" i="1"/>
  <c r="BA442" i="1"/>
  <c r="AQ442" i="1"/>
  <c r="AY442" i="1"/>
  <c r="AU442" i="1"/>
  <c r="AW442" i="1"/>
  <c r="AS442" i="1"/>
  <c r="BC442" i="1"/>
  <c r="BW442" i="1"/>
  <c r="AB442" i="1"/>
  <c r="AF442" i="1"/>
  <c r="AJ442" i="1"/>
  <c r="AN442" i="1"/>
  <c r="AH442" i="1"/>
  <c r="AL442" i="1"/>
  <c r="AD442" i="1"/>
  <c r="AE442" i="1"/>
  <c r="AI442" i="1"/>
  <c r="AM442" i="1"/>
  <c r="AC442" i="1"/>
  <c r="AK442" i="1"/>
  <c r="AO442" i="1"/>
  <c r="AG442" i="1"/>
  <c r="I445" i="1"/>
  <c r="N445" i="1"/>
  <c r="BU442" i="1"/>
  <c r="CE442" i="1"/>
  <c r="BK442" i="1"/>
  <c r="BT442" i="1"/>
  <c r="CD442" i="1"/>
  <c r="BX442" i="1"/>
  <c r="BR442" i="1"/>
  <c r="CB442" i="1"/>
  <c r="BV442" i="1"/>
  <c r="BZ442" i="1"/>
  <c r="CA442" i="1"/>
  <c r="BY442" i="1"/>
  <c r="BS442" i="1"/>
  <c r="CC442" i="1"/>
  <c r="BI442" i="1"/>
  <c r="BD442" i="1"/>
  <c r="BJ442" i="1"/>
  <c r="BN442" i="1"/>
  <c r="BH442" i="1"/>
  <c r="BF442" i="1"/>
  <c r="BL442" i="1"/>
  <c r="BP442" i="1"/>
  <c r="BQ442" i="1"/>
  <c r="BE442" i="1"/>
  <c r="BM442" i="1"/>
  <c r="AA443" i="1"/>
  <c r="BO442" i="1"/>
  <c r="BG442" i="1"/>
  <c r="Z444" i="1"/>
  <c r="J445" i="1"/>
  <c r="G445" i="1"/>
  <c r="K445" i="1"/>
  <c r="F445" i="1"/>
  <c r="M445" i="1"/>
  <c r="U445" i="1"/>
  <c r="E445" i="1"/>
  <c r="C446" i="1"/>
  <c r="O445" i="1"/>
  <c r="V445" i="1" s="1"/>
  <c r="W445" i="1" s="1"/>
  <c r="L445" i="1"/>
  <c r="B447" i="1" l="1"/>
  <c r="R446" i="1"/>
  <c r="S446" i="1"/>
  <c r="T446" i="1"/>
  <c r="P446" i="1"/>
  <c r="Q446" i="1"/>
  <c r="AY443" i="1"/>
  <c r="AT443" i="1"/>
  <c r="AP443" i="1"/>
  <c r="AX443" i="1"/>
  <c r="AV443" i="1"/>
  <c r="AR443" i="1"/>
  <c r="AZ443" i="1"/>
  <c r="BB443" i="1"/>
  <c r="AW443" i="1"/>
  <c r="AQ443" i="1"/>
  <c r="BA443" i="1"/>
  <c r="AU443" i="1"/>
  <c r="BC443" i="1"/>
  <c r="AS443" i="1"/>
  <c r="AE443" i="1"/>
  <c r="AK443" i="1"/>
  <c r="BY443" i="1"/>
  <c r="AD443" i="1"/>
  <c r="AH443" i="1"/>
  <c r="AL443" i="1"/>
  <c r="AJ443" i="1"/>
  <c r="AN443" i="1"/>
  <c r="AB443" i="1"/>
  <c r="AF443" i="1"/>
  <c r="AC443" i="1"/>
  <c r="AM443" i="1"/>
  <c r="AG443" i="1"/>
  <c r="AO443" i="1"/>
  <c r="AI443" i="1"/>
  <c r="I446" i="1"/>
  <c r="N446" i="1"/>
  <c r="BU443" i="1"/>
  <c r="BW443" i="1"/>
  <c r="CC443" i="1"/>
  <c r="CE443" i="1"/>
  <c r="BK443" i="1"/>
  <c r="BZ443" i="1"/>
  <c r="BR443" i="1"/>
  <c r="CD443" i="1"/>
  <c r="CB443" i="1"/>
  <c r="BV443" i="1"/>
  <c r="BT443" i="1"/>
  <c r="BX443" i="1"/>
  <c r="CA443" i="1"/>
  <c r="BS443" i="1"/>
  <c r="BI443" i="1"/>
  <c r="BE443" i="1"/>
  <c r="BO443" i="1"/>
  <c r="AA444" i="1"/>
  <c r="BP443" i="1"/>
  <c r="BF443" i="1"/>
  <c r="BD443" i="1"/>
  <c r="BJ443" i="1"/>
  <c r="BN443" i="1"/>
  <c r="BH443" i="1"/>
  <c r="BL443" i="1"/>
  <c r="BQ443" i="1"/>
  <c r="BM443" i="1"/>
  <c r="BG443" i="1"/>
  <c r="Z445" i="1"/>
  <c r="J446" i="1"/>
  <c r="U446" i="1"/>
  <c r="E446" i="1"/>
  <c r="L446" i="1"/>
  <c r="M446" i="1"/>
  <c r="F446" i="1"/>
  <c r="K446" i="1"/>
  <c r="O446" i="1"/>
  <c r="V446" i="1" s="1"/>
  <c r="W446" i="1" s="1"/>
  <c r="C447" i="1"/>
  <c r="G446" i="1"/>
  <c r="B448" i="1" l="1"/>
  <c r="Q447" i="1"/>
  <c r="R447" i="1"/>
  <c r="P447" i="1"/>
  <c r="T447" i="1"/>
  <c r="S447" i="1"/>
  <c r="BC444" i="1"/>
  <c r="AT444" i="1"/>
  <c r="AU444" i="1"/>
  <c r="AY444" i="1"/>
  <c r="AQ444" i="1"/>
  <c r="BA444" i="1"/>
  <c r="AV444" i="1"/>
  <c r="AX444" i="1"/>
  <c r="AP444" i="1"/>
  <c r="AR444" i="1"/>
  <c r="BB444" i="1"/>
  <c r="AZ444" i="1"/>
  <c r="AW444" i="1"/>
  <c r="AS444" i="1"/>
  <c r="CC444" i="1"/>
  <c r="AB444" i="1"/>
  <c r="AF444" i="1"/>
  <c r="AJ444" i="1"/>
  <c r="AN444" i="1"/>
  <c r="AL444" i="1"/>
  <c r="AH444" i="1"/>
  <c r="AD444" i="1"/>
  <c r="AI444" i="1"/>
  <c r="AO444" i="1"/>
  <c r="AK444" i="1"/>
  <c r="AC444" i="1"/>
  <c r="AE444" i="1"/>
  <c r="AM444" i="1"/>
  <c r="AG444" i="1"/>
  <c r="I447" i="1"/>
  <c r="N447" i="1"/>
  <c r="CE444" i="1"/>
  <c r="BU444" i="1"/>
  <c r="CA444" i="1"/>
  <c r="BW444" i="1"/>
  <c r="BE444" i="1"/>
  <c r="BR444" i="1"/>
  <c r="CB444" i="1"/>
  <c r="BZ444" i="1"/>
  <c r="BV444" i="1"/>
  <c r="BT444" i="1"/>
  <c r="BX444" i="1"/>
  <c r="CD444" i="1"/>
  <c r="BY444" i="1"/>
  <c r="BS444" i="1"/>
  <c r="BI444" i="1"/>
  <c r="BL444" i="1"/>
  <c r="BP444" i="1"/>
  <c r="BD444" i="1"/>
  <c r="BF444" i="1"/>
  <c r="BH444" i="1"/>
  <c r="BN444" i="1"/>
  <c r="BJ444" i="1"/>
  <c r="BQ444" i="1"/>
  <c r="BK444" i="1"/>
  <c r="BM444" i="1"/>
  <c r="AA445" i="1"/>
  <c r="Z446" i="1"/>
  <c r="BO444" i="1"/>
  <c r="BG444" i="1"/>
  <c r="J447" i="1"/>
  <c r="U447" i="1"/>
  <c r="M447" i="1"/>
  <c r="F447" i="1"/>
  <c r="G447" i="1"/>
  <c r="K447" i="1"/>
  <c r="E447" i="1"/>
  <c r="O447" i="1"/>
  <c r="L447" i="1"/>
  <c r="C448" i="1"/>
  <c r="B449" i="1" l="1"/>
  <c r="P448" i="1"/>
  <c r="T448" i="1"/>
  <c r="Q448" i="1"/>
  <c r="R448" i="1"/>
  <c r="S448" i="1"/>
  <c r="Z447" i="1"/>
  <c r="AA447" i="1" s="1"/>
  <c r="AT447" i="1" s="1"/>
  <c r="V447" i="1"/>
  <c r="W447" i="1" s="1"/>
  <c r="AQ445" i="1"/>
  <c r="AT445" i="1"/>
  <c r="AW445" i="1"/>
  <c r="BC445" i="1"/>
  <c r="BA445" i="1"/>
  <c r="AS445" i="1"/>
  <c r="AY445" i="1"/>
  <c r="AP445" i="1"/>
  <c r="AR445" i="1"/>
  <c r="AX445" i="1"/>
  <c r="AV445" i="1"/>
  <c r="BB445" i="1"/>
  <c r="AZ445" i="1"/>
  <c r="AU445" i="1"/>
  <c r="CA445" i="1"/>
  <c r="AD445" i="1"/>
  <c r="AH445" i="1"/>
  <c r="AL445" i="1"/>
  <c r="AN445" i="1"/>
  <c r="AB445" i="1"/>
  <c r="AJ445" i="1"/>
  <c r="AF445" i="1"/>
  <c r="AK445" i="1"/>
  <c r="AG445" i="1"/>
  <c r="AO445" i="1"/>
  <c r="AI445" i="1"/>
  <c r="AM445" i="1"/>
  <c r="AE445" i="1"/>
  <c r="AC445" i="1"/>
  <c r="I448" i="1"/>
  <c r="N448" i="1"/>
  <c r="BG445" i="1"/>
  <c r="BT445" i="1"/>
  <c r="CB445" i="1"/>
  <c r="BX445" i="1"/>
  <c r="BR445" i="1"/>
  <c r="BZ445" i="1"/>
  <c r="CD445" i="1"/>
  <c r="BV445" i="1"/>
  <c r="BW445" i="1"/>
  <c r="CC445" i="1"/>
  <c r="CE445" i="1"/>
  <c r="BS445" i="1"/>
  <c r="BU445" i="1"/>
  <c r="BY445" i="1"/>
  <c r="BM445" i="1"/>
  <c r="BO445" i="1"/>
  <c r="BE445" i="1"/>
  <c r="BI445" i="1"/>
  <c r="BK445" i="1"/>
  <c r="AA446" i="1"/>
  <c r="BH445" i="1"/>
  <c r="BL445" i="1"/>
  <c r="BN445" i="1"/>
  <c r="BD445" i="1"/>
  <c r="BF445" i="1"/>
  <c r="BJ445" i="1"/>
  <c r="BP445" i="1"/>
  <c r="BQ445" i="1"/>
  <c r="J448" i="1"/>
  <c r="O448" i="1"/>
  <c r="U448" i="1"/>
  <c r="L448" i="1"/>
  <c r="C449" i="1"/>
  <c r="F448" i="1"/>
  <c r="E448" i="1"/>
  <c r="G448" i="1"/>
  <c r="K448" i="1"/>
  <c r="M448" i="1"/>
  <c r="B450" i="1" l="1"/>
  <c r="S449" i="1"/>
  <c r="P449" i="1"/>
  <c r="T449" i="1"/>
  <c r="Q449" i="1"/>
  <c r="R449" i="1"/>
  <c r="Z448" i="1"/>
  <c r="AA448" i="1" s="1"/>
  <c r="AT448" i="1" s="1"/>
  <c r="V448" i="1"/>
  <c r="W448" i="1" s="1"/>
  <c r="AS446" i="1"/>
  <c r="AT446" i="1"/>
  <c r="AW446" i="1"/>
  <c r="BA446" i="1"/>
  <c r="AM447" i="1"/>
  <c r="AP447" i="1"/>
  <c r="AR447" i="1"/>
  <c r="BB447" i="1"/>
  <c r="AV447" i="1"/>
  <c r="AX447" i="1"/>
  <c r="AZ447" i="1"/>
  <c r="AS447" i="1"/>
  <c r="AQ447" i="1"/>
  <c r="BA447" i="1"/>
  <c r="AW447" i="1"/>
  <c r="AQ446" i="1"/>
  <c r="AR446" i="1"/>
  <c r="AX446" i="1"/>
  <c r="AV446" i="1"/>
  <c r="AZ446" i="1"/>
  <c r="BB446" i="1"/>
  <c r="AP446" i="1"/>
  <c r="AY447" i="1"/>
  <c r="AY446" i="1"/>
  <c r="BC447" i="1"/>
  <c r="AU447" i="1"/>
  <c r="BC446" i="1"/>
  <c r="AU446" i="1"/>
  <c r="AO446" i="1"/>
  <c r="AC446" i="1"/>
  <c r="AI446" i="1"/>
  <c r="AG446" i="1"/>
  <c r="AE446" i="1"/>
  <c r="AC447" i="1"/>
  <c r="AK447" i="1"/>
  <c r="AO447" i="1"/>
  <c r="BW447" i="1"/>
  <c r="AD447" i="1"/>
  <c r="AH447" i="1"/>
  <c r="AL447" i="1"/>
  <c r="AB447" i="1"/>
  <c r="AF447" i="1"/>
  <c r="AJ447" i="1"/>
  <c r="AN447" i="1"/>
  <c r="CC446" i="1"/>
  <c r="AB446" i="1"/>
  <c r="AF446" i="1"/>
  <c r="AJ446" i="1"/>
  <c r="AN446" i="1"/>
  <c r="AD446" i="1"/>
  <c r="AL446" i="1"/>
  <c r="AH446" i="1"/>
  <c r="AM446" i="1"/>
  <c r="AK446" i="1"/>
  <c r="AE447" i="1"/>
  <c r="AG447" i="1"/>
  <c r="AI447" i="1"/>
  <c r="BS446" i="1"/>
  <c r="I449" i="1"/>
  <c r="N449" i="1"/>
  <c r="BY446" i="1"/>
  <c r="BW446" i="1"/>
  <c r="CE446" i="1"/>
  <c r="CA447" i="1"/>
  <c r="BE447" i="1"/>
  <c r="CB447" i="1"/>
  <c r="BV447" i="1"/>
  <c r="BX447" i="1"/>
  <c r="BT447" i="1"/>
  <c r="BR447" i="1"/>
  <c r="BZ447" i="1"/>
  <c r="CD447" i="1"/>
  <c r="BY447" i="1"/>
  <c r="BO446" i="1"/>
  <c r="CB446" i="1"/>
  <c r="BX446" i="1"/>
  <c r="BR446" i="1"/>
  <c r="BZ446" i="1"/>
  <c r="BV446" i="1"/>
  <c r="BT446" i="1"/>
  <c r="CD446" i="1"/>
  <c r="BU446" i="1"/>
  <c r="CA446" i="1"/>
  <c r="BU447" i="1"/>
  <c r="CC447" i="1"/>
  <c r="CE447" i="1"/>
  <c r="BS447" i="1"/>
  <c r="BG446" i="1"/>
  <c r="BQ447" i="1"/>
  <c r="BD446" i="1"/>
  <c r="BJ446" i="1"/>
  <c r="BH446" i="1"/>
  <c r="BF446" i="1"/>
  <c r="BN446" i="1"/>
  <c r="BP446" i="1"/>
  <c r="BL446" i="1"/>
  <c r="BQ446" i="1"/>
  <c r="BK447" i="1"/>
  <c r="BI447" i="1"/>
  <c r="BK446" i="1"/>
  <c r="BI446" i="1"/>
  <c r="BM447" i="1"/>
  <c r="BP447" i="1"/>
  <c r="BD447" i="1"/>
  <c r="BJ447" i="1"/>
  <c r="BN447" i="1"/>
  <c r="BF447" i="1"/>
  <c r="BL447" i="1"/>
  <c r="BH447" i="1"/>
  <c r="BE446" i="1"/>
  <c r="BM446" i="1"/>
  <c r="BO447" i="1"/>
  <c r="BG447" i="1"/>
  <c r="J449" i="1"/>
  <c r="G449" i="1"/>
  <c r="O449" i="1"/>
  <c r="F449" i="1"/>
  <c r="K449" i="1"/>
  <c r="E449" i="1"/>
  <c r="C450" i="1"/>
  <c r="M449" i="1"/>
  <c r="U449" i="1"/>
  <c r="L449" i="1"/>
  <c r="B451" i="1" l="1"/>
  <c r="R450" i="1"/>
  <c r="S450" i="1"/>
  <c r="P450" i="1"/>
  <c r="Q450" i="1"/>
  <c r="T450" i="1"/>
  <c r="Z449" i="1"/>
  <c r="AA449" i="1" s="1"/>
  <c r="V449" i="1"/>
  <c r="W449" i="1" s="1"/>
  <c r="AM448" i="1"/>
  <c r="AR448" i="1"/>
  <c r="AP448" i="1"/>
  <c r="AZ448" i="1"/>
  <c r="BB448" i="1"/>
  <c r="AX448" i="1"/>
  <c r="AV448" i="1"/>
  <c r="AQ448" i="1"/>
  <c r="AU448" i="1"/>
  <c r="AS448" i="1"/>
  <c r="AY448" i="1"/>
  <c r="BA448" i="1"/>
  <c r="BC448" i="1"/>
  <c r="AW448" i="1"/>
  <c r="CC448" i="1"/>
  <c r="AB448" i="1"/>
  <c r="AF448" i="1"/>
  <c r="AJ448" i="1"/>
  <c r="AN448" i="1"/>
  <c r="AD448" i="1"/>
  <c r="AH448" i="1"/>
  <c r="AL448" i="1"/>
  <c r="AC448" i="1"/>
  <c r="AG448" i="1"/>
  <c r="AK448" i="1"/>
  <c r="AO448" i="1"/>
  <c r="AE448" i="1"/>
  <c r="AI448" i="1"/>
  <c r="I450" i="1"/>
  <c r="N450" i="1"/>
  <c r="BS448" i="1"/>
  <c r="CE448" i="1"/>
  <c r="BU448" i="1"/>
  <c r="BW448" i="1"/>
  <c r="BG448" i="1"/>
  <c r="CD448" i="1"/>
  <c r="BX448" i="1"/>
  <c r="BT448" i="1"/>
  <c r="BR448" i="1"/>
  <c r="CB448" i="1"/>
  <c r="BZ448" i="1"/>
  <c r="BV448" i="1"/>
  <c r="BY448" i="1"/>
  <c r="CA448" i="1"/>
  <c r="BQ448" i="1"/>
  <c r="BM448" i="1"/>
  <c r="BE448" i="1"/>
  <c r="BL448" i="1"/>
  <c r="BF448" i="1"/>
  <c r="BP448" i="1"/>
  <c r="BJ448" i="1"/>
  <c r="BN448" i="1"/>
  <c r="BH448" i="1"/>
  <c r="BD448" i="1"/>
  <c r="BK448" i="1"/>
  <c r="BI448" i="1"/>
  <c r="BO448" i="1"/>
  <c r="J450" i="1"/>
  <c r="O450" i="1"/>
  <c r="V450" i="1" s="1"/>
  <c r="W450" i="1" s="1"/>
  <c r="C451" i="1"/>
  <c r="G450" i="1"/>
  <c r="K450" i="1"/>
  <c r="L450" i="1"/>
  <c r="M450" i="1"/>
  <c r="E450" i="1"/>
  <c r="F450" i="1"/>
  <c r="U450" i="1"/>
  <c r="B452" i="1" l="1"/>
  <c r="Q451" i="1"/>
  <c r="R451" i="1"/>
  <c r="S451" i="1"/>
  <c r="T451" i="1"/>
  <c r="P451" i="1"/>
  <c r="AU449" i="1"/>
  <c r="AT449" i="1"/>
  <c r="BA449" i="1"/>
  <c r="AO449" i="1"/>
  <c r="AV449" i="1"/>
  <c r="AX449" i="1"/>
  <c r="AZ449" i="1"/>
  <c r="AP449" i="1"/>
  <c r="BB449" i="1"/>
  <c r="AR449" i="1"/>
  <c r="AY449" i="1"/>
  <c r="AQ449" i="1"/>
  <c r="AS449" i="1"/>
  <c r="AW449" i="1"/>
  <c r="BC449" i="1"/>
  <c r="AC449" i="1"/>
  <c r="AE449" i="1"/>
  <c r="AG449" i="1"/>
  <c r="AI449" i="1"/>
  <c r="AK449" i="1"/>
  <c r="AM449" i="1"/>
  <c r="AD449" i="1"/>
  <c r="AH449" i="1"/>
  <c r="AL449" i="1"/>
  <c r="AF449" i="1"/>
  <c r="AJ449" i="1"/>
  <c r="AB449" i="1"/>
  <c r="AN449" i="1"/>
  <c r="I451" i="1"/>
  <c r="N451" i="1"/>
  <c r="BM449" i="1"/>
  <c r="BX449" i="1"/>
  <c r="BZ449" i="1"/>
  <c r="BT449" i="1"/>
  <c r="BR449" i="1"/>
  <c r="BV449" i="1"/>
  <c r="CB449" i="1"/>
  <c r="CD449" i="1"/>
  <c r="BY449" i="1"/>
  <c r="BU449" i="1"/>
  <c r="CE449" i="1"/>
  <c r="CC449" i="1"/>
  <c r="BW449" i="1"/>
  <c r="CA449" i="1"/>
  <c r="BS449" i="1"/>
  <c r="BK449" i="1"/>
  <c r="BI449" i="1"/>
  <c r="Z450" i="1"/>
  <c r="BH449" i="1"/>
  <c r="BL449" i="1"/>
  <c r="BN449" i="1"/>
  <c r="BP449" i="1"/>
  <c r="BJ449" i="1"/>
  <c r="BD449" i="1"/>
  <c r="BF449" i="1"/>
  <c r="BQ449" i="1"/>
  <c r="BG449" i="1"/>
  <c r="BO449" i="1"/>
  <c r="BE449" i="1"/>
  <c r="J451" i="1"/>
  <c r="L451" i="1"/>
  <c r="F451" i="1"/>
  <c r="M451" i="1"/>
  <c r="E451" i="1"/>
  <c r="C452" i="1"/>
  <c r="U451" i="1"/>
  <c r="O451" i="1"/>
  <c r="V451" i="1" s="1"/>
  <c r="W451" i="1" s="1"/>
  <c r="K451" i="1"/>
  <c r="G451" i="1"/>
  <c r="B453" i="1" l="1"/>
  <c r="P452" i="1"/>
  <c r="T452" i="1"/>
  <c r="Q452" i="1"/>
  <c r="R452" i="1"/>
  <c r="S452" i="1"/>
  <c r="I452" i="1"/>
  <c r="N452" i="1"/>
  <c r="AA450" i="1"/>
  <c r="Z451" i="1"/>
  <c r="J452" i="1"/>
  <c r="E452" i="1"/>
  <c r="F452" i="1"/>
  <c r="C453" i="1"/>
  <c r="O452" i="1"/>
  <c r="V452" i="1" s="1"/>
  <c r="W452" i="1" s="1"/>
  <c r="M452" i="1"/>
  <c r="G452" i="1"/>
  <c r="K452" i="1"/>
  <c r="U452" i="1"/>
  <c r="L452" i="1"/>
  <c r="B454" i="1" l="1"/>
  <c r="S453" i="1"/>
  <c r="P453" i="1"/>
  <c r="T453" i="1"/>
  <c r="Q453" i="1"/>
  <c r="R453" i="1"/>
  <c r="AW450" i="1"/>
  <c r="AT450" i="1"/>
  <c r="BA450" i="1"/>
  <c r="AS450" i="1"/>
  <c r="AG450" i="1"/>
  <c r="AP450" i="1"/>
  <c r="AZ450" i="1"/>
  <c r="BB450" i="1"/>
  <c r="AR450" i="1"/>
  <c r="AX450" i="1"/>
  <c r="AV450" i="1"/>
  <c r="AU450" i="1"/>
  <c r="BC450" i="1"/>
  <c r="AY450" i="1"/>
  <c r="AQ450" i="1"/>
  <c r="AE450" i="1"/>
  <c r="AI450" i="1"/>
  <c r="AM450" i="1"/>
  <c r="AB450" i="1"/>
  <c r="AF450" i="1"/>
  <c r="AJ450" i="1"/>
  <c r="AN450" i="1"/>
  <c r="AH450" i="1"/>
  <c r="AL450" i="1"/>
  <c r="AD450" i="1"/>
  <c r="AO450" i="1"/>
  <c r="AK450" i="1"/>
  <c r="AC450" i="1"/>
  <c r="I453" i="1"/>
  <c r="N453" i="1"/>
  <c r="BQ450" i="1"/>
  <c r="BT450" i="1"/>
  <c r="CB450" i="1"/>
  <c r="BR450" i="1"/>
  <c r="BZ450" i="1"/>
  <c r="BX450" i="1"/>
  <c r="BV450" i="1"/>
  <c r="CD450" i="1"/>
  <c r="BW450" i="1"/>
  <c r="BU450" i="1"/>
  <c r="BY450" i="1"/>
  <c r="CE450" i="1"/>
  <c r="CC450" i="1"/>
  <c r="CA450" i="1"/>
  <c r="BS450" i="1"/>
  <c r="BK450" i="1"/>
  <c r="BD450" i="1"/>
  <c r="BJ450" i="1"/>
  <c r="BH450" i="1"/>
  <c r="BF450" i="1"/>
  <c r="BL450" i="1"/>
  <c r="BP450" i="1"/>
  <c r="BN450" i="1"/>
  <c r="BI450" i="1"/>
  <c r="BE450" i="1"/>
  <c r="BM450" i="1"/>
  <c r="AA451" i="1"/>
  <c r="Z452" i="1"/>
  <c r="BO450" i="1"/>
  <c r="BG450" i="1"/>
  <c r="J453" i="1"/>
  <c r="O453" i="1"/>
  <c r="V453" i="1" s="1"/>
  <c r="W453" i="1" s="1"/>
  <c r="F453" i="1"/>
  <c r="L453" i="1"/>
  <c r="M453" i="1"/>
  <c r="U453" i="1"/>
  <c r="G453" i="1"/>
  <c r="K453" i="1"/>
  <c r="E453" i="1"/>
  <c r="C454" i="1"/>
  <c r="B455" i="1" l="1"/>
  <c r="R454" i="1"/>
  <c r="S454" i="1"/>
  <c r="T454" i="1"/>
  <c r="P454" i="1"/>
  <c r="Q454" i="1"/>
  <c r="BA451" i="1"/>
  <c r="AT451" i="1"/>
  <c r="BC451" i="1"/>
  <c r="AQ451" i="1"/>
  <c r="AS451" i="1"/>
  <c r="AY451" i="1"/>
  <c r="AO451" i="1"/>
  <c r="AV451" i="1"/>
  <c r="BB451" i="1"/>
  <c r="AX451" i="1"/>
  <c r="AZ451" i="1"/>
  <c r="AP451" i="1"/>
  <c r="AR451" i="1"/>
  <c r="AU451" i="1"/>
  <c r="AW451" i="1"/>
  <c r="AC451" i="1"/>
  <c r="AG451" i="1"/>
  <c r="AK451" i="1"/>
  <c r="CC451" i="1"/>
  <c r="AD451" i="1"/>
  <c r="AH451" i="1"/>
  <c r="AL451" i="1"/>
  <c r="AJ451" i="1"/>
  <c r="AN451" i="1"/>
  <c r="AF451" i="1"/>
  <c r="AB451" i="1"/>
  <c r="AM451" i="1"/>
  <c r="AE451" i="1"/>
  <c r="AI451" i="1"/>
  <c r="I454" i="1"/>
  <c r="N454" i="1"/>
  <c r="CE451" i="1"/>
  <c r="BE451" i="1"/>
  <c r="BR451" i="1"/>
  <c r="BX451" i="1"/>
  <c r="BT451" i="1"/>
  <c r="CB451" i="1"/>
  <c r="BZ451" i="1"/>
  <c r="BV451" i="1"/>
  <c r="CD451" i="1"/>
  <c r="BU451" i="1"/>
  <c r="CA451" i="1"/>
  <c r="BW451" i="1"/>
  <c r="BS451" i="1"/>
  <c r="BY451" i="1"/>
  <c r="BI451" i="1"/>
  <c r="BO451" i="1"/>
  <c r="BK451" i="1"/>
  <c r="BP451" i="1"/>
  <c r="BN451" i="1"/>
  <c r="BD451" i="1"/>
  <c r="BJ451" i="1"/>
  <c r="BF451" i="1"/>
  <c r="BH451" i="1"/>
  <c r="BL451" i="1"/>
  <c r="BQ451" i="1"/>
  <c r="AA452" i="1"/>
  <c r="BM451" i="1"/>
  <c r="BG451" i="1"/>
  <c r="Z453" i="1"/>
  <c r="J454" i="1"/>
  <c r="M454" i="1"/>
  <c r="L454" i="1"/>
  <c r="G454" i="1"/>
  <c r="O454" i="1"/>
  <c r="V454" i="1" s="1"/>
  <c r="W454" i="1" s="1"/>
  <c r="C455" i="1"/>
  <c r="E454" i="1"/>
  <c r="U454" i="1"/>
  <c r="F454" i="1"/>
  <c r="K454" i="1"/>
  <c r="B456" i="1" l="1"/>
  <c r="Q455" i="1"/>
  <c r="R455" i="1"/>
  <c r="P455" i="1"/>
  <c r="S455" i="1"/>
  <c r="T455" i="1"/>
  <c r="AU452" i="1"/>
  <c r="AT452" i="1"/>
  <c r="BA452" i="1"/>
  <c r="BC452" i="1"/>
  <c r="AY452" i="1"/>
  <c r="AQ452" i="1"/>
  <c r="AE452" i="1"/>
  <c r="AZ452" i="1"/>
  <c r="AR452" i="1"/>
  <c r="BB452" i="1"/>
  <c r="AV452" i="1"/>
  <c r="AX452" i="1"/>
  <c r="AP452" i="1"/>
  <c r="AS452" i="1"/>
  <c r="AW452" i="1"/>
  <c r="AK452" i="1"/>
  <c r="AO452" i="1"/>
  <c r="AB452" i="1"/>
  <c r="AF452" i="1"/>
  <c r="AJ452" i="1"/>
  <c r="AN452" i="1"/>
  <c r="AL452" i="1"/>
  <c r="AD452" i="1"/>
  <c r="AH452" i="1"/>
  <c r="AI452" i="1"/>
  <c r="AM452" i="1"/>
  <c r="AG452" i="1"/>
  <c r="AC452" i="1"/>
  <c r="I455" i="1"/>
  <c r="N455" i="1"/>
  <c r="BG452" i="1"/>
  <c r="BT452" i="1"/>
  <c r="CB452" i="1"/>
  <c r="BR452" i="1"/>
  <c r="BZ452" i="1"/>
  <c r="CD452" i="1"/>
  <c r="BV452" i="1"/>
  <c r="BX452" i="1"/>
  <c r="CC452" i="1"/>
  <c r="CE452" i="1"/>
  <c r="BY452" i="1"/>
  <c r="CA452" i="1"/>
  <c r="BW452" i="1"/>
  <c r="BU452" i="1"/>
  <c r="BS452" i="1"/>
  <c r="BO452" i="1"/>
  <c r="BK452" i="1"/>
  <c r="BM452" i="1"/>
  <c r="BL452" i="1"/>
  <c r="BP452" i="1"/>
  <c r="BF452" i="1"/>
  <c r="BD452" i="1"/>
  <c r="BH452" i="1"/>
  <c r="BN452" i="1"/>
  <c r="BJ452" i="1"/>
  <c r="BI452" i="1"/>
  <c r="AA453" i="1"/>
  <c r="BE452" i="1"/>
  <c r="BQ452" i="1"/>
  <c r="Z454" i="1"/>
  <c r="J455" i="1"/>
  <c r="M455" i="1"/>
  <c r="U455" i="1"/>
  <c r="C456" i="1"/>
  <c r="F455" i="1"/>
  <c r="G455" i="1"/>
  <c r="K455" i="1"/>
  <c r="L455" i="1"/>
  <c r="E455" i="1"/>
  <c r="O455" i="1"/>
  <c r="V455" i="1" s="1"/>
  <c r="W455" i="1" s="1"/>
  <c r="B457" i="1" l="1"/>
  <c r="P456" i="1"/>
  <c r="T456" i="1"/>
  <c r="Q456" i="1"/>
  <c r="R456" i="1"/>
  <c r="S456" i="1"/>
  <c r="AW453" i="1"/>
  <c r="AT453" i="1"/>
  <c r="AZ453" i="1"/>
  <c r="AV453" i="1"/>
  <c r="AX453" i="1"/>
  <c r="BB453" i="1"/>
  <c r="AP453" i="1"/>
  <c r="AR453" i="1"/>
  <c r="BC453" i="1"/>
  <c r="AU453" i="1"/>
  <c r="AQ453" i="1"/>
  <c r="AY453" i="1"/>
  <c r="BA453" i="1"/>
  <c r="AS453" i="1"/>
  <c r="CA453" i="1"/>
  <c r="AD453" i="1"/>
  <c r="AH453" i="1"/>
  <c r="AL453" i="1"/>
  <c r="AN453" i="1"/>
  <c r="AB453" i="1"/>
  <c r="AJ453" i="1"/>
  <c r="AF453" i="1"/>
  <c r="AM453" i="1"/>
  <c r="AE453" i="1"/>
  <c r="AG453" i="1"/>
  <c r="AI453" i="1"/>
  <c r="AO453" i="1"/>
  <c r="AK453" i="1"/>
  <c r="AC453" i="1"/>
  <c r="I456" i="1"/>
  <c r="N456" i="1"/>
  <c r="CE453" i="1"/>
  <c r="BU453" i="1"/>
  <c r="BQ453" i="1"/>
  <c r="BT453" i="1"/>
  <c r="CB453" i="1"/>
  <c r="BZ453" i="1"/>
  <c r="BR453" i="1"/>
  <c r="CD453" i="1"/>
  <c r="BV453" i="1"/>
  <c r="BX453" i="1"/>
  <c r="CC453" i="1"/>
  <c r="BY453" i="1"/>
  <c r="BW453" i="1"/>
  <c r="BS453" i="1"/>
  <c r="BO453" i="1"/>
  <c r="BE453" i="1"/>
  <c r="BM453" i="1"/>
  <c r="BG453" i="1"/>
  <c r="BH453" i="1"/>
  <c r="BL453" i="1"/>
  <c r="BF453" i="1"/>
  <c r="BD453" i="1"/>
  <c r="BN453" i="1"/>
  <c r="BJ453" i="1"/>
  <c r="BP453" i="1"/>
  <c r="AA454" i="1"/>
  <c r="BK453" i="1"/>
  <c r="BI453" i="1"/>
  <c r="Z455" i="1"/>
  <c r="J456" i="1"/>
  <c r="K456" i="1"/>
  <c r="E456" i="1"/>
  <c r="L456" i="1"/>
  <c r="C457" i="1"/>
  <c r="M456" i="1"/>
  <c r="O456" i="1"/>
  <c r="V456" i="1" s="1"/>
  <c r="W456" i="1" s="1"/>
  <c r="G456" i="1"/>
  <c r="F456" i="1"/>
  <c r="U456" i="1"/>
  <c r="B458" i="1" l="1"/>
  <c r="S457" i="1"/>
  <c r="P457" i="1"/>
  <c r="T457" i="1"/>
  <c r="R457" i="1"/>
  <c r="Q457" i="1"/>
  <c r="AW454" i="1"/>
  <c r="AT454" i="1"/>
  <c r="BA454" i="1"/>
  <c r="AY454" i="1"/>
  <c r="AK454" i="1"/>
  <c r="AZ454" i="1"/>
  <c r="AR454" i="1"/>
  <c r="AX454" i="1"/>
  <c r="AV454" i="1"/>
  <c r="AP454" i="1"/>
  <c r="BB454" i="1"/>
  <c r="BC454" i="1"/>
  <c r="AU454" i="1"/>
  <c r="AQ454" i="1"/>
  <c r="AS454" i="1"/>
  <c r="AO454" i="1"/>
  <c r="AI454" i="1"/>
  <c r="AM454" i="1"/>
  <c r="AB454" i="1"/>
  <c r="AF454" i="1"/>
  <c r="AJ454" i="1"/>
  <c r="AN454" i="1"/>
  <c r="AD454" i="1"/>
  <c r="AL454" i="1"/>
  <c r="AH454" i="1"/>
  <c r="AC454" i="1"/>
  <c r="AG454" i="1"/>
  <c r="AE454" i="1"/>
  <c r="I457" i="1"/>
  <c r="N457" i="1"/>
  <c r="BG454" i="1"/>
  <c r="BT454" i="1"/>
  <c r="BX454" i="1"/>
  <c r="CB454" i="1"/>
  <c r="BV454" i="1"/>
  <c r="CD454" i="1"/>
  <c r="BR454" i="1"/>
  <c r="BZ454" i="1"/>
  <c r="CC454" i="1"/>
  <c r="BY454" i="1"/>
  <c r="BS454" i="1"/>
  <c r="CE454" i="1"/>
  <c r="BW454" i="1"/>
  <c r="BU454" i="1"/>
  <c r="CA454" i="1"/>
  <c r="BE454" i="1"/>
  <c r="BM454" i="1"/>
  <c r="AA455" i="1"/>
  <c r="BK454" i="1"/>
  <c r="BQ454" i="1"/>
  <c r="BO454" i="1"/>
  <c r="BD454" i="1"/>
  <c r="BJ454" i="1"/>
  <c r="BN454" i="1"/>
  <c r="BH454" i="1"/>
  <c r="BF454" i="1"/>
  <c r="BP454" i="1"/>
  <c r="BL454" i="1"/>
  <c r="BI454" i="1"/>
  <c r="Z456" i="1"/>
  <c r="J457" i="1"/>
  <c r="F457" i="1"/>
  <c r="O457" i="1"/>
  <c r="V457" i="1" s="1"/>
  <c r="W457" i="1" s="1"/>
  <c r="E457" i="1"/>
  <c r="U457" i="1"/>
  <c r="G457" i="1"/>
  <c r="K457" i="1"/>
  <c r="L457" i="1"/>
  <c r="M457" i="1"/>
  <c r="C458" i="1"/>
  <c r="B459" i="1" l="1"/>
  <c r="R458" i="1"/>
  <c r="S458" i="1"/>
  <c r="P458" i="1"/>
  <c r="Q458" i="1"/>
  <c r="T458" i="1"/>
  <c r="BC455" i="1"/>
  <c r="AT455" i="1"/>
  <c r="AQ455" i="1"/>
  <c r="AU455" i="1"/>
  <c r="BA455" i="1"/>
  <c r="AC455" i="1"/>
  <c r="AZ455" i="1"/>
  <c r="AR455" i="1"/>
  <c r="AX455" i="1"/>
  <c r="AV455" i="1"/>
  <c r="BB455" i="1"/>
  <c r="AP455" i="1"/>
  <c r="AY455" i="1"/>
  <c r="AS455" i="1"/>
  <c r="AW455" i="1"/>
  <c r="BW455" i="1"/>
  <c r="AD455" i="1"/>
  <c r="AH455" i="1"/>
  <c r="AL455" i="1"/>
  <c r="AB455" i="1"/>
  <c r="AF455" i="1"/>
  <c r="AN455" i="1"/>
  <c r="AJ455" i="1"/>
  <c r="AK455" i="1"/>
  <c r="AO455" i="1"/>
  <c r="AM455" i="1"/>
  <c r="AI455" i="1"/>
  <c r="AE455" i="1"/>
  <c r="AG455" i="1"/>
  <c r="I458" i="1"/>
  <c r="N458" i="1"/>
  <c r="BS455" i="1"/>
  <c r="CA455" i="1"/>
  <c r="CE455" i="1"/>
  <c r="BU455" i="1"/>
  <c r="BE455" i="1"/>
  <c r="BT455" i="1"/>
  <c r="BR455" i="1"/>
  <c r="CB455" i="1"/>
  <c r="BV455" i="1"/>
  <c r="BZ455" i="1"/>
  <c r="BX455" i="1"/>
  <c r="CD455" i="1"/>
  <c r="CC455" i="1"/>
  <c r="BY455" i="1"/>
  <c r="BG455" i="1"/>
  <c r="BM455" i="1"/>
  <c r="BO455" i="1"/>
  <c r="AA456" i="1"/>
  <c r="BP455" i="1"/>
  <c r="BF455" i="1"/>
  <c r="BD455" i="1"/>
  <c r="BJ455" i="1"/>
  <c r="BN455" i="1"/>
  <c r="BL455" i="1"/>
  <c r="BH455" i="1"/>
  <c r="BI455" i="1"/>
  <c r="BK455" i="1"/>
  <c r="BQ455" i="1"/>
  <c r="Z457" i="1"/>
  <c r="J458" i="1"/>
  <c r="U458" i="1"/>
  <c r="G458" i="1"/>
  <c r="L458" i="1"/>
  <c r="F458" i="1"/>
  <c r="K458" i="1"/>
  <c r="O458" i="1"/>
  <c r="M458" i="1"/>
  <c r="C459" i="1"/>
  <c r="E458" i="1"/>
  <c r="B460" i="1" l="1"/>
  <c r="Q459" i="1"/>
  <c r="R459" i="1"/>
  <c r="S459" i="1"/>
  <c r="T459" i="1"/>
  <c r="P459" i="1"/>
  <c r="Z458" i="1"/>
  <c r="AA458" i="1" s="1"/>
  <c r="V458" i="1"/>
  <c r="W458" i="1" s="1"/>
  <c r="AS456" i="1"/>
  <c r="AT456" i="1"/>
  <c r="BA456" i="1"/>
  <c r="AI456" i="1"/>
  <c r="AP456" i="1"/>
  <c r="AV456" i="1"/>
  <c r="AX456" i="1"/>
  <c r="AZ456" i="1"/>
  <c r="BB456" i="1"/>
  <c r="AR456" i="1"/>
  <c r="AY456" i="1"/>
  <c r="AQ456" i="1"/>
  <c r="AW456" i="1"/>
  <c r="BC456" i="1"/>
  <c r="AU456" i="1"/>
  <c r="AG456" i="1"/>
  <c r="AK456" i="1"/>
  <c r="BY456" i="1"/>
  <c r="AB456" i="1"/>
  <c r="AF456" i="1"/>
  <c r="AJ456" i="1"/>
  <c r="AN456" i="1"/>
  <c r="AD456" i="1"/>
  <c r="AH456" i="1"/>
  <c r="AL456" i="1"/>
  <c r="AM456" i="1"/>
  <c r="AE456" i="1"/>
  <c r="AC456" i="1"/>
  <c r="AO456" i="1"/>
  <c r="I459" i="1"/>
  <c r="N459" i="1"/>
  <c r="BE456" i="1"/>
  <c r="BT456" i="1"/>
  <c r="BX456" i="1"/>
  <c r="BZ456" i="1"/>
  <c r="BV456" i="1"/>
  <c r="BR456" i="1"/>
  <c r="CD456" i="1"/>
  <c r="CB456" i="1"/>
  <c r="BW456" i="1"/>
  <c r="BS456" i="1"/>
  <c r="BU456" i="1"/>
  <c r="CA456" i="1"/>
  <c r="CE456" i="1"/>
  <c r="CC456" i="1"/>
  <c r="BM456" i="1"/>
  <c r="BG456" i="1"/>
  <c r="BO456" i="1"/>
  <c r="BL456" i="1"/>
  <c r="BP456" i="1"/>
  <c r="BJ456" i="1"/>
  <c r="BN456" i="1"/>
  <c r="BH456" i="1"/>
  <c r="BD456" i="1"/>
  <c r="BF456" i="1"/>
  <c r="BQ456" i="1"/>
  <c r="AA457" i="1"/>
  <c r="BK456" i="1"/>
  <c r="BI456" i="1"/>
  <c r="J459" i="1"/>
  <c r="F459" i="1"/>
  <c r="E459" i="1"/>
  <c r="O459" i="1"/>
  <c r="V459" i="1" s="1"/>
  <c r="W459" i="1" s="1"/>
  <c r="M459" i="1"/>
  <c r="U459" i="1"/>
  <c r="G459" i="1"/>
  <c r="L459" i="1"/>
  <c r="C460" i="1"/>
  <c r="K459" i="1"/>
  <c r="B461" i="1" l="1"/>
  <c r="P460" i="1"/>
  <c r="T460" i="1"/>
  <c r="Q460" i="1"/>
  <c r="S460" i="1"/>
  <c r="R460" i="1"/>
  <c r="AS457" i="1"/>
  <c r="AT457" i="1"/>
  <c r="AY458" i="1"/>
  <c r="AT458" i="1"/>
  <c r="BA458" i="1"/>
  <c r="AQ458" i="1"/>
  <c r="AR457" i="1"/>
  <c r="AX457" i="1"/>
  <c r="AV457" i="1"/>
  <c r="AZ457" i="1"/>
  <c r="BB457" i="1"/>
  <c r="AP457" i="1"/>
  <c r="BC457" i="1"/>
  <c r="BA457" i="1"/>
  <c r="AV458" i="1"/>
  <c r="AP458" i="1"/>
  <c r="AX458" i="1"/>
  <c r="AZ458" i="1"/>
  <c r="BB458" i="1"/>
  <c r="AR458" i="1"/>
  <c r="AS458" i="1"/>
  <c r="AU458" i="1"/>
  <c r="AU457" i="1"/>
  <c r="AQ457" i="1"/>
  <c r="AW458" i="1"/>
  <c r="BC458" i="1"/>
  <c r="AY457" i="1"/>
  <c r="AW457" i="1"/>
  <c r="CC458" i="1"/>
  <c r="AB458" i="1"/>
  <c r="AF458" i="1"/>
  <c r="AJ458" i="1"/>
  <c r="AN458" i="1"/>
  <c r="AH458" i="1"/>
  <c r="AL458" i="1"/>
  <c r="AD458" i="1"/>
  <c r="AK458" i="1"/>
  <c r="AO458" i="1"/>
  <c r="AD457" i="1"/>
  <c r="AH457" i="1"/>
  <c r="AL457" i="1"/>
  <c r="AF457" i="1"/>
  <c r="AJ457" i="1"/>
  <c r="AN457" i="1"/>
  <c r="AB457" i="1"/>
  <c r="AG458" i="1"/>
  <c r="AC457" i="1"/>
  <c r="AK457" i="1"/>
  <c r="AM458" i="1"/>
  <c r="AG457" i="1"/>
  <c r="AI458" i="1"/>
  <c r="AE458" i="1"/>
  <c r="AC458" i="1"/>
  <c r="AM457" i="1"/>
  <c r="AO457" i="1"/>
  <c r="AI457" i="1"/>
  <c r="AE457" i="1"/>
  <c r="I460" i="1"/>
  <c r="N460" i="1"/>
  <c r="BU458" i="1"/>
  <c r="BY458" i="1"/>
  <c r="CA458" i="1"/>
  <c r="CE458" i="1"/>
  <c r="BM457" i="1"/>
  <c r="BT457" i="1"/>
  <c r="BX457" i="1"/>
  <c r="CB457" i="1"/>
  <c r="BR457" i="1"/>
  <c r="CD457" i="1"/>
  <c r="BZ457" i="1"/>
  <c r="BV457" i="1"/>
  <c r="BY457" i="1"/>
  <c r="BK458" i="1"/>
  <c r="BZ458" i="1"/>
  <c r="BT458" i="1"/>
  <c r="BX458" i="1"/>
  <c r="BR458" i="1"/>
  <c r="BV458" i="1"/>
  <c r="CB458" i="1"/>
  <c r="CD458" i="1"/>
  <c r="BW458" i="1"/>
  <c r="BS458" i="1"/>
  <c r="CE457" i="1"/>
  <c r="BU457" i="1"/>
  <c r="CA457" i="1"/>
  <c r="CC457" i="1"/>
  <c r="BS457" i="1"/>
  <c r="BW457" i="1"/>
  <c r="BQ458" i="1"/>
  <c r="BO457" i="1"/>
  <c r="BE457" i="1"/>
  <c r="BI457" i="1"/>
  <c r="BK457" i="1"/>
  <c r="BG457" i="1"/>
  <c r="BH457" i="1"/>
  <c r="BL457" i="1"/>
  <c r="BP457" i="1"/>
  <c r="BF457" i="1"/>
  <c r="BJ457" i="1"/>
  <c r="BD457" i="1"/>
  <c r="BN457" i="1"/>
  <c r="BQ457" i="1"/>
  <c r="BD458" i="1"/>
  <c r="BJ458" i="1"/>
  <c r="BF458" i="1"/>
  <c r="BH458" i="1"/>
  <c r="BP458" i="1"/>
  <c r="BL458" i="1"/>
  <c r="BN458" i="1"/>
  <c r="BI458" i="1"/>
  <c r="BE458" i="1"/>
  <c r="BM458" i="1"/>
  <c r="Z459" i="1"/>
  <c r="BO458" i="1"/>
  <c r="BG458" i="1"/>
  <c r="J460" i="1"/>
  <c r="G460" i="1"/>
  <c r="F460" i="1"/>
  <c r="O460" i="1"/>
  <c r="U460" i="1"/>
  <c r="L460" i="1"/>
  <c r="E460" i="1"/>
  <c r="K460" i="1"/>
  <c r="C461" i="1"/>
  <c r="M460" i="1"/>
  <c r="B462" i="1" l="1"/>
  <c r="S461" i="1"/>
  <c r="P461" i="1"/>
  <c r="T461" i="1"/>
  <c r="Q461" i="1"/>
  <c r="R461" i="1"/>
  <c r="Z460" i="1"/>
  <c r="AA460" i="1" s="1"/>
  <c r="V460" i="1"/>
  <c r="W460" i="1" s="1"/>
  <c r="I461" i="1"/>
  <c r="N461" i="1"/>
  <c r="AA459" i="1"/>
  <c r="J461" i="1"/>
  <c r="U461" i="1"/>
  <c r="E461" i="1"/>
  <c r="K461" i="1"/>
  <c r="G461" i="1"/>
  <c r="C462" i="1"/>
  <c r="F461" i="1"/>
  <c r="O461" i="1"/>
  <c r="V461" i="1" s="1"/>
  <c r="W461" i="1" s="1"/>
  <c r="M461" i="1"/>
  <c r="L461" i="1"/>
  <c r="B463" i="1" l="1"/>
  <c r="R462" i="1"/>
  <c r="S462" i="1"/>
  <c r="T462" i="1"/>
  <c r="P462" i="1"/>
  <c r="Q462" i="1"/>
  <c r="AU459" i="1"/>
  <c r="AT459" i="1"/>
  <c r="AU460" i="1"/>
  <c r="AT460" i="1"/>
  <c r="AW460" i="1"/>
  <c r="AY460" i="1"/>
  <c r="AQ460" i="1"/>
  <c r="AY459" i="1"/>
  <c r="BC459" i="1"/>
  <c r="AE459" i="1"/>
  <c r="AV459" i="1"/>
  <c r="AP459" i="1"/>
  <c r="AX459" i="1"/>
  <c r="AZ459" i="1"/>
  <c r="AR459" i="1"/>
  <c r="BB459" i="1"/>
  <c r="AS460" i="1"/>
  <c r="BA459" i="1"/>
  <c r="AS459" i="1"/>
  <c r="AE460" i="1"/>
  <c r="AX460" i="1"/>
  <c r="AV460" i="1"/>
  <c r="AZ460" i="1"/>
  <c r="AP460" i="1"/>
  <c r="AR460" i="1"/>
  <c r="BB460" i="1"/>
  <c r="BA460" i="1"/>
  <c r="BC460" i="1"/>
  <c r="AW459" i="1"/>
  <c r="AQ459" i="1"/>
  <c r="AI460" i="1"/>
  <c r="AK460" i="1"/>
  <c r="AC460" i="1"/>
  <c r="AO460" i="1"/>
  <c r="CA460" i="1"/>
  <c r="AB460" i="1"/>
  <c r="AF460" i="1"/>
  <c r="AJ460" i="1"/>
  <c r="AN460" i="1"/>
  <c r="AL460" i="1"/>
  <c r="AH460" i="1"/>
  <c r="AD460" i="1"/>
  <c r="AM460" i="1"/>
  <c r="AG460" i="1"/>
  <c r="AM459" i="1"/>
  <c r="AC459" i="1"/>
  <c r="AG459" i="1"/>
  <c r="AO459" i="1"/>
  <c r="AK459" i="1"/>
  <c r="BU459" i="1"/>
  <c r="AD459" i="1"/>
  <c r="AH459" i="1"/>
  <c r="AL459" i="1"/>
  <c r="AJ459" i="1"/>
  <c r="AN459" i="1"/>
  <c r="AF459" i="1"/>
  <c r="AB459" i="1"/>
  <c r="AI459" i="1"/>
  <c r="BF460" i="1"/>
  <c r="I462" i="1"/>
  <c r="N462" i="1"/>
  <c r="BO460" i="1"/>
  <c r="BI460" i="1"/>
  <c r="BJ460" i="1"/>
  <c r="BG460" i="1"/>
  <c r="BL460" i="1"/>
  <c r="BK460" i="1"/>
  <c r="BN460" i="1"/>
  <c r="BM460" i="1"/>
  <c r="BH460" i="1"/>
  <c r="BU460" i="1"/>
  <c r="BE460" i="1"/>
  <c r="BQ460" i="1"/>
  <c r="BD460" i="1"/>
  <c r="BP460" i="1"/>
  <c r="BW460" i="1"/>
  <c r="BI459" i="1"/>
  <c r="BT459" i="1"/>
  <c r="CB459" i="1"/>
  <c r="BX459" i="1"/>
  <c r="BV459" i="1"/>
  <c r="BZ459" i="1"/>
  <c r="BR459" i="1"/>
  <c r="CD459" i="1"/>
  <c r="CE459" i="1"/>
  <c r="BS459" i="1"/>
  <c r="CE460" i="1"/>
  <c r="BY460" i="1"/>
  <c r="CC459" i="1"/>
  <c r="CA459" i="1"/>
  <c r="CC460" i="1"/>
  <c r="BS460" i="1"/>
  <c r="BW459" i="1"/>
  <c r="BY459" i="1"/>
  <c r="BV460" i="1"/>
  <c r="CB460" i="1"/>
  <c r="BR460" i="1"/>
  <c r="BX460" i="1"/>
  <c r="BZ460" i="1"/>
  <c r="CD460" i="1"/>
  <c r="BT460" i="1"/>
  <c r="BE459" i="1"/>
  <c r="BK459" i="1"/>
  <c r="BG459" i="1"/>
  <c r="BO459" i="1"/>
  <c r="BM459" i="1"/>
  <c r="BP459" i="1"/>
  <c r="BN459" i="1"/>
  <c r="BH459" i="1"/>
  <c r="BL459" i="1"/>
  <c r="BF459" i="1"/>
  <c r="BD459" i="1"/>
  <c r="BJ459" i="1"/>
  <c r="BQ459" i="1"/>
  <c r="Z461" i="1"/>
  <c r="J462" i="1"/>
  <c r="F462" i="1"/>
  <c r="M462" i="1"/>
  <c r="L462" i="1"/>
  <c r="G462" i="1"/>
  <c r="O462" i="1"/>
  <c r="V462" i="1" s="1"/>
  <c r="W462" i="1" s="1"/>
  <c r="U462" i="1"/>
  <c r="K462" i="1"/>
  <c r="E462" i="1"/>
  <c r="C463" i="1"/>
  <c r="B464" i="1" l="1"/>
  <c r="Q463" i="1"/>
  <c r="R463" i="1"/>
  <c r="P463" i="1"/>
  <c r="T463" i="1"/>
  <c r="S463" i="1"/>
  <c r="I463" i="1"/>
  <c r="N463" i="1"/>
  <c r="AA461" i="1"/>
  <c r="Z462" i="1"/>
  <c r="J463" i="1"/>
  <c r="F463" i="1"/>
  <c r="O463" i="1"/>
  <c r="V463" i="1" s="1"/>
  <c r="W463" i="1" s="1"/>
  <c r="L463" i="1"/>
  <c r="E463" i="1"/>
  <c r="U463" i="1"/>
  <c r="G463" i="1"/>
  <c r="K463" i="1"/>
  <c r="C464" i="1"/>
  <c r="M463" i="1"/>
  <c r="B465" i="1" l="1"/>
  <c r="P464" i="1"/>
  <c r="T464" i="1"/>
  <c r="Q464" i="1"/>
  <c r="R464" i="1"/>
  <c r="S464" i="1"/>
  <c r="AS461" i="1"/>
  <c r="AT461" i="1"/>
  <c r="BA461" i="1"/>
  <c r="AU461" i="1"/>
  <c r="AG461" i="1"/>
  <c r="BB461" i="1"/>
  <c r="AV461" i="1"/>
  <c r="AX461" i="1"/>
  <c r="AR461" i="1"/>
  <c r="AZ461" i="1"/>
  <c r="AP461" i="1"/>
  <c r="AW461" i="1"/>
  <c r="BC461" i="1"/>
  <c r="AY461" i="1"/>
  <c r="AQ461" i="1"/>
  <c r="AM461" i="1"/>
  <c r="AK461" i="1"/>
  <c r="AD461" i="1"/>
  <c r="AH461" i="1"/>
  <c r="AL461" i="1"/>
  <c r="AN461" i="1"/>
  <c r="AB461" i="1"/>
  <c r="AF461" i="1"/>
  <c r="AJ461" i="1"/>
  <c r="AO461" i="1"/>
  <c r="AI461" i="1"/>
  <c r="AE461" i="1"/>
  <c r="AC461" i="1"/>
  <c r="I464" i="1"/>
  <c r="N464" i="1"/>
  <c r="BG461" i="1"/>
  <c r="BZ461" i="1"/>
  <c r="BV461" i="1"/>
  <c r="BT461" i="1"/>
  <c r="CB461" i="1"/>
  <c r="BX461" i="1"/>
  <c r="BR461" i="1"/>
  <c r="CD461" i="1"/>
  <c r="CC461" i="1"/>
  <c r="CA461" i="1"/>
  <c r="CE461" i="1"/>
  <c r="BU461" i="1"/>
  <c r="BY461" i="1"/>
  <c r="BS461" i="1"/>
  <c r="BW461" i="1"/>
  <c r="BO461" i="1"/>
  <c r="BE461" i="1"/>
  <c r="BM461" i="1"/>
  <c r="AA462" i="1"/>
  <c r="BH461" i="1"/>
  <c r="BJ461" i="1"/>
  <c r="BD461" i="1"/>
  <c r="BP461" i="1"/>
  <c r="BN461" i="1"/>
  <c r="BL461" i="1"/>
  <c r="BF461" i="1"/>
  <c r="BQ461" i="1"/>
  <c r="BK461" i="1"/>
  <c r="BI461" i="1"/>
  <c r="Z463" i="1"/>
  <c r="J464" i="1"/>
  <c r="U464" i="1"/>
  <c r="G464" i="1"/>
  <c r="L464" i="1"/>
  <c r="C465" i="1"/>
  <c r="E464" i="1"/>
  <c r="F464" i="1"/>
  <c r="O464" i="1"/>
  <c r="V464" i="1" s="1"/>
  <c r="W464" i="1" s="1"/>
  <c r="K464" i="1"/>
  <c r="M464" i="1"/>
  <c r="B466" i="1" l="1"/>
  <c r="S465" i="1"/>
  <c r="P465" i="1"/>
  <c r="T465" i="1"/>
  <c r="Q465" i="1"/>
  <c r="R465" i="1"/>
  <c r="AU462" i="1"/>
  <c r="AT462" i="1"/>
  <c r="AY462" i="1"/>
  <c r="BA462" i="1"/>
  <c r="AW462" i="1"/>
  <c r="AQ462" i="1"/>
  <c r="AK462" i="1"/>
  <c r="AR462" i="1"/>
  <c r="AX462" i="1"/>
  <c r="BB462" i="1"/>
  <c r="AV462" i="1"/>
  <c r="AZ462" i="1"/>
  <c r="AP462" i="1"/>
  <c r="BC462" i="1"/>
  <c r="AS462" i="1"/>
  <c r="AC462" i="1"/>
  <c r="AG462" i="1"/>
  <c r="CC462" i="1"/>
  <c r="AB462" i="1"/>
  <c r="AF462" i="1"/>
  <c r="AJ462" i="1"/>
  <c r="AN462" i="1"/>
  <c r="AD462" i="1"/>
  <c r="AL462" i="1"/>
  <c r="AH462" i="1"/>
  <c r="AE462" i="1"/>
  <c r="AM462" i="1"/>
  <c r="AO462" i="1"/>
  <c r="AI462" i="1"/>
  <c r="I465" i="1"/>
  <c r="N465" i="1"/>
  <c r="BU462" i="1"/>
  <c r="BW462" i="1"/>
  <c r="CE462" i="1"/>
  <c r="BY462" i="1"/>
  <c r="BG462" i="1"/>
  <c r="BZ462" i="1"/>
  <c r="BR462" i="1"/>
  <c r="CD462" i="1"/>
  <c r="CB462" i="1"/>
  <c r="BT462" i="1"/>
  <c r="BX462" i="1"/>
  <c r="BV462" i="1"/>
  <c r="CA462" i="1"/>
  <c r="BS462" i="1"/>
  <c r="BM462" i="1"/>
  <c r="BE462" i="1"/>
  <c r="BK462" i="1"/>
  <c r="BQ462" i="1"/>
  <c r="AA463" i="1"/>
  <c r="AT463" i="1" s="1"/>
  <c r="Z464" i="1"/>
  <c r="BO462" i="1"/>
  <c r="BD462" i="1"/>
  <c r="BJ462" i="1"/>
  <c r="BN462" i="1"/>
  <c r="BH462" i="1"/>
  <c r="BL462" i="1"/>
  <c r="BF462" i="1"/>
  <c r="BP462" i="1"/>
  <c r="BI462" i="1"/>
  <c r="J465" i="1"/>
  <c r="E465" i="1"/>
  <c r="F465" i="1"/>
  <c r="L465" i="1"/>
  <c r="C466" i="1"/>
  <c r="M465" i="1"/>
  <c r="U465" i="1"/>
  <c r="G465" i="1"/>
  <c r="K465" i="1"/>
  <c r="O465" i="1"/>
  <c r="V465" i="1" s="1"/>
  <c r="W465" i="1" s="1"/>
  <c r="B467" i="1" l="1"/>
  <c r="R466" i="1"/>
  <c r="S466" i="1"/>
  <c r="P466" i="1"/>
  <c r="Q466" i="1"/>
  <c r="T466" i="1"/>
  <c r="AG463" i="1"/>
  <c r="AP463" i="1"/>
  <c r="AX463" i="1"/>
  <c r="AV463" i="1"/>
  <c r="BB463" i="1"/>
  <c r="AZ463" i="1"/>
  <c r="AR463" i="1"/>
  <c r="AS463" i="1"/>
  <c r="AW463" i="1"/>
  <c r="AQ463" i="1"/>
  <c r="AY463" i="1"/>
  <c r="BC463" i="1"/>
  <c r="AU463" i="1"/>
  <c r="BA463" i="1"/>
  <c r="AO463" i="1"/>
  <c r="AM463" i="1"/>
  <c r="AC463" i="1"/>
  <c r="AE463" i="1"/>
  <c r="CA463" i="1"/>
  <c r="AD463" i="1"/>
  <c r="AH463" i="1"/>
  <c r="AL463" i="1"/>
  <c r="AB463" i="1"/>
  <c r="AF463" i="1"/>
  <c r="AN463" i="1"/>
  <c r="AJ463" i="1"/>
  <c r="AI463" i="1"/>
  <c r="AK463" i="1"/>
  <c r="I466" i="1"/>
  <c r="N466" i="1"/>
  <c r="BW463" i="1"/>
  <c r="BS463" i="1"/>
  <c r="BT463" i="1"/>
  <c r="BX463" i="1"/>
  <c r="BZ463" i="1"/>
  <c r="BR463" i="1"/>
  <c r="CB463" i="1"/>
  <c r="BV463" i="1"/>
  <c r="CD463" i="1"/>
  <c r="CE463" i="1"/>
  <c r="CC463" i="1"/>
  <c r="BY463" i="1"/>
  <c r="BU463" i="1"/>
  <c r="BP463" i="1"/>
  <c r="BF463" i="1"/>
  <c r="BL463" i="1"/>
  <c r="BN463" i="1"/>
  <c r="BJ463" i="1"/>
  <c r="BH463" i="1"/>
  <c r="BD463" i="1"/>
  <c r="BK463" i="1"/>
  <c r="BI463" i="1"/>
  <c r="BQ463" i="1"/>
  <c r="BE463" i="1"/>
  <c r="BO463" i="1"/>
  <c r="AA464" i="1"/>
  <c r="AT464" i="1" s="1"/>
  <c r="BM463" i="1"/>
  <c r="BG463" i="1"/>
  <c r="Z465" i="1"/>
  <c r="J466" i="1"/>
  <c r="G466" i="1"/>
  <c r="L466" i="1"/>
  <c r="K466" i="1"/>
  <c r="C467" i="1"/>
  <c r="M466" i="1"/>
  <c r="U466" i="1"/>
  <c r="F466" i="1"/>
  <c r="E466" i="1"/>
  <c r="O466" i="1"/>
  <c r="V466" i="1" s="1"/>
  <c r="W466" i="1" s="1"/>
  <c r="B468" i="1" l="1"/>
  <c r="Q467" i="1"/>
  <c r="R467" i="1"/>
  <c r="S467" i="1"/>
  <c r="T467" i="1"/>
  <c r="P467" i="1"/>
  <c r="AV464" i="1"/>
  <c r="AR464" i="1"/>
  <c r="AP464" i="1"/>
  <c r="AX464" i="1"/>
  <c r="BB464" i="1"/>
  <c r="AZ464" i="1"/>
  <c r="AQ464" i="1"/>
  <c r="BA464" i="1"/>
  <c r="AU464" i="1"/>
  <c r="AW464" i="1"/>
  <c r="AS464" i="1"/>
  <c r="BC464" i="1"/>
  <c r="AY464" i="1"/>
  <c r="BS464" i="1"/>
  <c r="AB464" i="1"/>
  <c r="AF464" i="1"/>
  <c r="AJ464" i="1"/>
  <c r="AN464" i="1"/>
  <c r="AD464" i="1"/>
  <c r="AH464" i="1"/>
  <c r="AL464" i="1"/>
  <c r="AO464" i="1"/>
  <c r="AK464" i="1"/>
  <c r="AG464" i="1"/>
  <c r="AE464" i="1"/>
  <c r="AI464" i="1"/>
  <c r="AM464" i="1"/>
  <c r="AC464" i="1"/>
  <c r="I467" i="1"/>
  <c r="N467" i="1"/>
  <c r="BY464" i="1"/>
  <c r="BU464" i="1"/>
  <c r="BW464" i="1"/>
  <c r="BM464" i="1"/>
  <c r="BT464" i="1"/>
  <c r="CB464" i="1"/>
  <c r="BR464" i="1"/>
  <c r="BZ464" i="1"/>
  <c r="CD464" i="1"/>
  <c r="BV464" i="1"/>
  <c r="BX464" i="1"/>
  <c r="CC464" i="1"/>
  <c r="CE464" i="1"/>
  <c r="CA464" i="1"/>
  <c r="BE464" i="1"/>
  <c r="BG464" i="1"/>
  <c r="BO464" i="1"/>
  <c r="BL464" i="1"/>
  <c r="BJ464" i="1"/>
  <c r="BD464" i="1"/>
  <c r="BN464" i="1"/>
  <c r="BP464" i="1"/>
  <c r="BF464" i="1"/>
  <c r="BH464" i="1"/>
  <c r="BI464" i="1"/>
  <c r="AA465" i="1"/>
  <c r="AT465" i="1" s="1"/>
  <c r="BK464" i="1"/>
  <c r="BQ464" i="1"/>
  <c r="Z466" i="1"/>
  <c r="J467" i="1"/>
  <c r="M467" i="1"/>
  <c r="G467" i="1"/>
  <c r="K467" i="1"/>
  <c r="O467" i="1"/>
  <c r="V467" i="1" s="1"/>
  <c r="W467" i="1" s="1"/>
  <c r="F467" i="1"/>
  <c r="U467" i="1"/>
  <c r="L467" i="1"/>
  <c r="E467" i="1"/>
  <c r="C468" i="1"/>
  <c r="B469" i="1" l="1"/>
  <c r="P468" i="1"/>
  <c r="T468" i="1"/>
  <c r="Q468" i="1"/>
  <c r="R468" i="1"/>
  <c r="S468" i="1"/>
  <c r="AP465" i="1"/>
  <c r="AR465" i="1"/>
  <c r="BB465" i="1"/>
  <c r="AX465" i="1"/>
  <c r="AZ465" i="1"/>
  <c r="AV465" i="1"/>
  <c r="AW465" i="1"/>
  <c r="BA465" i="1"/>
  <c r="AU465" i="1"/>
  <c r="BC465" i="1"/>
  <c r="AS465" i="1"/>
  <c r="AQ465" i="1"/>
  <c r="AY465" i="1"/>
  <c r="CA465" i="1"/>
  <c r="AD465" i="1"/>
  <c r="AH465" i="1"/>
  <c r="AL465" i="1"/>
  <c r="AF465" i="1"/>
  <c r="AJ465" i="1"/>
  <c r="AB465" i="1"/>
  <c r="AN465" i="1"/>
  <c r="AM465" i="1"/>
  <c r="AG465" i="1"/>
  <c r="AO465" i="1"/>
  <c r="AC465" i="1"/>
  <c r="AE465" i="1"/>
  <c r="AI465" i="1"/>
  <c r="AK465" i="1"/>
  <c r="I468" i="1"/>
  <c r="N468" i="1"/>
  <c r="BW465" i="1"/>
  <c r="BY465" i="1"/>
  <c r="CE465" i="1"/>
  <c r="BU465" i="1"/>
  <c r="BS465" i="1"/>
  <c r="CC465" i="1"/>
  <c r="BM465" i="1"/>
  <c r="CD465" i="1"/>
  <c r="BT465" i="1"/>
  <c r="BR465" i="1"/>
  <c r="BZ465" i="1"/>
  <c r="BV465" i="1"/>
  <c r="CB465" i="1"/>
  <c r="BX465" i="1"/>
  <c r="BG465" i="1"/>
  <c r="BH465" i="1"/>
  <c r="BD465" i="1"/>
  <c r="BF465" i="1"/>
  <c r="BL465" i="1"/>
  <c r="BN465" i="1"/>
  <c r="BJ465" i="1"/>
  <c r="BP465" i="1"/>
  <c r="AA466" i="1"/>
  <c r="BK465" i="1"/>
  <c r="BI465" i="1"/>
  <c r="BQ465" i="1"/>
  <c r="BO465" i="1"/>
  <c r="BE465" i="1"/>
  <c r="Z467" i="1"/>
  <c r="J468" i="1"/>
  <c r="O468" i="1"/>
  <c r="V468" i="1" s="1"/>
  <c r="W468" i="1" s="1"/>
  <c r="F468" i="1"/>
  <c r="G468" i="1"/>
  <c r="E468" i="1"/>
  <c r="L468" i="1"/>
  <c r="C469" i="1"/>
  <c r="U468" i="1"/>
  <c r="K468" i="1"/>
  <c r="M468" i="1"/>
  <c r="B470" i="1" l="1"/>
  <c r="S469" i="1"/>
  <c r="P469" i="1"/>
  <c r="T469" i="1"/>
  <c r="Q469" i="1"/>
  <c r="R469" i="1"/>
  <c r="AQ466" i="1"/>
  <c r="AT466" i="1"/>
  <c r="BC466" i="1"/>
  <c r="AW466" i="1"/>
  <c r="AS466" i="1"/>
  <c r="AU466" i="1"/>
  <c r="AP466" i="1"/>
  <c r="BB466" i="1"/>
  <c r="AX466" i="1"/>
  <c r="AV466" i="1"/>
  <c r="AZ466" i="1"/>
  <c r="AR466" i="1"/>
  <c r="AY466" i="1"/>
  <c r="BA466" i="1"/>
  <c r="BS466" i="1"/>
  <c r="AB466" i="1"/>
  <c r="AF466" i="1"/>
  <c r="AJ466" i="1"/>
  <c r="AN466" i="1"/>
  <c r="AH466" i="1"/>
  <c r="AL466" i="1"/>
  <c r="AD466" i="1"/>
  <c r="AE466" i="1"/>
  <c r="AI466" i="1"/>
  <c r="AG466" i="1"/>
  <c r="AK466" i="1"/>
  <c r="AO466" i="1"/>
  <c r="AM466" i="1"/>
  <c r="AC466" i="1"/>
  <c r="I469" i="1"/>
  <c r="N469" i="1"/>
  <c r="CE466" i="1"/>
  <c r="BW466" i="1"/>
  <c r="BU466" i="1"/>
  <c r="BQ466" i="1"/>
  <c r="BR466" i="1"/>
  <c r="BT466" i="1"/>
  <c r="BX466" i="1"/>
  <c r="CB466" i="1"/>
  <c r="BZ466" i="1"/>
  <c r="BV466" i="1"/>
  <c r="CD466" i="1"/>
  <c r="BY466" i="1"/>
  <c r="CA466" i="1"/>
  <c r="CC466" i="1"/>
  <c r="BO466" i="1"/>
  <c r="BG466" i="1"/>
  <c r="Z468" i="1"/>
  <c r="BK466" i="1"/>
  <c r="AA467" i="1"/>
  <c r="AT467" i="1" s="1"/>
  <c r="BD466" i="1"/>
  <c r="BJ466" i="1"/>
  <c r="BL466" i="1"/>
  <c r="BP466" i="1"/>
  <c r="BH466" i="1"/>
  <c r="BN466" i="1"/>
  <c r="BF466" i="1"/>
  <c r="BI466" i="1"/>
  <c r="BE466" i="1"/>
  <c r="BM466" i="1"/>
  <c r="J469" i="1"/>
  <c r="E469" i="1"/>
  <c r="F469" i="1"/>
  <c r="M469" i="1"/>
  <c r="G469" i="1"/>
  <c r="K469" i="1"/>
  <c r="U469" i="1"/>
  <c r="C470" i="1"/>
  <c r="O469" i="1"/>
  <c r="V469" i="1" s="1"/>
  <c r="W469" i="1" s="1"/>
  <c r="L469" i="1"/>
  <c r="B471" i="1" l="1"/>
  <c r="R470" i="1"/>
  <c r="S470" i="1"/>
  <c r="T470" i="1"/>
  <c r="Q470" i="1"/>
  <c r="P470" i="1"/>
  <c r="AO467" i="1"/>
  <c r="AX467" i="1"/>
  <c r="AR467" i="1"/>
  <c r="BB467" i="1"/>
  <c r="AV467" i="1"/>
  <c r="AZ467" i="1"/>
  <c r="AP467" i="1"/>
  <c r="AY467" i="1"/>
  <c r="AQ467" i="1"/>
  <c r="BC467" i="1"/>
  <c r="AU467" i="1"/>
  <c r="BA467" i="1"/>
  <c r="AS467" i="1"/>
  <c r="AW467" i="1"/>
  <c r="AG467" i="1"/>
  <c r="CE467" i="1"/>
  <c r="AD467" i="1"/>
  <c r="AH467" i="1"/>
  <c r="AL467" i="1"/>
  <c r="AJ467" i="1"/>
  <c r="AN467" i="1"/>
  <c r="AF467" i="1"/>
  <c r="AB467" i="1"/>
  <c r="AK467" i="1"/>
  <c r="AM467" i="1"/>
  <c r="AE467" i="1"/>
  <c r="AI467" i="1"/>
  <c r="AC467" i="1"/>
  <c r="I470" i="1"/>
  <c r="N470" i="1"/>
  <c r="BY467" i="1"/>
  <c r="CC467" i="1"/>
  <c r="BS467" i="1"/>
  <c r="BU467" i="1"/>
  <c r="BG467" i="1"/>
  <c r="CB467" i="1"/>
  <c r="BT467" i="1"/>
  <c r="BZ467" i="1"/>
  <c r="BX467" i="1"/>
  <c r="CD467" i="1"/>
  <c r="BV467" i="1"/>
  <c r="BR467" i="1"/>
  <c r="BW467" i="1"/>
  <c r="CA467" i="1"/>
  <c r="BO467" i="1"/>
  <c r="BE467" i="1"/>
  <c r="BM467" i="1"/>
  <c r="BP467" i="1"/>
  <c r="BF467" i="1"/>
  <c r="BJ467" i="1"/>
  <c r="BD467" i="1"/>
  <c r="BL467" i="1"/>
  <c r="BH467" i="1"/>
  <c r="BN467" i="1"/>
  <c r="BI467" i="1"/>
  <c r="BK467" i="1"/>
  <c r="BQ467" i="1"/>
  <c r="AA468" i="1"/>
  <c r="Z469" i="1"/>
  <c r="J470" i="1"/>
  <c r="G470" i="1"/>
  <c r="U470" i="1"/>
  <c r="M470" i="1"/>
  <c r="F470" i="1"/>
  <c r="K470" i="1"/>
  <c r="E470" i="1"/>
  <c r="C471" i="1"/>
  <c r="L470" i="1"/>
  <c r="O470" i="1"/>
  <c r="V470" i="1" s="1"/>
  <c r="W470" i="1" s="1"/>
  <c r="B472" i="1" l="1"/>
  <c r="Q471" i="1"/>
  <c r="R471" i="1"/>
  <c r="P471" i="1"/>
  <c r="S471" i="1"/>
  <c r="T471" i="1"/>
  <c r="AY468" i="1"/>
  <c r="AT468" i="1"/>
  <c r="AU468" i="1"/>
  <c r="AQ468" i="1"/>
  <c r="AE468" i="1"/>
  <c r="AR468" i="1"/>
  <c r="BB468" i="1"/>
  <c r="AX468" i="1"/>
  <c r="AV468" i="1"/>
  <c r="AP468" i="1"/>
  <c r="AZ468" i="1"/>
  <c r="AW468" i="1"/>
  <c r="AS468" i="1"/>
  <c r="BA468" i="1"/>
  <c r="BC468" i="1"/>
  <c r="AC468" i="1"/>
  <c r="AK468" i="1"/>
  <c r="AO468" i="1"/>
  <c r="CC468" i="1"/>
  <c r="AB468" i="1"/>
  <c r="AF468" i="1"/>
  <c r="AJ468" i="1"/>
  <c r="AN468" i="1"/>
  <c r="AL468" i="1"/>
  <c r="AH468" i="1"/>
  <c r="AD468" i="1"/>
  <c r="AI468" i="1"/>
  <c r="AM468" i="1"/>
  <c r="AG468" i="1"/>
  <c r="I471" i="1"/>
  <c r="N471" i="1"/>
  <c r="BS468" i="1"/>
  <c r="CA468" i="1"/>
  <c r="CE468" i="1"/>
  <c r="BG468" i="1"/>
  <c r="BT468" i="1"/>
  <c r="CB468" i="1"/>
  <c r="BX468" i="1"/>
  <c r="BZ468" i="1"/>
  <c r="BV468" i="1"/>
  <c r="BR468" i="1"/>
  <c r="CD468" i="1"/>
  <c r="BW468" i="1"/>
  <c r="BY468" i="1"/>
  <c r="BU468" i="1"/>
  <c r="BM468" i="1"/>
  <c r="BK468" i="1"/>
  <c r="BE468" i="1"/>
  <c r="BQ468" i="1"/>
  <c r="AA469" i="1"/>
  <c r="AT469" i="1" s="1"/>
  <c r="BO468" i="1"/>
  <c r="Z470" i="1"/>
  <c r="BL468" i="1"/>
  <c r="BF468" i="1"/>
  <c r="BD468" i="1"/>
  <c r="BN468" i="1"/>
  <c r="BH468" i="1"/>
  <c r="BJ468" i="1"/>
  <c r="BP468" i="1"/>
  <c r="BI468" i="1"/>
  <c r="J471" i="1"/>
  <c r="E471" i="1"/>
  <c r="K471" i="1"/>
  <c r="O471" i="1"/>
  <c r="V471" i="1" s="1"/>
  <c r="W471" i="1" s="1"/>
  <c r="U471" i="1"/>
  <c r="G471" i="1"/>
  <c r="M471" i="1"/>
  <c r="F471" i="1"/>
  <c r="L471" i="1"/>
  <c r="C472" i="1"/>
  <c r="B473" i="1" l="1"/>
  <c r="P472" i="1"/>
  <c r="T472" i="1"/>
  <c r="Q472" i="1"/>
  <c r="R472" i="1"/>
  <c r="S472" i="1"/>
  <c r="AM469" i="1"/>
  <c r="AR469" i="1"/>
  <c r="AZ469" i="1"/>
  <c r="AX469" i="1"/>
  <c r="AV469" i="1"/>
  <c r="BB469" i="1"/>
  <c r="AP469" i="1"/>
  <c r="AQ469" i="1"/>
  <c r="BC469" i="1"/>
  <c r="BA469" i="1"/>
  <c r="AS469" i="1"/>
  <c r="AW469" i="1"/>
  <c r="AY469" i="1"/>
  <c r="AU469" i="1"/>
  <c r="AK469" i="1"/>
  <c r="AO469" i="1"/>
  <c r="AI469" i="1"/>
  <c r="AC469" i="1"/>
  <c r="AE469" i="1"/>
  <c r="AD469" i="1"/>
  <c r="AH469" i="1"/>
  <c r="AL469" i="1"/>
  <c r="AN469" i="1"/>
  <c r="AB469" i="1"/>
  <c r="AJ469" i="1"/>
  <c r="AF469" i="1"/>
  <c r="AG469" i="1"/>
  <c r="I472" i="1"/>
  <c r="N472" i="1"/>
  <c r="BM469" i="1"/>
  <c r="BR469" i="1"/>
  <c r="BT469" i="1"/>
  <c r="CB469" i="1"/>
  <c r="BX469" i="1"/>
  <c r="BV469" i="1"/>
  <c r="BZ469" i="1"/>
  <c r="CD469" i="1"/>
  <c r="CA469" i="1"/>
  <c r="CE469" i="1"/>
  <c r="BU469" i="1"/>
  <c r="CC469" i="1"/>
  <c r="BS469" i="1"/>
  <c r="BY469" i="1"/>
  <c r="BW469" i="1"/>
  <c r="BI469" i="1"/>
  <c r="BH469" i="1"/>
  <c r="BL469" i="1"/>
  <c r="BF469" i="1"/>
  <c r="BD469" i="1"/>
  <c r="BJ469" i="1"/>
  <c r="BP469" i="1"/>
  <c r="BN469" i="1"/>
  <c r="BQ469" i="1"/>
  <c r="AA470" i="1"/>
  <c r="BK469" i="1"/>
  <c r="BE469" i="1"/>
  <c r="BO469" i="1"/>
  <c r="BG469" i="1"/>
  <c r="Z471" i="1"/>
  <c r="J472" i="1"/>
  <c r="G472" i="1"/>
  <c r="L472" i="1"/>
  <c r="O472" i="1"/>
  <c r="V472" i="1" s="1"/>
  <c r="W472" i="1" s="1"/>
  <c r="F472" i="1"/>
  <c r="U472" i="1"/>
  <c r="M472" i="1"/>
  <c r="E472" i="1"/>
  <c r="C473" i="1"/>
  <c r="K472" i="1"/>
  <c r="B474" i="1" l="1"/>
  <c r="S473" i="1"/>
  <c r="P473" i="1"/>
  <c r="T473" i="1"/>
  <c r="Q473" i="1"/>
  <c r="R473" i="1"/>
  <c r="AY470" i="1"/>
  <c r="AT470" i="1"/>
  <c r="AQ470" i="1"/>
  <c r="BC470" i="1"/>
  <c r="AE470" i="1"/>
  <c r="AX470" i="1"/>
  <c r="AV470" i="1"/>
  <c r="AZ470" i="1"/>
  <c r="AR470" i="1"/>
  <c r="AP470" i="1"/>
  <c r="BB470" i="1"/>
  <c r="BA470" i="1"/>
  <c r="AS470" i="1"/>
  <c r="AU470" i="1"/>
  <c r="AW470" i="1"/>
  <c r="AI470" i="1"/>
  <c r="AM470" i="1"/>
  <c r="AK470" i="1"/>
  <c r="AC470" i="1"/>
  <c r="AG470" i="1"/>
  <c r="BY470" i="1"/>
  <c r="AB470" i="1"/>
  <c r="AF470" i="1"/>
  <c r="AJ470" i="1"/>
  <c r="AN470" i="1"/>
  <c r="AD470" i="1"/>
  <c r="AH470" i="1"/>
  <c r="AL470" i="1"/>
  <c r="AO470" i="1"/>
  <c r="I473" i="1"/>
  <c r="N473" i="1"/>
  <c r="BU470" i="1"/>
  <c r="BW470" i="1"/>
  <c r="BM470" i="1"/>
  <c r="CB470" i="1"/>
  <c r="BT470" i="1"/>
  <c r="BX470" i="1"/>
  <c r="BZ470" i="1"/>
  <c r="BR470" i="1"/>
  <c r="CD470" i="1"/>
  <c r="BV470" i="1"/>
  <c r="CE470" i="1"/>
  <c r="BS470" i="1"/>
  <c r="CA470" i="1"/>
  <c r="CC470" i="1"/>
  <c r="BO470" i="1"/>
  <c r="BG470" i="1"/>
  <c r="AA471" i="1"/>
  <c r="BE470" i="1"/>
  <c r="BD470" i="1"/>
  <c r="BJ470" i="1"/>
  <c r="BH470" i="1"/>
  <c r="BF470" i="1"/>
  <c r="BP470" i="1"/>
  <c r="BL470" i="1"/>
  <c r="BN470" i="1"/>
  <c r="BQ470" i="1"/>
  <c r="BK470" i="1"/>
  <c r="BI470" i="1"/>
  <c r="Z472" i="1"/>
  <c r="J473" i="1"/>
  <c r="M473" i="1"/>
  <c r="K473" i="1"/>
  <c r="E473" i="1"/>
  <c r="G473" i="1"/>
  <c r="U473" i="1"/>
  <c r="L473" i="1"/>
  <c r="C474" i="1"/>
  <c r="F473" i="1"/>
  <c r="O473" i="1"/>
  <c r="V473" i="1" s="1"/>
  <c r="W473" i="1" s="1"/>
  <c r="B475" i="1" l="1"/>
  <c r="R474" i="1"/>
  <c r="S474" i="1"/>
  <c r="P474" i="1"/>
  <c r="Q474" i="1"/>
  <c r="T474" i="1"/>
  <c r="BC471" i="1"/>
  <c r="AT471" i="1"/>
  <c r="AU471" i="1"/>
  <c r="AS471" i="1"/>
  <c r="AK471" i="1"/>
  <c r="AZ471" i="1"/>
  <c r="AX471" i="1"/>
  <c r="AV471" i="1"/>
  <c r="BB471" i="1"/>
  <c r="AR471" i="1"/>
  <c r="AP471" i="1"/>
  <c r="AW471" i="1"/>
  <c r="AY471" i="1"/>
  <c r="BA471" i="1"/>
  <c r="AQ471" i="1"/>
  <c r="AG471" i="1"/>
  <c r="AO471" i="1"/>
  <c r="AC471" i="1"/>
  <c r="CC471" i="1"/>
  <c r="AD471" i="1"/>
  <c r="AH471" i="1"/>
  <c r="AL471" i="1"/>
  <c r="AB471" i="1"/>
  <c r="AF471" i="1"/>
  <c r="AN471" i="1"/>
  <c r="AJ471" i="1"/>
  <c r="AE471" i="1"/>
  <c r="AI471" i="1"/>
  <c r="AM471" i="1"/>
  <c r="I474" i="1"/>
  <c r="N474" i="1"/>
  <c r="BW471" i="1"/>
  <c r="CA471" i="1"/>
  <c r="BY471" i="1"/>
  <c r="CE471" i="1"/>
  <c r="BK471" i="1"/>
  <c r="BT471" i="1"/>
  <c r="BR471" i="1"/>
  <c r="CB471" i="1"/>
  <c r="CD471" i="1"/>
  <c r="BZ471" i="1"/>
  <c r="BV471" i="1"/>
  <c r="BX471" i="1"/>
  <c r="BU471" i="1"/>
  <c r="BS471" i="1"/>
  <c r="BI471" i="1"/>
  <c r="BP471" i="1"/>
  <c r="BF471" i="1"/>
  <c r="BD471" i="1"/>
  <c r="BJ471" i="1"/>
  <c r="BN471" i="1"/>
  <c r="BL471" i="1"/>
  <c r="BH471" i="1"/>
  <c r="BQ471" i="1"/>
  <c r="AA472" i="1"/>
  <c r="BO471" i="1"/>
  <c r="BE471" i="1"/>
  <c r="Z473" i="1"/>
  <c r="BM471" i="1"/>
  <c r="BG471" i="1"/>
  <c r="J474" i="1"/>
  <c r="F474" i="1"/>
  <c r="M474" i="1"/>
  <c r="O474" i="1"/>
  <c r="V474" i="1" s="1"/>
  <c r="W474" i="1" s="1"/>
  <c r="E474" i="1"/>
  <c r="L474" i="1"/>
  <c r="C475" i="1"/>
  <c r="K474" i="1"/>
  <c r="U474" i="1"/>
  <c r="G474" i="1"/>
  <c r="B476" i="1" l="1"/>
  <c r="Q475" i="1"/>
  <c r="R475" i="1"/>
  <c r="S475" i="1"/>
  <c r="T475" i="1"/>
  <c r="P475" i="1"/>
  <c r="AY472" i="1"/>
  <c r="AT472" i="1"/>
  <c r="AW472" i="1"/>
  <c r="AS472" i="1"/>
  <c r="AQ472" i="1"/>
  <c r="BA472" i="1"/>
  <c r="AI472" i="1"/>
  <c r="AP472" i="1"/>
  <c r="AX472" i="1"/>
  <c r="BB472" i="1"/>
  <c r="AZ472" i="1"/>
  <c r="AR472" i="1"/>
  <c r="AV472" i="1"/>
  <c r="BC472" i="1"/>
  <c r="AU472" i="1"/>
  <c r="AO472" i="1"/>
  <c r="AE472" i="1"/>
  <c r="AG472" i="1"/>
  <c r="AK472" i="1"/>
  <c r="CA472" i="1"/>
  <c r="AB472" i="1"/>
  <c r="AF472" i="1"/>
  <c r="AJ472" i="1"/>
  <c r="AN472" i="1"/>
  <c r="AD472" i="1"/>
  <c r="AH472" i="1"/>
  <c r="AL472" i="1"/>
  <c r="AM472" i="1"/>
  <c r="AC472" i="1"/>
  <c r="I475" i="1"/>
  <c r="N475" i="1"/>
  <c r="BM472" i="1"/>
  <c r="BT472" i="1"/>
  <c r="BR472" i="1"/>
  <c r="CB472" i="1"/>
  <c r="BX472" i="1"/>
  <c r="BZ472" i="1"/>
  <c r="BV472" i="1"/>
  <c r="CD472" i="1"/>
  <c r="BU472" i="1"/>
  <c r="CC472" i="1"/>
  <c r="BY472" i="1"/>
  <c r="BW472" i="1"/>
  <c r="CE472" i="1"/>
  <c r="BS472" i="1"/>
  <c r="BE472" i="1"/>
  <c r="BG472" i="1"/>
  <c r="BO472" i="1"/>
  <c r="BL472" i="1"/>
  <c r="BP472" i="1"/>
  <c r="BF472" i="1"/>
  <c r="BH472" i="1"/>
  <c r="BN472" i="1"/>
  <c r="BJ472" i="1"/>
  <c r="BD472" i="1"/>
  <c r="BI472" i="1"/>
  <c r="AA473" i="1"/>
  <c r="BK472" i="1"/>
  <c r="BQ472" i="1"/>
  <c r="Z474" i="1"/>
  <c r="J475" i="1"/>
  <c r="O475" i="1"/>
  <c r="V475" i="1" s="1"/>
  <c r="W475" i="1" s="1"/>
  <c r="U475" i="1"/>
  <c r="F475" i="1"/>
  <c r="K475" i="1"/>
  <c r="L475" i="1"/>
  <c r="C476" i="1"/>
  <c r="E475" i="1"/>
  <c r="M475" i="1"/>
  <c r="G475" i="1"/>
  <c r="B477" i="1" l="1"/>
  <c r="P476" i="1"/>
  <c r="T476" i="1"/>
  <c r="Q476" i="1"/>
  <c r="S476" i="1"/>
  <c r="R476" i="1"/>
  <c r="BA473" i="1"/>
  <c r="AT473" i="1"/>
  <c r="AK473" i="1"/>
  <c r="AV473" i="1"/>
  <c r="AX473" i="1"/>
  <c r="AZ473" i="1"/>
  <c r="BB473" i="1"/>
  <c r="AP473" i="1"/>
  <c r="AR473" i="1"/>
  <c r="BC473" i="1"/>
  <c r="AQ473" i="1"/>
  <c r="AY473" i="1"/>
  <c r="AS473" i="1"/>
  <c r="AU473" i="1"/>
  <c r="AW473" i="1"/>
  <c r="AO473" i="1"/>
  <c r="AI473" i="1"/>
  <c r="AE473" i="1"/>
  <c r="AC473" i="1"/>
  <c r="BS473" i="1"/>
  <c r="AD473" i="1"/>
  <c r="AH473" i="1"/>
  <c r="AL473" i="1"/>
  <c r="AF473" i="1"/>
  <c r="AJ473" i="1"/>
  <c r="AN473" i="1"/>
  <c r="AB473" i="1"/>
  <c r="AM473" i="1"/>
  <c r="AG473" i="1"/>
  <c r="I476" i="1"/>
  <c r="N476" i="1"/>
  <c r="CE473" i="1"/>
  <c r="CC473" i="1"/>
  <c r="CA473" i="1"/>
  <c r="BW473" i="1"/>
  <c r="CB473" i="1"/>
  <c r="BT473" i="1"/>
  <c r="BR473" i="1"/>
  <c r="BZ473" i="1"/>
  <c r="BX473" i="1"/>
  <c r="BV473" i="1"/>
  <c r="CD473" i="1"/>
  <c r="BU473" i="1"/>
  <c r="BY473" i="1"/>
  <c r="BH473" i="1"/>
  <c r="BL473" i="1"/>
  <c r="BD473" i="1"/>
  <c r="BJ473" i="1"/>
  <c r="BN473" i="1"/>
  <c r="BP473" i="1"/>
  <c r="BF473" i="1"/>
  <c r="BQ473" i="1"/>
  <c r="BM473" i="1"/>
  <c r="BE473" i="1"/>
  <c r="AA474" i="1"/>
  <c r="BK473" i="1"/>
  <c r="BI473" i="1"/>
  <c r="BO473" i="1"/>
  <c r="BG473" i="1"/>
  <c r="Z475" i="1"/>
  <c r="J476" i="1"/>
  <c r="K476" i="1"/>
  <c r="M476" i="1"/>
  <c r="G476" i="1"/>
  <c r="U476" i="1"/>
  <c r="E476" i="1"/>
  <c r="O476" i="1"/>
  <c r="V476" i="1" s="1"/>
  <c r="W476" i="1" s="1"/>
  <c r="C477" i="1"/>
  <c r="L476" i="1"/>
  <c r="F476" i="1"/>
  <c r="B478" i="1" l="1"/>
  <c r="S477" i="1"/>
  <c r="P477" i="1"/>
  <c r="T477" i="1"/>
  <c r="Q477" i="1"/>
  <c r="R477" i="1"/>
  <c r="AQ474" i="1"/>
  <c r="AT474" i="1"/>
  <c r="AU474" i="1"/>
  <c r="AS474" i="1"/>
  <c r="BC474" i="1"/>
  <c r="BA474" i="1"/>
  <c r="AO474" i="1"/>
  <c r="AP474" i="1"/>
  <c r="AX474" i="1"/>
  <c r="AV474" i="1"/>
  <c r="BB474" i="1"/>
  <c r="AZ474" i="1"/>
  <c r="AR474" i="1"/>
  <c r="AY474" i="1"/>
  <c r="AW474" i="1"/>
  <c r="AE474" i="1"/>
  <c r="AI474" i="1"/>
  <c r="AM474" i="1"/>
  <c r="AC474" i="1"/>
  <c r="AK474" i="1"/>
  <c r="CA474" i="1"/>
  <c r="AB474" i="1"/>
  <c r="AF474" i="1"/>
  <c r="AJ474" i="1"/>
  <c r="AN474" i="1"/>
  <c r="AH474" i="1"/>
  <c r="AL474" i="1"/>
  <c r="AD474" i="1"/>
  <c r="AG474" i="1"/>
  <c r="I477" i="1"/>
  <c r="N477" i="1"/>
  <c r="BY474" i="1"/>
  <c r="BS474" i="1"/>
  <c r="BR474" i="1"/>
  <c r="BZ474" i="1"/>
  <c r="BT474" i="1"/>
  <c r="CB474" i="1"/>
  <c r="BX474" i="1"/>
  <c r="BV474" i="1"/>
  <c r="CD474" i="1"/>
  <c r="BW474" i="1"/>
  <c r="BU474" i="1"/>
  <c r="CE474" i="1"/>
  <c r="CC474" i="1"/>
  <c r="BD474" i="1"/>
  <c r="BJ474" i="1"/>
  <c r="BH474" i="1"/>
  <c r="BF474" i="1"/>
  <c r="BP474" i="1"/>
  <c r="BN474" i="1"/>
  <c r="BL474" i="1"/>
  <c r="BI474" i="1"/>
  <c r="BK474" i="1"/>
  <c r="BO474" i="1"/>
  <c r="BM474" i="1"/>
  <c r="BQ474" i="1"/>
  <c r="AA475" i="1"/>
  <c r="BE474" i="1"/>
  <c r="BG474" i="1"/>
  <c r="Z476" i="1"/>
  <c r="J477" i="1"/>
  <c r="O477" i="1"/>
  <c r="V477" i="1" s="1"/>
  <c r="W477" i="1" s="1"/>
  <c r="G477" i="1"/>
  <c r="F477" i="1"/>
  <c r="E477" i="1"/>
  <c r="L477" i="1"/>
  <c r="U477" i="1"/>
  <c r="C478" i="1"/>
  <c r="K477" i="1"/>
  <c r="M477" i="1"/>
  <c r="B479" i="1" l="1"/>
  <c r="R478" i="1"/>
  <c r="S478" i="1"/>
  <c r="T478" i="1"/>
  <c r="P478" i="1"/>
  <c r="Q478" i="1"/>
  <c r="AY475" i="1"/>
  <c r="AT475" i="1"/>
  <c r="AC475" i="1"/>
  <c r="AP475" i="1"/>
  <c r="AX475" i="1"/>
  <c r="AR475" i="1"/>
  <c r="AZ475" i="1"/>
  <c r="AV475" i="1"/>
  <c r="BB475" i="1"/>
  <c r="BC475" i="1"/>
  <c r="AU475" i="1"/>
  <c r="BA475" i="1"/>
  <c r="AS475" i="1"/>
  <c r="AW475" i="1"/>
  <c r="AQ475" i="1"/>
  <c r="AI475" i="1"/>
  <c r="AK475" i="1"/>
  <c r="AE475" i="1"/>
  <c r="AD475" i="1"/>
  <c r="AH475" i="1"/>
  <c r="AL475" i="1"/>
  <c r="AJ475" i="1"/>
  <c r="AN475" i="1"/>
  <c r="AB475" i="1"/>
  <c r="AF475" i="1"/>
  <c r="AM475" i="1"/>
  <c r="AG475" i="1"/>
  <c r="AO475" i="1"/>
  <c r="I478" i="1"/>
  <c r="N478" i="1"/>
  <c r="BE475" i="1"/>
  <c r="BZ475" i="1"/>
  <c r="BX475" i="1"/>
  <c r="BR475" i="1"/>
  <c r="BT475" i="1"/>
  <c r="CD475" i="1"/>
  <c r="CB475" i="1"/>
  <c r="BV475" i="1"/>
  <c r="BW475" i="1"/>
  <c r="BS475" i="1"/>
  <c r="CA475" i="1"/>
  <c r="CE475" i="1"/>
  <c r="BY475" i="1"/>
  <c r="BU475" i="1"/>
  <c r="CC475" i="1"/>
  <c r="BQ475" i="1"/>
  <c r="BG475" i="1"/>
  <c r="BO475" i="1"/>
  <c r="BP475" i="1"/>
  <c r="BN475" i="1"/>
  <c r="BD475" i="1"/>
  <c r="BJ475" i="1"/>
  <c r="BF475" i="1"/>
  <c r="BL475" i="1"/>
  <c r="BH475" i="1"/>
  <c r="BM475" i="1"/>
  <c r="AA476" i="1"/>
  <c r="BK475" i="1"/>
  <c r="BI475" i="1"/>
  <c r="Z477" i="1"/>
  <c r="J478" i="1"/>
  <c r="L478" i="1"/>
  <c r="F478" i="1"/>
  <c r="K478" i="1"/>
  <c r="U478" i="1"/>
  <c r="G478" i="1"/>
  <c r="C479" i="1"/>
  <c r="E478" i="1"/>
  <c r="O478" i="1"/>
  <c r="V478" i="1" s="1"/>
  <c r="W478" i="1" s="1"/>
  <c r="M478" i="1"/>
  <c r="B480" i="1" l="1"/>
  <c r="Q479" i="1"/>
  <c r="R479" i="1"/>
  <c r="P479" i="1"/>
  <c r="T479" i="1"/>
  <c r="S479" i="1"/>
  <c r="BC476" i="1"/>
  <c r="AT476" i="1"/>
  <c r="BA476" i="1"/>
  <c r="AK476" i="1"/>
  <c r="AX476" i="1"/>
  <c r="AV476" i="1"/>
  <c r="AZ476" i="1"/>
  <c r="AP476" i="1"/>
  <c r="BB476" i="1"/>
  <c r="AR476" i="1"/>
  <c r="AY476" i="1"/>
  <c r="AQ476" i="1"/>
  <c r="AU476" i="1"/>
  <c r="AW476" i="1"/>
  <c r="AS476" i="1"/>
  <c r="AC476" i="1"/>
  <c r="AG476" i="1"/>
  <c r="AM476" i="1"/>
  <c r="AI476" i="1"/>
  <c r="AO476" i="1"/>
  <c r="CA476" i="1"/>
  <c r="AB476" i="1"/>
  <c r="AF476" i="1"/>
  <c r="AJ476" i="1"/>
  <c r="AN476" i="1"/>
  <c r="AL476" i="1"/>
  <c r="AH476" i="1"/>
  <c r="AD476" i="1"/>
  <c r="AE476" i="1"/>
  <c r="I479" i="1"/>
  <c r="N479" i="1"/>
  <c r="BS476" i="1"/>
  <c r="CC476" i="1"/>
  <c r="BY476" i="1"/>
  <c r="BU476" i="1"/>
  <c r="BO476" i="1"/>
  <c r="CB476" i="1"/>
  <c r="BT476" i="1"/>
  <c r="BX476" i="1"/>
  <c r="BZ476" i="1"/>
  <c r="BV476" i="1"/>
  <c r="BR476" i="1"/>
  <c r="CD476" i="1"/>
  <c r="BW476" i="1"/>
  <c r="CE476" i="1"/>
  <c r="BG476" i="1"/>
  <c r="BL476" i="1"/>
  <c r="BP476" i="1"/>
  <c r="BF476" i="1"/>
  <c r="BH476" i="1"/>
  <c r="BN476" i="1"/>
  <c r="BJ476" i="1"/>
  <c r="BD476" i="1"/>
  <c r="BI476" i="1"/>
  <c r="AA477" i="1"/>
  <c r="BE476" i="1"/>
  <c r="BQ476" i="1"/>
  <c r="Z478" i="1"/>
  <c r="BK476" i="1"/>
  <c r="BM476" i="1"/>
  <c r="J479" i="1"/>
  <c r="G479" i="1"/>
  <c r="C480" i="1"/>
  <c r="E479" i="1"/>
  <c r="M479" i="1"/>
  <c r="F479" i="1"/>
  <c r="O479" i="1"/>
  <c r="V479" i="1" s="1"/>
  <c r="W479" i="1" s="1"/>
  <c r="K479" i="1"/>
  <c r="U479" i="1"/>
  <c r="L479" i="1"/>
  <c r="B481" i="1" l="1"/>
  <c r="P480" i="1"/>
  <c r="T480" i="1"/>
  <c r="Q480" i="1"/>
  <c r="R480" i="1"/>
  <c r="S480" i="1"/>
  <c r="AQ477" i="1"/>
  <c r="AT477" i="1"/>
  <c r="BC477" i="1"/>
  <c r="AU477" i="1"/>
  <c r="BA477" i="1"/>
  <c r="AS477" i="1"/>
  <c r="AW477" i="1"/>
  <c r="AI477" i="1"/>
  <c r="AP477" i="1"/>
  <c r="AR477" i="1"/>
  <c r="AX477" i="1"/>
  <c r="AV477" i="1"/>
  <c r="AZ477" i="1"/>
  <c r="BB477" i="1"/>
  <c r="AY477" i="1"/>
  <c r="AO477" i="1"/>
  <c r="BS477" i="1"/>
  <c r="AD477" i="1"/>
  <c r="AH477" i="1"/>
  <c r="AL477" i="1"/>
  <c r="AN477" i="1"/>
  <c r="AB477" i="1"/>
  <c r="AJ477" i="1"/>
  <c r="AF477" i="1"/>
  <c r="AE477" i="1"/>
  <c r="AC477" i="1"/>
  <c r="AM477" i="1"/>
  <c r="AK477" i="1"/>
  <c r="AG477" i="1"/>
  <c r="I480" i="1"/>
  <c r="N480" i="1"/>
  <c r="CA477" i="1"/>
  <c r="BW477" i="1"/>
  <c r="CE477" i="1"/>
  <c r="BE477" i="1"/>
  <c r="CB477" i="1"/>
  <c r="BR477" i="1"/>
  <c r="BX477" i="1"/>
  <c r="BZ477" i="1"/>
  <c r="CD477" i="1"/>
  <c r="BV477" i="1"/>
  <c r="BT477" i="1"/>
  <c r="BU477" i="1"/>
  <c r="BY477" i="1"/>
  <c r="CC477" i="1"/>
  <c r="BM477" i="1"/>
  <c r="BG477" i="1"/>
  <c r="BO477" i="1"/>
  <c r="BH477" i="1"/>
  <c r="BL477" i="1"/>
  <c r="BF477" i="1"/>
  <c r="BD477" i="1"/>
  <c r="BJ477" i="1"/>
  <c r="BP477" i="1"/>
  <c r="BN477" i="1"/>
  <c r="BQ477" i="1"/>
  <c r="AA478" i="1"/>
  <c r="BK477" i="1"/>
  <c r="BI477" i="1"/>
  <c r="Z479" i="1"/>
  <c r="J480" i="1"/>
  <c r="K480" i="1"/>
  <c r="L480" i="1"/>
  <c r="C481" i="1"/>
  <c r="E480" i="1"/>
  <c r="O480" i="1"/>
  <c r="V480" i="1" s="1"/>
  <c r="W480" i="1" s="1"/>
  <c r="G480" i="1"/>
  <c r="U480" i="1"/>
  <c r="M480" i="1"/>
  <c r="F480" i="1"/>
  <c r="B482" i="1" l="1"/>
  <c r="S481" i="1"/>
  <c r="P481" i="1"/>
  <c r="T481" i="1"/>
  <c r="Q481" i="1"/>
  <c r="R481" i="1"/>
  <c r="AU478" i="1"/>
  <c r="AT478" i="1"/>
  <c r="AI478" i="1"/>
  <c r="AX478" i="1"/>
  <c r="AV478" i="1"/>
  <c r="BB478" i="1"/>
  <c r="AP478" i="1"/>
  <c r="AZ478" i="1"/>
  <c r="AR478" i="1"/>
  <c r="BC478" i="1"/>
  <c r="AS478" i="1"/>
  <c r="AQ478" i="1"/>
  <c r="BA478" i="1"/>
  <c r="AY478" i="1"/>
  <c r="AW478" i="1"/>
  <c r="AB478" i="1"/>
  <c r="AF478" i="1"/>
  <c r="AJ478" i="1"/>
  <c r="AN478" i="1"/>
  <c r="AD478" i="1"/>
  <c r="AH478" i="1"/>
  <c r="AL478" i="1"/>
  <c r="AO478" i="1"/>
  <c r="AE478" i="1"/>
  <c r="AG478" i="1"/>
  <c r="AC478" i="1"/>
  <c r="AK478" i="1"/>
  <c r="AM478" i="1"/>
  <c r="I481" i="1"/>
  <c r="N481" i="1"/>
  <c r="CB478" i="1"/>
  <c r="BX478" i="1"/>
  <c r="BR478" i="1"/>
  <c r="BZ478" i="1"/>
  <c r="BV478" i="1"/>
  <c r="CD478" i="1"/>
  <c r="BT478" i="1"/>
  <c r="BW478" i="1"/>
  <c r="CA478" i="1"/>
  <c r="BS478" i="1"/>
  <c r="BU478" i="1"/>
  <c r="CC478" i="1"/>
  <c r="CE478" i="1"/>
  <c r="BY478" i="1"/>
  <c r="BD478" i="1"/>
  <c r="BJ478" i="1"/>
  <c r="BH478" i="1"/>
  <c r="BF478" i="1"/>
  <c r="BP478" i="1"/>
  <c r="BL478" i="1"/>
  <c r="BN478" i="1"/>
  <c r="BQ478" i="1"/>
  <c r="BM478" i="1"/>
  <c r="BE478" i="1"/>
  <c r="BG478" i="1"/>
  <c r="AA479" i="1"/>
  <c r="BK478" i="1"/>
  <c r="BI478" i="1"/>
  <c r="Z480" i="1"/>
  <c r="BO478" i="1"/>
  <c r="J481" i="1"/>
  <c r="F481" i="1"/>
  <c r="O481" i="1"/>
  <c r="V481" i="1" s="1"/>
  <c r="W481" i="1" s="1"/>
  <c r="U481" i="1"/>
  <c r="L481" i="1"/>
  <c r="C482" i="1"/>
  <c r="E481" i="1"/>
  <c r="G481" i="1"/>
  <c r="K481" i="1"/>
  <c r="M481" i="1"/>
  <c r="B483" i="1" l="1"/>
  <c r="R482" i="1"/>
  <c r="S482" i="1"/>
  <c r="P482" i="1"/>
  <c r="Q482" i="1"/>
  <c r="T482" i="1"/>
  <c r="AY479" i="1"/>
  <c r="AT479" i="1"/>
  <c r="AW479" i="1"/>
  <c r="BC479" i="1"/>
  <c r="AP479" i="1"/>
  <c r="AR479" i="1"/>
  <c r="AX479" i="1"/>
  <c r="AV479" i="1"/>
  <c r="BB479" i="1"/>
  <c r="AZ479" i="1"/>
  <c r="BA479" i="1"/>
  <c r="AU479" i="1"/>
  <c r="AS479" i="1"/>
  <c r="AQ479" i="1"/>
  <c r="AD479" i="1"/>
  <c r="AH479" i="1"/>
  <c r="AL479" i="1"/>
  <c r="AB479" i="1"/>
  <c r="AJ479" i="1"/>
  <c r="AF479" i="1"/>
  <c r="AN479" i="1"/>
  <c r="AI479" i="1"/>
  <c r="AE479" i="1"/>
  <c r="AC479" i="1"/>
  <c r="AO479" i="1"/>
  <c r="AK479" i="1"/>
  <c r="AM479" i="1"/>
  <c r="AG479" i="1"/>
  <c r="I482" i="1"/>
  <c r="N482" i="1"/>
  <c r="BM479" i="1"/>
  <c r="CB479" i="1"/>
  <c r="BR479" i="1"/>
  <c r="BZ479" i="1"/>
  <c r="BX479" i="1"/>
  <c r="BT479" i="1"/>
  <c r="BV479" i="1"/>
  <c r="CD479" i="1"/>
  <c r="CE479" i="1"/>
  <c r="BS479" i="1"/>
  <c r="BU479" i="1"/>
  <c r="CA479" i="1"/>
  <c r="BW479" i="1"/>
  <c r="CC479" i="1"/>
  <c r="BY479" i="1"/>
  <c r="BG479" i="1"/>
  <c r="BP479" i="1"/>
  <c r="BD479" i="1"/>
  <c r="BJ479" i="1"/>
  <c r="BN479" i="1"/>
  <c r="BL479" i="1"/>
  <c r="BF479" i="1"/>
  <c r="BH479" i="1"/>
  <c r="BQ479" i="1"/>
  <c r="AA480" i="1"/>
  <c r="BK479" i="1"/>
  <c r="BI479" i="1"/>
  <c r="BO479" i="1"/>
  <c r="BE479" i="1"/>
  <c r="Z481" i="1"/>
  <c r="J482" i="1"/>
  <c r="C483" i="1"/>
  <c r="O482" i="1"/>
  <c r="V482" i="1" s="1"/>
  <c r="W482" i="1" s="1"/>
  <c r="E482" i="1"/>
  <c r="G482" i="1"/>
  <c r="L482" i="1"/>
  <c r="M482" i="1"/>
  <c r="K482" i="1"/>
  <c r="U482" i="1"/>
  <c r="F482" i="1"/>
  <c r="B484" i="1" l="1"/>
  <c r="Q483" i="1"/>
  <c r="R483" i="1"/>
  <c r="S483" i="1"/>
  <c r="T483" i="1"/>
  <c r="P483" i="1"/>
  <c r="AY480" i="1"/>
  <c r="AT480" i="1"/>
  <c r="AW480" i="1"/>
  <c r="BA480" i="1"/>
  <c r="AU480" i="1"/>
  <c r="AQ480" i="1"/>
  <c r="AP480" i="1"/>
  <c r="AR480" i="1"/>
  <c r="AZ480" i="1"/>
  <c r="AX480" i="1"/>
  <c r="AV480" i="1"/>
  <c r="BB480" i="1"/>
  <c r="BC480" i="1"/>
  <c r="AS480" i="1"/>
  <c r="CC480" i="1"/>
  <c r="AB480" i="1"/>
  <c r="AF480" i="1"/>
  <c r="AJ480" i="1"/>
  <c r="AN480" i="1"/>
  <c r="AD480" i="1"/>
  <c r="AL480" i="1"/>
  <c r="AH480" i="1"/>
  <c r="AM480" i="1"/>
  <c r="AI480" i="1"/>
  <c r="AC480" i="1"/>
  <c r="AO480" i="1"/>
  <c r="AE480" i="1"/>
  <c r="AK480" i="1"/>
  <c r="AG480" i="1"/>
  <c r="I483" i="1"/>
  <c r="N483" i="1"/>
  <c r="CE480" i="1"/>
  <c r="BU480" i="1"/>
  <c r="CA480" i="1"/>
  <c r="BY480" i="1"/>
  <c r="BS480" i="1"/>
  <c r="BM480" i="1"/>
  <c r="BX480" i="1"/>
  <c r="BT480" i="1"/>
  <c r="CB480" i="1"/>
  <c r="BZ480" i="1"/>
  <c r="BV480" i="1"/>
  <c r="BR480" i="1"/>
  <c r="CD480" i="1"/>
  <c r="BW480" i="1"/>
  <c r="BO480" i="1"/>
  <c r="BG480" i="1"/>
  <c r="BE480" i="1"/>
  <c r="AA481" i="1"/>
  <c r="BL480" i="1"/>
  <c r="BF480" i="1"/>
  <c r="BP480" i="1"/>
  <c r="BH480" i="1"/>
  <c r="BN480" i="1"/>
  <c r="BD480" i="1"/>
  <c r="BJ480" i="1"/>
  <c r="BQ480" i="1"/>
  <c r="BK480" i="1"/>
  <c r="BI480" i="1"/>
  <c r="Z482" i="1"/>
  <c r="J483" i="1"/>
  <c r="G483" i="1"/>
  <c r="L483" i="1"/>
  <c r="C484" i="1"/>
  <c r="U483" i="1"/>
  <c r="F483" i="1"/>
  <c r="O483" i="1"/>
  <c r="V483" i="1" s="1"/>
  <c r="W483" i="1" s="1"/>
  <c r="K483" i="1"/>
  <c r="E483" i="1"/>
  <c r="M483" i="1"/>
  <c r="B485" i="1" l="1"/>
  <c r="P484" i="1"/>
  <c r="T484" i="1"/>
  <c r="Q484" i="1"/>
  <c r="R484" i="1"/>
  <c r="S484" i="1"/>
  <c r="AY481" i="1"/>
  <c r="AT481" i="1"/>
  <c r="AP481" i="1"/>
  <c r="AV481" i="1"/>
  <c r="AX481" i="1"/>
  <c r="AZ481" i="1"/>
  <c r="AR481" i="1"/>
  <c r="BB481" i="1"/>
  <c r="AQ481" i="1"/>
  <c r="AS481" i="1"/>
  <c r="BA481" i="1"/>
  <c r="BC481" i="1"/>
  <c r="AU481" i="1"/>
  <c r="AW481" i="1"/>
  <c r="CE481" i="1"/>
  <c r="AD481" i="1"/>
  <c r="AH481" i="1"/>
  <c r="AL481" i="1"/>
  <c r="AF481" i="1"/>
  <c r="AN481" i="1"/>
  <c r="AJ481" i="1"/>
  <c r="AB481" i="1"/>
  <c r="AM481" i="1"/>
  <c r="AI481" i="1"/>
  <c r="AC481" i="1"/>
  <c r="AO481" i="1"/>
  <c r="AE481" i="1"/>
  <c r="AK481" i="1"/>
  <c r="AG481" i="1"/>
  <c r="I484" i="1"/>
  <c r="N484" i="1"/>
  <c r="BU481" i="1"/>
  <c r="BE481" i="1"/>
  <c r="BT481" i="1"/>
  <c r="CB481" i="1"/>
  <c r="BX481" i="1"/>
  <c r="BZ481" i="1"/>
  <c r="BR481" i="1"/>
  <c r="CD481" i="1"/>
  <c r="BV481" i="1"/>
  <c r="CA481" i="1"/>
  <c r="BY481" i="1"/>
  <c r="BW481" i="1"/>
  <c r="BS481" i="1"/>
  <c r="CC481" i="1"/>
  <c r="BG481" i="1"/>
  <c r="BO481" i="1"/>
  <c r="BK481" i="1"/>
  <c r="BI481" i="1"/>
  <c r="AA482" i="1"/>
  <c r="AT482" i="1" s="1"/>
  <c r="Z483" i="1"/>
  <c r="BM481" i="1"/>
  <c r="BH481" i="1"/>
  <c r="BL481" i="1"/>
  <c r="BN481" i="1"/>
  <c r="BD481" i="1"/>
  <c r="BJ481" i="1"/>
  <c r="BF481" i="1"/>
  <c r="BP481" i="1"/>
  <c r="BQ481" i="1"/>
  <c r="J484" i="1"/>
  <c r="K484" i="1"/>
  <c r="O484" i="1"/>
  <c r="M484" i="1"/>
  <c r="U484" i="1"/>
  <c r="C485" i="1"/>
  <c r="E484" i="1"/>
  <c r="F484" i="1"/>
  <c r="G484" i="1"/>
  <c r="L484" i="1"/>
  <c r="B486" i="1" l="1"/>
  <c r="S485" i="1"/>
  <c r="P485" i="1"/>
  <c r="T485" i="1"/>
  <c r="Q485" i="1"/>
  <c r="R485" i="1"/>
  <c r="Z484" i="1"/>
  <c r="AA484" i="1" s="1"/>
  <c r="AT484" i="1" s="1"/>
  <c r="V484" i="1"/>
  <c r="W484" i="1" s="1"/>
  <c r="AM482" i="1"/>
  <c r="AZ482" i="1"/>
  <c r="AV482" i="1"/>
  <c r="AP482" i="1"/>
  <c r="AR482" i="1"/>
  <c r="BB482" i="1"/>
  <c r="AX482" i="1"/>
  <c r="AQ482" i="1"/>
  <c r="AY482" i="1"/>
  <c r="BA482" i="1"/>
  <c r="AW482" i="1"/>
  <c r="BC482" i="1"/>
  <c r="AS482" i="1"/>
  <c r="AU482" i="1"/>
  <c r="AO482" i="1"/>
  <c r="AI482" i="1"/>
  <c r="AC482" i="1"/>
  <c r="BU482" i="1"/>
  <c r="AB482" i="1"/>
  <c r="AF482" i="1"/>
  <c r="AJ482" i="1"/>
  <c r="AN482" i="1"/>
  <c r="AH482" i="1"/>
  <c r="AL482" i="1"/>
  <c r="AD482" i="1"/>
  <c r="AG482" i="1"/>
  <c r="AK482" i="1"/>
  <c r="AE482" i="1"/>
  <c r="I485" i="1"/>
  <c r="N485" i="1"/>
  <c r="BE482" i="1"/>
  <c r="BT482" i="1"/>
  <c r="BZ482" i="1"/>
  <c r="CB482" i="1"/>
  <c r="BV482" i="1"/>
  <c r="BR482" i="1"/>
  <c r="CD482" i="1"/>
  <c r="BX482" i="1"/>
  <c r="BW482" i="1"/>
  <c r="BS482" i="1"/>
  <c r="CC482" i="1"/>
  <c r="CA482" i="1"/>
  <c r="CE482" i="1"/>
  <c r="BY482" i="1"/>
  <c r="BO482" i="1"/>
  <c r="BG482" i="1"/>
  <c r="BQ482" i="1"/>
  <c r="BK482" i="1"/>
  <c r="BM482" i="1"/>
  <c r="BD482" i="1"/>
  <c r="BJ482" i="1"/>
  <c r="BH482" i="1"/>
  <c r="BF482" i="1"/>
  <c r="BP482" i="1"/>
  <c r="BL482" i="1"/>
  <c r="BN482" i="1"/>
  <c r="BI482" i="1"/>
  <c r="AA483" i="1"/>
  <c r="AT483" i="1" s="1"/>
  <c r="J485" i="1"/>
  <c r="U485" i="1"/>
  <c r="C486" i="1"/>
  <c r="O485" i="1"/>
  <c r="V485" i="1" s="1"/>
  <c r="W485" i="1" s="1"/>
  <c r="F485" i="1"/>
  <c r="G485" i="1"/>
  <c r="K485" i="1"/>
  <c r="M485" i="1"/>
  <c r="E485" i="1"/>
  <c r="L485" i="1"/>
  <c r="B487" i="1" l="1"/>
  <c r="R486" i="1"/>
  <c r="S486" i="1"/>
  <c r="T486" i="1"/>
  <c r="Q486" i="1"/>
  <c r="P486" i="1"/>
  <c r="AM483" i="1"/>
  <c r="AX483" i="1"/>
  <c r="AZ483" i="1"/>
  <c r="AV483" i="1"/>
  <c r="BB483" i="1"/>
  <c r="AP483" i="1"/>
  <c r="AR483" i="1"/>
  <c r="AM484" i="1"/>
  <c r="AZ484" i="1"/>
  <c r="AR484" i="1"/>
  <c r="BB484" i="1"/>
  <c r="AX484" i="1"/>
  <c r="AV484" i="1"/>
  <c r="AP484" i="1"/>
  <c r="AW483" i="1"/>
  <c r="AU483" i="1"/>
  <c r="BA484" i="1"/>
  <c r="BC484" i="1"/>
  <c r="BC483" i="1"/>
  <c r="AS483" i="1"/>
  <c r="AY484" i="1"/>
  <c r="AQ484" i="1"/>
  <c r="AY483" i="1"/>
  <c r="AQ483" i="1"/>
  <c r="AW484" i="1"/>
  <c r="BA483" i="1"/>
  <c r="AS484" i="1"/>
  <c r="AU484" i="1"/>
  <c r="AC484" i="1"/>
  <c r="AI484" i="1"/>
  <c r="AE483" i="1"/>
  <c r="AG483" i="1"/>
  <c r="AC483" i="1"/>
  <c r="AG484" i="1"/>
  <c r="AD483" i="1"/>
  <c r="AH483" i="1"/>
  <c r="AL483" i="1"/>
  <c r="AB483" i="1"/>
  <c r="AJ483" i="1"/>
  <c r="AN483" i="1"/>
  <c r="AF483" i="1"/>
  <c r="AO483" i="1"/>
  <c r="CC484" i="1"/>
  <c r="AB484" i="1"/>
  <c r="AF484" i="1"/>
  <c r="AJ484" i="1"/>
  <c r="AN484" i="1"/>
  <c r="AD484" i="1"/>
  <c r="AL484" i="1"/>
  <c r="AH484" i="1"/>
  <c r="AI483" i="1"/>
  <c r="AK483" i="1"/>
  <c r="AK484" i="1"/>
  <c r="AO484" i="1"/>
  <c r="AE484" i="1"/>
  <c r="I486" i="1"/>
  <c r="N486" i="1"/>
  <c r="BG483" i="1"/>
  <c r="BR483" i="1"/>
  <c r="CB483" i="1"/>
  <c r="BT483" i="1"/>
  <c r="CD483" i="1"/>
  <c r="BX483" i="1"/>
  <c r="BV483" i="1"/>
  <c r="BZ483" i="1"/>
  <c r="BU483" i="1"/>
  <c r="BS483" i="1"/>
  <c r="CE484" i="1"/>
  <c r="BY484" i="1"/>
  <c r="BW484" i="1"/>
  <c r="BW483" i="1"/>
  <c r="BE484" i="1"/>
  <c r="BZ484" i="1"/>
  <c r="BR484" i="1"/>
  <c r="CB484" i="1"/>
  <c r="BT484" i="1"/>
  <c r="BV484" i="1"/>
  <c r="BX484" i="1"/>
  <c r="CD484" i="1"/>
  <c r="CE483" i="1"/>
  <c r="BY483" i="1"/>
  <c r="BU484" i="1"/>
  <c r="BS484" i="1"/>
  <c r="CA483" i="1"/>
  <c r="CC483" i="1"/>
  <c r="CA484" i="1"/>
  <c r="BM483" i="1"/>
  <c r="BQ484" i="1"/>
  <c r="BE483" i="1"/>
  <c r="BO483" i="1"/>
  <c r="BL484" i="1"/>
  <c r="BP484" i="1"/>
  <c r="BF484" i="1"/>
  <c r="BH484" i="1"/>
  <c r="BN484" i="1"/>
  <c r="BD484" i="1"/>
  <c r="BJ484" i="1"/>
  <c r="BI484" i="1"/>
  <c r="BP483" i="1"/>
  <c r="BN483" i="1"/>
  <c r="BD483" i="1"/>
  <c r="BJ483" i="1"/>
  <c r="BF483" i="1"/>
  <c r="BL483" i="1"/>
  <c r="BH483" i="1"/>
  <c r="BQ483" i="1"/>
  <c r="BK484" i="1"/>
  <c r="BM484" i="1"/>
  <c r="BK483" i="1"/>
  <c r="BI483" i="1"/>
  <c r="Z485" i="1"/>
  <c r="BO484" i="1"/>
  <c r="BG484" i="1"/>
  <c r="J486" i="1"/>
  <c r="F486" i="1"/>
  <c r="M486" i="1"/>
  <c r="E486" i="1"/>
  <c r="U486" i="1"/>
  <c r="C487" i="1"/>
  <c r="K486" i="1"/>
  <c r="O486" i="1"/>
  <c r="G486" i="1"/>
  <c r="L486" i="1"/>
  <c r="B488" i="1" l="1"/>
  <c r="Q487" i="1"/>
  <c r="R487" i="1"/>
  <c r="P487" i="1"/>
  <c r="S487" i="1"/>
  <c r="T487" i="1"/>
  <c r="Z486" i="1"/>
  <c r="AA486" i="1" s="1"/>
  <c r="V486" i="1"/>
  <c r="W486" i="1" s="1"/>
  <c r="I487" i="1"/>
  <c r="N487" i="1"/>
  <c r="AA485" i="1"/>
  <c r="J487" i="1"/>
  <c r="U487" i="1"/>
  <c r="G487" i="1"/>
  <c r="L487" i="1"/>
  <c r="C488" i="1"/>
  <c r="F487" i="1"/>
  <c r="O487" i="1"/>
  <c r="M487" i="1"/>
  <c r="E487" i="1"/>
  <c r="K487" i="1"/>
  <c r="B489" i="1" l="1"/>
  <c r="P488" i="1"/>
  <c r="T488" i="1"/>
  <c r="Q488" i="1"/>
  <c r="R488" i="1"/>
  <c r="S488" i="1"/>
  <c r="Z487" i="1"/>
  <c r="V487" i="1"/>
  <c r="W487" i="1" s="1"/>
  <c r="AQ485" i="1"/>
  <c r="AT485" i="1"/>
  <c r="BC486" i="1"/>
  <c r="AT486" i="1"/>
  <c r="AW486" i="1"/>
  <c r="BA486" i="1"/>
  <c r="AU485" i="1"/>
  <c r="AS485" i="1"/>
  <c r="BC485" i="1"/>
  <c r="AI486" i="1"/>
  <c r="AV486" i="1"/>
  <c r="AR486" i="1"/>
  <c r="AX486" i="1"/>
  <c r="AZ486" i="1"/>
  <c r="BB486" i="1"/>
  <c r="AP486" i="1"/>
  <c r="AS486" i="1"/>
  <c r="AY486" i="1"/>
  <c r="BA485" i="1"/>
  <c r="AG485" i="1"/>
  <c r="AZ485" i="1"/>
  <c r="AX485" i="1"/>
  <c r="AV485" i="1"/>
  <c r="BB485" i="1"/>
  <c r="AR485" i="1"/>
  <c r="AP485" i="1"/>
  <c r="AQ486" i="1"/>
  <c r="AU486" i="1"/>
  <c r="AW485" i="1"/>
  <c r="AY485" i="1"/>
  <c r="AE486" i="1"/>
  <c r="AK486" i="1"/>
  <c r="AE485" i="1"/>
  <c r="AO485" i="1"/>
  <c r="AO486" i="1"/>
  <c r="AK485" i="1"/>
  <c r="AG486" i="1"/>
  <c r="AC486" i="1"/>
  <c r="AM485" i="1"/>
  <c r="CA485" i="1"/>
  <c r="AD485" i="1"/>
  <c r="AH485" i="1"/>
  <c r="AL485" i="1"/>
  <c r="AF485" i="1"/>
  <c r="AN485" i="1"/>
  <c r="AB485" i="1"/>
  <c r="AJ485" i="1"/>
  <c r="AM486" i="1"/>
  <c r="AI485" i="1"/>
  <c r="AC485" i="1"/>
  <c r="CC486" i="1"/>
  <c r="AB486" i="1"/>
  <c r="AF486" i="1"/>
  <c r="AJ486" i="1"/>
  <c r="AN486" i="1"/>
  <c r="AH486" i="1"/>
  <c r="AD486" i="1"/>
  <c r="AL486" i="1"/>
  <c r="I488" i="1"/>
  <c r="N488" i="1"/>
  <c r="BY485" i="1"/>
  <c r="CE485" i="1"/>
  <c r="BU486" i="1"/>
  <c r="BS486" i="1"/>
  <c r="BU485" i="1"/>
  <c r="BS485" i="1"/>
  <c r="CA486" i="1"/>
  <c r="BY486" i="1"/>
  <c r="BI486" i="1"/>
  <c r="BZ486" i="1"/>
  <c r="BT486" i="1"/>
  <c r="BX486" i="1"/>
  <c r="CB486" i="1"/>
  <c r="BR486" i="1"/>
  <c r="BV486" i="1"/>
  <c r="CD486" i="1"/>
  <c r="CB485" i="1"/>
  <c r="BT485" i="1"/>
  <c r="BX485" i="1"/>
  <c r="BZ485" i="1"/>
  <c r="BR485" i="1"/>
  <c r="BV485" i="1"/>
  <c r="CD485" i="1"/>
  <c r="BW485" i="1"/>
  <c r="CC485" i="1"/>
  <c r="CE486" i="1"/>
  <c r="BW486" i="1"/>
  <c r="BQ486" i="1"/>
  <c r="BH485" i="1"/>
  <c r="BL485" i="1"/>
  <c r="BD485" i="1"/>
  <c r="BJ485" i="1"/>
  <c r="BN485" i="1"/>
  <c r="BP485" i="1"/>
  <c r="BF485" i="1"/>
  <c r="BK486" i="1"/>
  <c r="BM485" i="1"/>
  <c r="BI485" i="1"/>
  <c r="BQ485" i="1"/>
  <c r="BD486" i="1"/>
  <c r="BJ486" i="1"/>
  <c r="BN486" i="1"/>
  <c r="BH486" i="1"/>
  <c r="BF486" i="1"/>
  <c r="BP486" i="1"/>
  <c r="BL486" i="1"/>
  <c r="BE486" i="1"/>
  <c r="BM486" i="1"/>
  <c r="BK485" i="1"/>
  <c r="BG485" i="1"/>
  <c r="AA487" i="1"/>
  <c r="BO486" i="1"/>
  <c r="BG486" i="1"/>
  <c r="BO485" i="1"/>
  <c r="BE485" i="1"/>
  <c r="J488" i="1"/>
  <c r="K488" i="1"/>
  <c r="E488" i="1"/>
  <c r="F488" i="1"/>
  <c r="C489" i="1"/>
  <c r="O488" i="1"/>
  <c r="U488" i="1"/>
  <c r="G488" i="1"/>
  <c r="L488" i="1"/>
  <c r="M488" i="1"/>
  <c r="B490" i="1" l="1"/>
  <c r="S489" i="1"/>
  <c r="P489" i="1"/>
  <c r="T489" i="1"/>
  <c r="R489" i="1"/>
  <c r="Q489" i="1"/>
  <c r="Z488" i="1"/>
  <c r="V488" i="1"/>
  <c r="W488" i="1" s="1"/>
  <c r="AY487" i="1"/>
  <c r="AT487" i="1"/>
  <c r="BA487" i="1"/>
  <c r="BC487" i="1"/>
  <c r="AU487" i="1"/>
  <c r="AW487" i="1"/>
  <c r="AO487" i="1"/>
  <c r="AZ487" i="1"/>
  <c r="AP487" i="1"/>
  <c r="AR487" i="1"/>
  <c r="AX487" i="1"/>
  <c r="AV487" i="1"/>
  <c r="BB487" i="1"/>
  <c r="AQ487" i="1"/>
  <c r="AS487" i="1"/>
  <c r="AG487" i="1"/>
  <c r="AM487" i="1"/>
  <c r="AI487" i="1"/>
  <c r="AE487" i="1"/>
  <c r="AC487" i="1"/>
  <c r="AD487" i="1"/>
  <c r="AH487" i="1"/>
  <c r="AL487" i="1"/>
  <c r="AB487" i="1"/>
  <c r="AJ487" i="1"/>
  <c r="AF487" i="1"/>
  <c r="AN487" i="1"/>
  <c r="AK487" i="1"/>
  <c r="I489" i="1"/>
  <c r="N489" i="1"/>
  <c r="BM487" i="1"/>
  <c r="BT487" i="1"/>
  <c r="CB487" i="1"/>
  <c r="BX487" i="1"/>
  <c r="BR487" i="1"/>
  <c r="BZ487" i="1"/>
  <c r="CD487" i="1"/>
  <c r="BV487" i="1"/>
  <c r="CE487" i="1"/>
  <c r="CC487" i="1"/>
  <c r="BW487" i="1"/>
  <c r="BS487" i="1"/>
  <c r="BY487" i="1"/>
  <c r="CA487" i="1"/>
  <c r="BU487" i="1"/>
  <c r="BE487" i="1"/>
  <c r="AA488" i="1"/>
  <c r="BP487" i="1"/>
  <c r="BF487" i="1"/>
  <c r="BD487" i="1"/>
  <c r="BJ487" i="1"/>
  <c r="BN487" i="1"/>
  <c r="BL487" i="1"/>
  <c r="BH487" i="1"/>
  <c r="BO487" i="1"/>
  <c r="BG487" i="1"/>
  <c r="BQ487" i="1"/>
  <c r="BK487" i="1"/>
  <c r="BI487" i="1"/>
  <c r="J489" i="1"/>
  <c r="F489" i="1"/>
  <c r="C490" i="1"/>
  <c r="M489" i="1"/>
  <c r="G489" i="1"/>
  <c r="E489" i="1"/>
  <c r="O489" i="1"/>
  <c r="U489" i="1"/>
  <c r="K489" i="1"/>
  <c r="L489" i="1"/>
  <c r="B491" i="1" l="1"/>
  <c r="R490" i="1"/>
  <c r="S490" i="1"/>
  <c r="P490" i="1"/>
  <c r="Q490" i="1"/>
  <c r="T490" i="1"/>
  <c r="Z489" i="1"/>
  <c r="V489" i="1"/>
  <c r="W489" i="1" s="1"/>
  <c r="AQ488" i="1"/>
  <c r="AT488" i="1"/>
  <c r="BA488" i="1"/>
  <c r="AU488" i="1"/>
  <c r="AW488" i="1"/>
  <c r="AS488" i="1"/>
  <c r="AG488" i="1"/>
  <c r="AP488" i="1"/>
  <c r="AV488" i="1"/>
  <c r="AR488" i="1"/>
  <c r="AX488" i="1"/>
  <c r="AZ488" i="1"/>
  <c r="BB488" i="1"/>
  <c r="BC488" i="1"/>
  <c r="AY488" i="1"/>
  <c r="AK488" i="1"/>
  <c r="CC488" i="1"/>
  <c r="AB488" i="1"/>
  <c r="AF488" i="1"/>
  <c r="AJ488" i="1"/>
  <c r="AN488" i="1"/>
  <c r="AD488" i="1"/>
  <c r="AL488" i="1"/>
  <c r="AH488" i="1"/>
  <c r="AM488" i="1"/>
  <c r="AI488" i="1"/>
  <c r="AC488" i="1"/>
  <c r="AO488" i="1"/>
  <c r="AE488" i="1"/>
  <c r="I490" i="1"/>
  <c r="N490" i="1"/>
  <c r="BS488" i="1"/>
  <c r="BW488" i="1"/>
  <c r="CA488" i="1"/>
  <c r="BY488" i="1"/>
  <c r="BU488" i="1"/>
  <c r="CE488" i="1"/>
  <c r="BQ488" i="1"/>
  <c r="BZ488" i="1"/>
  <c r="BT488" i="1"/>
  <c r="BX488" i="1"/>
  <c r="BR488" i="1"/>
  <c r="BV488" i="1"/>
  <c r="CD488" i="1"/>
  <c r="CB488" i="1"/>
  <c r="BK488" i="1"/>
  <c r="AA489" i="1"/>
  <c r="BL488" i="1"/>
  <c r="BP488" i="1"/>
  <c r="BF488" i="1"/>
  <c r="BH488" i="1"/>
  <c r="BN488" i="1"/>
  <c r="BD488" i="1"/>
  <c r="BJ488" i="1"/>
  <c r="BI488" i="1"/>
  <c r="BE488" i="1"/>
  <c r="BM488" i="1"/>
  <c r="BO488" i="1"/>
  <c r="BG488" i="1"/>
  <c r="J490" i="1"/>
  <c r="O490" i="1"/>
  <c r="M490" i="1"/>
  <c r="F490" i="1"/>
  <c r="C491" i="1"/>
  <c r="E490" i="1"/>
  <c r="L490" i="1"/>
  <c r="G490" i="1"/>
  <c r="K490" i="1"/>
  <c r="U490" i="1"/>
  <c r="B492" i="1" l="1"/>
  <c r="Q491" i="1"/>
  <c r="R491" i="1"/>
  <c r="S491" i="1"/>
  <c r="T491" i="1"/>
  <c r="P491" i="1"/>
  <c r="Z490" i="1"/>
  <c r="V490" i="1"/>
  <c r="W490" i="1" s="1"/>
  <c r="AY489" i="1"/>
  <c r="AT489" i="1"/>
  <c r="BA489" i="1"/>
  <c r="AU489" i="1"/>
  <c r="AW489" i="1"/>
  <c r="AQ489" i="1"/>
  <c r="AC489" i="1"/>
  <c r="AP489" i="1"/>
  <c r="AR489" i="1"/>
  <c r="BB489" i="1"/>
  <c r="AX489" i="1"/>
  <c r="AV489" i="1"/>
  <c r="AZ489" i="1"/>
  <c r="BC489" i="1"/>
  <c r="AS489" i="1"/>
  <c r="AK489" i="1"/>
  <c r="AE489" i="1"/>
  <c r="AG489" i="1"/>
  <c r="AI489" i="1"/>
  <c r="BY489" i="1"/>
  <c r="AD489" i="1"/>
  <c r="AH489" i="1"/>
  <c r="AL489" i="1"/>
  <c r="AF489" i="1"/>
  <c r="AN489" i="1"/>
  <c r="AJ489" i="1"/>
  <c r="AB489" i="1"/>
  <c r="AM489" i="1"/>
  <c r="AO489" i="1"/>
  <c r="I491" i="1"/>
  <c r="N491" i="1"/>
  <c r="CE489" i="1"/>
  <c r="BI489" i="1"/>
  <c r="BT489" i="1"/>
  <c r="CB489" i="1"/>
  <c r="BX489" i="1"/>
  <c r="BR489" i="1"/>
  <c r="BZ489" i="1"/>
  <c r="BV489" i="1"/>
  <c r="CD489" i="1"/>
  <c r="CA489" i="1"/>
  <c r="BW489" i="1"/>
  <c r="AA490" i="1"/>
  <c r="BS489" i="1"/>
  <c r="BU489" i="1"/>
  <c r="CC489" i="1"/>
  <c r="BK489" i="1"/>
  <c r="BH489" i="1"/>
  <c r="BL489" i="1"/>
  <c r="BD489" i="1"/>
  <c r="BJ489" i="1"/>
  <c r="BN489" i="1"/>
  <c r="BP489" i="1"/>
  <c r="BF489" i="1"/>
  <c r="BQ489" i="1"/>
  <c r="BO489" i="1"/>
  <c r="BG489" i="1"/>
  <c r="BM489" i="1"/>
  <c r="BE489" i="1"/>
  <c r="J491" i="1"/>
  <c r="E491" i="1"/>
  <c r="C492" i="1"/>
  <c r="L491" i="1"/>
  <c r="K491" i="1"/>
  <c r="O491" i="1"/>
  <c r="U491" i="1"/>
  <c r="M491" i="1"/>
  <c r="G491" i="1"/>
  <c r="F491" i="1"/>
  <c r="B493" i="1" l="1"/>
  <c r="P492" i="1"/>
  <c r="T492" i="1"/>
  <c r="Q492" i="1"/>
  <c r="R492" i="1"/>
  <c r="S492" i="1"/>
  <c r="Z491" i="1"/>
  <c r="V491" i="1"/>
  <c r="W491" i="1" s="1"/>
  <c r="AU490" i="1"/>
  <c r="AT490" i="1"/>
  <c r="AW490" i="1"/>
  <c r="BA490" i="1"/>
  <c r="AY490" i="1"/>
  <c r="BC490" i="1"/>
  <c r="AM490" i="1"/>
  <c r="AV490" i="1"/>
  <c r="AP490" i="1"/>
  <c r="AX490" i="1"/>
  <c r="AZ490" i="1"/>
  <c r="BB490" i="1"/>
  <c r="AR490" i="1"/>
  <c r="AS490" i="1"/>
  <c r="AQ490" i="1"/>
  <c r="AO490" i="1"/>
  <c r="AC490" i="1"/>
  <c r="BS490" i="1"/>
  <c r="AB490" i="1"/>
  <c r="AF490" i="1"/>
  <c r="AJ490" i="1"/>
  <c r="AN490" i="1"/>
  <c r="AH490" i="1"/>
  <c r="AL490" i="1"/>
  <c r="AD490" i="1"/>
  <c r="AI490" i="1"/>
  <c r="AG490" i="1"/>
  <c r="AK490" i="1"/>
  <c r="AE490" i="1"/>
  <c r="I492" i="1"/>
  <c r="N492" i="1"/>
  <c r="BG490" i="1"/>
  <c r="BJ490" i="1"/>
  <c r="BE490" i="1"/>
  <c r="BN490" i="1"/>
  <c r="CE490" i="1"/>
  <c r="BF490" i="1"/>
  <c r="CA490" i="1"/>
  <c r="BU490" i="1"/>
  <c r="BI490" i="1"/>
  <c r="BP490" i="1"/>
  <c r="BD490" i="1"/>
  <c r="BY490" i="1"/>
  <c r="BK490" i="1"/>
  <c r="BQ490" i="1"/>
  <c r="BO490" i="1"/>
  <c r="BM490" i="1"/>
  <c r="BL490" i="1"/>
  <c r="BH490" i="1"/>
  <c r="BW490" i="1"/>
  <c r="CC490" i="1"/>
  <c r="BT490" i="1"/>
  <c r="BR490" i="1"/>
  <c r="BV490" i="1"/>
  <c r="BX490" i="1"/>
  <c r="CB490" i="1"/>
  <c r="BZ490" i="1"/>
  <c r="CD490" i="1"/>
  <c r="AA491" i="1"/>
  <c r="J492" i="1"/>
  <c r="L492" i="1"/>
  <c r="E492" i="1"/>
  <c r="O492" i="1"/>
  <c r="V492" i="1" s="1"/>
  <c r="W492" i="1" s="1"/>
  <c r="M492" i="1"/>
  <c r="U492" i="1"/>
  <c r="K492" i="1"/>
  <c r="C493" i="1"/>
  <c r="G492" i="1"/>
  <c r="F492" i="1"/>
  <c r="B494" i="1" l="1"/>
  <c r="S493" i="1"/>
  <c r="P493" i="1"/>
  <c r="T493" i="1"/>
  <c r="Q493" i="1"/>
  <c r="R493" i="1"/>
  <c r="AW491" i="1"/>
  <c r="AT491" i="1"/>
  <c r="AU491" i="1"/>
  <c r="BA491" i="1"/>
  <c r="AY491" i="1"/>
  <c r="AS491" i="1"/>
  <c r="AO491" i="1"/>
  <c r="AX491" i="1"/>
  <c r="AV491" i="1"/>
  <c r="AZ491" i="1"/>
  <c r="BB491" i="1"/>
  <c r="AR491" i="1"/>
  <c r="AP491" i="1"/>
  <c r="AQ491" i="1"/>
  <c r="BC491" i="1"/>
  <c r="AM491" i="1"/>
  <c r="AG491" i="1"/>
  <c r="AE491" i="1"/>
  <c r="AC491" i="1"/>
  <c r="BS491" i="1"/>
  <c r="AD491" i="1"/>
  <c r="AH491" i="1"/>
  <c r="AL491" i="1"/>
  <c r="AB491" i="1"/>
  <c r="AJ491" i="1"/>
  <c r="AN491" i="1"/>
  <c r="AF491" i="1"/>
  <c r="AI491" i="1"/>
  <c r="AK491" i="1"/>
  <c r="I493" i="1"/>
  <c r="N493" i="1"/>
  <c r="CE491" i="1"/>
  <c r="BU491" i="1"/>
  <c r="CA491" i="1"/>
  <c r="BT491" i="1"/>
  <c r="CB491" i="1"/>
  <c r="BX491" i="1"/>
  <c r="BR491" i="1"/>
  <c r="BV491" i="1"/>
  <c r="CD491" i="1"/>
  <c r="BZ491" i="1"/>
  <c r="CC491" i="1"/>
  <c r="BW491" i="1"/>
  <c r="BY491" i="1"/>
  <c r="BP491" i="1"/>
  <c r="BN491" i="1"/>
  <c r="BD491" i="1"/>
  <c r="BJ491" i="1"/>
  <c r="BF491" i="1"/>
  <c r="BL491" i="1"/>
  <c r="BH491" i="1"/>
  <c r="BK491" i="1"/>
  <c r="BI491" i="1"/>
  <c r="BO491" i="1"/>
  <c r="BG491" i="1"/>
  <c r="BQ491" i="1"/>
  <c r="Z492" i="1"/>
  <c r="BM491" i="1"/>
  <c r="BE491" i="1"/>
  <c r="J493" i="1"/>
  <c r="E493" i="1"/>
  <c r="O493" i="1"/>
  <c r="V493" i="1" s="1"/>
  <c r="W493" i="1" s="1"/>
  <c r="M493" i="1"/>
  <c r="K493" i="1"/>
  <c r="C494" i="1"/>
  <c r="G493" i="1"/>
  <c r="L493" i="1"/>
  <c r="U493" i="1"/>
  <c r="F493" i="1"/>
  <c r="B495" i="1" l="1"/>
  <c r="R494" i="1"/>
  <c r="S494" i="1"/>
  <c r="T494" i="1"/>
  <c r="P494" i="1"/>
  <c r="Q494" i="1"/>
  <c r="I494" i="1"/>
  <c r="N494" i="1"/>
  <c r="AA492" i="1"/>
  <c r="Z493" i="1"/>
  <c r="J494" i="1"/>
  <c r="K494" i="1"/>
  <c r="L494" i="1"/>
  <c r="U494" i="1"/>
  <c r="O494" i="1"/>
  <c r="V494" i="1" s="1"/>
  <c r="W494" i="1" s="1"/>
  <c r="M494" i="1"/>
  <c r="E494" i="1"/>
  <c r="G494" i="1"/>
  <c r="C495" i="1"/>
  <c r="F494" i="1"/>
  <c r="B496" i="1" l="1"/>
  <c r="Q495" i="1"/>
  <c r="R495" i="1"/>
  <c r="P495" i="1"/>
  <c r="T495" i="1"/>
  <c r="S495" i="1"/>
  <c r="AY492" i="1"/>
  <c r="AT492" i="1"/>
  <c r="BC492" i="1"/>
  <c r="AU492" i="1"/>
  <c r="AE492" i="1"/>
  <c r="AZ492" i="1"/>
  <c r="AR492" i="1"/>
  <c r="AX492" i="1"/>
  <c r="AV492" i="1"/>
  <c r="AP492" i="1"/>
  <c r="BB492" i="1"/>
  <c r="BA492" i="1"/>
  <c r="AS492" i="1"/>
  <c r="AQ492" i="1"/>
  <c r="AW492" i="1"/>
  <c r="AC492" i="1"/>
  <c r="AG492" i="1"/>
  <c r="AM492" i="1"/>
  <c r="AK492" i="1"/>
  <c r="AO492" i="1"/>
  <c r="BY492" i="1"/>
  <c r="AB492" i="1"/>
  <c r="AF492" i="1"/>
  <c r="AJ492" i="1"/>
  <c r="AN492" i="1"/>
  <c r="AD492" i="1"/>
  <c r="AL492" i="1"/>
  <c r="AH492" i="1"/>
  <c r="AI492" i="1"/>
  <c r="I495" i="1"/>
  <c r="N495" i="1"/>
  <c r="BS492" i="1"/>
  <c r="CC492" i="1"/>
  <c r="BM492" i="1"/>
  <c r="CB492" i="1"/>
  <c r="BX492" i="1"/>
  <c r="BR492" i="1"/>
  <c r="BZ492" i="1"/>
  <c r="CD492" i="1"/>
  <c r="BT492" i="1"/>
  <c r="BV492" i="1"/>
  <c r="CE492" i="1"/>
  <c r="CA492" i="1"/>
  <c r="BW492" i="1"/>
  <c r="BU492" i="1"/>
  <c r="BO492" i="1"/>
  <c r="BG492" i="1"/>
  <c r="BK492" i="1"/>
  <c r="BL492" i="1"/>
  <c r="BP492" i="1"/>
  <c r="BF492" i="1"/>
  <c r="BH492" i="1"/>
  <c r="BN492" i="1"/>
  <c r="BJ492" i="1"/>
  <c r="BD492" i="1"/>
  <c r="BI492" i="1"/>
  <c r="AA493" i="1"/>
  <c r="BE492" i="1"/>
  <c r="BQ492" i="1"/>
  <c r="Z494" i="1"/>
  <c r="J495" i="1"/>
  <c r="L495" i="1"/>
  <c r="M495" i="1"/>
  <c r="O495" i="1"/>
  <c r="V495" i="1" s="1"/>
  <c r="W495" i="1" s="1"/>
  <c r="E495" i="1"/>
  <c r="C496" i="1"/>
  <c r="K495" i="1"/>
  <c r="G495" i="1"/>
  <c r="F495" i="1"/>
  <c r="U495" i="1"/>
  <c r="B497" i="1" l="1"/>
  <c r="P496" i="1"/>
  <c r="T496" i="1"/>
  <c r="Q496" i="1"/>
  <c r="R496" i="1"/>
  <c r="S496" i="1"/>
  <c r="AU493" i="1"/>
  <c r="AT493" i="1"/>
  <c r="BC493" i="1"/>
  <c r="AS493" i="1"/>
  <c r="AW493" i="1"/>
  <c r="AQ493" i="1"/>
  <c r="AG493" i="1"/>
  <c r="BB493" i="1"/>
  <c r="AV493" i="1"/>
  <c r="AX493" i="1"/>
  <c r="AZ493" i="1"/>
  <c r="AP493" i="1"/>
  <c r="AR493" i="1"/>
  <c r="BA493" i="1"/>
  <c r="AY493" i="1"/>
  <c r="AK493" i="1"/>
  <c r="AM493" i="1"/>
  <c r="AD493" i="1"/>
  <c r="AH493" i="1"/>
  <c r="AL493" i="1"/>
  <c r="AF493" i="1"/>
  <c r="AN493" i="1"/>
  <c r="AB493" i="1"/>
  <c r="AJ493" i="1"/>
  <c r="AI493" i="1"/>
  <c r="AC493" i="1"/>
  <c r="AE493" i="1"/>
  <c r="AO493" i="1"/>
  <c r="I496" i="1"/>
  <c r="N496" i="1"/>
  <c r="BO493" i="1"/>
  <c r="BZ493" i="1"/>
  <c r="BV493" i="1"/>
  <c r="CB493" i="1"/>
  <c r="BX493" i="1"/>
  <c r="BT493" i="1"/>
  <c r="BR493" i="1"/>
  <c r="CD493" i="1"/>
  <c r="BW493" i="1"/>
  <c r="BY493" i="1"/>
  <c r="CE493" i="1"/>
  <c r="CC493" i="1"/>
  <c r="BU493" i="1"/>
  <c r="BS493" i="1"/>
  <c r="CA493" i="1"/>
  <c r="BE493" i="1"/>
  <c r="BH493" i="1"/>
  <c r="BL493" i="1"/>
  <c r="BF493" i="1"/>
  <c r="BD493" i="1"/>
  <c r="BJ493" i="1"/>
  <c r="BN493" i="1"/>
  <c r="BP493" i="1"/>
  <c r="BQ493" i="1"/>
  <c r="BK493" i="1"/>
  <c r="BI493" i="1"/>
  <c r="AA494" i="1"/>
  <c r="Z495" i="1"/>
  <c r="BM493" i="1"/>
  <c r="BG493" i="1"/>
  <c r="J496" i="1"/>
  <c r="M496" i="1"/>
  <c r="C497" i="1"/>
  <c r="O496" i="1"/>
  <c r="L496" i="1"/>
  <c r="K496" i="1"/>
  <c r="U496" i="1"/>
  <c r="E496" i="1"/>
  <c r="G496" i="1"/>
  <c r="F496" i="1"/>
  <c r="B498" i="1" l="1"/>
  <c r="S497" i="1"/>
  <c r="P497" i="1"/>
  <c r="T497" i="1"/>
  <c r="Q497" i="1"/>
  <c r="R497" i="1"/>
  <c r="Z496" i="1"/>
  <c r="AA496" i="1" s="1"/>
  <c r="AT496" i="1" s="1"/>
  <c r="V496" i="1"/>
  <c r="W496" i="1" s="1"/>
  <c r="AW494" i="1"/>
  <c r="AT494" i="1"/>
  <c r="BC494" i="1"/>
  <c r="AI494" i="1"/>
  <c r="AX494" i="1"/>
  <c r="BB494" i="1"/>
  <c r="AZ494" i="1"/>
  <c r="AV494" i="1"/>
  <c r="AR494" i="1"/>
  <c r="AP494" i="1"/>
  <c r="AY494" i="1"/>
  <c r="AQ494" i="1"/>
  <c r="AU494" i="1"/>
  <c r="BA494" i="1"/>
  <c r="AS494" i="1"/>
  <c r="AM494" i="1"/>
  <c r="BS494" i="1"/>
  <c r="AB494" i="1"/>
  <c r="AF494" i="1"/>
  <c r="AJ494" i="1"/>
  <c r="AN494" i="1"/>
  <c r="AH494" i="1"/>
  <c r="AD494" i="1"/>
  <c r="AL494" i="1"/>
  <c r="AO494" i="1"/>
  <c r="AK494" i="1"/>
  <c r="AE494" i="1"/>
  <c r="AG494" i="1"/>
  <c r="AC494" i="1"/>
  <c r="I497" i="1"/>
  <c r="N497" i="1"/>
  <c r="BU494" i="1"/>
  <c r="BW494" i="1"/>
  <c r="CA494" i="1"/>
  <c r="CC494" i="1"/>
  <c r="BE494" i="1"/>
  <c r="BR494" i="1"/>
  <c r="CB494" i="1"/>
  <c r="BT494" i="1"/>
  <c r="BX494" i="1"/>
  <c r="BZ494" i="1"/>
  <c r="CD494" i="1"/>
  <c r="BV494" i="1"/>
  <c r="CE494" i="1"/>
  <c r="BY494" i="1"/>
  <c r="BQ494" i="1"/>
  <c r="BO494" i="1"/>
  <c r="BM494" i="1"/>
  <c r="BK494" i="1"/>
  <c r="BG494" i="1"/>
  <c r="AA495" i="1"/>
  <c r="AT495" i="1" s="1"/>
  <c r="BD494" i="1"/>
  <c r="BJ494" i="1"/>
  <c r="BH494" i="1"/>
  <c r="BF494" i="1"/>
  <c r="BP494" i="1"/>
  <c r="BL494" i="1"/>
  <c r="BN494" i="1"/>
  <c r="BI494" i="1"/>
  <c r="J497" i="1"/>
  <c r="M497" i="1"/>
  <c r="C498" i="1"/>
  <c r="U497" i="1"/>
  <c r="G497" i="1"/>
  <c r="F497" i="1"/>
  <c r="O497" i="1"/>
  <c r="V497" i="1" s="1"/>
  <c r="W497" i="1" s="1"/>
  <c r="E497" i="1"/>
  <c r="L497" i="1"/>
  <c r="K497" i="1"/>
  <c r="B499" i="1" l="1"/>
  <c r="R498" i="1"/>
  <c r="S498" i="1"/>
  <c r="P498" i="1"/>
  <c r="Q498" i="1"/>
  <c r="T498" i="1"/>
  <c r="AI496" i="1"/>
  <c r="AP496" i="1"/>
  <c r="AR496" i="1"/>
  <c r="AX496" i="1"/>
  <c r="AV496" i="1"/>
  <c r="BB496" i="1"/>
  <c r="AZ496" i="1"/>
  <c r="AV495" i="1"/>
  <c r="AP495" i="1"/>
  <c r="AX495" i="1"/>
  <c r="AR495" i="1"/>
  <c r="AZ495" i="1"/>
  <c r="BB495" i="1"/>
  <c r="AU496" i="1"/>
  <c r="AQ496" i="1"/>
  <c r="AU495" i="1"/>
  <c r="BC496" i="1"/>
  <c r="BC495" i="1"/>
  <c r="AS495" i="1"/>
  <c r="AW496" i="1"/>
  <c r="AS496" i="1"/>
  <c r="AQ495" i="1"/>
  <c r="BA495" i="1"/>
  <c r="AY496" i="1"/>
  <c r="BA496" i="1"/>
  <c r="AY495" i="1"/>
  <c r="AW495" i="1"/>
  <c r="BU495" i="1"/>
  <c r="AD495" i="1"/>
  <c r="AH495" i="1"/>
  <c r="AL495" i="1"/>
  <c r="AB495" i="1"/>
  <c r="AJ495" i="1"/>
  <c r="AF495" i="1"/>
  <c r="AN495" i="1"/>
  <c r="AK496" i="1"/>
  <c r="AG496" i="1"/>
  <c r="AO495" i="1"/>
  <c r="AK495" i="1"/>
  <c r="AM496" i="1"/>
  <c r="AM495" i="1"/>
  <c r="AG495" i="1"/>
  <c r="BS496" i="1"/>
  <c r="AB496" i="1"/>
  <c r="AF496" i="1"/>
  <c r="AJ496" i="1"/>
  <c r="AN496" i="1"/>
  <c r="AD496" i="1"/>
  <c r="AL496" i="1"/>
  <c r="AH496" i="1"/>
  <c r="AC496" i="1"/>
  <c r="AO496" i="1"/>
  <c r="AE496" i="1"/>
  <c r="AI495" i="1"/>
  <c r="AE495" i="1"/>
  <c r="AC495" i="1"/>
  <c r="I498" i="1"/>
  <c r="N498" i="1"/>
  <c r="BW495" i="1"/>
  <c r="BW496" i="1"/>
  <c r="BE495" i="1"/>
  <c r="BT495" i="1"/>
  <c r="CB495" i="1"/>
  <c r="BX495" i="1"/>
  <c r="BR495" i="1"/>
  <c r="BV495" i="1"/>
  <c r="BZ495" i="1"/>
  <c r="CD495" i="1"/>
  <c r="CA496" i="1"/>
  <c r="BU496" i="1"/>
  <c r="CE495" i="1"/>
  <c r="CC495" i="1"/>
  <c r="CC496" i="1"/>
  <c r="CA495" i="1"/>
  <c r="BS495" i="1"/>
  <c r="BR496" i="1"/>
  <c r="BT496" i="1"/>
  <c r="CB496" i="1"/>
  <c r="BV496" i="1"/>
  <c r="BZ496" i="1"/>
  <c r="BX496" i="1"/>
  <c r="CD496" i="1"/>
  <c r="CE496" i="1"/>
  <c r="BY496" i="1"/>
  <c r="BY495" i="1"/>
  <c r="BO495" i="1"/>
  <c r="BL496" i="1"/>
  <c r="BF496" i="1"/>
  <c r="BP496" i="1"/>
  <c r="BH496" i="1"/>
  <c r="BN496" i="1"/>
  <c r="BD496" i="1"/>
  <c r="BJ496" i="1"/>
  <c r="BP495" i="1"/>
  <c r="BF495" i="1"/>
  <c r="BD495" i="1"/>
  <c r="BJ495" i="1"/>
  <c r="BL495" i="1"/>
  <c r="BN495" i="1"/>
  <c r="BH495" i="1"/>
  <c r="BQ495" i="1"/>
  <c r="BK496" i="1"/>
  <c r="BQ496" i="1"/>
  <c r="BK495" i="1"/>
  <c r="BI495" i="1"/>
  <c r="BE496" i="1"/>
  <c r="BM496" i="1"/>
  <c r="BI496" i="1"/>
  <c r="Z497" i="1"/>
  <c r="BM495" i="1"/>
  <c r="BG495" i="1"/>
  <c r="BO496" i="1"/>
  <c r="BG496" i="1"/>
  <c r="J498" i="1"/>
  <c r="K498" i="1"/>
  <c r="L498" i="1"/>
  <c r="O498" i="1"/>
  <c r="M498" i="1"/>
  <c r="U498" i="1"/>
  <c r="E498" i="1"/>
  <c r="F498" i="1"/>
  <c r="C499" i="1"/>
  <c r="G498" i="1"/>
  <c r="B500" i="1" l="1"/>
  <c r="Q499" i="1"/>
  <c r="R499" i="1"/>
  <c r="S499" i="1"/>
  <c r="T499" i="1"/>
  <c r="P499" i="1"/>
  <c r="Z498" i="1"/>
  <c r="AA498" i="1" s="1"/>
  <c r="V498" i="1"/>
  <c r="W498" i="1" s="1"/>
  <c r="I499" i="1"/>
  <c r="N499" i="1"/>
  <c r="AA497" i="1"/>
  <c r="J499" i="1"/>
  <c r="M499" i="1"/>
  <c r="F499" i="1"/>
  <c r="C500" i="1"/>
  <c r="O499" i="1"/>
  <c r="V499" i="1" s="1"/>
  <c r="W499" i="1" s="1"/>
  <c r="E499" i="1"/>
  <c r="U499" i="1"/>
  <c r="K499" i="1"/>
  <c r="L499" i="1"/>
  <c r="G499" i="1"/>
  <c r="B501" i="1" l="1"/>
  <c r="P500" i="1"/>
  <c r="T500" i="1"/>
  <c r="Q500" i="1"/>
  <c r="R500" i="1"/>
  <c r="S500" i="1"/>
  <c r="AU497" i="1"/>
  <c r="AT497" i="1"/>
  <c r="AS498" i="1"/>
  <c r="AT498" i="1"/>
  <c r="AW498" i="1"/>
  <c r="AY498" i="1"/>
  <c r="AY497" i="1"/>
  <c r="AU498" i="1"/>
  <c r="BA497" i="1"/>
  <c r="AK497" i="1"/>
  <c r="AR497" i="1"/>
  <c r="BB497" i="1"/>
  <c r="AX497" i="1"/>
  <c r="AV497" i="1"/>
  <c r="AZ497" i="1"/>
  <c r="AP497" i="1"/>
  <c r="AQ498" i="1"/>
  <c r="AQ497" i="1"/>
  <c r="BC497" i="1"/>
  <c r="AP498" i="1"/>
  <c r="AR498" i="1"/>
  <c r="BB498" i="1"/>
  <c r="AX498" i="1"/>
  <c r="AV498" i="1"/>
  <c r="AZ498" i="1"/>
  <c r="BA498" i="1"/>
  <c r="BC498" i="1"/>
  <c r="AW497" i="1"/>
  <c r="AS497" i="1"/>
  <c r="AI497" i="1"/>
  <c r="AC497" i="1"/>
  <c r="AM497" i="1"/>
  <c r="AO497" i="1"/>
  <c r="CA498" i="1"/>
  <c r="AB498" i="1"/>
  <c r="AF498" i="1"/>
  <c r="AJ498" i="1"/>
  <c r="AN498" i="1"/>
  <c r="AH498" i="1"/>
  <c r="AL498" i="1"/>
  <c r="AD498" i="1"/>
  <c r="AG498" i="1"/>
  <c r="AO498" i="1"/>
  <c r="AC498" i="1"/>
  <c r="AM498" i="1"/>
  <c r="BU497" i="1"/>
  <c r="AD497" i="1"/>
  <c r="AH497" i="1"/>
  <c r="AL497" i="1"/>
  <c r="AF497" i="1"/>
  <c r="AN497" i="1"/>
  <c r="AJ497" i="1"/>
  <c r="AB497" i="1"/>
  <c r="AI498" i="1"/>
  <c r="AE497" i="1"/>
  <c r="AG497" i="1"/>
  <c r="AK498" i="1"/>
  <c r="AE498" i="1"/>
  <c r="I500" i="1"/>
  <c r="N500" i="1"/>
  <c r="CE497" i="1"/>
  <c r="BW497" i="1"/>
  <c r="CC497" i="1"/>
  <c r="BY497" i="1"/>
  <c r="BW498" i="1"/>
  <c r="BY498" i="1"/>
  <c r="CE498" i="1"/>
  <c r="CC498" i="1"/>
  <c r="BG497" i="1"/>
  <c r="CD497" i="1"/>
  <c r="BX497" i="1"/>
  <c r="BT497" i="1"/>
  <c r="CB497" i="1"/>
  <c r="BR497" i="1"/>
  <c r="BZ497" i="1"/>
  <c r="BV497" i="1"/>
  <c r="BU498" i="1"/>
  <c r="BS497" i="1"/>
  <c r="CA497" i="1"/>
  <c r="BQ498" i="1"/>
  <c r="BX498" i="1"/>
  <c r="BT498" i="1"/>
  <c r="BV498" i="1"/>
  <c r="CB498" i="1"/>
  <c r="BZ498" i="1"/>
  <c r="BR498" i="1"/>
  <c r="CD498" i="1"/>
  <c r="BS498" i="1"/>
  <c r="BE497" i="1"/>
  <c r="BK498" i="1"/>
  <c r="BM497" i="1"/>
  <c r="BO497" i="1"/>
  <c r="BD498" i="1"/>
  <c r="BJ498" i="1"/>
  <c r="BH498" i="1"/>
  <c r="BF498" i="1"/>
  <c r="BP498" i="1"/>
  <c r="BL498" i="1"/>
  <c r="BN498" i="1"/>
  <c r="BI498" i="1"/>
  <c r="BH497" i="1"/>
  <c r="BL497" i="1"/>
  <c r="BF497" i="1"/>
  <c r="BD497" i="1"/>
  <c r="BJ497" i="1"/>
  <c r="BN497" i="1"/>
  <c r="BP497" i="1"/>
  <c r="BQ497" i="1"/>
  <c r="BO498" i="1"/>
  <c r="BM498" i="1"/>
  <c r="BK497" i="1"/>
  <c r="BI497" i="1"/>
  <c r="Z499" i="1"/>
  <c r="BE498" i="1"/>
  <c r="BG498" i="1"/>
  <c r="J500" i="1"/>
  <c r="C501" i="1"/>
  <c r="K500" i="1"/>
  <c r="M500" i="1"/>
  <c r="L500" i="1"/>
  <c r="F500" i="1"/>
  <c r="O500" i="1"/>
  <c r="V500" i="1" s="1"/>
  <c r="W500" i="1" s="1"/>
  <c r="U500" i="1"/>
  <c r="G500" i="1"/>
  <c r="E500" i="1"/>
  <c r="B502" i="1" l="1"/>
  <c r="S501" i="1"/>
  <c r="P501" i="1"/>
  <c r="T501" i="1"/>
  <c r="Q501" i="1"/>
  <c r="R501" i="1"/>
  <c r="I501" i="1"/>
  <c r="N501" i="1"/>
  <c r="AA499" i="1"/>
  <c r="Z500" i="1"/>
  <c r="J501" i="1"/>
  <c r="G501" i="1"/>
  <c r="E501" i="1"/>
  <c r="K501" i="1"/>
  <c r="O501" i="1"/>
  <c r="V501" i="1" s="1"/>
  <c r="W501" i="1" s="1"/>
  <c r="M501" i="1"/>
  <c r="U501" i="1"/>
  <c r="F501" i="1"/>
  <c r="C502" i="1"/>
  <c r="L501" i="1"/>
  <c r="B503" i="1" l="1"/>
  <c r="R502" i="1"/>
  <c r="S502" i="1"/>
  <c r="T502" i="1"/>
  <c r="Q502" i="1"/>
  <c r="P502" i="1"/>
  <c r="BC499" i="1"/>
  <c r="AT499" i="1"/>
  <c r="AW499" i="1"/>
  <c r="AU499" i="1"/>
  <c r="AG499" i="1"/>
  <c r="AP499" i="1"/>
  <c r="AX499" i="1"/>
  <c r="AV499" i="1"/>
  <c r="AR499" i="1"/>
  <c r="BB499" i="1"/>
  <c r="AZ499" i="1"/>
  <c r="AY499" i="1"/>
  <c r="AQ499" i="1"/>
  <c r="AS499" i="1"/>
  <c r="BA499" i="1"/>
  <c r="AM499" i="1"/>
  <c r="AD499" i="1"/>
  <c r="AH499" i="1"/>
  <c r="AL499" i="1"/>
  <c r="AB499" i="1"/>
  <c r="AJ499" i="1"/>
  <c r="AN499" i="1"/>
  <c r="AF499" i="1"/>
  <c r="AE499" i="1"/>
  <c r="AC499" i="1"/>
  <c r="AO499" i="1"/>
  <c r="AI499" i="1"/>
  <c r="AK499" i="1"/>
  <c r="I502" i="1"/>
  <c r="N502" i="1"/>
  <c r="BE499" i="1"/>
  <c r="BT499" i="1"/>
  <c r="BX499" i="1"/>
  <c r="CB499" i="1"/>
  <c r="BZ499" i="1"/>
  <c r="CD499" i="1"/>
  <c r="BR499" i="1"/>
  <c r="BV499" i="1"/>
  <c r="BW499" i="1"/>
  <c r="BS499" i="1"/>
  <c r="BU499" i="1"/>
  <c r="CA499" i="1"/>
  <c r="CC499" i="1"/>
  <c r="BY499" i="1"/>
  <c r="CE499" i="1"/>
  <c r="BO499" i="1"/>
  <c r="BM499" i="1"/>
  <c r="BG499" i="1"/>
  <c r="BK499" i="1"/>
  <c r="BI499" i="1"/>
  <c r="AA500" i="1"/>
  <c r="BP499" i="1"/>
  <c r="BF499" i="1"/>
  <c r="BD499" i="1"/>
  <c r="BJ499" i="1"/>
  <c r="BL499" i="1"/>
  <c r="BN499" i="1"/>
  <c r="BH499" i="1"/>
  <c r="BQ499" i="1"/>
  <c r="Z501" i="1"/>
  <c r="J502" i="1"/>
  <c r="F502" i="1"/>
  <c r="L502" i="1"/>
  <c r="U502" i="1"/>
  <c r="G502" i="1"/>
  <c r="M502" i="1"/>
  <c r="E502" i="1"/>
  <c r="O502" i="1"/>
  <c r="C503" i="1"/>
  <c r="K502" i="1"/>
  <c r="B504" i="1" l="1"/>
  <c r="Q503" i="1"/>
  <c r="R503" i="1"/>
  <c r="P503" i="1"/>
  <c r="S503" i="1"/>
  <c r="T503" i="1"/>
  <c r="Z502" i="1"/>
  <c r="AA502" i="1" s="1"/>
  <c r="V502" i="1"/>
  <c r="W502" i="1" s="1"/>
  <c r="BC500" i="1"/>
  <c r="AT500" i="1"/>
  <c r="AS500" i="1"/>
  <c r="AV500" i="1"/>
  <c r="BB500" i="1"/>
  <c r="AX500" i="1"/>
  <c r="AZ500" i="1"/>
  <c r="AP500" i="1"/>
  <c r="AR500" i="1"/>
  <c r="AU500" i="1"/>
  <c r="BA500" i="1"/>
  <c r="AW500" i="1"/>
  <c r="AQ500" i="1"/>
  <c r="AY500" i="1"/>
  <c r="AB500" i="1"/>
  <c r="AF500" i="1"/>
  <c r="AJ500" i="1"/>
  <c r="AN500" i="1"/>
  <c r="AD500" i="1"/>
  <c r="AL500" i="1"/>
  <c r="AH500" i="1"/>
  <c r="AI500" i="1"/>
  <c r="AK500" i="1"/>
  <c r="AO500" i="1"/>
  <c r="AE500" i="1"/>
  <c r="AC500" i="1"/>
  <c r="AG500" i="1"/>
  <c r="AM500" i="1"/>
  <c r="I503" i="1"/>
  <c r="N503" i="1"/>
  <c r="BT500" i="1"/>
  <c r="CB500" i="1"/>
  <c r="BX500" i="1"/>
  <c r="BV500" i="1"/>
  <c r="CD500" i="1"/>
  <c r="BR500" i="1"/>
  <c r="BZ500" i="1"/>
  <c r="BY500" i="1"/>
  <c r="BW500" i="1"/>
  <c r="BS500" i="1"/>
  <c r="BU500" i="1"/>
  <c r="CC500" i="1"/>
  <c r="CE500" i="1"/>
  <c r="CA500" i="1"/>
  <c r="BL500" i="1"/>
  <c r="BF500" i="1"/>
  <c r="BP500" i="1"/>
  <c r="BH500" i="1"/>
  <c r="BN500" i="1"/>
  <c r="BD500" i="1"/>
  <c r="BJ500" i="1"/>
  <c r="BI500" i="1"/>
  <c r="BE500" i="1"/>
  <c r="BQ500" i="1"/>
  <c r="BK500" i="1"/>
  <c r="BM500" i="1"/>
  <c r="AA501" i="1"/>
  <c r="BO500" i="1"/>
  <c r="BG500" i="1"/>
  <c r="J503" i="1"/>
  <c r="C504" i="1"/>
  <c r="O503" i="1"/>
  <c r="V503" i="1" s="1"/>
  <c r="W503" i="1" s="1"/>
  <c r="K503" i="1"/>
  <c r="E503" i="1"/>
  <c r="L503" i="1"/>
  <c r="U503" i="1"/>
  <c r="M503" i="1"/>
  <c r="F503" i="1"/>
  <c r="G503" i="1"/>
  <c r="B505" i="1" l="1"/>
  <c r="P504" i="1"/>
  <c r="T504" i="1"/>
  <c r="Q504" i="1"/>
  <c r="R504" i="1"/>
  <c r="S504" i="1"/>
  <c r="BA501" i="1"/>
  <c r="AT501" i="1"/>
  <c r="BC502" i="1"/>
  <c r="AT502" i="1"/>
  <c r="BA502" i="1"/>
  <c r="AS502" i="1"/>
  <c r="AR501" i="1"/>
  <c r="AP501" i="1"/>
  <c r="AZ501" i="1"/>
  <c r="BB501" i="1"/>
  <c r="AV501" i="1"/>
  <c r="AX501" i="1"/>
  <c r="AW502" i="1"/>
  <c r="BC501" i="1"/>
  <c r="AU501" i="1"/>
  <c r="AE502" i="1"/>
  <c r="AV502" i="1"/>
  <c r="AX502" i="1"/>
  <c r="AZ502" i="1"/>
  <c r="BB502" i="1"/>
  <c r="AR502" i="1"/>
  <c r="AP502" i="1"/>
  <c r="AY502" i="1"/>
  <c r="AY501" i="1"/>
  <c r="AS501" i="1"/>
  <c r="AQ502" i="1"/>
  <c r="AU502" i="1"/>
  <c r="AQ501" i="1"/>
  <c r="AW501" i="1"/>
  <c r="AM502" i="1"/>
  <c r="BW501" i="1"/>
  <c r="AD501" i="1"/>
  <c r="AH501" i="1"/>
  <c r="AL501" i="1"/>
  <c r="AF501" i="1"/>
  <c r="AN501" i="1"/>
  <c r="AB501" i="1"/>
  <c r="AJ501" i="1"/>
  <c r="AE501" i="1"/>
  <c r="AO501" i="1"/>
  <c r="AI502" i="1"/>
  <c r="AK501" i="1"/>
  <c r="AO502" i="1"/>
  <c r="AK502" i="1"/>
  <c r="AI501" i="1"/>
  <c r="AC501" i="1"/>
  <c r="CA502" i="1"/>
  <c r="AB502" i="1"/>
  <c r="AF502" i="1"/>
  <c r="AJ502" i="1"/>
  <c r="AN502" i="1"/>
  <c r="AH502" i="1"/>
  <c r="AD502" i="1"/>
  <c r="AL502" i="1"/>
  <c r="AM501" i="1"/>
  <c r="AG501" i="1"/>
  <c r="AG502" i="1"/>
  <c r="AC502" i="1"/>
  <c r="I504" i="1"/>
  <c r="N504" i="1"/>
  <c r="CC501" i="1"/>
  <c r="CA501" i="1"/>
  <c r="BY502" i="1"/>
  <c r="CE502" i="1"/>
  <c r="BM501" i="1"/>
  <c r="BR501" i="1"/>
  <c r="BT501" i="1"/>
  <c r="BZ501" i="1"/>
  <c r="BX501" i="1"/>
  <c r="BV501" i="1"/>
  <c r="CD501" i="1"/>
  <c r="CB501" i="1"/>
  <c r="BI502" i="1"/>
  <c r="BT502" i="1"/>
  <c r="CB502" i="1"/>
  <c r="BR502" i="1"/>
  <c r="BZ502" i="1"/>
  <c r="BX502" i="1"/>
  <c r="BV502" i="1"/>
  <c r="CD502" i="1"/>
  <c r="BU501" i="1"/>
  <c r="BY501" i="1"/>
  <c r="BW502" i="1"/>
  <c r="BU502" i="1"/>
  <c r="BK501" i="1"/>
  <c r="CE501" i="1"/>
  <c r="BS501" i="1"/>
  <c r="CC502" i="1"/>
  <c r="BS502" i="1"/>
  <c r="BQ501" i="1"/>
  <c r="BN501" i="1"/>
  <c r="BF501" i="1"/>
  <c r="BL501" i="1"/>
  <c r="BH501" i="1"/>
  <c r="BJ501" i="1"/>
  <c r="BD501" i="1"/>
  <c r="BP501" i="1"/>
  <c r="BM502" i="1"/>
  <c r="BH502" i="1"/>
  <c r="BN502" i="1"/>
  <c r="BL502" i="1"/>
  <c r="BF502" i="1"/>
  <c r="BP502" i="1"/>
  <c r="BJ502" i="1"/>
  <c r="BD502" i="1"/>
  <c r="BK502" i="1"/>
  <c r="BQ502" i="1"/>
  <c r="BO502" i="1"/>
  <c r="BE501" i="1"/>
  <c r="BI501" i="1"/>
  <c r="BO501" i="1"/>
  <c r="BG501" i="1"/>
  <c r="Z503" i="1"/>
  <c r="BG502" i="1"/>
  <c r="BE502" i="1"/>
  <c r="J504" i="1"/>
  <c r="C505" i="1"/>
  <c r="K504" i="1"/>
  <c r="G504" i="1"/>
  <c r="U504" i="1"/>
  <c r="M504" i="1"/>
  <c r="F504" i="1"/>
  <c r="E504" i="1"/>
  <c r="O504" i="1"/>
  <c r="V504" i="1" s="1"/>
  <c r="W504" i="1" s="1"/>
  <c r="L504" i="1"/>
  <c r="B506" i="1" l="1"/>
  <c r="S505" i="1"/>
  <c r="P505" i="1"/>
  <c r="T505" i="1"/>
  <c r="R505" i="1"/>
  <c r="Q505" i="1"/>
  <c r="I505" i="1"/>
  <c r="N505" i="1"/>
  <c r="AA503" i="1"/>
  <c r="Z504" i="1"/>
  <c r="J505" i="1"/>
  <c r="F505" i="1"/>
  <c r="M505" i="1"/>
  <c r="G505" i="1"/>
  <c r="U505" i="1"/>
  <c r="K505" i="1"/>
  <c r="C506" i="1"/>
  <c r="O505" i="1"/>
  <c r="V505" i="1" s="1"/>
  <c r="W505" i="1" s="1"/>
  <c r="E505" i="1"/>
  <c r="L505" i="1"/>
  <c r="B507" i="1" l="1"/>
  <c r="R506" i="1"/>
  <c r="S506" i="1"/>
  <c r="P506" i="1"/>
  <c r="Q506" i="1"/>
  <c r="T506" i="1"/>
  <c r="BC503" i="1"/>
  <c r="AT503" i="1"/>
  <c r="AQ503" i="1"/>
  <c r="AY503" i="1"/>
  <c r="AU503" i="1"/>
  <c r="BA503" i="1"/>
  <c r="AK503" i="1"/>
  <c r="AV503" i="1"/>
  <c r="AP503" i="1"/>
  <c r="AZ503" i="1"/>
  <c r="AX503" i="1"/>
  <c r="BB503" i="1"/>
  <c r="AR503" i="1"/>
  <c r="AW503" i="1"/>
  <c r="AS503" i="1"/>
  <c r="AI503" i="1"/>
  <c r="AE503" i="1"/>
  <c r="AC503" i="1"/>
  <c r="AO503" i="1"/>
  <c r="BY503" i="1"/>
  <c r="AD503" i="1"/>
  <c r="AH503" i="1"/>
  <c r="AL503" i="1"/>
  <c r="AB503" i="1"/>
  <c r="AJ503" i="1"/>
  <c r="AF503" i="1"/>
  <c r="AN503" i="1"/>
  <c r="AM503" i="1"/>
  <c r="AG503" i="1"/>
  <c r="I506" i="1"/>
  <c r="N506" i="1"/>
  <c r="CC503" i="1"/>
  <c r="CE503" i="1"/>
  <c r="CA503" i="1"/>
  <c r="BW503" i="1"/>
  <c r="BE503" i="1"/>
  <c r="BT503" i="1"/>
  <c r="BX503" i="1"/>
  <c r="BZ503" i="1"/>
  <c r="BV503" i="1"/>
  <c r="CD503" i="1"/>
  <c r="BR503" i="1"/>
  <c r="CB503" i="1"/>
  <c r="BU503" i="1"/>
  <c r="BS503" i="1"/>
  <c r="BM503" i="1"/>
  <c r="BO503" i="1"/>
  <c r="BG503" i="1"/>
  <c r="BD503" i="1"/>
  <c r="BJ503" i="1"/>
  <c r="BF503" i="1"/>
  <c r="BH503" i="1"/>
  <c r="BN503" i="1"/>
  <c r="BL503" i="1"/>
  <c r="BP503" i="1"/>
  <c r="BQ503" i="1"/>
  <c r="AA504" i="1"/>
  <c r="BK503" i="1"/>
  <c r="BI503" i="1"/>
  <c r="Z505" i="1"/>
  <c r="J506" i="1"/>
  <c r="L506" i="1"/>
  <c r="M506" i="1"/>
  <c r="E506" i="1"/>
  <c r="O506" i="1"/>
  <c r="V506" i="1" s="1"/>
  <c r="W506" i="1" s="1"/>
  <c r="K506" i="1"/>
  <c r="U506" i="1"/>
  <c r="C507" i="1"/>
  <c r="G506" i="1"/>
  <c r="F506" i="1"/>
  <c r="B508" i="1" l="1"/>
  <c r="Q507" i="1"/>
  <c r="R507" i="1"/>
  <c r="S507" i="1"/>
  <c r="T507" i="1"/>
  <c r="P507" i="1"/>
  <c r="AW504" i="1"/>
  <c r="AT504" i="1"/>
  <c r="BC504" i="1"/>
  <c r="AU504" i="1"/>
  <c r="BA504" i="1"/>
  <c r="AS504" i="1"/>
  <c r="AM504" i="1"/>
  <c r="AP504" i="1"/>
  <c r="AX504" i="1"/>
  <c r="BB504" i="1"/>
  <c r="AR504" i="1"/>
  <c r="AV504" i="1"/>
  <c r="AZ504" i="1"/>
  <c r="AQ504" i="1"/>
  <c r="AY504" i="1"/>
  <c r="AB504" i="1"/>
  <c r="AF504" i="1"/>
  <c r="AJ504" i="1"/>
  <c r="AN504" i="1"/>
  <c r="AD504" i="1"/>
  <c r="AL504" i="1"/>
  <c r="AH504" i="1"/>
  <c r="AI504" i="1"/>
  <c r="AC504" i="1"/>
  <c r="AO504" i="1"/>
  <c r="AE504" i="1"/>
  <c r="AK504" i="1"/>
  <c r="AG504" i="1"/>
  <c r="I507" i="1"/>
  <c r="N507" i="1"/>
  <c r="BT504" i="1"/>
  <c r="BX504" i="1"/>
  <c r="BR504" i="1"/>
  <c r="BZ504" i="1"/>
  <c r="BV504" i="1"/>
  <c r="CD504" i="1"/>
  <c r="CB504" i="1"/>
  <c r="BU504" i="1"/>
  <c r="CC504" i="1"/>
  <c r="BY504" i="1"/>
  <c r="BW504" i="1"/>
  <c r="CA504" i="1"/>
  <c r="BS504" i="1"/>
  <c r="CE504" i="1"/>
  <c r="BD504" i="1"/>
  <c r="BJ504" i="1"/>
  <c r="BH504" i="1"/>
  <c r="BN504" i="1"/>
  <c r="BL504" i="1"/>
  <c r="BF504" i="1"/>
  <c r="BP504" i="1"/>
  <c r="BI504" i="1"/>
  <c r="BG504" i="1"/>
  <c r="BE504" i="1"/>
  <c r="AA505" i="1"/>
  <c r="BQ504" i="1"/>
  <c r="BK504" i="1"/>
  <c r="BM504" i="1"/>
  <c r="BO504" i="1"/>
  <c r="Z506" i="1"/>
  <c r="J507" i="1"/>
  <c r="L507" i="1"/>
  <c r="G507" i="1"/>
  <c r="E507" i="1"/>
  <c r="M507" i="1"/>
  <c r="U507" i="1"/>
  <c r="F507" i="1"/>
  <c r="O507" i="1"/>
  <c r="K507" i="1"/>
  <c r="C508" i="1"/>
  <c r="B509" i="1" l="1"/>
  <c r="P508" i="1"/>
  <c r="T508" i="1"/>
  <c r="Q508" i="1"/>
  <c r="S508" i="1"/>
  <c r="R508" i="1"/>
  <c r="Z507" i="1"/>
  <c r="AA507" i="1" s="1"/>
  <c r="V507" i="1"/>
  <c r="W507" i="1" s="1"/>
  <c r="AW505" i="1"/>
  <c r="AT505" i="1"/>
  <c r="BA505" i="1"/>
  <c r="AS505" i="1"/>
  <c r="BC505" i="1"/>
  <c r="AQ505" i="1"/>
  <c r="AC505" i="1"/>
  <c r="AX505" i="1"/>
  <c r="AV505" i="1"/>
  <c r="AZ505" i="1"/>
  <c r="BB505" i="1"/>
  <c r="AP505" i="1"/>
  <c r="AR505" i="1"/>
  <c r="AU505" i="1"/>
  <c r="AY505" i="1"/>
  <c r="AE505" i="1"/>
  <c r="AK505" i="1"/>
  <c r="AG505" i="1"/>
  <c r="AM505" i="1"/>
  <c r="AI505" i="1"/>
  <c r="CE505" i="1"/>
  <c r="AD505" i="1"/>
  <c r="AH505" i="1"/>
  <c r="AL505" i="1"/>
  <c r="AF505" i="1"/>
  <c r="AN505" i="1"/>
  <c r="AJ505" i="1"/>
  <c r="AB505" i="1"/>
  <c r="AO505" i="1"/>
  <c r="I508" i="1"/>
  <c r="N508" i="1"/>
  <c r="BW505" i="1"/>
  <c r="BU505" i="1"/>
  <c r="BY505" i="1"/>
  <c r="BS505" i="1"/>
  <c r="BO505" i="1"/>
  <c r="BT505" i="1"/>
  <c r="BX505" i="1"/>
  <c r="BR505" i="1"/>
  <c r="BZ505" i="1"/>
  <c r="BV505" i="1"/>
  <c r="CB505" i="1"/>
  <c r="CD505" i="1"/>
  <c r="CC505" i="1"/>
  <c r="CA505" i="1"/>
  <c r="AA506" i="1"/>
  <c r="AT506" i="1" s="1"/>
  <c r="BM505" i="1"/>
  <c r="BK505" i="1"/>
  <c r="BI505" i="1"/>
  <c r="BH505" i="1"/>
  <c r="BN505" i="1"/>
  <c r="BJ505" i="1"/>
  <c r="BL505" i="1"/>
  <c r="BP505" i="1"/>
  <c r="BD505" i="1"/>
  <c r="BF505" i="1"/>
  <c r="BQ505" i="1"/>
  <c r="BG505" i="1"/>
  <c r="BE505" i="1"/>
  <c r="J508" i="1"/>
  <c r="G508" i="1"/>
  <c r="M508" i="1"/>
  <c r="L508" i="1"/>
  <c r="F508" i="1"/>
  <c r="E508" i="1"/>
  <c r="O508" i="1"/>
  <c r="V508" i="1" s="1"/>
  <c r="W508" i="1" s="1"/>
  <c r="C509" i="1"/>
  <c r="U508" i="1"/>
  <c r="K508" i="1"/>
  <c r="B510" i="1" l="1"/>
  <c r="S509" i="1"/>
  <c r="P509" i="1"/>
  <c r="T509" i="1"/>
  <c r="Q509" i="1"/>
  <c r="R509" i="1"/>
  <c r="BC507" i="1"/>
  <c r="AT507" i="1"/>
  <c r="AP506" i="1"/>
  <c r="AR506" i="1"/>
  <c r="AX506" i="1"/>
  <c r="AV506" i="1"/>
  <c r="AZ506" i="1"/>
  <c r="BB506" i="1"/>
  <c r="AQ507" i="1"/>
  <c r="BA506" i="1"/>
  <c r="AY506" i="1"/>
  <c r="AG507" i="1"/>
  <c r="AP507" i="1"/>
  <c r="BB507" i="1"/>
  <c r="AX507" i="1"/>
  <c r="AR507" i="1"/>
  <c r="AV507" i="1"/>
  <c r="AZ507" i="1"/>
  <c r="BA507" i="1"/>
  <c r="AS507" i="1"/>
  <c r="BC506" i="1"/>
  <c r="AU506" i="1"/>
  <c r="AY507" i="1"/>
  <c r="AW507" i="1"/>
  <c r="AS506" i="1"/>
  <c r="AU507" i="1"/>
  <c r="AW506" i="1"/>
  <c r="AQ506" i="1"/>
  <c r="BS506" i="1"/>
  <c r="AB506" i="1"/>
  <c r="AF506" i="1"/>
  <c r="AJ506" i="1"/>
  <c r="AN506" i="1"/>
  <c r="AH506" i="1"/>
  <c r="AL506" i="1"/>
  <c r="AD506" i="1"/>
  <c r="AO506" i="1"/>
  <c r="AC506" i="1"/>
  <c r="AM507" i="1"/>
  <c r="CC507" i="1"/>
  <c r="AD507" i="1"/>
  <c r="AH507" i="1"/>
  <c r="AL507" i="1"/>
  <c r="AB507" i="1"/>
  <c r="AJ507" i="1"/>
  <c r="AN507" i="1"/>
  <c r="AF507" i="1"/>
  <c r="AM506" i="1"/>
  <c r="AE507" i="1"/>
  <c r="AC507" i="1"/>
  <c r="AI506" i="1"/>
  <c r="AO507" i="1"/>
  <c r="AG506" i="1"/>
  <c r="AK506" i="1"/>
  <c r="AE506" i="1"/>
  <c r="AI507" i="1"/>
  <c r="AK507" i="1"/>
  <c r="I509" i="1"/>
  <c r="N509" i="1"/>
  <c r="BS507" i="1"/>
  <c r="BG507" i="1"/>
  <c r="BM507" i="1"/>
  <c r="BN507" i="1"/>
  <c r="BH507" i="1"/>
  <c r="BE507" i="1"/>
  <c r="BF507" i="1"/>
  <c r="CE507" i="1"/>
  <c r="BI507" i="1"/>
  <c r="BD507" i="1"/>
  <c r="BY507" i="1"/>
  <c r="BO507" i="1"/>
  <c r="BQ507" i="1"/>
  <c r="BP507" i="1"/>
  <c r="BW507" i="1"/>
  <c r="BU507" i="1"/>
  <c r="BK507" i="1"/>
  <c r="BJ507" i="1"/>
  <c r="BL507" i="1"/>
  <c r="CA507" i="1"/>
  <c r="BW506" i="1"/>
  <c r="CC506" i="1"/>
  <c r="BZ507" i="1"/>
  <c r="CB507" i="1"/>
  <c r="BR507" i="1"/>
  <c r="BX507" i="1"/>
  <c r="CD507" i="1"/>
  <c r="BV507" i="1"/>
  <c r="BT507" i="1"/>
  <c r="CE506" i="1"/>
  <c r="BK506" i="1"/>
  <c r="BT506" i="1"/>
  <c r="BX506" i="1"/>
  <c r="BZ506" i="1"/>
  <c r="CD506" i="1"/>
  <c r="BV506" i="1"/>
  <c r="CB506" i="1"/>
  <c r="BR506" i="1"/>
  <c r="BU506" i="1"/>
  <c r="CA506" i="1"/>
  <c r="BY506" i="1"/>
  <c r="BG506" i="1"/>
  <c r="BO506" i="1"/>
  <c r="BM506" i="1"/>
  <c r="BE506" i="1"/>
  <c r="BQ506" i="1"/>
  <c r="Z508" i="1"/>
  <c r="BP506" i="1"/>
  <c r="BD506" i="1"/>
  <c r="BJ506" i="1"/>
  <c r="BF506" i="1"/>
  <c r="BH506" i="1"/>
  <c r="BN506" i="1"/>
  <c r="BL506" i="1"/>
  <c r="BI506" i="1"/>
  <c r="J509" i="1"/>
  <c r="M509" i="1"/>
  <c r="F509" i="1"/>
  <c r="C510" i="1"/>
  <c r="O509" i="1"/>
  <c r="V509" i="1" s="1"/>
  <c r="W509" i="1" s="1"/>
  <c r="G509" i="1"/>
  <c r="K509" i="1"/>
  <c r="U509" i="1"/>
  <c r="E509" i="1"/>
  <c r="L509" i="1"/>
  <c r="B511" i="1" l="1"/>
  <c r="R510" i="1"/>
  <c r="S510" i="1"/>
  <c r="T510" i="1"/>
  <c r="P510" i="1"/>
  <c r="Q510" i="1"/>
  <c r="I510" i="1"/>
  <c r="N510" i="1"/>
  <c r="AA508" i="1"/>
  <c r="Z509" i="1"/>
  <c r="J510" i="1"/>
  <c r="E510" i="1"/>
  <c r="F510" i="1"/>
  <c r="C511" i="1"/>
  <c r="L510" i="1"/>
  <c r="U510" i="1"/>
  <c r="M510" i="1"/>
  <c r="G510" i="1"/>
  <c r="O510" i="1"/>
  <c r="V510" i="1" s="1"/>
  <c r="W510" i="1" s="1"/>
  <c r="K510" i="1"/>
  <c r="B512" i="1" l="1"/>
  <c r="Q511" i="1"/>
  <c r="R511" i="1"/>
  <c r="P511" i="1"/>
  <c r="S511" i="1"/>
  <c r="T511" i="1"/>
  <c r="AS508" i="1"/>
  <c r="AT508" i="1"/>
  <c r="BC508" i="1"/>
  <c r="AU508" i="1"/>
  <c r="AM508" i="1"/>
  <c r="AZ508" i="1"/>
  <c r="AX508" i="1"/>
  <c r="BB508" i="1"/>
  <c r="AP508" i="1"/>
  <c r="AR508" i="1"/>
  <c r="AV508" i="1"/>
  <c r="BA508" i="1"/>
  <c r="AW508" i="1"/>
  <c r="AY508" i="1"/>
  <c r="AQ508" i="1"/>
  <c r="AC508" i="1"/>
  <c r="AG508" i="1"/>
  <c r="BW508" i="1"/>
  <c r="AB508" i="1"/>
  <c r="AF508" i="1"/>
  <c r="AJ508" i="1"/>
  <c r="AN508" i="1"/>
  <c r="AD508" i="1"/>
  <c r="AL508" i="1"/>
  <c r="AH508" i="1"/>
  <c r="AI508" i="1"/>
  <c r="AK508" i="1"/>
  <c r="AO508" i="1"/>
  <c r="AE508" i="1"/>
  <c r="I511" i="1"/>
  <c r="N511" i="1"/>
  <c r="BU508" i="1"/>
  <c r="CE508" i="1"/>
  <c r="BI508" i="1"/>
  <c r="BX508" i="1"/>
  <c r="CB508" i="1"/>
  <c r="BR508" i="1"/>
  <c r="BZ508" i="1"/>
  <c r="CD508" i="1"/>
  <c r="BT508" i="1"/>
  <c r="BV508" i="1"/>
  <c r="CA508" i="1"/>
  <c r="BY508" i="1"/>
  <c r="CC508" i="1"/>
  <c r="BS508" i="1"/>
  <c r="BM508" i="1"/>
  <c r="BL508" i="1"/>
  <c r="BP508" i="1"/>
  <c r="BD508" i="1"/>
  <c r="BJ508" i="1"/>
  <c r="BF508" i="1"/>
  <c r="BH508" i="1"/>
  <c r="BN508" i="1"/>
  <c r="BK508" i="1"/>
  <c r="BQ508" i="1"/>
  <c r="BO508" i="1"/>
  <c r="AA509" i="1"/>
  <c r="Z510" i="1"/>
  <c r="BG508" i="1"/>
  <c r="BE508" i="1"/>
  <c r="J511" i="1"/>
  <c r="F511" i="1"/>
  <c r="M511" i="1"/>
  <c r="K511" i="1"/>
  <c r="E511" i="1"/>
  <c r="O511" i="1"/>
  <c r="V511" i="1" s="1"/>
  <c r="W511" i="1" s="1"/>
  <c r="U511" i="1"/>
  <c r="C512" i="1"/>
  <c r="L511" i="1"/>
  <c r="G511" i="1"/>
  <c r="B513" i="1" l="1"/>
  <c r="P512" i="1"/>
  <c r="T512" i="1"/>
  <c r="Q512" i="1"/>
  <c r="R512" i="1"/>
  <c r="S512" i="1"/>
  <c r="BC509" i="1"/>
  <c r="AT509" i="1"/>
  <c r="AU509" i="1"/>
  <c r="AW509" i="1"/>
  <c r="AS509" i="1"/>
  <c r="AQ509" i="1"/>
  <c r="AO509" i="1"/>
  <c r="AP509" i="1"/>
  <c r="AR509" i="1"/>
  <c r="AX509" i="1"/>
  <c r="AV509" i="1"/>
  <c r="BB509" i="1"/>
  <c r="AZ509" i="1"/>
  <c r="AY509" i="1"/>
  <c r="BA509" i="1"/>
  <c r="AE509" i="1"/>
  <c r="AC509" i="1"/>
  <c r="AK509" i="1"/>
  <c r="AI509" i="1"/>
  <c r="AD509" i="1"/>
  <c r="AH509" i="1"/>
  <c r="AL509" i="1"/>
  <c r="AF509" i="1"/>
  <c r="AN509" i="1"/>
  <c r="AB509" i="1"/>
  <c r="AJ509" i="1"/>
  <c r="AM509" i="1"/>
  <c r="AG509" i="1"/>
  <c r="I512" i="1"/>
  <c r="N512" i="1"/>
  <c r="BG509" i="1"/>
  <c r="BT509" i="1"/>
  <c r="BX509" i="1"/>
  <c r="CB509" i="1"/>
  <c r="BR509" i="1"/>
  <c r="BZ509" i="1"/>
  <c r="BV509" i="1"/>
  <c r="CD509" i="1"/>
  <c r="CC509" i="1"/>
  <c r="BS509" i="1"/>
  <c r="BY509" i="1"/>
  <c r="CA509" i="1"/>
  <c r="CE509" i="1"/>
  <c r="BW509" i="1"/>
  <c r="BU509" i="1"/>
  <c r="BE509" i="1"/>
  <c r="BK509" i="1"/>
  <c r="BQ509" i="1"/>
  <c r="BD509" i="1"/>
  <c r="BJ509" i="1"/>
  <c r="BH509" i="1"/>
  <c r="BN509" i="1"/>
  <c r="BP509" i="1"/>
  <c r="BF509" i="1"/>
  <c r="BL509" i="1"/>
  <c r="BM509" i="1"/>
  <c r="AA510" i="1"/>
  <c r="BO509" i="1"/>
  <c r="BI509" i="1"/>
  <c r="Z511" i="1"/>
  <c r="J512" i="1"/>
  <c r="U512" i="1"/>
  <c r="K512" i="1"/>
  <c r="G512" i="1"/>
  <c r="C513" i="1"/>
  <c r="O512" i="1"/>
  <c r="V512" i="1" s="1"/>
  <c r="W512" i="1" s="1"/>
  <c r="E512" i="1"/>
  <c r="L512" i="1"/>
  <c r="F512" i="1"/>
  <c r="M512" i="1"/>
  <c r="B514" i="1" l="1"/>
  <c r="P513" i="1"/>
  <c r="S513" i="1"/>
  <c r="T513" i="1"/>
  <c r="Q513" i="1"/>
  <c r="R513" i="1"/>
  <c r="AQ510" i="1"/>
  <c r="AT510" i="1"/>
  <c r="AY510" i="1"/>
  <c r="AC510" i="1"/>
  <c r="AR510" i="1"/>
  <c r="AV510" i="1"/>
  <c r="AX510" i="1"/>
  <c r="BB510" i="1"/>
  <c r="AP510" i="1"/>
  <c r="AZ510" i="1"/>
  <c r="AU510" i="1"/>
  <c r="BC510" i="1"/>
  <c r="AS510" i="1"/>
  <c r="AW510" i="1"/>
  <c r="BA510" i="1"/>
  <c r="AO510" i="1"/>
  <c r="AK510" i="1"/>
  <c r="AE510" i="1"/>
  <c r="AG510" i="1"/>
  <c r="CA510" i="1"/>
  <c r="AB510" i="1"/>
  <c r="AF510" i="1"/>
  <c r="AJ510" i="1"/>
  <c r="AN510" i="1"/>
  <c r="AH510" i="1"/>
  <c r="AD510" i="1"/>
  <c r="AL510" i="1"/>
  <c r="AM510" i="1"/>
  <c r="AI510" i="1"/>
  <c r="I513" i="1"/>
  <c r="N513" i="1"/>
  <c r="BW510" i="1"/>
  <c r="BY510" i="1"/>
  <c r="CE510" i="1"/>
  <c r="BS510" i="1"/>
  <c r="BE510" i="1"/>
  <c r="CB510" i="1"/>
  <c r="BX510" i="1"/>
  <c r="BT510" i="1"/>
  <c r="BV510" i="1"/>
  <c r="BR510" i="1"/>
  <c r="CD510" i="1"/>
  <c r="BZ510" i="1"/>
  <c r="BU510" i="1"/>
  <c r="CC510" i="1"/>
  <c r="BM510" i="1"/>
  <c r="BI510" i="1"/>
  <c r="BK510" i="1"/>
  <c r="BD510" i="1"/>
  <c r="BJ510" i="1"/>
  <c r="BH510" i="1"/>
  <c r="BN510" i="1"/>
  <c r="BL510" i="1"/>
  <c r="BF510" i="1"/>
  <c r="BP510" i="1"/>
  <c r="BO510" i="1"/>
  <c r="AA511" i="1"/>
  <c r="BQ510" i="1"/>
  <c r="BG510" i="1"/>
  <c r="Z512" i="1"/>
  <c r="J513" i="1"/>
  <c r="M513" i="1"/>
  <c r="F513" i="1"/>
  <c r="U513" i="1"/>
  <c r="E513" i="1"/>
  <c r="L513" i="1"/>
  <c r="K513" i="1"/>
  <c r="O513" i="1"/>
  <c r="V513" i="1" s="1"/>
  <c r="W513" i="1" s="1"/>
  <c r="C514" i="1"/>
  <c r="G513" i="1"/>
  <c r="B515" i="1" l="1"/>
  <c r="R514" i="1"/>
  <c r="S514" i="1"/>
  <c r="Q514" i="1"/>
  <c r="T514" i="1"/>
  <c r="P514" i="1"/>
  <c r="AS511" i="1"/>
  <c r="AT511" i="1"/>
  <c r="BC511" i="1"/>
  <c r="AO511" i="1"/>
  <c r="AP511" i="1"/>
  <c r="AR511" i="1"/>
  <c r="AX511" i="1"/>
  <c r="BB511" i="1"/>
  <c r="AV511" i="1"/>
  <c r="AZ511" i="1"/>
  <c r="BA511" i="1"/>
  <c r="AY511" i="1"/>
  <c r="AW511" i="1"/>
  <c r="AQ511" i="1"/>
  <c r="AU511" i="1"/>
  <c r="AK511" i="1"/>
  <c r="AI511" i="1"/>
  <c r="AE511" i="1"/>
  <c r="AC511" i="1"/>
  <c r="AD511" i="1"/>
  <c r="AH511" i="1"/>
  <c r="AL511" i="1"/>
  <c r="AB511" i="1"/>
  <c r="AJ511" i="1"/>
  <c r="AF511" i="1"/>
  <c r="AN511" i="1"/>
  <c r="AM511" i="1"/>
  <c r="AG511" i="1"/>
  <c r="I514" i="1"/>
  <c r="N514" i="1"/>
  <c r="CB511" i="1"/>
  <c r="BV511" i="1"/>
  <c r="BX511" i="1"/>
  <c r="BR511" i="1"/>
  <c r="BZ511" i="1"/>
  <c r="BT511" i="1"/>
  <c r="CD511" i="1"/>
  <c r="CE511" i="1"/>
  <c r="BY511" i="1"/>
  <c r="BU511" i="1"/>
  <c r="CC511" i="1"/>
  <c r="BW511" i="1"/>
  <c r="CA511" i="1"/>
  <c r="BS511" i="1"/>
  <c r="BP511" i="1"/>
  <c r="BD511" i="1"/>
  <c r="BJ511" i="1"/>
  <c r="BF511" i="1"/>
  <c r="BH511" i="1"/>
  <c r="BN511" i="1"/>
  <c r="BL511" i="1"/>
  <c r="BK511" i="1"/>
  <c r="BQ511" i="1"/>
  <c r="BE511" i="1"/>
  <c r="AA512" i="1"/>
  <c r="AT512" i="1" s="1"/>
  <c r="BG511" i="1"/>
  <c r="BO511" i="1"/>
  <c r="BM511" i="1"/>
  <c r="BI511" i="1"/>
  <c r="Z513" i="1"/>
  <c r="J514" i="1"/>
  <c r="U514" i="1"/>
  <c r="E514" i="1"/>
  <c r="G514" i="1"/>
  <c r="L514" i="1"/>
  <c r="C515" i="1"/>
  <c r="F514" i="1"/>
  <c r="O514" i="1"/>
  <c r="K514" i="1"/>
  <c r="M514" i="1"/>
  <c r="B516" i="1" l="1"/>
  <c r="Q515" i="1"/>
  <c r="R515" i="1"/>
  <c r="T515" i="1"/>
  <c r="P515" i="1"/>
  <c r="S515" i="1"/>
  <c r="Z514" i="1"/>
  <c r="V514" i="1"/>
  <c r="W514" i="1" s="1"/>
  <c r="AI512" i="1"/>
  <c r="AP512" i="1"/>
  <c r="AR512" i="1"/>
  <c r="AV512" i="1"/>
  <c r="AX512" i="1"/>
  <c r="AZ512" i="1"/>
  <c r="BB512" i="1"/>
  <c r="BA512" i="1"/>
  <c r="AU512" i="1"/>
  <c r="BC512" i="1"/>
  <c r="AS512" i="1"/>
  <c r="AW512" i="1"/>
  <c r="AQ512" i="1"/>
  <c r="AY512" i="1"/>
  <c r="AK512" i="1"/>
  <c r="AG512" i="1"/>
  <c r="AM512" i="1"/>
  <c r="BY512" i="1"/>
  <c r="AB512" i="1"/>
  <c r="AF512" i="1"/>
  <c r="AJ512" i="1"/>
  <c r="AN512" i="1"/>
  <c r="AD512" i="1"/>
  <c r="AL512" i="1"/>
  <c r="AH512" i="1"/>
  <c r="AC512" i="1"/>
  <c r="AO512" i="1"/>
  <c r="AE512" i="1"/>
  <c r="I515" i="1"/>
  <c r="N515" i="1"/>
  <c r="CE512" i="1"/>
  <c r="CD512" i="1"/>
  <c r="BX512" i="1"/>
  <c r="CB512" i="1"/>
  <c r="BT512" i="1"/>
  <c r="BZ512" i="1"/>
  <c r="BR512" i="1"/>
  <c r="BV512" i="1"/>
  <c r="BS512" i="1"/>
  <c r="BU512" i="1"/>
  <c r="BW512" i="1"/>
  <c r="CC512" i="1"/>
  <c r="AA514" i="1"/>
  <c r="CA512" i="1"/>
  <c r="BI512" i="1"/>
  <c r="BH512" i="1"/>
  <c r="BN512" i="1"/>
  <c r="BJ512" i="1"/>
  <c r="BL512" i="1"/>
  <c r="BD512" i="1"/>
  <c r="BP512" i="1"/>
  <c r="BF512" i="1"/>
  <c r="BG512" i="1"/>
  <c r="AA513" i="1"/>
  <c r="BK512" i="1"/>
  <c r="BM512" i="1"/>
  <c r="BO512" i="1"/>
  <c r="BQ512" i="1"/>
  <c r="BE512" i="1"/>
  <c r="J515" i="1"/>
  <c r="K515" i="1"/>
  <c r="F515" i="1"/>
  <c r="L515" i="1"/>
  <c r="U515" i="1"/>
  <c r="C516" i="1"/>
  <c r="M515" i="1"/>
  <c r="G515" i="1"/>
  <c r="O515" i="1"/>
  <c r="E515" i="1"/>
  <c r="B517" i="1" l="1"/>
  <c r="P516" i="1"/>
  <c r="T516" i="1"/>
  <c r="Q516" i="1"/>
  <c r="R516" i="1"/>
  <c r="S516" i="1"/>
  <c r="Z515" i="1"/>
  <c r="AA515" i="1" s="1"/>
  <c r="BJ515" i="1" s="1"/>
  <c r="V515" i="1"/>
  <c r="W515" i="1" s="1"/>
  <c r="BC513" i="1"/>
  <c r="AT513" i="1"/>
  <c r="BA514" i="1"/>
  <c r="AT514" i="1"/>
  <c r="BC514" i="1"/>
  <c r="AS514" i="1"/>
  <c r="AY513" i="1"/>
  <c r="AY514" i="1"/>
  <c r="AQ513" i="1"/>
  <c r="AS513" i="1"/>
  <c r="AE514" i="1"/>
  <c r="AP514" i="1"/>
  <c r="BB514" i="1"/>
  <c r="AX514" i="1"/>
  <c r="AV514" i="1"/>
  <c r="AR514" i="1"/>
  <c r="AZ514" i="1"/>
  <c r="AW514" i="1"/>
  <c r="AQ514" i="1"/>
  <c r="BA513" i="1"/>
  <c r="AG513" i="1"/>
  <c r="AX513" i="1"/>
  <c r="AV513" i="1"/>
  <c r="BB513" i="1"/>
  <c r="AZ513" i="1"/>
  <c r="AR513" i="1"/>
  <c r="AP513" i="1"/>
  <c r="AU514" i="1"/>
  <c r="AU513" i="1"/>
  <c r="AW513" i="1"/>
  <c r="AM514" i="1"/>
  <c r="AI514" i="1"/>
  <c r="AM513" i="1"/>
  <c r="AO513" i="1"/>
  <c r="AG514" i="1"/>
  <c r="AK514" i="1"/>
  <c r="AK513" i="1"/>
  <c r="BS514" i="1"/>
  <c r="AB514" i="1"/>
  <c r="AF514" i="1"/>
  <c r="AJ514" i="1"/>
  <c r="AN514" i="1"/>
  <c r="AH514" i="1"/>
  <c r="AL514" i="1"/>
  <c r="AD514" i="1"/>
  <c r="AO514" i="1"/>
  <c r="AC514" i="1"/>
  <c r="AE513" i="1"/>
  <c r="AD513" i="1"/>
  <c r="AH513" i="1"/>
  <c r="AL513" i="1"/>
  <c r="AF513" i="1"/>
  <c r="AN513" i="1"/>
  <c r="AJ513" i="1"/>
  <c r="AB513" i="1"/>
  <c r="AI513" i="1"/>
  <c r="AC513" i="1"/>
  <c r="BG514" i="1"/>
  <c r="BP514" i="1"/>
  <c r="I516" i="1"/>
  <c r="N516" i="1"/>
  <c r="BM514" i="1"/>
  <c r="BE514" i="1"/>
  <c r="BL514" i="1"/>
  <c r="BY514" i="1"/>
  <c r="BO514" i="1"/>
  <c r="BN514" i="1"/>
  <c r="BQ514" i="1"/>
  <c r="BK514" i="1"/>
  <c r="BJ514" i="1"/>
  <c r="BU514" i="1"/>
  <c r="BD514" i="1"/>
  <c r="BW514" i="1"/>
  <c r="BF514" i="1"/>
  <c r="BH514" i="1"/>
  <c r="CA514" i="1"/>
  <c r="CC514" i="1"/>
  <c r="BI514" i="1"/>
  <c r="CE514" i="1"/>
  <c r="BK513" i="1"/>
  <c r="BT513" i="1"/>
  <c r="CB513" i="1"/>
  <c r="BZ513" i="1"/>
  <c r="BX513" i="1"/>
  <c r="BV513" i="1"/>
  <c r="BR513" i="1"/>
  <c r="CD513" i="1"/>
  <c r="BY513" i="1"/>
  <c r="BS513" i="1"/>
  <c r="CE513" i="1"/>
  <c r="BU513" i="1"/>
  <c r="BT514" i="1"/>
  <c r="CB514" i="1"/>
  <c r="BR514" i="1"/>
  <c r="BZ514" i="1"/>
  <c r="BX514" i="1"/>
  <c r="BV514" i="1"/>
  <c r="CD514" i="1"/>
  <c r="CA513" i="1"/>
  <c r="CC513" i="1"/>
  <c r="BW513" i="1"/>
  <c r="BM513" i="1"/>
  <c r="BO513" i="1"/>
  <c r="BG513" i="1"/>
  <c r="BE513" i="1"/>
  <c r="BI513" i="1"/>
  <c r="BD513" i="1"/>
  <c r="BJ513" i="1"/>
  <c r="BF513" i="1"/>
  <c r="BP513" i="1"/>
  <c r="BH513" i="1"/>
  <c r="BN513" i="1"/>
  <c r="BL513" i="1"/>
  <c r="BQ513" i="1"/>
  <c r="J516" i="1"/>
  <c r="C517" i="1"/>
  <c r="O516" i="1"/>
  <c r="V516" i="1" s="1"/>
  <c r="W516" i="1" s="1"/>
  <c r="L516" i="1"/>
  <c r="K516" i="1"/>
  <c r="E516" i="1"/>
  <c r="M516" i="1"/>
  <c r="G516" i="1"/>
  <c r="U516" i="1"/>
  <c r="F516" i="1"/>
  <c r="B518" i="1" l="1"/>
  <c r="S517" i="1"/>
  <c r="P517" i="1"/>
  <c r="T517" i="1"/>
  <c r="R517" i="1"/>
  <c r="Q517" i="1"/>
  <c r="AU515" i="1"/>
  <c r="AT515" i="1"/>
  <c r="BA515" i="1"/>
  <c r="AS515" i="1"/>
  <c r="AW515" i="1"/>
  <c r="AQ515" i="1"/>
  <c r="AG515" i="1"/>
  <c r="AV515" i="1"/>
  <c r="BB515" i="1"/>
  <c r="AX515" i="1"/>
  <c r="AZ515" i="1"/>
  <c r="AR515" i="1"/>
  <c r="AP515" i="1"/>
  <c r="BC515" i="1"/>
  <c r="AY515" i="1"/>
  <c r="AI515" i="1"/>
  <c r="AK515" i="1"/>
  <c r="AM515" i="1"/>
  <c r="BS515" i="1"/>
  <c r="AD515" i="1"/>
  <c r="AH515" i="1"/>
  <c r="AL515" i="1"/>
  <c r="AB515" i="1"/>
  <c r="AJ515" i="1"/>
  <c r="AN515" i="1"/>
  <c r="AF515" i="1"/>
  <c r="AE515" i="1"/>
  <c r="AC515" i="1"/>
  <c r="AO515" i="1"/>
  <c r="I517" i="1"/>
  <c r="N517" i="1"/>
  <c r="BI515" i="1"/>
  <c r="BD515" i="1"/>
  <c r="BE515" i="1"/>
  <c r="BN515" i="1"/>
  <c r="BQ515" i="1"/>
  <c r="BY515" i="1"/>
  <c r="BF515" i="1"/>
  <c r="BP515" i="1"/>
  <c r="BG515" i="1"/>
  <c r="CE515" i="1"/>
  <c r="BH515" i="1"/>
  <c r="BL515" i="1"/>
  <c r="BO515" i="1"/>
  <c r="BM515" i="1"/>
  <c r="BW515" i="1"/>
  <c r="BK515" i="1"/>
  <c r="CA515" i="1"/>
  <c r="BR515" i="1"/>
  <c r="BT515" i="1"/>
  <c r="CB515" i="1"/>
  <c r="BX515" i="1"/>
  <c r="BZ515" i="1"/>
  <c r="BV515" i="1"/>
  <c r="CD515" i="1"/>
  <c r="BU515" i="1"/>
  <c r="CC515" i="1"/>
  <c r="Z516" i="1"/>
  <c r="J517" i="1"/>
  <c r="C518" i="1"/>
  <c r="K517" i="1"/>
  <c r="M517" i="1"/>
  <c r="L517" i="1"/>
  <c r="G517" i="1"/>
  <c r="E517" i="1"/>
  <c r="O517" i="1"/>
  <c r="V517" i="1" s="1"/>
  <c r="W517" i="1" s="1"/>
  <c r="F517" i="1"/>
  <c r="U517" i="1"/>
  <c r="B519" i="1" l="1"/>
  <c r="R518" i="1"/>
  <c r="S518" i="1"/>
  <c r="P518" i="1"/>
  <c r="Q518" i="1"/>
  <c r="T518" i="1"/>
  <c r="I518" i="1"/>
  <c r="N518" i="1"/>
  <c r="AA516" i="1"/>
  <c r="Z517" i="1"/>
  <c r="J518" i="1"/>
  <c r="F518" i="1"/>
  <c r="E518" i="1"/>
  <c r="L518" i="1"/>
  <c r="K518" i="1"/>
  <c r="M518" i="1"/>
  <c r="U518" i="1"/>
  <c r="G518" i="1"/>
  <c r="O518" i="1"/>
  <c r="V518" i="1" s="1"/>
  <c r="W518" i="1" s="1"/>
  <c r="C519" i="1"/>
  <c r="B520" i="1" l="1"/>
  <c r="Q519" i="1"/>
  <c r="R519" i="1"/>
  <c r="P519" i="1"/>
  <c r="S519" i="1"/>
  <c r="T519" i="1"/>
  <c r="AU516" i="1"/>
  <c r="AT516" i="1"/>
  <c r="AS516" i="1"/>
  <c r="BA516" i="1"/>
  <c r="AI516" i="1"/>
  <c r="BB516" i="1"/>
  <c r="AR516" i="1"/>
  <c r="AX516" i="1"/>
  <c r="AZ516" i="1"/>
  <c r="AV516" i="1"/>
  <c r="AP516" i="1"/>
  <c r="AW516" i="1"/>
  <c r="BC516" i="1"/>
  <c r="AY516" i="1"/>
  <c r="AQ516" i="1"/>
  <c r="AG516" i="1"/>
  <c r="AM516" i="1"/>
  <c r="AC516" i="1"/>
  <c r="BW516" i="1"/>
  <c r="AB516" i="1"/>
  <c r="AF516" i="1"/>
  <c r="AJ516" i="1"/>
  <c r="AN516" i="1"/>
  <c r="AD516" i="1"/>
  <c r="AL516" i="1"/>
  <c r="AH516" i="1"/>
  <c r="AK516" i="1"/>
  <c r="AO516" i="1"/>
  <c r="AE516" i="1"/>
  <c r="I519" i="1"/>
  <c r="N519" i="1"/>
  <c r="CA516" i="1"/>
  <c r="CE516" i="1"/>
  <c r="CC516" i="1"/>
  <c r="BU516" i="1"/>
  <c r="BO516" i="1"/>
  <c r="BT516" i="1"/>
  <c r="CB516" i="1"/>
  <c r="BX516" i="1"/>
  <c r="BR516" i="1"/>
  <c r="BZ516" i="1"/>
  <c r="BV516" i="1"/>
  <c r="CD516" i="1"/>
  <c r="BY516" i="1"/>
  <c r="BS516" i="1"/>
  <c r="BG516" i="1"/>
  <c r="BM516" i="1"/>
  <c r="BK516" i="1"/>
  <c r="AA517" i="1"/>
  <c r="BQ516" i="1"/>
  <c r="BI516" i="1"/>
  <c r="BD516" i="1"/>
  <c r="BJ516" i="1"/>
  <c r="BH516" i="1"/>
  <c r="BN516" i="1"/>
  <c r="BF516" i="1"/>
  <c r="BL516" i="1"/>
  <c r="BP516" i="1"/>
  <c r="BE516" i="1"/>
  <c r="Z518" i="1"/>
  <c r="J519" i="1"/>
  <c r="F519" i="1"/>
  <c r="L519" i="1"/>
  <c r="M519" i="1"/>
  <c r="G519" i="1"/>
  <c r="C520" i="1"/>
  <c r="E519" i="1"/>
  <c r="K519" i="1"/>
  <c r="O519" i="1"/>
  <c r="U519" i="1"/>
  <c r="B521" i="1" l="1"/>
  <c r="P520" i="1"/>
  <c r="T520" i="1"/>
  <c r="Q520" i="1"/>
  <c r="S520" i="1"/>
  <c r="R520" i="1"/>
  <c r="Z519" i="1"/>
  <c r="AA519" i="1" s="1"/>
  <c r="V519" i="1"/>
  <c r="W519" i="1" s="1"/>
  <c r="AY517" i="1"/>
  <c r="AT517" i="1"/>
  <c r="AU517" i="1"/>
  <c r="AS517" i="1"/>
  <c r="BC517" i="1"/>
  <c r="AW517" i="1"/>
  <c r="AO517" i="1"/>
  <c r="AZ517" i="1"/>
  <c r="BB517" i="1"/>
  <c r="AX517" i="1"/>
  <c r="AV517" i="1"/>
  <c r="AP517" i="1"/>
  <c r="AR517" i="1"/>
  <c r="BA517" i="1"/>
  <c r="AQ517" i="1"/>
  <c r="AK517" i="1"/>
  <c r="AM517" i="1"/>
  <c r="AG517" i="1"/>
  <c r="AI517" i="1"/>
  <c r="AC517" i="1"/>
  <c r="AE517" i="1"/>
  <c r="BU517" i="1"/>
  <c r="AD517" i="1"/>
  <c r="AH517" i="1"/>
  <c r="AL517" i="1"/>
  <c r="AF517" i="1"/>
  <c r="AN517" i="1"/>
  <c r="AB517" i="1"/>
  <c r="AJ517" i="1"/>
  <c r="I520" i="1"/>
  <c r="N520" i="1"/>
  <c r="CE517" i="1"/>
  <c r="CC517" i="1"/>
  <c r="CA517" i="1"/>
  <c r="BS517" i="1"/>
  <c r="BG517" i="1"/>
  <c r="CB517" i="1"/>
  <c r="BX517" i="1"/>
  <c r="BT517" i="1"/>
  <c r="BR517" i="1"/>
  <c r="CD517" i="1"/>
  <c r="BZ517" i="1"/>
  <c r="BV517" i="1"/>
  <c r="BW517" i="1"/>
  <c r="BY517" i="1"/>
  <c r="BE517" i="1"/>
  <c r="BD517" i="1"/>
  <c r="BJ517" i="1"/>
  <c r="BF517" i="1"/>
  <c r="BH517" i="1"/>
  <c r="BN517" i="1"/>
  <c r="BP517" i="1"/>
  <c r="BL517" i="1"/>
  <c r="BO517" i="1"/>
  <c r="BQ517" i="1"/>
  <c r="BM517" i="1"/>
  <c r="AA518" i="1"/>
  <c r="BK517" i="1"/>
  <c r="BI517" i="1"/>
  <c r="J520" i="1"/>
  <c r="G520" i="1"/>
  <c r="F520" i="1"/>
  <c r="O520" i="1"/>
  <c r="V520" i="1" s="1"/>
  <c r="W520" i="1" s="1"/>
  <c r="K520" i="1"/>
  <c r="M520" i="1"/>
  <c r="C521" i="1"/>
  <c r="L520" i="1"/>
  <c r="E520" i="1"/>
  <c r="U520" i="1"/>
  <c r="B522" i="1" l="1"/>
  <c r="S521" i="1"/>
  <c r="P521" i="1"/>
  <c r="T521" i="1"/>
  <c r="Q521" i="1"/>
  <c r="R521" i="1"/>
  <c r="AU518" i="1"/>
  <c r="AT518" i="1"/>
  <c r="AQ519" i="1"/>
  <c r="AT519" i="1"/>
  <c r="AU519" i="1"/>
  <c r="AE518" i="1"/>
  <c r="AV518" i="1"/>
  <c r="AZ518" i="1"/>
  <c r="AR518" i="1"/>
  <c r="AX518" i="1"/>
  <c r="BB518" i="1"/>
  <c r="AP518" i="1"/>
  <c r="AC519" i="1"/>
  <c r="AZ519" i="1"/>
  <c r="AR519" i="1"/>
  <c r="BB519" i="1"/>
  <c r="AX519" i="1"/>
  <c r="AV519" i="1"/>
  <c r="AP519" i="1"/>
  <c r="BC519" i="1"/>
  <c r="AQ518" i="1"/>
  <c r="AY518" i="1"/>
  <c r="AW519" i="1"/>
  <c r="BA519" i="1"/>
  <c r="BA518" i="1"/>
  <c r="BC518" i="1"/>
  <c r="AY519" i="1"/>
  <c r="AS519" i="1"/>
  <c r="AW518" i="1"/>
  <c r="AS518" i="1"/>
  <c r="AE519" i="1"/>
  <c r="AO518" i="1"/>
  <c r="AK518" i="1"/>
  <c r="AB518" i="1"/>
  <c r="AF518" i="1"/>
  <c r="AJ518" i="1"/>
  <c r="AN518" i="1"/>
  <c r="AH518" i="1"/>
  <c r="AD518" i="1"/>
  <c r="AL518" i="1"/>
  <c r="BU519" i="1"/>
  <c r="AD519" i="1"/>
  <c r="AH519" i="1"/>
  <c r="AL519" i="1"/>
  <c r="AB519" i="1"/>
  <c r="AJ519" i="1"/>
  <c r="AF519" i="1"/>
  <c r="AN519" i="1"/>
  <c r="AI519" i="1"/>
  <c r="AO519" i="1"/>
  <c r="AG518" i="1"/>
  <c r="AC518" i="1"/>
  <c r="AK519" i="1"/>
  <c r="AM518" i="1"/>
  <c r="AM519" i="1"/>
  <c r="AG519" i="1"/>
  <c r="AI518" i="1"/>
  <c r="I521" i="1"/>
  <c r="N521" i="1"/>
  <c r="BQ518" i="1"/>
  <c r="BV518" i="1"/>
  <c r="BT518" i="1"/>
  <c r="CB518" i="1"/>
  <c r="BX518" i="1"/>
  <c r="BR518" i="1"/>
  <c r="BZ518" i="1"/>
  <c r="CD518" i="1"/>
  <c r="CA519" i="1"/>
  <c r="CC519" i="1"/>
  <c r="BY519" i="1"/>
  <c r="BU518" i="1"/>
  <c r="CA518" i="1"/>
  <c r="CC518" i="1"/>
  <c r="CE518" i="1"/>
  <c r="BW518" i="1"/>
  <c r="BK519" i="1"/>
  <c r="BT519" i="1"/>
  <c r="CB519" i="1"/>
  <c r="BX519" i="1"/>
  <c r="BR519" i="1"/>
  <c r="BZ519" i="1"/>
  <c r="BV519" i="1"/>
  <c r="CD519" i="1"/>
  <c r="BW519" i="1"/>
  <c r="CE519" i="1"/>
  <c r="BS519" i="1"/>
  <c r="BY518" i="1"/>
  <c r="BS518" i="1"/>
  <c r="BE518" i="1"/>
  <c r="BI519" i="1"/>
  <c r="BG518" i="1"/>
  <c r="BQ519" i="1"/>
  <c r="BO518" i="1"/>
  <c r="BM518" i="1"/>
  <c r="BK518" i="1"/>
  <c r="BD518" i="1"/>
  <c r="BJ518" i="1"/>
  <c r="BH518" i="1"/>
  <c r="BN518" i="1"/>
  <c r="BL518" i="1"/>
  <c r="BF518" i="1"/>
  <c r="BP518" i="1"/>
  <c r="BI518" i="1"/>
  <c r="Z520" i="1"/>
  <c r="BN519" i="1"/>
  <c r="BH519" i="1"/>
  <c r="BL519" i="1"/>
  <c r="BD519" i="1"/>
  <c r="BJ519" i="1"/>
  <c r="BF519" i="1"/>
  <c r="BP519" i="1"/>
  <c r="BM519" i="1"/>
  <c r="BO519" i="1"/>
  <c r="BG519" i="1"/>
  <c r="BE519" i="1"/>
  <c r="J521" i="1"/>
  <c r="O521" i="1"/>
  <c r="V521" i="1" s="1"/>
  <c r="W521" i="1" s="1"/>
  <c r="C522" i="1"/>
  <c r="K521" i="1"/>
  <c r="G521" i="1"/>
  <c r="L521" i="1"/>
  <c r="M521" i="1"/>
  <c r="E521" i="1"/>
  <c r="F521" i="1"/>
  <c r="U521" i="1"/>
  <c r="B523" i="1" l="1"/>
  <c r="R522" i="1"/>
  <c r="S522" i="1"/>
  <c r="P522" i="1"/>
  <c r="Q522" i="1"/>
  <c r="T522" i="1"/>
  <c r="I522" i="1"/>
  <c r="N522" i="1"/>
  <c r="AA520" i="1"/>
  <c r="Z521" i="1"/>
  <c r="J522" i="1"/>
  <c r="E522" i="1"/>
  <c r="U522" i="1"/>
  <c r="G522" i="1"/>
  <c r="O522" i="1"/>
  <c r="V522" i="1" s="1"/>
  <c r="W522" i="1" s="1"/>
  <c r="L522" i="1"/>
  <c r="K522" i="1"/>
  <c r="F522" i="1"/>
  <c r="C523" i="1"/>
  <c r="M522" i="1"/>
  <c r="B524" i="1" l="1"/>
  <c r="Q523" i="1"/>
  <c r="R523" i="1"/>
  <c r="T523" i="1"/>
  <c r="P523" i="1"/>
  <c r="S523" i="1"/>
  <c r="AS520" i="1"/>
  <c r="AT520" i="1"/>
  <c r="AQ520" i="1"/>
  <c r="AU520" i="1"/>
  <c r="AG520" i="1"/>
  <c r="AV520" i="1"/>
  <c r="AP520" i="1"/>
  <c r="AX520" i="1"/>
  <c r="BB520" i="1"/>
  <c r="AZ520" i="1"/>
  <c r="AR520" i="1"/>
  <c r="BA520" i="1"/>
  <c r="BC520" i="1"/>
  <c r="AY520" i="1"/>
  <c r="AW520" i="1"/>
  <c r="AK520" i="1"/>
  <c r="AO520" i="1"/>
  <c r="AE520" i="1"/>
  <c r="CC520" i="1"/>
  <c r="AB520" i="1"/>
  <c r="AF520" i="1"/>
  <c r="AJ520" i="1"/>
  <c r="AN520" i="1"/>
  <c r="AD520" i="1"/>
  <c r="AL520" i="1"/>
  <c r="AH520" i="1"/>
  <c r="AM520" i="1"/>
  <c r="AC520" i="1"/>
  <c r="AI520" i="1"/>
  <c r="I523" i="1"/>
  <c r="N523" i="1"/>
  <c r="BW520" i="1"/>
  <c r="CA520" i="1"/>
  <c r="BI520" i="1"/>
  <c r="BT520" i="1"/>
  <c r="BX520" i="1"/>
  <c r="BR520" i="1"/>
  <c r="BV520" i="1"/>
  <c r="BZ520" i="1"/>
  <c r="CD520" i="1"/>
  <c r="CB520" i="1"/>
  <c r="CE520" i="1"/>
  <c r="BU520" i="1"/>
  <c r="BS520" i="1"/>
  <c r="BY520" i="1"/>
  <c r="BM520" i="1"/>
  <c r="BG520" i="1"/>
  <c r="BQ520" i="1"/>
  <c r="BO520" i="1"/>
  <c r="AA521" i="1"/>
  <c r="BE520" i="1"/>
  <c r="BP520" i="1"/>
  <c r="BF520" i="1"/>
  <c r="BD520" i="1"/>
  <c r="BJ520" i="1"/>
  <c r="BL520" i="1"/>
  <c r="BH520" i="1"/>
  <c r="BN520" i="1"/>
  <c r="BK520" i="1"/>
  <c r="Z522" i="1"/>
  <c r="J523" i="1"/>
  <c r="O523" i="1"/>
  <c r="M523" i="1"/>
  <c r="C524" i="1"/>
  <c r="L523" i="1"/>
  <c r="E523" i="1"/>
  <c r="U523" i="1"/>
  <c r="G523" i="1"/>
  <c r="F523" i="1"/>
  <c r="K523" i="1"/>
  <c r="B525" i="1" l="1"/>
  <c r="P524" i="1"/>
  <c r="T524" i="1"/>
  <c r="Q524" i="1"/>
  <c r="R524" i="1"/>
  <c r="S524" i="1"/>
  <c r="Z523" i="1"/>
  <c r="V523" i="1"/>
  <c r="W523" i="1" s="1"/>
  <c r="AS521" i="1"/>
  <c r="AT521" i="1"/>
  <c r="BC521" i="1"/>
  <c r="AQ521" i="1"/>
  <c r="AW521" i="1"/>
  <c r="AO521" i="1"/>
  <c r="AR521" i="1"/>
  <c r="AV521" i="1"/>
  <c r="AZ521" i="1"/>
  <c r="AX521" i="1"/>
  <c r="BB521" i="1"/>
  <c r="AP521" i="1"/>
  <c r="BA521" i="1"/>
  <c r="AY521" i="1"/>
  <c r="AU521" i="1"/>
  <c r="CE521" i="1"/>
  <c r="AD521" i="1"/>
  <c r="AH521" i="1"/>
  <c r="AL521" i="1"/>
  <c r="AF521" i="1"/>
  <c r="AN521" i="1"/>
  <c r="AJ521" i="1"/>
  <c r="AB521" i="1"/>
  <c r="AM521" i="1"/>
  <c r="AK521" i="1"/>
  <c r="AE521" i="1"/>
  <c r="AG521" i="1"/>
  <c r="AI521" i="1"/>
  <c r="AC521" i="1"/>
  <c r="I524" i="1"/>
  <c r="N524" i="1"/>
  <c r="CC521" i="1"/>
  <c r="BY521" i="1"/>
  <c r="BS521" i="1"/>
  <c r="BW521" i="1"/>
  <c r="BM521" i="1"/>
  <c r="CB521" i="1"/>
  <c r="BX521" i="1"/>
  <c r="BT521" i="1"/>
  <c r="BR521" i="1"/>
  <c r="BZ521" i="1"/>
  <c r="BV521" i="1"/>
  <c r="CD521" i="1"/>
  <c r="BU521" i="1"/>
  <c r="CA521" i="1"/>
  <c r="BI521" i="1"/>
  <c r="BO521" i="1"/>
  <c r="BG521" i="1"/>
  <c r="BK521" i="1"/>
  <c r="BQ521" i="1"/>
  <c r="AA523" i="1"/>
  <c r="AT523" i="1" s="1"/>
  <c r="AA522" i="1"/>
  <c r="BF521" i="1"/>
  <c r="BN521" i="1"/>
  <c r="BP521" i="1"/>
  <c r="BD521" i="1"/>
  <c r="BJ521" i="1"/>
  <c r="BL521" i="1"/>
  <c r="BH521" i="1"/>
  <c r="BE521" i="1"/>
  <c r="J524" i="1"/>
  <c r="L524" i="1"/>
  <c r="K524" i="1"/>
  <c r="E524" i="1"/>
  <c r="O524" i="1"/>
  <c r="V524" i="1" s="1"/>
  <c r="W524" i="1" s="1"/>
  <c r="G524" i="1"/>
  <c r="U524" i="1"/>
  <c r="F524" i="1"/>
  <c r="M524" i="1"/>
  <c r="C525" i="1"/>
  <c r="B526" i="1" l="1"/>
  <c r="S525" i="1"/>
  <c r="P525" i="1"/>
  <c r="T525" i="1"/>
  <c r="R525" i="1"/>
  <c r="Q525" i="1"/>
  <c r="AU522" i="1"/>
  <c r="AT522" i="1"/>
  <c r="AC523" i="1"/>
  <c r="AV523" i="1"/>
  <c r="AX523" i="1"/>
  <c r="AZ523" i="1"/>
  <c r="AR523" i="1"/>
  <c r="BB523" i="1"/>
  <c r="AP523" i="1"/>
  <c r="BA522" i="1"/>
  <c r="AW522" i="1"/>
  <c r="AY523" i="1"/>
  <c r="AY522" i="1"/>
  <c r="AQ523" i="1"/>
  <c r="AW523" i="1"/>
  <c r="AS522" i="1"/>
  <c r="BA523" i="1"/>
  <c r="BC523" i="1"/>
  <c r="AP522" i="1"/>
  <c r="AX522" i="1"/>
  <c r="AR522" i="1"/>
  <c r="AV522" i="1"/>
  <c r="AZ522" i="1"/>
  <c r="BB522" i="1"/>
  <c r="AQ522" i="1"/>
  <c r="BC522" i="1"/>
  <c r="AU523" i="1"/>
  <c r="AS523" i="1"/>
  <c r="BU522" i="1"/>
  <c r="AB522" i="1"/>
  <c r="AF522" i="1"/>
  <c r="AJ522" i="1"/>
  <c r="AN522" i="1"/>
  <c r="AH522" i="1"/>
  <c r="AL522" i="1"/>
  <c r="AD522" i="1"/>
  <c r="AE523" i="1"/>
  <c r="AM522" i="1"/>
  <c r="BY523" i="1"/>
  <c r="AD523" i="1"/>
  <c r="AH523" i="1"/>
  <c r="AL523" i="1"/>
  <c r="AB523" i="1"/>
  <c r="AJ523" i="1"/>
  <c r="AN523" i="1"/>
  <c r="AF523" i="1"/>
  <c r="AO523" i="1"/>
  <c r="AO522" i="1"/>
  <c r="AI522" i="1"/>
  <c r="AK523" i="1"/>
  <c r="AK522" i="1"/>
  <c r="AE522" i="1"/>
  <c r="AI523" i="1"/>
  <c r="AM523" i="1"/>
  <c r="AG523" i="1"/>
  <c r="AG522" i="1"/>
  <c r="AC522" i="1"/>
  <c r="I525" i="1"/>
  <c r="N525" i="1"/>
  <c r="CC522" i="1"/>
  <c r="BW523" i="1"/>
  <c r="BO523" i="1"/>
  <c r="BX523" i="1"/>
  <c r="CB523" i="1"/>
  <c r="BV523" i="1"/>
  <c r="BT523" i="1"/>
  <c r="BR523" i="1"/>
  <c r="CD523" i="1"/>
  <c r="BZ523" i="1"/>
  <c r="BW522" i="1"/>
  <c r="CE523" i="1"/>
  <c r="CC523" i="1"/>
  <c r="BG522" i="1"/>
  <c r="BT522" i="1"/>
  <c r="BX522" i="1"/>
  <c r="BR522" i="1"/>
  <c r="CB522" i="1"/>
  <c r="BV522" i="1"/>
  <c r="CD522" i="1"/>
  <c r="BZ522" i="1"/>
  <c r="CE522" i="1"/>
  <c r="BS522" i="1"/>
  <c r="CA523" i="1"/>
  <c r="BS523" i="1"/>
  <c r="BY522" i="1"/>
  <c r="CA522" i="1"/>
  <c r="BU523" i="1"/>
  <c r="BO522" i="1"/>
  <c r="BI522" i="1"/>
  <c r="BQ523" i="1"/>
  <c r="BF522" i="1"/>
  <c r="BL522" i="1"/>
  <c r="BP522" i="1"/>
  <c r="BH522" i="1"/>
  <c r="BN522" i="1"/>
  <c r="BJ522" i="1"/>
  <c r="BD522" i="1"/>
  <c r="BQ522" i="1"/>
  <c r="BN523" i="1"/>
  <c r="BL523" i="1"/>
  <c r="BP523" i="1"/>
  <c r="BH523" i="1"/>
  <c r="BJ523" i="1"/>
  <c r="BD523" i="1"/>
  <c r="BF523" i="1"/>
  <c r="BE523" i="1"/>
  <c r="BM522" i="1"/>
  <c r="BI523" i="1"/>
  <c r="BK523" i="1"/>
  <c r="Z524" i="1"/>
  <c r="BE522" i="1"/>
  <c r="BK522" i="1"/>
  <c r="BM523" i="1"/>
  <c r="BG523" i="1"/>
  <c r="J525" i="1"/>
  <c r="E525" i="1"/>
  <c r="O525" i="1"/>
  <c r="V525" i="1" s="1"/>
  <c r="W525" i="1" s="1"/>
  <c r="G525" i="1"/>
  <c r="C526" i="1"/>
  <c r="U525" i="1"/>
  <c r="K525" i="1"/>
  <c r="M525" i="1"/>
  <c r="L525" i="1"/>
  <c r="F525" i="1"/>
  <c r="B527" i="1" l="1"/>
  <c r="R526" i="1"/>
  <c r="S526" i="1"/>
  <c r="P526" i="1"/>
  <c r="Q526" i="1"/>
  <c r="T526" i="1"/>
  <c r="I526" i="1"/>
  <c r="N526" i="1"/>
  <c r="AA524" i="1"/>
  <c r="Z525" i="1"/>
  <c r="J526" i="1"/>
  <c r="L526" i="1"/>
  <c r="F526" i="1"/>
  <c r="O526" i="1"/>
  <c r="V526" i="1" s="1"/>
  <c r="W526" i="1" s="1"/>
  <c r="K526" i="1"/>
  <c r="G526" i="1"/>
  <c r="U526" i="1"/>
  <c r="E526" i="1"/>
  <c r="M526" i="1"/>
  <c r="C527" i="1"/>
  <c r="B528" i="1" l="1"/>
  <c r="Q527" i="1"/>
  <c r="R527" i="1"/>
  <c r="P527" i="1"/>
  <c r="S527" i="1"/>
  <c r="T527" i="1"/>
  <c r="AU524" i="1"/>
  <c r="AT524" i="1"/>
  <c r="BC524" i="1"/>
  <c r="AY524" i="1"/>
  <c r="AG524" i="1"/>
  <c r="AV524" i="1"/>
  <c r="AZ524" i="1"/>
  <c r="AR524" i="1"/>
  <c r="AX524" i="1"/>
  <c r="AP524" i="1"/>
  <c r="BB524" i="1"/>
  <c r="AQ524" i="1"/>
  <c r="AS524" i="1"/>
  <c r="BA524" i="1"/>
  <c r="AW524" i="1"/>
  <c r="AI524" i="1"/>
  <c r="AC524" i="1"/>
  <c r="AO524" i="1"/>
  <c r="AE524" i="1"/>
  <c r="BW524" i="1"/>
  <c r="AB524" i="1"/>
  <c r="AF524" i="1"/>
  <c r="AJ524" i="1"/>
  <c r="AN524" i="1"/>
  <c r="AD524" i="1"/>
  <c r="AL524" i="1"/>
  <c r="AH524" i="1"/>
  <c r="AK524" i="1"/>
  <c r="AM524" i="1"/>
  <c r="I527" i="1"/>
  <c r="N527" i="1"/>
  <c r="CE524" i="1"/>
  <c r="BU524" i="1"/>
  <c r="BS524" i="1"/>
  <c r="BY524" i="1"/>
  <c r="BM524" i="1"/>
  <c r="CB524" i="1"/>
  <c r="BX524" i="1"/>
  <c r="BR524" i="1"/>
  <c r="BV524" i="1"/>
  <c r="CD524" i="1"/>
  <c r="BT524" i="1"/>
  <c r="BZ524" i="1"/>
  <c r="CC524" i="1"/>
  <c r="CA524" i="1"/>
  <c r="BI524" i="1"/>
  <c r="BK524" i="1"/>
  <c r="BG524" i="1"/>
  <c r="AA525" i="1"/>
  <c r="BO524" i="1"/>
  <c r="BE524" i="1"/>
  <c r="BH524" i="1"/>
  <c r="BN524" i="1"/>
  <c r="BL524" i="1"/>
  <c r="BF524" i="1"/>
  <c r="BD524" i="1"/>
  <c r="BJ524" i="1"/>
  <c r="BP524" i="1"/>
  <c r="BQ524" i="1"/>
  <c r="Z526" i="1"/>
  <c r="J527" i="1"/>
  <c r="M527" i="1"/>
  <c r="E527" i="1"/>
  <c r="U527" i="1"/>
  <c r="O527" i="1"/>
  <c r="V527" i="1" s="1"/>
  <c r="W527" i="1" s="1"/>
  <c r="K527" i="1"/>
  <c r="L527" i="1"/>
  <c r="F527" i="1"/>
  <c r="C528" i="1"/>
  <c r="G527" i="1"/>
  <c r="B529" i="1" l="1"/>
  <c r="P528" i="1"/>
  <c r="T528" i="1"/>
  <c r="Q528" i="1"/>
  <c r="S528" i="1"/>
  <c r="R528" i="1"/>
  <c r="AY525" i="1"/>
  <c r="AT525" i="1"/>
  <c r="AS525" i="1"/>
  <c r="AU525" i="1"/>
  <c r="AW525" i="1"/>
  <c r="AQ525" i="1"/>
  <c r="AG525" i="1"/>
  <c r="AX525" i="1"/>
  <c r="AV525" i="1"/>
  <c r="AZ525" i="1"/>
  <c r="AR525" i="1"/>
  <c r="AP525" i="1"/>
  <c r="BB525" i="1"/>
  <c r="BA525" i="1"/>
  <c r="BC525" i="1"/>
  <c r="AK525" i="1"/>
  <c r="AM525" i="1"/>
  <c r="AD525" i="1"/>
  <c r="AH525" i="1"/>
  <c r="AL525" i="1"/>
  <c r="AF525" i="1"/>
  <c r="AN525" i="1"/>
  <c r="AB525" i="1"/>
  <c r="AJ525" i="1"/>
  <c r="AI525" i="1"/>
  <c r="AC525" i="1"/>
  <c r="AE525" i="1"/>
  <c r="AO525" i="1"/>
  <c r="I528" i="1"/>
  <c r="N528" i="1"/>
  <c r="BG525" i="1"/>
  <c r="BZ525" i="1"/>
  <c r="BV525" i="1"/>
  <c r="BT525" i="1"/>
  <c r="BX525" i="1"/>
  <c r="BR525" i="1"/>
  <c r="CB525" i="1"/>
  <c r="CD525" i="1"/>
  <c r="CA525" i="1"/>
  <c r="CC525" i="1"/>
  <c r="CE525" i="1"/>
  <c r="BW525" i="1"/>
  <c r="BY525" i="1"/>
  <c r="BS525" i="1"/>
  <c r="BU525" i="1"/>
  <c r="BO525" i="1"/>
  <c r="BE525" i="1"/>
  <c r="BK525" i="1"/>
  <c r="Z527" i="1"/>
  <c r="BI525" i="1"/>
  <c r="BF525" i="1"/>
  <c r="BN525" i="1"/>
  <c r="BD525" i="1"/>
  <c r="BJ525" i="1"/>
  <c r="BH525" i="1"/>
  <c r="BP525" i="1"/>
  <c r="BL525" i="1"/>
  <c r="AA526" i="1"/>
  <c r="AT526" i="1" s="1"/>
  <c r="BQ525" i="1"/>
  <c r="BM525" i="1"/>
  <c r="J528" i="1"/>
  <c r="M528" i="1"/>
  <c r="C529" i="1"/>
  <c r="K528" i="1"/>
  <c r="G528" i="1"/>
  <c r="F528" i="1"/>
  <c r="U528" i="1"/>
  <c r="O528" i="1"/>
  <c r="V528" i="1" s="1"/>
  <c r="W528" i="1" s="1"/>
  <c r="L528" i="1"/>
  <c r="E528" i="1"/>
  <c r="B530" i="1" l="1"/>
  <c r="S529" i="1"/>
  <c r="P529" i="1"/>
  <c r="T529" i="1"/>
  <c r="Q529" i="1"/>
  <c r="R529" i="1"/>
  <c r="AC526" i="1"/>
  <c r="AX526" i="1"/>
  <c r="BB526" i="1"/>
  <c r="AV526" i="1"/>
  <c r="AR526" i="1"/>
  <c r="AP526" i="1"/>
  <c r="AZ526" i="1"/>
  <c r="BA526" i="1"/>
  <c r="AQ526" i="1"/>
  <c r="AY526" i="1"/>
  <c r="AW526" i="1"/>
  <c r="AU526" i="1"/>
  <c r="BC526" i="1"/>
  <c r="AS526" i="1"/>
  <c r="AG526" i="1"/>
  <c r="BU526" i="1"/>
  <c r="AB526" i="1"/>
  <c r="AF526" i="1"/>
  <c r="AJ526" i="1"/>
  <c r="AN526" i="1"/>
  <c r="AH526" i="1"/>
  <c r="AD526" i="1"/>
  <c r="AL526" i="1"/>
  <c r="AM526" i="1"/>
  <c r="AO526" i="1"/>
  <c r="AI526" i="1"/>
  <c r="AK526" i="1"/>
  <c r="AE526" i="1"/>
  <c r="I529" i="1"/>
  <c r="N529" i="1"/>
  <c r="BG526" i="1"/>
  <c r="BR526" i="1"/>
  <c r="BX526" i="1"/>
  <c r="CB526" i="1"/>
  <c r="BV526" i="1"/>
  <c r="CD526" i="1"/>
  <c r="BZ526" i="1"/>
  <c r="BT526" i="1"/>
  <c r="BS526" i="1"/>
  <c r="BW526" i="1"/>
  <c r="CA526" i="1"/>
  <c r="CC526" i="1"/>
  <c r="BY526" i="1"/>
  <c r="CE526" i="1"/>
  <c r="BO526" i="1"/>
  <c r="BK526" i="1"/>
  <c r="BI526" i="1"/>
  <c r="BF526" i="1"/>
  <c r="BH526" i="1"/>
  <c r="BP526" i="1"/>
  <c r="BL526" i="1"/>
  <c r="BN526" i="1"/>
  <c r="BJ526" i="1"/>
  <c r="BD526" i="1"/>
  <c r="BQ526" i="1"/>
  <c r="BE526" i="1"/>
  <c r="BM526" i="1"/>
  <c r="Z528" i="1"/>
  <c r="AA527" i="1"/>
  <c r="J529" i="1"/>
  <c r="L529" i="1"/>
  <c r="K529" i="1"/>
  <c r="E529" i="1"/>
  <c r="G529" i="1"/>
  <c r="F529" i="1"/>
  <c r="U529" i="1"/>
  <c r="O529" i="1"/>
  <c r="V529" i="1" s="1"/>
  <c r="W529" i="1" s="1"/>
  <c r="C530" i="1"/>
  <c r="M529" i="1"/>
  <c r="B531" i="1" l="1"/>
  <c r="R530" i="1"/>
  <c r="S530" i="1"/>
  <c r="P530" i="1"/>
  <c r="Q530" i="1"/>
  <c r="T530" i="1"/>
  <c r="BA527" i="1"/>
  <c r="AT527" i="1"/>
  <c r="AQ527" i="1"/>
  <c r="AW527" i="1"/>
  <c r="AY527" i="1"/>
  <c r="AK527" i="1"/>
  <c r="AP527" i="1"/>
  <c r="AX527" i="1"/>
  <c r="AV527" i="1"/>
  <c r="AR527" i="1"/>
  <c r="AZ527" i="1"/>
  <c r="BB527" i="1"/>
  <c r="AU527" i="1"/>
  <c r="BC527" i="1"/>
  <c r="AS527" i="1"/>
  <c r="AM527" i="1"/>
  <c r="AG527" i="1"/>
  <c r="BU527" i="1"/>
  <c r="AD527" i="1"/>
  <c r="AH527" i="1"/>
  <c r="AL527" i="1"/>
  <c r="AB527" i="1"/>
  <c r="AJ527" i="1"/>
  <c r="AF527" i="1"/>
  <c r="AN527" i="1"/>
  <c r="AI527" i="1"/>
  <c r="AE527" i="1"/>
  <c r="AC527" i="1"/>
  <c r="AO527" i="1"/>
  <c r="I530" i="1"/>
  <c r="N530" i="1"/>
  <c r="BE527" i="1"/>
  <c r="BT527" i="1"/>
  <c r="CB527" i="1"/>
  <c r="BZ527" i="1"/>
  <c r="BV527" i="1"/>
  <c r="CD527" i="1"/>
  <c r="BR527" i="1"/>
  <c r="BX527" i="1"/>
  <c r="BW527" i="1"/>
  <c r="CC527" i="1"/>
  <c r="CE527" i="1"/>
  <c r="BY527" i="1"/>
  <c r="CA527" i="1"/>
  <c r="BS527" i="1"/>
  <c r="BI527" i="1"/>
  <c r="BQ527" i="1"/>
  <c r="BG527" i="1"/>
  <c r="BK527" i="1"/>
  <c r="BM527" i="1"/>
  <c r="BP527" i="1"/>
  <c r="BD527" i="1"/>
  <c r="BJ527" i="1"/>
  <c r="BL527" i="1"/>
  <c r="BN527" i="1"/>
  <c r="BF527" i="1"/>
  <c r="BH527" i="1"/>
  <c r="BO527" i="1"/>
  <c r="AA528" i="1"/>
  <c r="Z529" i="1"/>
  <c r="J530" i="1"/>
  <c r="M530" i="1"/>
  <c r="G530" i="1"/>
  <c r="F530" i="1"/>
  <c r="O530" i="1"/>
  <c r="C531" i="1"/>
  <c r="K530" i="1"/>
  <c r="L530" i="1"/>
  <c r="E530" i="1"/>
  <c r="U530" i="1"/>
  <c r="B532" i="1" l="1"/>
  <c r="Q531" i="1"/>
  <c r="R531" i="1"/>
  <c r="T531" i="1"/>
  <c r="P531" i="1"/>
  <c r="S531" i="1"/>
  <c r="Z530" i="1"/>
  <c r="AA530" i="1" s="1"/>
  <c r="V530" i="1"/>
  <c r="W530" i="1" s="1"/>
  <c r="AS528" i="1"/>
  <c r="AT528" i="1"/>
  <c r="AU528" i="1"/>
  <c r="AQ528" i="1"/>
  <c r="BC528" i="1"/>
  <c r="AW528" i="1"/>
  <c r="AE528" i="1"/>
  <c r="AP528" i="1"/>
  <c r="AZ528" i="1"/>
  <c r="AV528" i="1"/>
  <c r="AX528" i="1"/>
  <c r="BB528" i="1"/>
  <c r="AR528" i="1"/>
  <c r="AY528" i="1"/>
  <c r="BA528" i="1"/>
  <c r="AG528" i="1"/>
  <c r="AK528" i="1"/>
  <c r="AM528" i="1"/>
  <c r="AO528" i="1"/>
  <c r="BU528" i="1"/>
  <c r="AB528" i="1"/>
  <c r="AF528" i="1"/>
  <c r="AJ528" i="1"/>
  <c r="AN528" i="1"/>
  <c r="AD528" i="1"/>
  <c r="AL528" i="1"/>
  <c r="AH528" i="1"/>
  <c r="AC528" i="1"/>
  <c r="AI528" i="1"/>
  <c r="I531" i="1"/>
  <c r="N531" i="1"/>
  <c r="BW528" i="1"/>
  <c r="CA528" i="1"/>
  <c r="BK528" i="1"/>
  <c r="BT528" i="1"/>
  <c r="BV528" i="1"/>
  <c r="CD528" i="1"/>
  <c r="BR528" i="1"/>
  <c r="BX528" i="1"/>
  <c r="BZ528" i="1"/>
  <c r="CB528" i="1"/>
  <c r="CE528" i="1"/>
  <c r="CC528" i="1"/>
  <c r="BY528" i="1"/>
  <c r="BS528" i="1"/>
  <c r="BI528" i="1"/>
  <c r="BG528" i="1"/>
  <c r="BQ528" i="1"/>
  <c r="BO528" i="1"/>
  <c r="BM528" i="1"/>
  <c r="BD528" i="1"/>
  <c r="BJ528" i="1"/>
  <c r="BN528" i="1"/>
  <c r="BH528" i="1"/>
  <c r="BF528" i="1"/>
  <c r="BL528" i="1"/>
  <c r="BP528" i="1"/>
  <c r="BE528" i="1"/>
  <c r="AA529" i="1"/>
  <c r="J531" i="1"/>
  <c r="K531" i="1"/>
  <c r="O531" i="1"/>
  <c r="V531" i="1" s="1"/>
  <c r="W531" i="1" s="1"/>
  <c r="F531" i="1"/>
  <c r="G531" i="1"/>
  <c r="M531" i="1"/>
  <c r="E531" i="1"/>
  <c r="C532" i="1"/>
  <c r="L531" i="1"/>
  <c r="U531" i="1"/>
  <c r="B533" i="1" l="1"/>
  <c r="P532" i="1"/>
  <c r="T532" i="1"/>
  <c r="Q532" i="1"/>
  <c r="R532" i="1"/>
  <c r="S532" i="1"/>
  <c r="AU529" i="1"/>
  <c r="AT529" i="1"/>
  <c r="AU530" i="1"/>
  <c r="AT530" i="1"/>
  <c r="AW529" i="1"/>
  <c r="AS529" i="1"/>
  <c r="AE530" i="1"/>
  <c r="AP530" i="1"/>
  <c r="BB530" i="1"/>
  <c r="AX530" i="1"/>
  <c r="AV530" i="1"/>
  <c r="AR530" i="1"/>
  <c r="AZ530" i="1"/>
  <c r="AY529" i="1"/>
  <c r="BA530" i="1"/>
  <c r="AS530" i="1"/>
  <c r="BA529" i="1"/>
  <c r="AW530" i="1"/>
  <c r="BC530" i="1"/>
  <c r="AC529" i="1"/>
  <c r="AP529" i="1"/>
  <c r="AR529" i="1"/>
  <c r="AX529" i="1"/>
  <c r="AV529" i="1"/>
  <c r="AZ529" i="1"/>
  <c r="BB529" i="1"/>
  <c r="AQ529" i="1"/>
  <c r="BC529" i="1"/>
  <c r="AY530" i="1"/>
  <c r="AQ530" i="1"/>
  <c r="AO529" i="1"/>
  <c r="AG530" i="1"/>
  <c r="AI530" i="1"/>
  <c r="AE529" i="1"/>
  <c r="AK529" i="1"/>
  <c r="AK530" i="1"/>
  <c r="CC530" i="1"/>
  <c r="AB530" i="1"/>
  <c r="AF530" i="1"/>
  <c r="AJ530" i="1"/>
  <c r="AN530" i="1"/>
  <c r="AH530" i="1"/>
  <c r="AL530" i="1"/>
  <c r="AD530" i="1"/>
  <c r="AM529" i="1"/>
  <c r="AG529" i="1"/>
  <c r="AC530" i="1"/>
  <c r="AI529" i="1"/>
  <c r="AO530" i="1"/>
  <c r="AM530" i="1"/>
  <c r="CC529" i="1"/>
  <c r="AD529" i="1"/>
  <c r="AH529" i="1"/>
  <c r="AL529" i="1"/>
  <c r="AF529" i="1"/>
  <c r="AN529" i="1"/>
  <c r="AJ529" i="1"/>
  <c r="AB529" i="1"/>
  <c r="I532" i="1"/>
  <c r="N532" i="1"/>
  <c r="BW530" i="1"/>
  <c r="CA530" i="1"/>
  <c r="CE529" i="1"/>
  <c r="BS530" i="1"/>
  <c r="BY529" i="1"/>
  <c r="BY530" i="1"/>
  <c r="CA529" i="1"/>
  <c r="BW529" i="1"/>
  <c r="BS529" i="1"/>
  <c r="BG529" i="1"/>
  <c r="CD529" i="1"/>
  <c r="CB529" i="1"/>
  <c r="BX529" i="1"/>
  <c r="BR529" i="1"/>
  <c r="BZ529" i="1"/>
  <c r="BV529" i="1"/>
  <c r="BT529" i="1"/>
  <c r="BO530" i="1"/>
  <c r="BZ530" i="1"/>
  <c r="BT530" i="1"/>
  <c r="BX530" i="1"/>
  <c r="BV530" i="1"/>
  <c r="CB530" i="1"/>
  <c r="BR530" i="1"/>
  <c r="CD530" i="1"/>
  <c r="BU529" i="1"/>
  <c r="CE530" i="1"/>
  <c r="BU530" i="1"/>
  <c r="BQ529" i="1"/>
  <c r="BO529" i="1"/>
  <c r="BK529" i="1"/>
  <c r="BI530" i="1"/>
  <c r="BF530" i="1"/>
  <c r="BL530" i="1"/>
  <c r="BP530" i="1"/>
  <c r="BH530" i="1"/>
  <c r="BN530" i="1"/>
  <c r="BJ530" i="1"/>
  <c r="BD530" i="1"/>
  <c r="BG530" i="1"/>
  <c r="BM530" i="1"/>
  <c r="BE530" i="1"/>
  <c r="BF529" i="1"/>
  <c r="BN529" i="1"/>
  <c r="BL529" i="1"/>
  <c r="BP529" i="1"/>
  <c r="BH529" i="1"/>
  <c r="BJ529" i="1"/>
  <c r="BD529" i="1"/>
  <c r="BI529" i="1"/>
  <c r="BE529" i="1"/>
  <c r="BM529" i="1"/>
  <c r="Z531" i="1"/>
  <c r="BQ530" i="1"/>
  <c r="BK530" i="1"/>
  <c r="J532" i="1"/>
  <c r="M532" i="1"/>
  <c r="G532" i="1"/>
  <c r="E532" i="1"/>
  <c r="K532" i="1"/>
  <c r="U532" i="1"/>
  <c r="F532" i="1"/>
  <c r="O532" i="1"/>
  <c r="C533" i="1"/>
  <c r="L532" i="1"/>
  <c r="B534" i="1" l="1"/>
  <c r="S533" i="1"/>
  <c r="P533" i="1"/>
  <c r="T533" i="1"/>
  <c r="R533" i="1"/>
  <c r="Q533" i="1"/>
  <c r="Z532" i="1"/>
  <c r="AA532" i="1" s="1"/>
  <c r="V532" i="1"/>
  <c r="W532" i="1" s="1"/>
  <c r="I533" i="1"/>
  <c r="N533" i="1"/>
  <c r="AA531" i="1"/>
  <c r="J533" i="1"/>
  <c r="G533" i="1"/>
  <c r="C534" i="1"/>
  <c r="L533" i="1"/>
  <c r="K533" i="1"/>
  <c r="M533" i="1"/>
  <c r="E533" i="1"/>
  <c r="O533" i="1"/>
  <c r="F533" i="1"/>
  <c r="U533" i="1"/>
  <c r="B535" i="1" l="1"/>
  <c r="R534" i="1"/>
  <c r="S534" i="1"/>
  <c r="P534" i="1"/>
  <c r="Q534" i="1"/>
  <c r="T534" i="1"/>
  <c r="Z533" i="1"/>
  <c r="AA533" i="1" s="1"/>
  <c r="V533" i="1"/>
  <c r="W533" i="1" s="1"/>
  <c r="AY531" i="1"/>
  <c r="AT531" i="1"/>
  <c r="BC532" i="1"/>
  <c r="AT532" i="1"/>
  <c r="AU532" i="1"/>
  <c r="AS532" i="1"/>
  <c r="AW531" i="1"/>
  <c r="AY532" i="1"/>
  <c r="BC531" i="1"/>
  <c r="AC531" i="1"/>
  <c r="AZ531" i="1"/>
  <c r="AP531" i="1"/>
  <c r="AX531" i="1"/>
  <c r="AV531" i="1"/>
  <c r="AR531" i="1"/>
  <c r="BB531" i="1"/>
  <c r="AQ532" i="1"/>
  <c r="BA531" i="1"/>
  <c r="AU531" i="1"/>
  <c r="AM532" i="1"/>
  <c r="AP532" i="1"/>
  <c r="AR532" i="1"/>
  <c r="AX532" i="1"/>
  <c r="AV532" i="1"/>
  <c r="AZ532" i="1"/>
  <c r="BB532" i="1"/>
  <c r="AW532" i="1"/>
  <c r="BA532" i="1"/>
  <c r="AS531" i="1"/>
  <c r="AQ531" i="1"/>
  <c r="AK532" i="1"/>
  <c r="AI532" i="1"/>
  <c r="AE531" i="1"/>
  <c r="BW531" i="1"/>
  <c r="AD531" i="1"/>
  <c r="AH531" i="1"/>
  <c r="AL531" i="1"/>
  <c r="AB531" i="1"/>
  <c r="AJ531" i="1"/>
  <c r="AN531" i="1"/>
  <c r="AF531" i="1"/>
  <c r="AI531" i="1"/>
  <c r="AO531" i="1"/>
  <c r="AB532" i="1"/>
  <c r="AF532" i="1"/>
  <c r="AJ532" i="1"/>
  <c r="AN532" i="1"/>
  <c r="AD532" i="1"/>
  <c r="AL532" i="1"/>
  <c r="AH532" i="1"/>
  <c r="AO532" i="1"/>
  <c r="AE532" i="1"/>
  <c r="AK531" i="1"/>
  <c r="AC532" i="1"/>
  <c r="AG532" i="1"/>
  <c r="AM531" i="1"/>
  <c r="AG531" i="1"/>
  <c r="I534" i="1"/>
  <c r="N534" i="1"/>
  <c r="BY531" i="1"/>
  <c r="BS531" i="1"/>
  <c r="BU531" i="1"/>
  <c r="CA531" i="1"/>
  <c r="BT532" i="1"/>
  <c r="CB532" i="1"/>
  <c r="BR532" i="1"/>
  <c r="BX532" i="1"/>
  <c r="CD532" i="1"/>
  <c r="BZ532" i="1"/>
  <c r="BV532" i="1"/>
  <c r="BY532" i="1"/>
  <c r="BU532" i="1"/>
  <c r="CC532" i="1"/>
  <c r="CA532" i="1"/>
  <c r="BS532" i="1"/>
  <c r="BK531" i="1"/>
  <c r="BX531" i="1"/>
  <c r="CB531" i="1"/>
  <c r="BT531" i="1"/>
  <c r="BZ531" i="1"/>
  <c r="BV531" i="1"/>
  <c r="CD531" i="1"/>
  <c r="BR531" i="1"/>
  <c r="CE531" i="1"/>
  <c r="CC531" i="1"/>
  <c r="CE532" i="1"/>
  <c r="BW532" i="1"/>
  <c r="BG532" i="1"/>
  <c r="BD532" i="1"/>
  <c r="BJ532" i="1"/>
  <c r="BH532" i="1"/>
  <c r="BF532" i="1"/>
  <c r="BP532" i="1"/>
  <c r="BL532" i="1"/>
  <c r="BN532" i="1"/>
  <c r="BM532" i="1"/>
  <c r="BQ531" i="1"/>
  <c r="BO532" i="1"/>
  <c r="BN531" i="1"/>
  <c r="BD531" i="1"/>
  <c r="BJ531" i="1"/>
  <c r="BH531" i="1"/>
  <c r="BP531" i="1"/>
  <c r="BF531" i="1"/>
  <c r="BL531" i="1"/>
  <c r="BG531" i="1"/>
  <c r="BO531" i="1"/>
  <c r="BE532" i="1"/>
  <c r="BI532" i="1"/>
  <c r="BI531" i="1"/>
  <c r="BM531" i="1"/>
  <c r="BE531" i="1"/>
  <c r="BK532" i="1"/>
  <c r="BQ532" i="1"/>
  <c r="J534" i="1"/>
  <c r="K534" i="1"/>
  <c r="C535" i="1"/>
  <c r="M534" i="1"/>
  <c r="E534" i="1"/>
  <c r="F534" i="1"/>
  <c r="U534" i="1"/>
  <c r="O534" i="1"/>
  <c r="L534" i="1"/>
  <c r="G534" i="1"/>
  <c r="B536" i="1" l="1"/>
  <c r="Q535" i="1"/>
  <c r="R535" i="1"/>
  <c r="P535" i="1"/>
  <c r="S535" i="1"/>
  <c r="T535" i="1"/>
  <c r="Z534" i="1"/>
  <c r="AA534" i="1" s="1"/>
  <c r="V534" i="1"/>
  <c r="W534" i="1" s="1"/>
  <c r="AU533" i="1"/>
  <c r="AT533" i="1"/>
  <c r="BA533" i="1"/>
  <c r="BC533" i="1"/>
  <c r="AG533" i="1"/>
  <c r="AX533" i="1"/>
  <c r="AV533" i="1"/>
  <c r="AZ533" i="1"/>
  <c r="AP533" i="1"/>
  <c r="BB533" i="1"/>
  <c r="AR533" i="1"/>
  <c r="AS533" i="1"/>
  <c r="AQ533" i="1"/>
  <c r="AW533" i="1"/>
  <c r="AY533" i="1"/>
  <c r="AE533" i="1"/>
  <c r="AI533" i="1"/>
  <c r="AC533" i="1"/>
  <c r="AK533" i="1"/>
  <c r="AO533" i="1"/>
  <c r="AM533" i="1"/>
  <c r="BU533" i="1"/>
  <c r="AD533" i="1"/>
  <c r="AH533" i="1"/>
  <c r="AL533" i="1"/>
  <c r="AF533" i="1"/>
  <c r="AN533" i="1"/>
  <c r="AB533" i="1"/>
  <c r="AJ533" i="1"/>
  <c r="I535" i="1"/>
  <c r="N535" i="1"/>
  <c r="CE533" i="1"/>
  <c r="BS533" i="1"/>
  <c r="BW533" i="1"/>
  <c r="CA533" i="1"/>
  <c r="BM533" i="1"/>
  <c r="BR533" i="1"/>
  <c r="BT533" i="1"/>
  <c r="BX533" i="1"/>
  <c r="BZ533" i="1"/>
  <c r="BV533" i="1"/>
  <c r="CD533" i="1"/>
  <c r="CB533" i="1"/>
  <c r="BY533" i="1"/>
  <c r="CC533" i="1"/>
  <c r="BQ533" i="1"/>
  <c r="BI533" i="1"/>
  <c r="BF533" i="1"/>
  <c r="BN533" i="1"/>
  <c r="BP533" i="1"/>
  <c r="BD533" i="1"/>
  <c r="BJ533" i="1"/>
  <c r="BL533" i="1"/>
  <c r="BH533" i="1"/>
  <c r="BE533" i="1"/>
  <c r="BK533" i="1"/>
  <c r="BO533" i="1"/>
  <c r="BG533" i="1"/>
  <c r="J535" i="1"/>
  <c r="M535" i="1"/>
  <c r="E535" i="1"/>
  <c r="O535" i="1"/>
  <c r="V535" i="1" s="1"/>
  <c r="W535" i="1" s="1"/>
  <c r="G535" i="1"/>
  <c r="C536" i="1"/>
  <c r="K535" i="1"/>
  <c r="U535" i="1"/>
  <c r="L535" i="1"/>
  <c r="F535" i="1"/>
  <c r="B537" i="1" l="1"/>
  <c r="P536" i="1"/>
  <c r="T536" i="1"/>
  <c r="Q536" i="1"/>
  <c r="S536" i="1"/>
  <c r="R536" i="1"/>
  <c r="BA534" i="1"/>
  <c r="AT534" i="1"/>
  <c r="BC534" i="1"/>
  <c r="AU534" i="1"/>
  <c r="AS534" i="1"/>
  <c r="AE534" i="1"/>
  <c r="AX534" i="1"/>
  <c r="AV534" i="1"/>
  <c r="BB534" i="1"/>
  <c r="AP534" i="1"/>
  <c r="AZ534" i="1"/>
  <c r="AR534" i="1"/>
  <c r="AW534" i="1"/>
  <c r="AQ534" i="1"/>
  <c r="AY534" i="1"/>
  <c r="AM534" i="1"/>
  <c r="AO534" i="1"/>
  <c r="AI534" i="1"/>
  <c r="AG534" i="1"/>
  <c r="AC534" i="1"/>
  <c r="AK534" i="1"/>
  <c r="BW534" i="1"/>
  <c r="AB534" i="1"/>
  <c r="AF534" i="1"/>
  <c r="AJ534" i="1"/>
  <c r="AN534" i="1"/>
  <c r="AH534" i="1"/>
  <c r="AD534" i="1"/>
  <c r="AL534" i="1"/>
  <c r="I536" i="1"/>
  <c r="N536" i="1"/>
  <c r="CE534" i="1"/>
  <c r="BO534" i="1"/>
  <c r="CB534" i="1"/>
  <c r="BT534" i="1"/>
  <c r="BX534" i="1"/>
  <c r="BZ534" i="1"/>
  <c r="BV534" i="1"/>
  <c r="CD534" i="1"/>
  <c r="BR534" i="1"/>
  <c r="BU534" i="1"/>
  <c r="BS534" i="1"/>
  <c r="CC534" i="1"/>
  <c r="CA534" i="1"/>
  <c r="BY534" i="1"/>
  <c r="BG534" i="1"/>
  <c r="BF534" i="1"/>
  <c r="BP534" i="1"/>
  <c r="BD534" i="1"/>
  <c r="BJ534" i="1"/>
  <c r="BL534" i="1"/>
  <c r="BN534" i="1"/>
  <c r="BH534" i="1"/>
  <c r="BQ534" i="1"/>
  <c r="Z535" i="1"/>
  <c r="BI534" i="1"/>
  <c r="BM534" i="1"/>
  <c r="BE534" i="1"/>
  <c r="BK534" i="1"/>
  <c r="J536" i="1"/>
  <c r="F536" i="1"/>
  <c r="O536" i="1"/>
  <c r="V536" i="1" s="1"/>
  <c r="W536" i="1" s="1"/>
  <c r="C537" i="1"/>
  <c r="G536" i="1"/>
  <c r="E536" i="1"/>
  <c r="M536" i="1"/>
  <c r="K536" i="1"/>
  <c r="L536" i="1"/>
  <c r="U536" i="1"/>
  <c r="B538" i="1" l="1"/>
  <c r="S537" i="1"/>
  <c r="P537" i="1"/>
  <c r="T537" i="1"/>
  <c r="Q537" i="1"/>
  <c r="R537" i="1"/>
  <c r="I537" i="1"/>
  <c r="N537" i="1"/>
  <c r="AA535" i="1"/>
  <c r="Z536" i="1"/>
  <c r="J537" i="1"/>
  <c r="U537" i="1"/>
  <c r="G537" i="1"/>
  <c r="L537" i="1"/>
  <c r="K537" i="1"/>
  <c r="C538" i="1"/>
  <c r="E537" i="1"/>
  <c r="O537" i="1"/>
  <c r="V537" i="1" s="1"/>
  <c r="W537" i="1" s="1"/>
  <c r="M537" i="1"/>
  <c r="F537" i="1"/>
  <c r="B539" i="1" l="1"/>
  <c r="R538" i="1"/>
  <c r="S538" i="1"/>
  <c r="P538" i="1"/>
  <c r="Q538" i="1"/>
  <c r="T538" i="1"/>
  <c r="BA535" i="1"/>
  <c r="AT535" i="1"/>
  <c r="AY535" i="1"/>
  <c r="AU535" i="1"/>
  <c r="AO535" i="1"/>
  <c r="AX535" i="1"/>
  <c r="AV535" i="1"/>
  <c r="AZ535" i="1"/>
  <c r="BB535" i="1"/>
  <c r="AP535" i="1"/>
  <c r="AR535" i="1"/>
  <c r="BC535" i="1"/>
  <c r="AW535" i="1"/>
  <c r="AS535" i="1"/>
  <c r="AQ535" i="1"/>
  <c r="AM535" i="1"/>
  <c r="AG535" i="1"/>
  <c r="AK535" i="1"/>
  <c r="AE535" i="1"/>
  <c r="AC535" i="1"/>
  <c r="AI535" i="1"/>
  <c r="BW535" i="1"/>
  <c r="AD535" i="1"/>
  <c r="AH535" i="1"/>
  <c r="AL535" i="1"/>
  <c r="AB535" i="1"/>
  <c r="AJ535" i="1"/>
  <c r="AF535" i="1"/>
  <c r="AN535" i="1"/>
  <c r="I538" i="1"/>
  <c r="N538" i="1"/>
  <c r="BK535" i="1"/>
  <c r="BX535" i="1"/>
  <c r="BR535" i="1"/>
  <c r="CD535" i="1"/>
  <c r="BT535" i="1"/>
  <c r="CB535" i="1"/>
  <c r="BZ535" i="1"/>
  <c r="BV535" i="1"/>
  <c r="CE535" i="1"/>
  <c r="CC535" i="1"/>
  <c r="BU535" i="1"/>
  <c r="CA535" i="1"/>
  <c r="BS535" i="1"/>
  <c r="BY535" i="1"/>
  <c r="BQ535" i="1"/>
  <c r="BG535" i="1"/>
  <c r="BM535" i="1"/>
  <c r="BD535" i="1"/>
  <c r="BJ535" i="1"/>
  <c r="BN535" i="1"/>
  <c r="BH535" i="1"/>
  <c r="BP535" i="1"/>
  <c r="BL535" i="1"/>
  <c r="BF535" i="1"/>
  <c r="BI535" i="1"/>
  <c r="Z537" i="1"/>
  <c r="AA536" i="1"/>
  <c r="AT536" i="1" s="1"/>
  <c r="BO535" i="1"/>
  <c r="BE535" i="1"/>
  <c r="J538" i="1"/>
  <c r="L538" i="1"/>
  <c r="K538" i="1"/>
  <c r="G538" i="1"/>
  <c r="E538" i="1"/>
  <c r="C539" i="1"/>
  <c r="M538" i="1"/>
  <c r="O538" i="1"/>
  <c r="V538" i="1" s="1"/>
  <c r="W538" i="1" s="1"/>
  <c r="U538" i="1"/>
  <c r="F538" i="1"/>
  <c r="B540" i="1" l="1"/>
  <c r="Q539" i="1"/>
  <c r="R539" i="1"/>
  <c r="T539" i="1"/>
  <c r="P539" i="1"/>
  <c r="S539" i="1"/>
  <c r="AM536" i="1"/>
  <c r="AR536" i="1"/>
  <c r="BB536" i="1"/>
  <c r="AV536" i="1"/>
  <c r="AX536" i="1"/>
  <c r="AZ536" i="1"/>
  <c r="AP536" i="1"/>
  <c r="BC536" i="1"/>
  <c r="AY536" i="1"/>
  <c r="BA536" i="1"/>
  <c r="AS536" i="1"/>
  <c r="AW536" i="1"/>
  <c r="AQ536" i="1"/>
  <c r="AU536" i="1"/>
  <c r="AG536" i="1"/>
  <c r="AK536" i="1"/>
  <c r="AO536" i="1"/>
  <c r="AE536" i="1"/>
  <c r="AC536" i="1"/>
  <c r="AI536" i="1"/>
  <c r="BU536" i="1"/>
  <c r="AB536" i="1"/>
  <c r="AF536" i="1"/>
  <c r="AJ536" i="1"/>
  <c r="AN536" i="1"/>
  <c r="AD536" i="1"/>
  <c r="AL536" i="1"/>
  <c r="AH536" i="1"/>
  <c r="I539" i="1"/>
  <c r="N539" i="1"/>
  <c r="BW536" i="1"/>
  <c r="CB536" i="1"/>
  <c r="BT536" i="1"/>
  <c r="BX536" i="1"/>
  <c r="BZ536" i="1"/>
  <c r="BV536" i="1"/>
  <c r="BR536" i="1"/>
  <c r="CD536" i="1"/>
  <c r="BY536" i="1"/>
  <c r="BS536" i="1"/>
  <c r="CE536" i="1"/>
  <c r="CA536" i="1"/>
  <c r="CC536" i="1"/>
  <c r="BG536" i="1"/>
  <c r="BP536" i="1"/>
  <c r="BL536" i="1"/>
  <c r="BD536" i="1"/>
  <c r="BJ536" i="1"/>
  <c r="BF536" i="1"/>
  <c r="BH536" i="1"/>
  <c r="BN536" i="1"/>
  <c r="BQ536" i="1"/>
  <c r="AA537" i="1"/>
  <c r="BE536" i="1"/>
  <c r="BM536" i="1"/>
  <c r="BK536" i="1"/>
  <c r="BI536" i="1"/>
  <c r="BO536" i="1"/>
  <c r="Z538" i="1"/>
  <c r="J539" i="1"/>
  <c r="U539" i="1"/>
  <c r="E539" i="1"/>
  <c r="K539" i="1"/>
  <c r="F539" i="1"/>
  <c r="O539" i="1"/>
  <c r="V539" i="1" s="1"/>
  <c r="W539" i="1" s="1"/>
  <c r="L539" i="1"/>
  <c r="G539" i="1"/>
  <c r="M539" i="1"/>
  <c r="C540" i="1"/>
  <c r="B541" i="1" l="1"/>
  <c r="P540" i="1"/>
  <c r="T540" i="1"/>
  <c r="Q540" i="1"/>
  <c r="R540" i="1"/>
  <c r="S540" i="1"/>
  <c r="AU537" i="1"/>
  <c r="AT537" i="1"/>
  <c r="BC537" i="1"/>
  <c r="AY537" i="1"/>
  <c r="AW537" i="1"/>
  <c r="AQ537" i="1"/>
  <c r="AK537" i="1"/>
  <c r="AP537" i="1"/>
  <c r="AR537" i="1"/>
  <c r="AX537" i="1"/>
  <c r="AV537" i="1"/>
  <c r="BB537" i="1"/>
  <c r="AZ537" i="1"/>
  <c r="BA537" i="1"/>
  <c r="AS537" i="1"/>
  <c r="AO537" i="1"/>
  <c r="AE537" i="1"/>
  <c r="AG537" i="1"/>
  <c r="AI537" i="1"/>
  <c r="AC537" i="1"/>
  <c r="AM537" i="1"/>
  <c r="BU537" i="1"/>
  <c r="AD537" i="1"/>
  <c r="AH537" i="1"/>
  <c r="AL537" i="1"/>
  <c r="AF537" i="1"/>
  <c r="AN537" i="1"/>
  <c r="AJ537" i="1"/>
  <c r="AB537" i="1"/>
  <c r="I540" i="1"/>
  <c r="N540" i="1"/>
  <c r="BY537" i="1"/>
  <c r="CE537" i="1"/>
  <c r="BG537" i="1"/>
  <c r="CB537" i="1"/>
  <c r="BR537" i="1"/>
  <c r="BZ537" i="1"/>
  <c r="BV537" i="1"/>
  <c r="CD537" i="1"/>
  <c r="BT537" i="1"/>
  <c r="BX537" i="1"/>
  <c r="BW537" i="1"/>
  <c r="CC537" i="1"/>
  <c r="CA537" i="1"/>
  <c r="BS537" i="1"/>
  <c r="BE537" i="1"/>
  <c r="BK537" i="1"/>
  <c r="BO537" i="1"/>
  <c r="BF537" i="1"/>
  <c r="BN537" i="1"/>
  <c r="BH537" i="1"/>
  <c r="BL537" i="1"/>
  <c r="BD537" i="1"/>
  <c r="BJ537" i="1"/>
  <c r="BP537" i="1"/>
  <c r="BQ537" i="1"/>
  <c r="AA538" i="1"/>
  <c r="BI537" i="1"/>
  <c r="BM537" i="1"/>
  <c r="Z539" i="1"/>
  <c r="J540" i="1"/>
  <c r="M540" i="1"/>
  <c r="K540" i="1"/>
  <c r="F540" i="1"/>
  <c r="G540" i="1"/>
  <c r="L540" i="1"/>
  <c r="C541" i="1"/>
  <c r="E540" i="1"/>
  <c r="O540" i="1"/>
  <c r="V540" i="1" s="1"/>
  <c r="W540" i="1" s="1"/>
  <c r="U540" i="1"/>
  <c r="B542" i="1" l="1"/>
  <c r="S541" i="1"/>
  <c r="P541" i="1"/>
  <c r="T541" i="1"/>
  <c r="R541" i="1"/>
  <c r="Q541" i="1"/>
  <c r="BC538" i="1"/>
  <c r="AT538" i="1"/>
  <c r="AM538" i="1"/>
  <c r="AP538" i="1"/>
  <c r="BB538" i="1"/>
  <c r="AR538" i="1"/>
  <c r="AX538" i="1"/>
  <c r="AV538" i="1"/>
  <c r="AZ538" i="1"/>
  <c r="BA538" i="1"/>
  <c r="AS538" i="1"/>
  <c r="AW538" i="1"/>
  <c r="AQ538" i="1"/>
  <c r="AU538" i="1"/>
  <c r="AY538" i="1"/>
  <c r="AO538" i="1"/>
  <c r="AI538" i="1"/>
  <c r="AK538" i="1"/>
  <c r="AE538" i="1"/>
  <c r="AG538" i="1"/>
  <c r="AC538" i="1"/>
  <c r="CA538" i="1"/>
  <c r="AB538" i="1"/>
  <c r="AF538" i="1"/>
  <c r="AJ538" i="1"/>
  <c r="AN538" i="1"/>
  <c r="AH538" i="1"/>
  <c r="AL538" i="1"/>
  <c r="AD538" i="1"/>
  <c r="I541" i="1"/>
  <c r="N541" i="1"/>
  <c r="CE538" i="1"/>
  <c r="BS538" i="1"/>
  <c r="BU538" i="1"/>
  <c r="BQ538" i="1"/>
  <c r="CD538" i="1"/>
  <c r="BT538" i="1"/>
  <c r="BR538" i="1"/>
  <c r="BZ538" i="1"/>
  <c r="BV538" i="1"/>
  <c r="BX538" i="1"/>
  <c r="CB538" i="1"/>
  <c r="CC538" i="1"/>
  <c r="BW538" i="1"/>
  <c r="BY538" i="1"/>
  <c r="BK538" i="1"/>
  <c r="BI538" i="1"/>
  <c r="AA539" i="1"/>
  <c r="BG538" i="1"/>
  <c r="BF538" i="1"/>
  <c r="BD538" i="1"/>
  <c r="BJ538" i="1"/>
  <c r="BH538" i="1"/>
  <c r="BP538" i="1"/>
  <c r="BN538" i="1"/>
  <c r="BL538" i="1"/>
  <c r="BO538" i="1"/>
  <c r="BE538" i="1"/>
  <c r="BM538" i="1"/>
  <c r="Z540" i="1"/>
  <c r="J541" i="1"/>
  <c r="U541" i="1"/>
  <c r="E541" i="1"/>
  <c r="L541" i="1"/>
  <c r="G541" i="1"/>
  <c r="M541" i="1"/>
  <c r="F541" i="1"/>
  <c r="O541" i="1"/>
  <c r="V541" i="1" s="1"/>
  <c r="W541" i="1" s="1"/>
  <c r="C542" i="1"/>
  <c r="K541" i="1"/>
  <c r="B543" i="1" l="1"/>
  <c r="R542" i="1"/>
  <c r="S542" i="1"/>
  <c r="P542" i="1"/>
  <c r="Q542" i="1"/>
  <c r="T542" i="1"/>
  <c r="AU539" i="1"/>
  <c r="AT539" i="1"/>
  <c r="AW539" i="1"/>
  <c r="BC539" i="1"/>
  <c r="AC539" i="1"/>
  <c r="AR539" i="1"/>
  <c r="AX539" i="1"/>
  <c r="AV539" i="1"/>
  <c r="AP539" i="1"/>
  <c r="BB539" i="1"/>
  <c r="AZ539" i="1"/>
  <c r="BA539" i="1"/>
  <c r="AS539" i="1"/>
  <c r="AY539" i="1"/>
  <c r="AQ539" i="1"/>
  <c r="AO539" i="1"/>
  <c r="AK539" i="1"/>
  <c r="AI539" i="1"/>
  <c r="AM539" i="1"/>
  <c r="AG539" i="1"/>
  <c r="AE539" i="1"/>
  <c r="CC539" i="1"/>
  <c r="AD539" i="1"/>
  <c r="AH539" i="1"/>
  <c r="AL539" i="1"/>
  <c r="AB539" i="1"/>
  <c r="AJ539" i="1"/>
  <c r="AN539" i="1"/>
  <c r="AF539" i="1"/>
  <c r="I542" i="1"/>
  <c r="N542" i="1"/>
  <c r="CA539" i="1"/>
  <c r="BY539" i="1"/>
  <c r="BU539" i="1"/>
  <c r="CE539" i="1"/>
  <c r="BK539" i="1"/>
  <c r="BZ539" i="1"/>
  <c r="BT539" i="1"/>
  <c r="CB539" i="1"/>
  <c r="BR539" i="1"/>
  <c r="BX539" i="1"/>
  <c r="BV539" i="1"/>
  <c r="CD539" i="1"/>
  <c r="BW539" i="1"/>
  <c r="BS539" i="1"/>
  <c r="BE539" i="1"/>
  <c r="BO539" i="1"/>
  <c r="BI539" i="1"/>
  <c r="AA540" i="1"/>
  <c r="BN539" i="1"/>
  <c r="BP539" i="1"/>
  <c r="BD539" i="1"/>
  <c r="BJ539" i="1"/>
  <c r="BL539" i="1"/>
  <c r="BH539" i="1"/>
  <c r="BF539" i="1"/>
  <c r="BQ539" i="1"/>
  <c r="BG539" i="1"/>
  <c r="BM539" i="1"/>
  <c r="Z541" i="1"/>
  <c r="J542" i="1"/>
  <c r="E542" i="1"/>
  <c r="L542" i="1"/>
  <c r="C543" i="1"/>
  <c r="M542" i="1"/>
  <c r="U542" i="1"/>
  <c r="G542" i="1"/>
  <c r="K542" i="1"/>
  <c r="O542" i="1"/>
  <c r="V542" i="1" s="1"/>
  <c r="W542" i="1" s="1"/>
  <c r="F542" i="1"/>
  <c r="B544" i="1" l="1"/>
  <c r="Q543" i="1"/>
  <c r="R543" i="1"/>
  <c r="P543" i="1"/>
  <c r="S543" i="1"/>
  <c r="T543" i="1"/>
  <c r="AU540" i="1"/>
  <c r="AT540" i="1"/>
  <c r="AQ540" i="1"/>
  <c r="AE540" i="1"/>
  <c r="AV540" i="1"/>
  <c r="AP540" i="1"/>
  <c r="AR540" i="1"/>
  <c r="AX540" i="1"/>
  <c r="AZ540" i="1"/>
  <c r="BB540" i="1"/>
  <c r="BA540" i="1"/>
  <c r="BC540" i="1"/>
  <c r="AY540" i="1"/>
  <c r="AS540" i="1"/>
  <c r="AW540" i="1"/>
  <c r="AI540" i="1"/>
  <c r="AG540" i="1"/>
  <c r="AK540" i="1"/>
  <c r="AM540" i="1"/>
  <c r="AC540" i="1"/>
  <c r="AO540" i="1"/>
  <c r="BY540" i="1"/>
  <c r="AB540" i="1"/>
  <c r="AF540" i="1"/>
  <c r="AJ540" i="1"/>
  <c r="AN540" i="1"/>
  <c r="AD540" i="1"/>
  <c r="AL540" i="1"/>
  <c r="AH540" i="1"/>
  <c r="I543" i="1"/>
  <c r="N543" i="1"/>
  <c r="BW540" i="1"/>
  <c r="BI540" i="1"/>
  <c r="CB540" i="1"/>
  <c r="BT540" i="1"/>
  <c r="BR540" i="1"/>
  <c r="CD540" i="1"/>
  <c r="BV540" i="1"/>
  <c r="BX540" i="1"/>
  <c r="BZ540" i="1"/>
  <c r="CC540" i="1"/>
  <c r="CE540" i="1"/>
  <c r="BU540" i="1"/>
  <c r="CA540" i="1"/>
  <c r="BS540" i="1"/>
  <c r="BE540" i="1"/>
  <c r="BO540" i="1"/>
  <c r="BG540" i="1"/>
  <c r="BQ540" i="1"/>
  <c r="AA541" i="1"/>
  <c r="AT541" i="1" s="1"/>
  <c r="Z542" i="1"/>
  <c r="BK540" i="1"/>
  <c r="BP540" i="1"/>
  <c r="BD540" i="1"/>
  <c r="BJ540" i="1"/>
  <c r="BL540" i="1"/>
  <c r="BN540" i="1"/>
  <c r="BF540" i="1"/>
  <c r="BH540" i="1"/>
  <c r="BM540" i="1"/>
  <c r="J543" i="1"/>
  <c r="O543" i="1"/>
  <c r="V543" i="1" s="1"/>
  <c r="W543" i="1" s="1"/>
  <c r="L543" i="1"/>
  <c r="K543" i="1"/>
  <c r="G543" i="1"/>
  <c r="C544" i="1"/>
  <c r="E543" i="1"/>
  <c r="M543" i="1"/>
  <c r="U543" i="1"/>
  <c r="F543" i="1"/>
  <c r="B545" i="1" l="1"/>
  <c r="P544" i="1"/>
  <c r="T544" i="1"/>
  <c r="Q544" i="1"/>
  <c r="R544" i="1"/>
  <c r="S544" i="1"/>
  <c r="AG541" i="1"/>
  <c r="AP541" i="1"/>
  <c r="AV541" i="1"/>
  <c r="AX541" i="1"/>
  <c r="BB541" i="1"/>
  <c r="AR541" i="1"/>
  <c r="AZ541" i="1"/>
  <c r="AS541" i="1"/>
  <c r="AU541" i="1"/>
  <c r="BA541" i="1"/>
  <c r="AW541" i="1"/>
  <c r="AQ541" i="1"/>
  <c r="BC541" i="1"/>
  <c r="AY541" i="1"/>
  <c r="AK541" i="1"/>
  <c r="AO541" i="1"/>
  <c r="AE541" i="1"/>
  <c r="AC541" i="1"/>
  <c r="AI541" i="1"/>
  <c r="AM541" i="1"/>
  <c r="BY541" i="1"/>
  <c r="AD541" i="1"/>
  <c r="AH541" i="1"/>
  <c r="AL541" i="1"/>
  <c r="AF541" i="1"/>
  <c r="AN541" i="1"/>
  <c r="AB541" i="1"/>
  <c r="AJ541" i="1"/>
  <c r="I544" i="1"/>
  <c r="N544" i="1"/>
  <c r="BW541" i="1"/>
  <c r="CE541" i="1"/>
  <c r="CC541" i="1"/>
  <c r="CA541" i="1"/>
  <c r="BT541" i="1"/>
  <c r="CB541" i="1"/>
  <c r="BR541" i="1"/>
  <c r="BZ541" i="1"/>
  <c r="CD541" i="1"/>
  <c r="BX541" i="1"/>
  <c r="BV541" i="1"/>
  <c r="BU541" i="1"/>
  <c r="BS541" i="1"/>
  <c r="BK541" i="1"/>
  <c r="BF541" i="1"/>
  <c r="BN541" i="1"/>
  <c r="BL541" i="1"/>
  <c r="BJ541" i="1"/>
  <c r="BP541" i="1"/>
  <c r="BD541" i="1"/>
  <c r="BH541" i="1"/>
  <c r="BI541" i="1"/>
  <c r="AA542" i="1"/>
  <c r="BQ541" i="1"/>
  <c r="BE541" i="1"/>
  <c r="BM541" i="1"/>
  <c r="BO541" i="1"/>
  <c r="BG541" i="1"/>
  <c r="Z543" i="1"/>
  <c r="J544" i="1"/>
  <c r="L544" i="1"/>
  <c r="G544" i="1"/>
  <c r="K544" i="1"/>
  <c r="C545" i="1"/>
  <c r="F544" i="1"/>
  <c r="E544" i="1"/>
  <c r="M544" i="1"/>
  <c r="U544" i="1"/>
  <c r="O544" i="1"/>
  <c r="B546" i="1" l="1"/>
  <c r="S545" i="1"/>
  <c r="P545" i="1"/>
  <c r="T545" i="1"/>
  <c r="Q545" i="1"/>
  <c r="R545" i="1"/>
  <c r="Z544" i="1"/>
  <c r="AA544" i="1" s="1"/>
  <c r="V544" i="1"/>
  <c r="W544" i="1" s="1"/>
  <c r="AQ542" i="1"/>
  <c r="AT542" i="1"/>
  <c r="BC542" i="1"/>
  <c r="AS542" i="1"/>
  <c r="AU542" i="1"/>
  <c r="AW542" i="1"/>
  <c r="AE542" i="1"/>
  <c r="AV542" i="1"/>
  <c r="AX542" i="1"/>
  <c r="AZ542" i="1"/>
  <c r="BB542" i="1"/>
  <c r="AR542" i="1"/>
  <c r="AP542" i="1"/>
  <c r="BA542" i="1"/>
  <c r="AY542" i="1"/>
  <c r="AG542" i="1"/>
  <c r="AC542" i="1"/>
  <c r="AM542" i="1"/>
  <c r="AO542" i="1"/>
  <c r="AI542" i="1"/>
  <c r="AK542" i="1"/>
  <c r="CC542" i="1"/>
  <c r="AB542" i="1"/>
  <c r="AF542" i="1"/>
  <c r="AJ542" i="1"/>
  <c r="AN542" i="1"/>
  <c r="AH542" i="1"/>
  <c r="AD542" i="1"/>
  <c r="AL542" i="1"/>
  <c r="I545" i="1"/>
  <c r="N545" i="1"/>
  <c r="BY542" i="1"/>
  <c r="BW542" i="1"/>
  <c r="BM542" i="1"/>
  <c r="BR542" i="1"/>
  <c r="CB542" i="1"/>
  <c r="BX542" i="1"/>
  <c r="BZ542" i="1"/>
  <c r="BT542" i="1"/>
  <c r="CD542" i="1"/>
  <c r="BV542" i="1"/>
  <c r="CE542" i="1"/>
  <c r="BS542" i="1"/>
  <c r="BU542" i="1"/>
  <c r="CA542" i="1"/>
  <c r="BE542" i="1"/>
  <c r="BG542" i="1"/>
  <c r="BI542" i="1"/>
  <c r="BK542" i="1"/>
  <c r="BQ542" i="1"/>
  <c r="AA543" i="1"/>
  <c r="BF542" i="1"/>
  <c r="BP542" i="1"/>
  <c r="BD542" i="1"/>
  <c r="BJ542" i="1"/>
  <c r="BL542" i="1"/>
  <c r="BH542" i="1"/>
  <c r="BN542" i="1"/>
  <c r="BO542" i="1"/>
  <c r="J545" i="1"/>
  <c r="L545" i="1"/>
  <c r="O545" i="1"/>
  <c r="F545" i="1"/>
  <c r="C546" i="1"/>
  <c r="E545" i="1"/>
  <c r="K545" i="1"/>
  <c r="G545" i="1"/>
  <c r="M545" i="1"/>
  <c r="U545" i="1"/>
  <c r="B547" i="1" l="1"/>
  <c r="R546" i="1"/>
  <c r="S546" i="1"/>
  <c r="Q546" i="1"/>
  <c r="T546" i="1"/>
  <c r="P546" i="1"/>
  <c r="Z545" i="1"/>
  <c r="AA545" i="1" s="1"/>
  <c r="V545" i="1"/>
  <c r="W545" i="1" s="1"/>
  <c r="AU543" i="1"/>
  <c r="AT543" i="1"/>
  <c r="AY544" i="1"/>
  <c r="AT544" i="1"/>
  <c r="AW544" i="1"/>
  <c r="AQ544" i="1"/>
  <c r="BC543" i="1"/>
  <c r="AW543" i="1"/>
  <c r="AU544" i="1"/>
  <c r="AQ543" i="1"/>
  <c r="AS543" i="1"/>
  <c r="BC544" i="1"/>
  <c r="AO543" i="1"/>
  <c r="AV543" i="1"/>
  <c r="AZ543" i="1"/>
  <c r="AX543" i="1"/>
  <c r="BB543" i="1"/>
  <c r="AR543" i="1"/>
  <c r="AP543" i="1"/>
  <c r="AI544" i="1"/>
  <c r="AX544" i="1"/>
  <c r="AV544" i="1"/>
  <c r="BB544" i="1"/>
  <c r="AP544" i="1"/>
  <c r="AZ544" i="1"/>
  <c r="AR544" i="1"/>
  <c r="BA544" i="1"/>
  <c r="AS544" i="1"/>
  <c r="BA543" i="1"/>
  <c r="AY543" i="1"/>
  <c r="AK543" i="1"/>
  <c r="AO544" i="1"/>
  <c r="AE544" i="1"/>
  <c r="AM543" i="1"/>
  <c r="AG543" i="1"/>
  <c r="AG544" i="1"/>
  <c r="AI543" i="1"/>
  <c r="AE543" i="1"/>
  <c r="AC543" i="1"/>
  <c r="AK544" i="1"/>
  <c r="AM544" i="1"/>
  <c r="AC544" i="1"/>
  <c r="BS543" i="1"/>
  <c r="AD543" i="1"/>
  <c r="AH543" i="1"/>
  <c r="AL543" i="1"/>
  <c r="AB543" i="1"/>
  <c r="AJ543" i="1"/>
  <c r="AF543" i="1"/>
  <c r="AN543" i="1"/>
  <c r="BW544" i="1"/>
  <c r="AB544" i="1"/>
  <c r="AF544" i="1"/>
  <c r="AJ544" i="1"/>
  <c r="AN544" i="1"/>
  <c r="AD544" i="1"/>
  <c r="AL544" i="1"/>
  <c r="AH544" i="1"/>
  <c r="I546" i="1"/>
  <c r="N546" i="1"/>
  <c r="CA543" i="1"/>
  <c r="BW543" i="1"/>
  <c r="CA544" i="1"/>
  <c r="BY544" i="1"/>
  <c r="BU543" i="1"/>
  <c r="CE544" i="1"/>
  <c r="CE543" i="1"/>
  <c r="BS544" i="1"/>
  <c r="BY543" i="1"/>
  <c r="BG543" i="1"/>
  <c r="BX543" i="1"/>
  <c r="BR543" i="1"/>
  <c r="BZ543" i="1"/>
  <c r="CD543" i="1"/>
  <c r="BT543" i="1"/>
  <c r="CB543" i="1"/>
  <c r="BV543" i="1"/>
  <c r="BK544" i="1"/>
  <c r="BX544" i="1"/>
  <c r="BT544" i="1"/>
  <c r="CB544" i="1"/>
  <c r="BZ544" i="1"/>
  <c r="BV544" i="1"/>
  <c r="BR544" i="1"/>
  <c r="CD544" i="1"/>
  <c r="CC543" i="1"/>
  <c r="BU544" i="1"/>
  <c r="CC544" i="1"/>
  <c r="BQ543" i="1"/>
  <c r="BE543" i="1"/>
  <c r="BM543" i="1"/>
  <c r="BK543" i="1"/>
  <c r="BI543" i="1"/>
  <c r="BM544" i="1"/>
  <c r="BQ544" i="1"/>
  <c r="BL544" i="1"/>
  <c r="BP544" i="1"/>
  <c r="BF544" i="1"/>
  <c r="BD544" i="1"/>
  <c r="BJ544" i="1"/>
  <c r="BN544" i="1"/>
  <c r="BH544" i="1"/>
  <c r="BO544" i="1"/>
  <c r="BE544" i="1"/>
  <c r="BH543" i="1"/>
  <c r="BL543" i="1"/>
  <c r="BD543" i="1"/>
  <c r="BJ543" i="1"/>
  <c r="BN543" i="1"/>
  <c r="BF543" i="1"/>
  <c r="BP543" i="1"/>
  <c r="BO543" i="1"/>
  <c r="BI544" i="1"/>
  <c r="BG544" i="1"/>
  <c r="J546" i="1"/>
  <c r="K546" i="1"/>
  <c r="F546" i="1"/>
  <c r="G546" i="1"/>
  <c r="U546" i="1"/>
  <c r="L546" i="1"/>
  <c r="O546" i="1"/>
  <c r="E546" i="1"/>
  <c r="C547" i="1"/>
  <c r="M546" i="1"/>
  <c r="B548" i="1" l="1"/>
  <c r="Q547" i="1"/>
  <c r="R547" i="1"/>
  <c r="T547" i="1"/>
  <c r="P547" i="1"/>
  <c r="S547" i="1"/>
  <c r="Z546" i="1"/>
  <c r="V546" i="1"/>
  <c r="W546" i="1" s="1"/>
  <c r="AS545" i="1"/>
  <c r="AT545" i="1"/>
  <c r="AU545" i="1"/>
  <c r="AW545" i="1"/>
  <c r="AO545" i="1"/>
  <c r="AZ545" i="1"/>
  <c r="AR545" i="1"/>
  <c r="AX545" i="1"/>
  <c r="AV545" i="1"/>
  <c r="AP545" i="1"/>
  <c r="BB545" i="1"/>
  <c r="AQ545" i="1"/>
  <c r="BC545" i="1"/>
  <c r="AY545" i="1"/>
  <c r="BA545" i="1"/>
  <c r="AE545" i="1"/>
  <c r="AK545" i="1"/>
  <c r="AM545" i="1"/>
  <c r="AG545" i="1"/>
  <c r="AI545" i="1"/>
  <c r="AC545" i="1"/>
  <c r="CA545" i="1"/>
  <c r="AD545" i="1"/>
  <c r="AH545" i="1"/>
  <c r="AL545" i="1"/>
  <c r="AF545" i="1"/>
  <c r="AN545" i="1"/>
  <c r="AJ545" i="1"/>
  <c r="AB545" i="1"/>
  <c r="I547" i="1"/>
  <c r="N547" i="1"/>
  <c r="BU545" i="1"/>
  <c r="BW545" i="1"/>
  <c r="CC545" i="1"/>
  <c r="CE545" i="1"/>
  <c r="BM545" i="1"/>
  <c r="BZ545" i="1"/>
  <c r="BX545" i="1"/>
  <c r="BR545" i="1"/>
  <c r="CB545" i="1"/>
  <c r="CD545" i="1"/>
  <c r="BV545" i="1"/>
  <c r="BT545" i="1"/>
  <c r="BY545" i="1"/>
  <c r="BS545" i="1"/>
  <c r="BI545" i="1"/>
  <c r="AA546" i="1"/>
  <c r="BN545" i="1"/>
  <c r="BF545" i="1"/>
  <c r="BL545" i="1"/>
  <c r="BP545" i="1"/>
  <c r="BH545" i="1"/>
  <c r="BJ545" i="1"/>
  <c r="BD545" i="1"/>
  <c r="BQ545" i="1"/>
  <c r="BK545" i="1"/>
  <c r="BO545" i="1"/>
  <c r="BE545" i="1"/>
  <c r="BG545" i="1"/>
  <c r="J547" i="1"/>
  <c r="G547" i="1"/>
  <c r="U547" i="1"/>
  <c r="M547" i="1"/>
  <c r="L547" i="1"/>
  <c r="O547" i="1"/>
  <c r="V547" i="1" s="1"/>
  <c r="W547" i="1" s="1"/>
  <c r="K547" i="1"/>
  <c r="C548" i="1"/>
  <c r="F547" i="1"/>
  <c r="E547" i="1"/>
  <c r="B549" i="1" l="1"/>
  <c r="P548" i="1"/>
  <c r="T548" i="1"/>
  <c r="Q548" i="1"/>
  <c r="R548" i="1"/>
  <c r="S548" i="1"/>
  <c r="BC546" i="1"/>
  <c r="AT546" i="1"/>
  <c r="AY546" i="1"/>
  <c r="BA546" i="1"/>
  <c r="AU546" i="1"/>
  <c r="AQ546" i="1"/>
  <c r="AE546" i="1"/>
  <c r="AP546" i="1"/>
  <c r="AR546" i="1"/>
  <c r="AX546" i="1"/>
  <c r="AV546" i="1"/>
  <c r="AZ546" i="1"/>
  <c r="BB546" i="1"/>
  <c r="AW546" i="1"/>
  <c r="AS546" i="1"/>
  <c r="AO546" i="1"/>
  <c r="AM546" i="1"/>
  <c r="AC546" i="1"/>
  <c r="AG546" i="1"/>
  <c r="AI546" i="1"/>
  <c r="AK546" i="1"/>
  <c r="BS546" i="1"/>
  <c r="AB546" i="1"/>
  <c r="AF546" i="1"/>
  <c r="AJ546" i="1"/>
  <c r="AN546" i="1"/>
  <c r="AH546" i="1"/>
  <c r="AL546" i="1"/>
  <c r="AD546" i="1"/>
  <c r="I548" i="1"/>
  <c r="N548" i="1"/>
  <c r="CC546" i="1"/>
  <c r="CE546" i="1"/>
  <c r="BW546" i="1"/>
  <c r="BU546" i="1"/>
  <c r="BM546" i="1"/>
  <c r="BT546" i="1"/>
  <c r="CB546" i="1"/>
  <c r="BX546" i="1"/>
  <c r="BZ546" i="1"/>
  <c r="BR546" i="1"/>
  <c r="BV546" i="1"/>
  <c r="CD546" i="1"/>
  <c r="CA546" i="1"/>
  <c r="BY546" i="1"/>
  <c r="BE546" i="1"/>
  <c r="BF546" i="1"/>
  <c r="BD546" i="1"/>
  <c r="BJ546" i="1"/>
  <c r="BP546" i="1"/>
  <c r="BN546" i="1"/>
  <c r="BH546" i="1"/>
  <c r="BL546" i="1"/>
  <c r="BQ546" i="1"/>
  <c r="BG546" i="1"/>
  <c r="BK546" i="1"/>
  <c r="Z547" i="1"/>
  <c r="BO546" i="1"/>
  <c r="BI546" i="1"/>
  <c r="J548" i="1"/>
  <c r="U548" i="1"/>
  <c r="F548" i="1"/>
  <c r="E548" i="1"/>
  <c r="O548" i="1"/>
  <c r="V548" i="1" s="1"/>
  <c r="W548" i="1" s="1"/>
  <c r="C549" i="1"/>
  <c r="K548" i="1"/>
  <c r="M548" i="1"/>
  <c r="G548" i="1"/>
  <c r="L548" i="1"/>
  <c r="B550" i="1" l="1"/>
  <c r="S549" i="1"/>
  <c r="P549" i="1"/>
  <c r="T549" i="1"/>
  <c r="Q549" i="1"/>
  <c r="R549" i="1"/>
  <c r="I549" i="1"/>
  <c r="N549" i="1"/>
  <c r="AA547" i="1"/>
  <c r="Z548" i="1"/>
  <c r="J549" i="1"/>
  <c r="O549" i="1"/>
  <c r="V549" i="1" s="1"/>
  <c r="W549" i="1" s="1"/>
  <c r="L549" i="1"/>
  <c r="G549" i="1"/>
  <c r="F549" i="1"/>
  <c r="E549" i="1"/>
  <c r="C550" i="1"/>
  <c r="M549" i="1"/>
  <c r="K549" i="1"/>
  <c r="U549" i="1"/>
  <c r="B551" i="1" l="1"/>
  <c r="R550" i="1"/>
  <c r="S550" i="1"/>
  <c r="P550" i="1"/>
  <c r="Q550" i="1"/>
  <c r="T550" i="1"/>
  <c r="AU547" i="1"/>
  <c r="AT547" i="1"/>
  <c r="AQ547" i="1"/>
  <c r="AY547" i="1"/>
  <c r="AK547" i="1"/>
  <c r="AZ547" i="1"/>
  <c r="AR547" i="1"/>
  <c r="AX547" i="1"/>
  <c r="AV547" i="1"/>
  <c r="BB547" i="1"/>
  <c r="AP547" i="1"/>
  <c r="BA547" i="1"/>
  <c r="BC547" i="1"/>
  <c r="AW547" i="1"/>
  <c r="AS547" i="1"/>
  <c r="AM547" i="1"/>
  <c r="AG547" i="1"/>
  <c r="AE547" i="1"/>
  <c r="AC547" i="1"/>
  <c r="AI547" i="1"/>
  <c r="AO547" i="1"/>
  <c r="AD547" i="1"/>
  <c r="AH547" i="1"/>
  <c r="AL547" i="1"/>
  <c r="AB547" i="1"/>
  <c r="AJ547" i="1"/>
  <c r="AN547" i="1"/>
  <c r="AF547" i="1"/>
  <c r="I550" i="1"/>
  <c r="N550" i="1"/>
  <c r="BK547" i="1"/>
  <c r="BR547" i="1"/>
  <c r="BT547" i="1"/>
  <c r="CB547" i="1"/>
  <c r="CD547" i="1"/>
  <c r="BZ547" i="1"/>
  <c r="BV547" i="1"/>
  <c r="BX547" i="1"/>
  <c r="CA547" i="1"/>
  <c r="BW547" i="1"/>
  <c r="CC547" i="1"/>
  <c r="BU547" i="1"/>
  <c r="BY547" i="1"/>
  <c r="CE547" i="1"/>
  <c r="BS547" i="1"/>
  <c r="BG547" i="1"/>
  <c r="BQ547" i="1"/>
  <c r="AA548" i="1"/>
  <c r="BE547" i="1"/>
  <c r="BN547" i="1"/>
  <c r="BH547" i="1"/>
  <c r="BL547" i="1"/>
  <c r="BD547" i="1"/>
  <c r="BJ547" i="1"/>
  <c r="BP547" i="1"/>
  <c r="BF547" i="1"/>
  <c r="BO547" i="1"/>
  <c r="BM547" i="1"/>
  <c r="BI547" i="1"/>
  <c r="Z549" i="1"/>
  <c r="J550" i="1"/>
  <c r="M550" i="1"/>
  <c r="U550" i="1"/>
  <c r="L550" i="1"/>
  <c r="K550" i="1"/>
  <c r="O550" i="1"/>
  <c r="E550" i="1"/>
  <c r="C551" i="1"/>
  <c r="G550" i="1"/>
  <c r="F550" i="1"/>
  <c r="B552" i="1" l="1"/>
  <c r="Q551" i="1"/>
  <c r="R551" i="1"/>
  <c r="P551" i="1"/>
  <c r="S551" i="1"/>
  <c r="T551" i="1"/>
  <c r="Z550" i="1"/>
  <c r="AA550" i="1" s="1"/>
  <c r="V550" i="1"/>
  <c r="W550" i="1" s="1"/>
  <c r="AU548" i="1"/>
  <c r="AT548" i="1"/>
  <c r="BA548" i="1"/>
  <c r="AY548" i="1"/>
  <c r="AQ548" i="1"/>
  <c r="BC548" i="1"/>
  <c r="AS548" i="1"/>
  <c r="AG548" i="1"/>
  <c r="AP548" i="1"/>
  <c r="AX548" i="1"/>
  <c r="AV548" i="1"/>
  <c r="AZ548" i="1"/>
  <c r="BB548" i="1"/>
  <c r="AR548" i="1"/>
  <c r="AW548" i="1"/>
  <c r="AO548" i="1"/>
  <c r="AE548" i="1"/>
  <c r="AM548" i="1"/>
  <c r="AK548" i="1"/>
  <c r="AI548" i="1"/>
  <c r="AC548" i="1"/>
  <c r="AB548" i="1"/>
  <c r="AF548" i="1"/>
  <c r="AJ548" i="1"/>
  <c r="AN548" i="1"/>
  <c r="AD548" i="1"/>
  <c r="AL548" i="1"/>
  <c r="AH548" i="1"/>
  <c r="I551" i="1"/>
  <c r="N551" i="1"/>
  <c r="BI548" i="1"/>
  <c r="BT548" i="1"/>
  <c r="BX548" i="1"/>
  <c r="CB548" i="1"/>
  <c r="BZ548" i="1"/>
  <c r="BV548" i="1"/>
  <c r="BR548" i="1"/>
  <c r="CD548" i="1"/>
  <c r="BW548" i="1"/>
  <c r="BY548" i="1"/>
  <c r="CE548" i="1"/>
  <c r="BS548" i="1"/>
  <c r="BU548" i="1"/>
  <c r="CA548" i="1"/>
  <c r="CC548" i="1"/>
  <c r="BQ548" i="1"/>
  <c r="BE548" i="1"/>
  <c r="BM548" i="1"/>
  <c r="BO548" i="1"/>
  <c r="BL548" i="1"/>
  <c r="BN548" i="1"/>
  <c r="BP548" i="1"/>
  <c r="BH548" i="1"/>
  <c r="BF548" i="1"/>
  <c r="BD548" i="1"/>
  <c r="BJ548" i="1"/>
  <c r="AA549" i="1"/>
  <c r="BK548" i="1"/>
  <c r="BG548" i="1"/>
  <c r="J551" i="1"/>
  <c r="M551" i="1"/>
  <c r="O551" i="1"/>
  <c r="K551" i="1"/>
  <c r="C552" i="1"/>
  <c r="F551" i="1"/>
  <c r="G551" i="1"/>
  <c r="E551" i="1"/>
  <c r="L551" i="1"/>
  <c r="U551" i="1"/>
  <c r="B553" i="1" l="1"/>
  <c r="P552" i="1"/>
  <c r="T552" i="1"/>
  <c r="Q552" i="1"/>
  <c r="S552" i="1"/>
  <c r="R552" i="1"/>
  <c r="Z551" i="1"/>
  <c r="AA551" i="1" s="1"/>
  <c r="V551" i="1"/>
  <c r="W551" i="1" s="1"/>
  <c r="AQ549" i="1"/>
  <c r="AT549" i="1"/>
  <c r="AS550" i="1"/>
  <c r="AT550" i="1"/>
  <c r="BA550" i="1"/>
  <c r="AG549" i="1"/>
  <c r="AV549" i="1"/>
  <c r="AX549" i="1"/>
  <c r="AZ549" i="1"/>
  <c r="AR549" i="1"/>
  <c r="AP549" i="1"/>
  <c r="BB549" i="1"/>
  <c r="AC550" i="1"/>
  <c r="AZ550" i="1"/>
  <c r="AX550" i="1"/>
  <c r="AV550" i="1"/>
  <c r="BB550" i="1"/>
  <c r="AP550" i="1"/>
  <c r="AR550" i="1"/>
  <c r="AW550" i="1"/>
  <c r="BC549" i="1"/>
  <c r="AW549" i="1"/>
  <c r="AQ550" i="1"/>
  <c r="AY550" i="1"/>
  <c r="AS549" i="1"/>
  <c r="AY549" i="1"/>
  <c r="BC550" i="1"/>
  <c r="AU550" i="1"/>
  <c r="BA549" i="1"/>
  <c r="AU549" i="1"/>
  <c r="AI550" i="1"/>
  <c r="AO549" i="1"/>
  <c r="AI549" i="1"/>
  <c r="AM550" i="1"/>
  <c r="AK549" i="1"/>
  <c r="AE550" i="1"/>
  <c r="AE549" i="1"/>
  <c r="AC549" i="1"/>
  <c r="AO550" i="1"/>
  <c r="AK550" i="1"/>
  <c r="AM549" i="1"/>
  <c r="AG550" i="1"/>
  <c r="AD549" i="1"/>
  <c r="AH549" i="1"/>
  <c r="AL549" i="1"/>
  <c r="AF549" i="1"/>
  <c r="AN549" i="1"/>
  <c r="AB549" i="1"/>
  <c r="AJ549" i="1"/>
  <c r="AB550" i="1"/>
  <c r="AF550" i="1"/>
  <c r="AJ550" i="1"/>
  <c r="AN550" i="1"/>
  <c r="AH550" i="1"/>
  <c r="AD550" i="1"/>
  <c r="AL550" i="1"/>
  <c r="I552" i="1"/>
  <c r="N552" i="1"/>
  <c r="BM549" i="1"/>
  <c r="BX549" i="1"/>
  <c r="BT549" i="1"/>
  <c r="CB549" i="1"/>
  <c r="BZ549" i="1"/>
  <c r="BV549" i="1"/>
  <c r="BR549" i="1"/>
  <c r="CD549" i="1"/>
  <c r="BO550" i="1"/>
  <c r="BX550" i="1"/>
  <c r="BT550" i="1"/>
  <c r="CB550" i="1"/>
  <c r="BZ550" i="1"/>
  <c r="CD550" i="1"/>
  <c r="BR550" i="1"/>
  <c r="BV550" i="1"/>
  <c r="BW549" i="1"/>
  <c r="BW550" i="1"/>
  <c r="BY550" i="1"/>
  <c r="CE549" i="1"/>
  <c r="CC549" i="1"/>
  <c r="BU550" i="1"/>
  <c r="CC550" i="1"/>
  <c r="CA549" i="1"/>
  <c r="BY549" i="1"/>
  <c r="CE550" i="1"/>
  <c r="BS550" i="1"/>
  <c r="BU549" i="1"/>
  <c r="BS549" i="1"/>
  <c r="CA550" i="1"/>
  <c r="BE549" i="1"/>
  <c r="BO549" i="1"/>
  <c r="BQ550" i="1"/>
  <c r="BG550" i="1"/>
  <c r="BG549" i="1"/>
  <c r="BI549" i="1"/>
  <c r="BK549" i="1"/>
  <c r="BN549" i="1"/>
  <c r="BF549" i="1"/>
  <c r="BP549" i="1"/>
  <c r="BH549" i="1"/>
  <c r="BD549" i="1"/>
  <c r="BL549" i="1"/>
  <c r="BJ549" i="1"/>
  <c r="BQ549" i="1"/>
  <c r="BF550" i="1"/>
  <c r="BH550" i="1"/>
  <c r="BL550" i="1"/>
  <c r="BD550" i="1"/>
  <c r="BJ550" i="1"/>
  <c r="BN550" i="1"/>
  <c r="BP550" i="1"/>
  <c r="BE550" i="1"/>
  <c r="BM550" i="1"/>
  <c r="BI550" i="1"/>
  <c r="BK550" i="1"/>
  <c r="J552" i="1"/>
  <c r="M552" i="1"/>
  <c r="L552" i="1"/>
  <c r="C553" i="1"/>
  <c r="G552" i="1"/>
  <c r="F552" i="1"/>
  <c r="E552" i="1"/>
  <c r="O552" i="1"/>
  <c r="K552" i="1"/>
  <c r="U552" i="1"/>
  <c r="B554" i="1" l="1"/>
  <c r="S553" i="1"/>
  <c r="P553" i="1"/>
  <c r="T553" i="1"/>
  <c r="Q553" i="1"/>
  <c r="R553" i="1"/>
  <c r="Z552" i="1"/>
  <c r="AA552" i="1" s="1"/>
  <c r="AT552" i="1" s="1"/>
  <c r="V552" i="1"/>
  <c r="W552" i="1" s="1"/>
  <c r="AQ551" i="1"/>
  <c r="AT551" i="1"/>
  <c r="BC551" i="1"/>
  <c r="AW551" i="1"/>
  <c r="AY551" i="1"/>
  <c r="BA551" i="1"/>
  <c r="AU551" i="1"/>
  <c r="AP551" i="1"/>
  <c r="AV551" i="1"/>
  <c r="AX551" i="1"/>
  <c r="AZ551" i="1"/>
  <c r="BB551" i="1"/>
  <c r="AR551" i="1"/>
  <c r="AS551" i="1"/>
  <c r="AI551" i="1"/>
  <c r="AO551" i="1"/>
  <c r="AM551" i="1"/>
  <c r="AG551" i="1"/>
  <c r="AE551" i="1"/>
  <c r="AC551" i="1"/>
  <c r="AK551" i="1"/>
  <c r="AD551" i="1"/>
  <c r="AH551" i="1"/>
  <c r="AL551" i="1"/>
  <c r="AB551" i="1"/>
  <c r="AJ551" i="1"/>
  <c r="AF551" i="1"/>
  <c r="AN551" i="1"/>
  <c r="I553" i="1"/>
  <c r="N553" i="1"/>
  <c r="BQ551" i="1"/>
  <c r="CB551" i="1"/>
  <c r="BT551" i="1"/>
  <c r="BR551" i="1"/>
  <c r="BX551" i="1"/>
  <c r="BZ551" i="1"/>
  <c r="BV551" i="1"/>
  <c r="CD551" i="1"/>
  <c r="CE551" i="1"/>
  <c r="BS551" i="1"/>
  <c r="BW551" i="1"/>
  <c r="CA551" i="1"/>
  <c r="BU551" i="1"/>
  <c r="CC551" i="1"/>
  <c r="BY551" i="1"/>
  <c r="BO551" i="1"/>
  <c r="BI551" i="1"/>
  <c r="BL551" i="1"/>
  <c r="BP551" i="1"/>
  <c r="BH551" i="1"/>
  <c r="BN551" i="1"/>
  <c r="BF551" i="1"/>
  <c r="BD551" i="1"/>
  <c r="BJ551" i="1"/>
  <c r="BG551" i="1"/>
  <c r="BM551" i="1"/>
  <c r="BE551" i="1"/>
  <c r="BK551" i="1"/>
  <c r="J553" i="1"/>
  <c r="K553" i="1"/>
  <c r="C554" i="1"/>
  <c r="O553" i="1"/>
  <c r="M553" i="1"/>
  <c r="G553" i="1"/>
  <c r="U553" i="1"/>
  <c r="L553" i="1"/>
  <c r="F553" i="1"/>
  <c r="E553" i="1"/>
  <c r="B555" i="1" l="1"/>
  <c r="R554" i="1"/>
  <c r="S554" i="1"/>
  <c r="Q554" i="1"/>
  <c r="T554" i="1"/>
  <c r="P554" i="1"/>
  <c r="Z553" i="1"/>
  <c r="AA553" i="1" s="1"/>
  <c r="AT553" i="1" s="1"/>
  <c r="V553" i="1"/>
  <c r="W553" i="1" s="1"/>
  <c r="AG552" i="1"/>
  <c r="BB552" i="1"/>
  <c r="AV552" i="1"/>
  <c r="AX552" i="1"/>
  <c r="AP552" i="1"/>
  <c r="AR552" i="1"/>
  <c r="AZ552" i="1"/>
  <c r="AU552" i="1"/>
  <c r="BC552" i="1"/>
  <c r="BA552" i="1"/>
  <c r="AW552" i="1"/>
  <c r="AS552" i="1"/>
  <c r="AY552" i="1"/>
  <c r="AQ552" i="1"/>
  <c r="AC552" i="1"/>
  <c r="AI552" i="1"/>
  <c r="AM552" i="1"/>
  <c r="AK552" i="1"/>
  <c r="AO552" i="1"/>
  <c r="AE552" i="1"/>
  <c r="BU552" i="1"/>
  <c r="AB552" i="1"/>
  <c r="AF552" i="1"/>
  <c r="AJ552" i="1"/>
  <c r="AN552" i="1"/>
  <c r="AD552" i="1"/>
  <c r="AL552" i="1"/>
  <c r="AH552" i="1"/>
  <c r="I554" i="1"/>
  <c r="N554" i="1"/>
  <c r="CE552" i="1"/>
  <c r="CC552" i="1"/>
  <c r="CA552" i="1"/>
  <c r="BS552" i="1"/>
  <c r="BW552" i="1"/>
  <c r="BY552" i="1"/>
  <c r="BT552" i="1"/>
  <c r="BX552" i="1"/>
  <c r="BR552" i="1"/>
  <c r="BZ552" i="1"/>
  <c r="BV552" i="1"/>
  <c r="CD552" i="1"/>
  <c r="CB552" i="1"/>
  <c r="BO552" i="1"/>
  <c r="BH552" i="1"/>
  <c r="BF552" i="1"/>
  <c r="BD552" i="1"/>
  <c r="BL552" i="1"/>
  <c r="BN552" i="1"/>
  <c r="BJ552" i="1"/>
  <c r="BP552" i="1"/>
  <c r="BM552" i="1"/>
  <c r="BE552" i="1"/>
  <c r="BQ552" i="1"/>
  <c r="BG552" i="1"/>
  <c r="BI552" i="1"/>
  <c r="BK552" i="1"/>
  <c r="J554" i="1"/>
  <c r="M554" i="1"/>
  <c r="L554" i="1"/>
  <c r="K554" i="1"/>
  <c r="C555" i="1"/>
  <c r="E554" i="1"/>
  <c r="O554" i="1"/>
  <c r="F554" i="1"/>
  <c r="G554" i="1"/>
  <c r="U554" i="1"/>
  <c r="B556" i="1" l="1"/>
  <c r="Q555" i="1"/>
  <c r="R555" i="1"/>
  <c r="S555" i="1"/>
  <c r="T555" i="1"/>
  <c r="P555" i="1"/>
  <c r="Z554" i="1"/>
  <c r="AA554" i="1" s="1"/>
  <c r="AT554" i="1" s="1"/>
  <c r="V554" i="1"/>
  <c r="W554" i="1" s="1"/>
  <c r="AC553" i="1"/>
  <c r="AP553" i="1"/>
  <c r="AR553" i="1"/>
  <c r="AX553" i="1"/>
  <c r="AV553" i="1"/>
  <c r="BB553" i="1"/>
  <c r="AZ553" i="1"/>
  <c r="BA553" i="1"/>
  <c r="AY553" i="1"/>
  <c r="BC553" i="1"/>
  <c r="AU553" i="1"/>
  <c r="AQ553" i="1"/>
  <c r="AS553" i="1"/>
  <c r="AW553" i="1"/>
  <c r="AK553" i="1"/>
  <c r="AE553" i="1"/>
  <c r="AO553" i="1"/>
  <c r="AG553" i="1"/>
  <c r="AM553" i="1"/>
  <c r="AI553" i="1"/>
  <c r="BW553" i="1"/>
  <c r="AD553" i="1"/>
  <c r="AH553" i="1"/>
  <c r="AL553" i="1"/>
  <c r="AF553" i="1"/>
  <c r="AN553" i="1"/>
  <c r="AJ553" i="1"/>
  <c r="AB553" i="1"/>
  <c r="I555" i="1"/>
  <c r="N555" i="1"/>
  <c r="CA553" i="1"/>
  <c r="CE553" i="1"/>
  <c r="BT553" i="1"/>
  <c r="BX553" i="1"/>
  <c r="BR553" i="1"/>
  <c r="CB553" i="1"/>
  <c r="CD553" i="1"/>
  <c r="BV553" i="1"/>
  <c r="BZ553" i="1"/>
  <c r="BU553" i="1"/>
  <c r="CC553" i="1"/>
  <c r="BS553" i="1"/>
  <c r="BY553" i="1"/>
  <c r="BK553" i="1"/>
  <c r="BN553" i="1"/>
  <c r="BF553" i="1"/>
  <c r="BD553" i="1"/>
  <c r="BJ553" i="1"/>
  <c r="BP553" i="1"/>
  <c r="BH553" i="1"/>
  <c r="BL553" i="1"/>
  <c r="BO553" i="1"/>
  <c r="BQ553" i="1"/>
  <c r="BM553" i="1"/>
  <c r="BE553" i="1"/>
  <c r="BI553" i="1"/>
  <c r="BG553" i="1"/>
  <c r="J555" i="1"/>
  <c r="C556" i="1"/>
  <c r="U555" i="1"/>
  <c r="L555" i="1"/>
  <c r="O555" i="1"/>
  <c r="V555" i="1" s="1"/>
  <c r="W555" i="1" s="1"/>
  <c r="F555" i="1"/>
  <c r="M555" i="1"/>
  <c r="G555" i="1"/>
  <c r="K555" i="1"/>
  <c r="E555" i="1"/>
  <c r="B557" i="1" l="1"/>
  <c r="P556" i="1"/>
  <c r="T556" i="1"/>
  <c r="Q556" i="1"/>
  <c r="R556" i="1"/>
  <c r="S556" i="1"/>
  <c r="AE554" i="1"/>
  <c r="AP554" i="1"/>
  <c r="AV554" i="1"/>
  <c r="BB554" i="1"/>
  <c r="AX554" i="1"/>
  <c r="AR554" i="1"/>
  <c r="AZ554" i="1"/>
  <c r="AY554" i="1"/>
  <c r="BA554" i="1"/>
  <c r="BC554" i="1"/>
  <c r="AW554" i="1"/>
  <c r="AS554" i="1"/>
  <c r="AU554" i="1"/>
  <c r="AQ554" i="1"/>
  <c r="AO554" i="1"/>
  <c r="AM554" i="1"/>
  <c r="AG554" i="1"/>
  <c r="AI554" i="1"/>
  <c r="AC554" i="1"/>
  <c r="AK554" i="1"/>
  <c r="BS554" i="1"/>
  <c r="AB554" i="1"/>
  <c r="AF554" i="1"/>
  <c r="AJ554" i="1"/>
  <c r="AN554" i="1"/>
  <c r="AH554" i="1"/>
  <c r="AL554" i="1"/>
  <c r="AD554" i="1"/>
  <c r="I556" i="1"/>
  <c r="N556" i="1"/>
  <c r="BY554" i="1"/>
  <c r="BE554" i="1"/>
  <c r="BT554" i="1"/>
  <c r="BX554" i="1"/>
  <c r="BR554" i="1"/>
  <c r="BV554" i="1"/>
  <c r="CD554" i="1"/>
  <c r="BZ554" i="1"/>
  <c r="CB554" i="1"/>
  <c r="CA554" i="1"/>
  <c r="BU554" i="1"/>
  <c r="CC554" i="1"/>
  <c r="BW554" i="1"/>
  <c r="CE554" i="1"/>
  <c r="BG554" i="1"/>
  <c r="Z555" i="1"/>
  <c r="BF554" i="1"/>
  <c r="BL554" i="1"/>
  <c r="BP554" i="1"/>
  <c r="BH554" i="1"/>
  <c r="BN554" i="1"/>
  <c r="BD554" i="1"/>
  <c r="BJ554" i="1"/>
  <c r="BI554" i="1"/>
  <c r="BO554" i="1"/>
  <c r="BM554" i="1"/>
  <c r="BQ554" i="1"/>
  <c r="BK554" i="1"/>
  <c r="J556" i="1"/>
  <c r="F556" i="1"/>
  <c r="G556" i="1"/>
  <c r="C557" i="1"/>
  <c r="L556" i="1"/>
  <c r="E556" i="1"/>
  <c r="U556" i="1"/>
  <c r="O556" i="1"/>
  <c r="V556" i="1" s="1"/>
  <c r="W556" i="1" s="1"/>
  <c r="M556" i="1"/>
  <c r="K556" i="1"/>
  <c r="B558" i="1" l="1"/>
  <c r="S557" i="1"/>
  <c r="P557" i="1"/>
  <c r="T557" i="1"/>
  <c r="R557" i="1"/>
  <c r="Q557" i="1"/>
  <c r="I557" i="1"/>
  <c r="N557" i="1"/>
  <c r="AA555" i="1"/>
  <c r="Z556" i="1"/>
  <c r="J557" i="1"/>
  <c r="G557" i="1"/>
  <c r="M557" i="1"/>
  <c r="E557" i="1"/>
  <c r="O557" i="1"/>
  <c r="C558" i="1"/>
  <c r="K557" i="1"/>
  <c r="F557" i="1"/>
  <c r="U557" i="1"/>
  <c r="L557" i="1"/>
  <c r="B559" i="1" l="1"/>
  <c r="R558" i="1"/>
  <c r="S558" i="1"/>
  <c r="P558" i="1"/>
  <c r="Q558" i="1"/>
  <c r="T558" i="1"/>
  <c r="Z557" i="1"/>
  <c r="V557" i="1"/>
  <c r="W557" i="1" s="1"/>
  <c r="AS555" i="1"/>
  <c r="AT555" i="1"/>
  <c r="BA555" i="1"/>
  <c r="BC555" i="1"/>
  <c r="AO555" i="1"/>
  <c r="AP555" i="1"/>
  <c r="AR555" i="1"/>
  <c r="AX555" i="1"/>
  <c r="AV555" i="1"/>
  <c r="AZ555" i="1"/>
  <c r="BB555" i="1"/>
  <c r="AW555" i="1"/>
  <c r="AY555" i="1"/>
  <c r="AU555" i="1"/>
  <c r="AQ555" i="1"/>
  <c r="AM555" i="1"/>
  <c r="AK555" i="1"/>
  <c r="AI555" i="1"/>
  <c r="AG555" i="1"/>
  <c r="AE555" i="1"/>
  <c r="AC555" i="1"/>
  <c r="BY555" i="1"/>
  <c r="AD555" i="1"/>
  <c r="AH555" i="1"/>
  <c r="AL555" i="1"/>
  <c r="AB555" i="1"/>
  <c r="AJ555" i="1"/>
  <c r="AN555" i="1"/>
  <c r="AF555" i="1"/>
  <c r="I558" i="1"/>
  <c r="N558" i="1"/>
  <c r="BW555" i="1"/>
  <c r="BU555" i="1"/>
  <c r="BE555" i="1"/>
  <c r="BT555" i="1"/>
  <c r="CB555" i="1"/>
  <c r="BX555" i="1"/>
  <c r="BR555" i="1"/>
  <c r="BV555" i="1"/>
  <c r="CD555" i="1"/>
  <c r="BZ555" i="1"/>
  <c r="CA555" i="1"/>
  <c r="CC555" i="1"/>
  <c r="CE555" i="1"/>
  <c r="BS555" i="1"/>
  <c r="BG555" i="1"/>
  <c r="AA557" i="1"/>
  <c r="BL555" i="1"/>
  <c r="BP555" i="1"/>
  <c r="BH555" i="1"/>
  <c r="BN555" i="1"/>
  <c r="BF555" i="1"/>
  <c r="BD555" i="1"/>
  <c r="BJ555" i="1"/>
  <c r="BQ555" i="1"/>
  <c r="BO555" i="1"/>
  <c r="BI555" i="1"/>
  <c r="AA556" i="1"/>
  <c r="BM555" i="1"/>
  <c r="BK555" i="1"/>
  <c r="J558" i="1"/>
  <c r="E558" i="1"/>
  <c r="O558" i="1"/>
  <c r="L558" i="1"/>
  <c r="K558" i="1"/>
  <c r="C559" i="1"/>
  <c r="G558" i="1"/>
  <c r="F558" i="1"/>
  <c r="U558" i="1"/>
  <c r="M558" i="1"/>
  <c r="B560" i="1" l="1"/>
  <c r="Q559" i="1"/>
  <c r="R559" i="1"/>
  <c r="P559" i="1"/>
  <c r="S559" i="1"/>
  <c r="T559" i="1"/>
  <c r="Z558" i="1"/>
  <c r="AA558" i="1" s="1"/>
  <c r="V558" i="1"/>
  <c r="W558" i="1" s="1"/>
  <c r="AQ557" i="1"/>
  <c r="AT557" i="1"/>
  <c r="AW556" i="1"/>
  <c r="AT556" i="1"/>
  <c r="AS556" i="1"/>
  <c r="AU556" i="1"/>
  <c r="BA557" i="1"/>
  <c r="BC557" i="1"/>
  <c r="BA556" i="1"/>
  <c r="BC556" i="1"/>
  <c r="AW557" i="1"/>
  <c r="AK557" i="1"/>
  <c r="AX557" i="1"/>
  <c r="AV557" i="1"/>
  <c r="AZ557" i="1"/>
  <c r="AP557" i="1"/>
  <c r="AR557" i="1"/>
  <c r="BB557" i="1"/>
  <c r="AQ556" i="1"/>
  <c r="AY557" i="1"/>
  <c r="AE556" i="1"/>
  <c r="AP556" i="1"/>
  <c r="AR556" i="1"/>
  <c r="AX556" i="1"/>
  <c r="AV556" i="1"/>
  <c r="AZ556" i="1"/>
  <c r="BB556" i="1"/>
  <c r="AY556" i="1"/>
  <c r="AS557" i="1"/>
  <c r="AU557" i="1"/>
  <c r="AK556" i="1"/>
  <c r="AM556" i="1"/>
  <c r="AI557" i="1"/>
  <c r="AC557" i="1"/>
  <c r="AG556" i="1"/>
  <c r="AM557" i="1"/>
  <c r="AG557" i="1"/>
  <c r="AI556" i="1"/>
  <c r="AE557" i="1"/>
  <c r="AO557" i="1"/>
  <c r="AC556" i="1"/>
  <c r="AO556" i="1"/>
  <c r="AB556" i="1"/>
  <c r="AF556" i="1"/>
  <c r="AJ556" i="1"/>
  <c r="AN556" i="1"/>
  <c r="AD556" i="1"/>
  <c r="AL556" i="1"/>
  <c r="AH556" i="1"/>
  <c r="BS557" i="1"/>
  <c r="AD557" i="1"/>
  <c r="AH557" i="1"/>
  <c r="AL557" i="1"/>
  <c r="AF557" i="1"/>
  <c r="AN557" i="1"/>
  <c r="AB557" i="1"/>
  <c r="AJ557" i="1"/>
  <c r="I559" i="1"/>
  <c r="N559" i="1"/>
  <c r="BZ556" i="1"/>
  <c r="CB556" i="1"/>
  <c r="BX556" i="1"/>
  <c r="BR556" i="1"/>
  <c r="BV556" i="1"/>
  <c r="CD556" i="1"/>
  <c r="BT556" i="1"/>
  <c r="CC556" i="1"/>
  <c r="BY557" i="1"/>
  <c r="CC557" i="1"/>
  <c r="BU556" i="1"/>
  <c r="BW556" i="1"/>
  <c r="CA557" i="1"/>
  <c r="BW557" i="1"/>
  <c r="CE556" i="1"/>
  <c r="BS556" i="1"/>
  <c r="CE557" i="1"/>
  <c r="BV557" i="1"/>
  <c r="CB557" i="1"/>
  <c r="BT557" i="1"/>
  <c r="BZ557" i="1"/>
  <c r="BX557" i="1"/>
  <c r="CD557" i="1"/>
  <c r="BR557" i="1"/>
  <c r="CA556" i="1"/>
  <c r="BY556" i="1"/>
  <c r="BU557" i="1"/>
  <c r="BH556" i="1"/>
  <c r="BF556" i="1"/>
  <c r="BL556" i="1"/>
  <c r="BD556" i="1"/>
  <c r="BJ556" i="1"/>
  <c r="BN556" i="1"/>
  <c r="BP556" i="1"/>
  <c r="BM556" i="1"/>
  <c r="BF557" i="1"/>
  <c r="BN557" i="1"/>
  <c r="BH557" i="1"/>
  <c r="BP557" i="1"/>
  <c r="BL557" i="1"/>
  <c r="BD557" i="1"/>
  <c r="BJ557" i="1"/>
  <c r="BO557" i="1"/>
  <c r="BO556" i="1"/>
  <c r="BQ556" i="1"/>
  <c r="BE557" i="1"/>
  <c r="BK557" i="1"/>
  <c r="BG556" i="1"/>
  <c r="BI556" i="1"/>
  <c r="BQ557" i="1"/>
  <c r="BG557" i="1"/>
  <c r="BK556" i="1"/>
  <c r="BE556" i="1"/>
  <c r="BI557" i="1"/>
  <c r="BM557" i="1"/>
  <c r="J559" i="1"/>
  <c r="U559" i="1"/>
  <c r="K559" i="1"/>
  <c r="O559" i="1"/>
  <c r="V559" i="1" s="1"/>
  <c r="W559" i="1" s="1"/>
  <c r="L559" i="1"/>
  <c r="F559" i="1"/>
  <c r="M559" i="1"/>
  <c r="E559" i="1"/>
  <c r="C560" i="1"/>
  <c r="G559" i="1"/>
  <c r="B561" i="1" l="1"/>
  <c r="P560" i="1"/>
  <c r="T560" i="1"/>
  <c r="Q560" i="1"/>
  <c r="R560" i="1"/>
  <c r="S560" i="1"/>
  <c r="AQ558" i="1"/>
  <c r="AT558" i="1"/>
  <c r="AS558" i="1"/>
  <c r="AW558" i="1"/>
  <c r="AI558" i="1"/>
  <c r="AR558" i="1"/>
  <c r="AV558" i="1"/>
  <c r="AX558" i="1"/>
  <c r="AZ558" i="1"/>
  <c r="BB558" i="1"/>
  <c r="AP558" i="1"/>
  <c r="BA558" i="1"/>
  <c r="AU558" i="1"/>
  <c r="BC558" i="1"/>
  <c r="AY558" i="1"/>
  <c r="AE558" i="1"/>
  <c r="AG558" i="1"/>
  <c r="AC558" i="1"/>
  <c r="AK558" i="1"/>
  <c r="AM558" i="1"/>
  <c r="AO558" i="1"/>
  <c r="BW558" i="1"/>
  <c r="AB558" i="1"/>
  <c r="AF558" i="1"/>
  <c r="AJ558" i="1"/>
  <c r="AN558" i="1"/>
  <c r="AH558" i="1"/>
  <c r="AD558" i="1"/>
  <c r="AL558" i="1"/>
  <c r="BJ558" i="1"/>
  <c r="BK558" i="1"/>
  <c r="CC558" i="1"/>
  <c r="I560" i="1"/>
  <c r="N560" i="1"/>
  <c r="BE558" i="1"/>
  <c r="BF558" i="1"/>
  <c r="BY558" i="1"/>
  <c r="BQ558" i="1"/>
  <c r="BP558" i="1"/>
  <c r="BU558" i="1"/>
  <c r="BM558" i="1"/>
  <c r="BH558" i="1"/>
  <c r="BS558" i="1"/>
  <c r="BG558" i="1"/>
  <c r="BD558" i="1"/>
  <c r="CA558" i="1"/>
  <c r="BO558" i="1"/>
  <c r="BI558" i="1"/>
  <c r="BN558" i="1"/>
  <c r="BL558" i="1"/>
  <c r="CE558" i="1"/>
  <c r="CB558" i="1"/>
  <c r="BT558" i="1"/>
  <c r="BX558" i="1"/>
  <c r="BZ558" i="1"/>
  <c r="BV558" i="1"/>
  <c r="CD558" i="1"/>
  <c r="BR558" i="1"/>
  <c r="Z559" i="1"/>
  <c r="J560" i="1"/>
  <c r="G560" i="1"/>
  <c r="M560" i="1"/>
  <c r="O560" i="1"/>
  <c r="V560" i="1" s="1"/>
  <c r="W560" i="1" s="1"/>
  <c r="U560" i="1"/>
  <c r="K560" i="1"/>
  <c r="C561" i="1"/>
  <c r="F560" i="1"/>
  <c r="E560" i="1"/>
  <c r="L560" i="1"/>
  <c r="S561" i="1" l="1"/>
  <c r="P561" i="1"/>
  <c r="T561" i="1"/>
  <c r="Q561" i="1"/>
  <c r="R561" i="1"/>
  <c r="I561" i="1"/>
  <c r="N561" i="1"/>
  <c r="AA559" i="1"/>
  <c r="Z560" i="1"/>
  <c r="J561" i="1"/>
  <c r="F561" i="1"/>
  <c r="G561" i="1"/>
  <c r="U561" i="1"/>
  <c r="M561" i="1"/>
  <c r="K561" i="1"/>
  <c r="E561" i="1"/>
  <c r="O561" i="1"/>
  <c r="L561" i="1"/>
  <c r="Z561" i="1" l="1"/>
  <c r="AA561" i="1" s="1"/>
  <c r="V561" i="1"/>
  <c r="W561" i="1" s="1"/>
  <c r="AY559" i="1"/>
  <c r="AT559" i="1"/>
  <c r="BA559" i="1"/>
  <c r="AU559" i="1"/>
  <c r="AK559" i="1"/>
  <c r="AP559" i="1"/>
  <c r="AV559" i="1"/>
  <c r="BB559" i="1"/>
  <c r="AX559" i="1"/>
  <c r="AZ559" i="1"/>
  <c r="AR559" i="1"/>
  <c r="AQ559" i="1"/>
  <c r="AS559" i="1"/>
  <c r="AW559" i="1"/>
  <c r="BC559" i="1"/>
  <c r="AM559" i="1"/>
  <c r="AG559" i="1"/>
  <c r="AI559" i="1"/>
  <c r="AE559" i="1"/>
  <c r="AC559" i="1"/>
  <c r="AO559" i="1"/>
  <c r="BU559" i="1"/>
  <c r="AD559" i="1"/>
  <c r="AH559" i="1"/>
  <c r="AL559" i="1"/>
  <c r="AB559" i="1"/>
  <c r="AJ559" i="1"/>
  <c r="AF559" i="1"/>
  <c r="AN559" i="1"/>
  <c r="BY559" i="1"/>
  <c r="CE559" i="1"/>
  <c r="CA559" i="1"/>
  <c r="CC559" i="1"/>
  <c r="BE559" i="1"/>
  <c r="CB559" i="1"/>
  <c r="BX559" i="1"/>
  <c r="BR559" i="1"/>
  <c r="BZ559" i="1"/>
  <c r="BV559" i="1"/>
  <c r="BT559" i="1"/>
  <c r="CD559" i="1"/>
  <c r="BW559" i="1"/>
  <c r="BS559" i="1"/>
  <c r="BM559" i="1"/>
  <c r="BK559" i="1"/>
  <c r="BQ559" i="1"/>
  <c r="BD559" i="1"/>
  <c r="BJ559" i="1"/>
  <c r="BH559" i="1"/>
  <c r="BP559" i="1"/>
  <c r="BL559" i="1"/>
  <c r="BN559" i="1"/>
  <c r="BF559" i="1"/>
  <c r="BI559" i="1"/>
  <c r="AA560" i="1"/>
  <c r="BG559" i="1"/>
  <c r="BO559" i="1"/>
  <c r="AQ560" i="1" l="1"/>
  <c r="AT560" i="1"/>
  <c r="AQ561" i="1"/>
  <c r="AT561" i="1"/>
  <c r="AW560" i="1"/>
  <c r="AS561" i="1"/>
  <c r="AE560" i="1"/>
  <c r="AX560" i="1"/>
  <c r="AV560" i="1"/>
  <c r="AZ560" i="1"/>
  <c r="BB560" i="1"/>
  <c r="AR560" i="1"/>
  <c r="AP560" i="1"/>
  <c r="AY560" i="1"/>
  <c r="AW561" i="1"/>
  <c r="BA561" i="1"/>
  <c r="BC560" i="1"/>
  <c r="AU560" i="1"/>
  <c r="AU561" i="1"/>
  <c r="AC561" i="1"/>
  <c r="AZ561" i="1"/>
  <c r="AR561" i="1"/>
  <c r="AV561" i="1"/>
  <c r="AX561" i="1"/>
  <c r="BB561" i="1"/>
  <c r="AP561" i="1"/>
  <c r="BA560" i="1"/>
  <c r="AS560" i="1"/>
  <c r="BC561" i="1"/>
  <c r="BC96" i="1" s="1" a="1"/>
  <c r="BC96" i="1" s="1"/>
  <c r="AY561" i="1"/>
  <c r="AK561" i="1"/>
  <c r="AK560" i="1"/>
  <c r="AM560" i="1"/>
  <c r="AG560" i="1"/>
  <c r="AM561" i="1"/>
  <c r="AO561" i="1"/>
  <c r="AC560" i="1"/>
  <c r="AI560" i="1"/>
  <c r="AE561" i="1"/>
  <c r="AG561" i="1"/>
  <c r="AO560" i="1"/>
  <c r="AI561" i="1"/>
  <c r="CA560" i="1"/>
  <c r="AB560" i="1"/>
  <c r="AF560" i="1"/>
  <c r="AJ560" i="1"/>
  <c r="AN560" i="1"/>
  <c r="AD560" i="1"/>
  <c r="AL560" i="1"/>
  <c r="AH560" i="1"/>
  <c r="BW561" i="1"/>
  <c r="AD561" i="1"/>
  <c r="AH561" i="1"/>
  <c r="AL561" i="1"/>
  <c r="AF561" i="1"/>
  <c r="AN561" i="1"/>
  <c r="AJ561" i="1"/>
  <c r="AB561" i="1"/>
  <c r="CC561" i="1"/>
  <c r="BU561" i="1"/>
  <c r="CC560" i="1"/>
  <c r="BQ560" i="1"/>
  <c r="BZ560" i="1"/>
  <c r="BT560" i="1"/>
  <c r="CB560" i="1"/>
  <c r="BR560" i="1"/>
  <c r="CD560" i="1"/>
  <c r="BV560" i="1"/>
  <c r="BX560" i="1"/>
  <c r="BO561" i="1"/>
  <c r="BT561" i="1"/>
  <c r="CD561" i="1"/>
  <c r="CB561" i="1"/>
  <c r="BX561" i="1"/>
  <c r="BR561" i="1"/>
  <c r="BZ561" i="1"/>
  <c r="BV561" i="1"/>
  <c r="CE561" i="1"/>
  <c r="BY561" i="1"/>
  <c r="CA561" i="1"/>
  <c r="BS561" i="1"/>
  <c r="BY560" i="1"/>
  <c r="BS560" i="1"/>
  <c r="BW560" i="1"/>
  <c r="BU560" i="1"/>
  <c r="CE560" i="1"/>
  <c r="BG561" i="1"/>
  <c r="BM560" i="1"/>
  <c r="BO560" i="1"/>
  <c r="BI560" i="1"/>
  <c r="BG560" i="1"/>
  <c r="BG96" i="1" s="1" a="1"/>
  <c r="BG96" i="1" s="1"/>
  <c r="BE560" i="1"/>
  <c r="BD560" i="1"/>
  <c r="BJ560" i="1"/>
  <c r="BP560" i="1"/>
  <c r="BH560" i="1"/>
  <c r="BF560" i="1"/>
  <c r="BL560" i="1"/>
  <c r="BN560" i="1"/>
  <c r="BK560" i="1"/>
  <c r="BF561" i="1"/>
  <c r="BN561" i="1"/>
  <c r="BD561" i="1"/>
  <c r="BJ561" i="1"/>
  <c r="BP561" i="1"/>
  <c r="BL561" i="1"/>
  <c r="BH561" i="1"/>
  <c r="BI561" i="1"/>
  <c r="BE561" i="1"/>
  <c r="BM561" i="1"/>
  <c r="BQ561" i="1"/>
  <c r="BK561" i="1"/>
  <c r="BW96" i="1" l="1" a="1"/>
  <c r="BW96" i="1" s="1"/>
  <c r="AK96" i="1" a="1"/>
  <c r="AK96" i="1" s="1"/>
  <c r="AS96" i="1" a="1"/>
  <c r="AS96" i="1" s="1"/>
  <c r="AC96" i="1" a="1"/>
  <c r="AC96" i="1" s="1"/>
  <c r="AY96" i="1" a="1"/>
  <c r="AY96" i="1" s="1"/>
  <c r="AE96" i="1" a="1"/>
  <c r="AE96" i="1" s="1"/>
  <c r="AO96" i="1" a="1"/>
  <c r="AO96" i="1" s="1"/>
  <c r="AU96" i="1" a="1"/>
  <c r="AU96" i="1" s="1"/>
  <c r="AW96" i="1" a="1"/>
  <c r="AW96" i="1" s="1"/>
  <c r="AI96" i="1" a="1"/>
  <c r="AI96" i="1" s="1"/>
  <c r="AJ96" i="1" a="1"/>
  <c r="AJ96" i="1" s="1"/>
  <c r="AQ96" i="1" a="1"/>
  <c r="AQ96" i="1" s="1"/>
  <c r="AH96" i="1" a="1"/>
  <c r="AH96" i="1" s="1"/>
  <c r="AN96" i="1" a="1"/>
  <c r="AN96" i="1" s="1"/>
  <c r="CA96" i="1" a="1"/>
  <c r="CA96" i="1" s="1"/>
  <c r="AZ96" i="1" a="1"/>
  <c r="AZ96" i="1" s="1"/>
  <c r="AV96" i="1" a="1"/>
  <c r="AV96" i="1" s="1"/>
  <c r="AL96" i="1" a="1"/>
  <c r="AL96" i="1" s="1"/>
  <c r="AF96" i="1" a="1"/>
  <c r="AF96" i="1" s="1"/>
  <c r="AR96" i="1" a="1"/>
  <c r="AR96" i="1" s="1"/>
  <c r="AD96" i="1" a="1"/>
  <c r="AD96" i="1" s="1"/>
  <c r="BB96" i="1" a="1"/>
  <c r="BB96" i="1" s="1"/>
  <c r="AB96" i="1" a="1"/>
  <c r="AB96" i="1" s="1"/>
  <c r="AT96" i="1" a="1"/>
  <c r="AT96" i="1" s="1"/>
  <c r="AM96" i="1" a="1"/>
  <c r="AM96" i="1" s="1"/>
  <c r="BA96" i="1" a="1"/>
  <c r="BA96" i="1" s="1"/>
  <c r="AP96" i="1" a="1"/>
  <c r="AP96" i="1" s="1"/>
  <c r="AX96" i="1" a="1"/>
  <c r="AX96" i="1" s="1"/>
  <c r="AG96" i="1" a="1"/>
  <c r="AG96" i="1" s="1"/>
  <c r="CC96" i="1" a="1"/>
  <c r="CC96" i="1" s="1"/>
  <c r="BU96" i="1" a="1"/>
  <c r="BU96" i="1" s="1"/>
  <c r="BO96" i="1" a="1"/>
  <c r="BO96" i="1" s="1"/>
  <c r="BX96" i="1" a="1"/>
  <c r="BX96" i="1" s="1"/>
  <c r="BR96" i="1" a="1"/>
  <c r="BR96" i="1" s="1"/>
  <c r="BT96" i="1" a="1"/>
  <c r="BT96" i="1" s="1"/>
  <c r="CD96" i="1" a="1"/>
  <c r="CD96" i="1" s="1"/>
  <c r="BZ96" i="1" a="1"/>
  <c r="BZ96" i="1" s="1"/>
  <c r="BD96" i="1" a="1"/>
  <c r="BD96" i="1" s="1"/>
  <c r="BV96" i="1" a="1"/>
  <c r="BV96" i="1" s="1"/>
  <c r="CE96" i="1" a="1"/>
  <c r="CE96" i="1" s="1"/>
  <c r="BS96" i="1" a="1"/>
  <c r="BS96" i="1" s="1"/>
  <c r="BQ96" i="1" a="1"/>
  <c r="BQ96" i="1" s="1"/>
  <c r="CB96" i="1" a="1"/>
  <c r="CB96" i="1" s="1"/>
  <c r="BY96" i="1" a="1"/>
  <c r="BY96" i="1" s="1"/>
  <c r="BI96" i="1" a="1"/>
  <c r="BI96" i="1" s="1"/>
  <c r="BJ96" i="1" a="1"/>
  <c r="BJ96" i="1" s="1"/>
  <c r="BK96" i="1" a="1"/>
  <c r="BK96" i="1" s="1"/>
  <c r="BH96" i="1" a="1"/>
  <c r="BH96" i="1" s="1"/>
  <c r="BE96" i="1" a="1"/>
  <c r="BE96" i="1" s="1"/>
  <c r="BM96" i="1" a="1"/>
  <c r="BM96" i="1" s="1"/>
  <c r="BL96" i="1" a="1"/>
  <c r="BL96" i="1" s="1"/>
  <c r="BF96" i="1" a="1"/>
  <c r="BF96" i="1" s="1"/>
  <c r="BN96" i="1" a="1"/>
  <c r="BN96" i="1" s="1"/>
  <c r="BP96" i="1" a="1"/>
  <c r="BP96" i="1" s="1"/>
  <c r="AV95" i="1" l="1"/>
  <c r="I55" i="1" s="1"/>
  <c r="AW95" i="1"/>
  <c r="J55" i="1" s="1"/>
  <c r="AI95" i="1"/>
  <c r="J53" i="1" s="1"/>
  <c r="AH95" i="1"/>
  <c r="I53" i="1" s="1"/>
  <c r="BY95" i="1"/>
  <c r="J60" i="1" s="1"/>
  <c r="BX95" i="1"/>
  <c r="I60" i="1" s="1"/>
  <c r="BK95" i="1"/>
  <c r="J59" i="1" s="1"/>
  <c r="BJ95" i="1"/>
  <c r="I59" i="1" s="1"/>
</calcChain>
</file>

<file path=xl/sharedStrings.xml><?xml version="1.0" encoding="utf-8"?>
<sst xmlns="http://schemas.openxmlformats.org/spreadsheetml/2006/main" count="470" uniqueCount="296">
  <si>
    <t>Flow</t>
  </si>
  <si>
    <t>Pipe 1 Size</t>
  </si>
  <si>
    <t>Pipe 1 Length</t>
  </si>
  <si>
    <t>Pipe 2 Size</t>
  </si>
  <si>
    <t>Pipe 2 Length</t>
  </si>
  <si>
    <t>Pipe 3 Size</t>
  </si>
  <si>
    <t>Pipe 3 Length</t>
  </si>
  <si>
    <t>size</t>
  </si>
  <si>
    <t>SCH 40</t>
  </si>
  <si>
    <t>SCH 80</t>
  </si>
  <si>
    <t>Inner Diameters</t>
  </si>
  <si>
    <t>-</t>
  </si>
  <si>
    <t>Operating</t>
  </si>
  <si>
    <t>Friction</t>
  </si>
  <si>
    <t>Static</t>
  </si>
  <si>
    <t>Pressure</t>
  </si>
  <si>
    <t>Discharge Coefficient (Cd)</t>
  </si>
  <si>
    <t>TDH</t>
  </si>
  <si>
    <t>F + S</t>
  </si>
  <si>
    <t>Factors and Coefficients</t>
  </si>
  <si>
    <t>Curve Zoom Range</t>
  </si>
  <si>
    <t>None</t>
  </si>
  <si>
    <t>Special Friction Considerations</t>
  </si>
  <si>
    <t>Min Flow</t>
  </si>
  <si>
    <t>Number of Orifices</t>
  </si>
  <si>
    <t>Size of Orifices</t>
  </si>
  <si>
    <t>MZV</t>
  </si>
  <si>
    <t>Yes</t>
  </si>
  <si>
    <t>No</t>
  </si>
  <si>
    <t>Automatic Multizone Valve?</t>
  </si>
  <si>
    <t>Pressure Filter?</t>
  </si>
  <si>
    <t>Filter</t>
  </si>
  <si>
    <t>Clarus Pump 1</t>
  </si>
  <si>
    <t>Clarus Pump 2</t>
  </si>
  <si>
    <t>Fittings</t>
  </si>
  <si>
    <t xml:space="preserve">Flow </t>
  </si>
  <si>
    <t>Pressure Filter</t>
  </si>
  <si>
    <t>Head PSI</t>
  </si>
  <si>
    <t>Head ft</t>
  </si>
  <si>
    <t>Y=0.0002*X^2+.0001*X</t>
  </si>
  <si>
    <t>Zoeller Pump 1</t>
  </si>
  <si>
    <t>Zoeller Pump 2</t>
  </si>
  <si>
    <t>Clarus Pumps</t>
  </si>
  <si>
    <t>Zoeller Pumps</t>
  </si>
  <si>
    <t>Flow Control Orifice?</t>
  </si>
  <si>
    <t>Hazen-Williams C Factor</t>
  </si>
  <si>
    <t>FCO</t>
  </si>
  <si>
    <t>Head</t>
  </si>
  <si>
    <t>270/4270</t>
  </si>
  <si>
    <t>284/4284</t>
  </si>
  <si>
    <t>292/4292</t>
  </si>
  <si>
    <t>293/4293</t>
  </si>
  <si>
    <t>294/4294</t>
  </si>
  <si>
    <t>295/4295</t>
  </si>
  <si>
    <t>282/4282</t>
  </si>
  <si>
    <t>FCD 1</t>
  </si>
  <si>
    <t>FCD 2</t>
  </si>
  <si>
    <t>53/55/57/59</t>
  </si>
  <si>
    <t>137/139</t>
  </si>
  <si>
    <t>140/4140</t>
  </si>
  <si>
    <t>145/4145</t>
  </si>
  <si>
    <t>Pipe</t>
  </si>
  <si>
    <t>Type</t>
  </si>
  <si>
    <t>Size</t>
  </si>
  <si>
    <t>Check Valve</t>
  </si>
  <si>
    <t>Gate Valve (full open)</t>
  </si>
  <si>
    <t>90 Elbow</t>
  </si>
  <si>
    <t>45 Elbow</t>
  </si>
  <si>
    <t>Tee (through flow)</t>
  </si>
  <si>
    <t>Tee (branch flow)</t>
  </si>
  <si>
    <t>Quantity</t>
  </si>
  <si>
    <t>Row 1</t>
  </si>
  <si>
    <t>Row 2</t>
  </si>
  <si>
    <t>Row 3</t>
  </si>
  <si>
    <t>Row 4</t>
  </si>
  <si>
    <t>Row 5</t>
  </si>
  <si>
    <t>Fittings 1</t>
  </si>
  <si>
    <t>Fittings 2</t>
  </si>
  <si>
    <t>Fittings 3</t>
  </si>
  <si>
    <t>Fittings 4</t>
  </si>
  <si>
    <t>Fittings 5</t>
  </si>
  <si>
    <t>Add-In Friction</t>
  </si>
  <si>
    <t>Clarus Environmental Pumps</t>
  </si>
  <si>
    <t>Zoeller Pump Company Pumps</t>
  </si>
  <si>
    <t>Pump Selection</t>
  </si>
  <si>
    <t>Project Name:</t>
  </si>
  <si>
    <t>Project Address</t>
  </si>
  <si>
    <t>Contact Info:</t>
  </si>
  <si>
    <t>405/4405</t>
  </si>
  <si>
    <t>404/4404</t>
  </si>
  <si>
    <t>Notes:</t>
  </si>
  <si>
    <t>Project Data</t>
  </si>
  <si>
    <t>Flow for E.F. at Distil</t>
  </si>
  <si>
    <t>5030-0006, 11gpm, 0.5hp</t>
  </si>
  <si>
    <t>5030-0005, 11gpm, 0.5hp</t>
  </si>
  <si>
    <t>5030-0007, 11gpm, 0.5hp</t>
  </si>
  <si>
    <t>5030-0008, 11gpm, 0.5hp</t>
  </si>
  <si>
    <t>5030-0009, 11gpm, 0.75hp</t>
  </si>
  <si>
    <t>5030-0012, 11gpm, 1hp</t>
  </si>
  <si>
    <t>5031-0005, 19gpm, 0.5hp</t>
  </si>
  <si>
    <t>5031-0006, 19gpm, 0.5hp</t>
  </si>
  <si>
    <t>5031-0007, 19gpm, 0.75hp</t>
  </si>
  <si>
    <t>5031-0008, 19gpm, 1hp</t>
  </si>
  <si>
    <t>5032-0006, 27gpm, 0.5hp</t>
  </si>
  <si>
    <t>5032-0005, 27gpm, 0.5hp</t>
  </si>
  <si>
    <t>5032-0007, 27gpm, 0.75hp</t>
  </si>
  <si>
    <t>5032-0008, 27gpm, 1hp</t>
  </si>
  <si>
    <t>5032-0009, 27gpm, 1.5hp</t>
  </si>
  <si>
    <t>5033-0005, 35gpm, 0.5hp</t>
  </si>
  <si>
    <t>5033-0006, 35gpm, 0.5hp</t>
  </si>
  <si>
    <t>5033-0007, 35gpm, 0.75hp</t>
  </si>
  <si>
    <t>5033-0008, 35gpm, 1hp</t>
  </si>
  <si>
    <t>5033-0009, 35gpm, 1.5hp</t>
  </si>
  <si>
    <t>5034-0005, 55gpm, 0.5hp</t>
  </si>
  <si>
    <t>5034-0006, 55gpm, 0.5hp</t>
  </si>
  <si>
    <t>5034-0007, 55gpm, 0.75hp</t>
  </si>
  <si>
    <t>5034-0008, 55gpm, 1hp</t>
  </si>
  <si>
    <t>5034-0009, 55gpm, 1.5hp</t>
  </si>
  <si>
    <t>5034-0010, 55gpm, 2hp</t>
  </si>
  <si>
    <t>5034-0011, 55gpm, 3hp</t>
  </si>
  <si>
    <t>5035-0005, 85gpm, 0.75hp</t>
  </si>
  <si>
    <t>5035-0006, 85gpm, 1hp</t>
  </si>
  <si>
    <t>5035-0007, 85gpm, 1.5hp</t>
  </si>
  <si>
    <t>5035-0008, 85gpm, 2hp</t>
  </si>
  <si>
    <t>5035-0009, 85gpm, 3hp</t>
  </si>
  <si>
    <t>51,  0.3hp</t>
  </si>
  <si>
    <t>142,  1hp</t>
  </si>
  <si>
    <t>266/267/268</t>
  </si>
  <si>
    <t>How many different pipes in the system (not counting laterals)?</t>
  </si>
  <si>
    <t>Pressurized Laterals?</t>
  </si>
  <si>
    <t>How many are dosed at once?</t>
  </si>
  <si>
    <t>Length of one lateral</t>
  </si>
  <si>
    <t>Size of lateral</t>
  </si>
  <si>
    <t>Laterals</t>
  </si>
  <si>
    <t xml:space="preserve">Lateral Line #1 </t>
  </si>
  <si>
    <t>Length</t>
  </si>
  <si>
    <t>Orifice Size</t>
  </si>
  <si>
    <t>Drill Size</t>
  </si>
  <si>
    <t>Lateral Line #2</t>
  </si>
  <si>
    <t>Total Flow</t>
  </si>
  <si>
    <t>Minimum Line</t>
  </si>
  <si>
    <t>Maximum Line</t>
  </si>
  <si>
    <t xml:space="preserve">The tools and information contained herein are made available for your use.  Clarus Environmental and Zoeller Company believe this information to be correct and accurate at the time of issue.  However,  Clarus Environmental and Zoelller Company assume no liability, expressed or implied, resulting from the access and use of this information.  It is solely the responsibility of the user to verify that the information is correct and accurate for the required purposes.  Use of this program implies aceptance of, and agreement with, these responsibilities.  </t>
  </si>
  <si>
    <t>Spider Valve</t>
  </si>
  <si>
    <t>Spider Valve Orifice Sizes                 (Data originates from Spider Valve Sizing Tab)</t>
  </si>
  <si>
    <t>Maximum Orifice</t>
  </si>
  <si>
    <t>Spider</t>
  </si>
  <si>
    <t>Distal Pressure</t>
  </si>
  <si>
    <t>Number of Outlets</t>
  </si>
  <si>
    <t xml:space="preserve"> Spider Valve Sizing Tool</t>
  </si>
  <si>
    <t>FCD Coefficient</t>
  </si>
  <si>
    <t>Flow Requirement</t>
  </si>
  <si>
    <t>Specify Flow Requirement?</t>
  </si>
  <si>
    <t>ReqFlow</t>
  </si>
  <si>
    <t>Head at first hole</t>
  </si>
  <si>
    <t>Head at Last hole</t>
  </si>
  <si>
    <t>Holes per line</t>
  </si>
  <si>
    <t>Flow at first</t>
  </si>
  <si>
    <t>Flow at Last</t>
  </si>
  <si>
    <t>m</t>
  </si>
  <si>
    <t>% Flow lost</t>
  </si>
  <si>
    <t>AVG Flow</t>
  </si>
  <si>
    <t>Flow Deviation Along Lateral</t>
  </si>
  <si>
    <t>This information is a necessary reference for the calculations on the previous sheet.</t>
  </si>
  <si>
    <t>MaxEl</t>
  </si>
  <si>
    <t>Minimum head</t>
  </si>
  <si>
    <t>Elev. difference from low water to system high point</t>
  </si>
  <si>
    <t>Pipe 1 Class</t>
  </si>
  <si>
    <t>Pipe 2 Class</t>
  </si>
  <si>
    <t>Class of lateral</t>
  </si>
  <si>
    <t>System Head Curve and Pump Selection Tool</t>
  </si>
  <si>
    <t>Force Main</t>
  </si>
  <si>
    <t>Required Pressure</t>
  </si>
  <si>
    <t>System Type</t>
  </si>
  <si>
    <t>Static Head Information</t>
  </si>
  <si>
    <t>Friction Head Information</t>
  </si>
  <si>
    <t>Operating Head Information</t>
  </si>
  <si>
    <t>Static Head - elevation difference from low water to outfall</t>
  </si>
  <si>
    <t>Pipe 3 Class</t>
  </si>
  <si>
    <t>adds by 2</t>
  </si>
  <si>
    <t>adds by 5</t>
  </si>
  <si>
    <t>Zoeller Company</t>
  </si>
  <si>
    <t>System high point above outfall?</t>
  </si>
  <si>
    <t>Lateral Design Mode</t>
  </si>
  <si>
    <t>Design</t>
  </si>
  <si>
    <t>On</t>
  </si>
  <si>
    <t>Off</t>
  </si>
  <si>
    <t>SDR-21/Class 200</t>
  </si>
  <si>
    <t>Theoretical</t>
  </si>
  <si>
    <t>Non-Pressurized</t>
  </si>
  <si>
    <t>Low Pressure Pipe</t>
  </si>
  <si>
    <t>Design Point:</t>
  </si>
  <si>
    <t>Design Point</t>
  </si>
  <si>
    <t>GPM</t>
  </si>
  <si>
    <t>Ft</t>
  </si>
  <si>
    <t>Line variables</t>
  </si>
  <si>
    <t>X</t>
  </si>
  <si>
    <t>Y</t>
  </si>
  <si>
    <t>m2</t>
  </si>
  <si>
    <t>b2</t>
  </si>
  <si>
    <t>1st Line Compare</t>
  </si>
  <si>
    <t>2nd Line Compare</t>
  </si>
  <si>
    <t>3rd Line Compare</t>
  </si>
  <si>
    <t>4th Line Compare</t>
  </si>
  <si>
    <t>5th Line Compare</t>
  </si>
  <si>
    <t>Operating Points</t>
  </si>
  <si>
    <t>mC1</t>
  </si>
  <si>
    <t>bC1</t>
  </si>
  <si>
    <t>mC2</t>
  </si>
  <si>
    <t>bC2</t>
  </si>
  <si>
    <t>mZ1</t>
  </si>
  <si>
    <t>bZ1</t>
  </si>
  <si>
    <t>mZ2</t>
  </si>
  <si>
    <t>bZ2</t>
  </si>
  <si>
    <t>6th Line Compare</t>
  </si>
  <si>
    <t>7th Line Compare</t>
  </si>
  <si>
    <t>Zoeller Pump 1 Intersection Calculations</t>
  </si>
  <si>
    <t>Above formulas are array formulas:  Press Shift, Ctrl, Enter</t>
  </si>
  <si>
    <t>Zoeller Pump 1 Intersection Point is:</t>
  </si>
  <si>
    <t>Zoeller Pump 2 Intersection Calculations</t>
  </si>
  <si>
    <t>53/55/57/59,  0.3hp, 60Hz</t>
  </si>
  <si>
    <t>98,  0.5hp, 60Hz</t>
  </si>
  <si>
    <t>137/139,  0.5hp, 60Hz</t>
  </si>
  <si>
    <t>140/4140,  1hp, 60Hz</t>
  </si>
  <si>
    <t>145/4145,  0.75, 60Hz</t>
  </si>
  <si>
    <t>151,  0.3hp, 60Hz</t>
  </si>
  <si>
    <t>152,  0.4hp, 60Hz</t>
  </si>
  <si>
    <t>153,  0.5hp, 60Hz</t>
  </si>
  <si>
    <t>161/4161,  0.5hp, 60Hz</t>
  </si>
  <si>
    <t>163/4163,  0.5hp, 60Hz</t>
  </si>
  <si>
    <t>165/4165,  1hp, 60Hz</t>
  </si>
  <si>
    <t>185/4185,  1hp, 60Hz</t>
  </si>
  <si>
    <t>186/4186,  1.5hp, 60Hz</t>
  </si>
  <si>
    <t>188/4188,  1.5hp, 60Hz</t>
  </si>
  <si>
    <t>189/4189,  2hp, 60Hz</t>
  </si>
  <si>
    <t>191,  2hp, 60Hz</t>
  </si>
  <si>
    <t>264,  0.4hp, 60Hz</t>
  </si>
  <si>
    <t>266/267/268,  0.5hp, 60Hz</t>
  </si>
  <si>
    <t>270/4270,  1hp, 60Hz</t>
  </si>
  <si>
    <t>282/4282,  0.5hp, 60Hz</t>
  </si>
  <si>
    <t>284/4284,  1hp, 60Hz</t>
  </si>
  <si>
    <t>292/4292,  0.5hp, 60Hz</t>
  </si>
  <si>
    <t>293/4293,  1hp, 60Hz</t>
  </si>
  <si>
    <t>294/4294,  1.5hp, 60Hz</t>
  </si>
  <si>
    <t>295/4295,  2hp, 60Hz</t>
  </si>
  <si>
    <t>404/4404,  2hp, 60Hz</t>
  </si>
  <si>
    <t>405/4405,  3hp, 60Hz</t>
  </si>
  <si>
    <t>611,  1hp, 60Hz</t>
  </si>
  <si>
    <t>621,  1.5hp, 60Hz</t>
  </si>
  <si>
    <t>631,  2hp, 60Hz</t>
  </si>
  <si>
    <t>641,  3hp, 60Hz</t>
  </si>
  <si>
    <t>651,  5hp, 60Hz</t>
  </si>
  <si>
    <t>661,  7.5hp, 60Hz</t>
  </si>
  <si>
    <t>810,  1hp, 60Hz</t>
  </si>
  <si>
    <t>815,  2hp, 60Hz</t>
  </si>
  <si>
    <t>820,  2hp, 60Hz</t>
  </si>
  <si>
    <t>840,  2hp, 60Hz</t>
  </si>
  <si>
    <t>842,  2hp, 60Hz</t>
  </si>
  <si>
    <t>841,  2hp, 60Hz</t>
  </si>
  <si>
    <t>915,  0.5hp, 60Hz</t>
  </si>
  <si>
    <t>404/4404, 60Hz</t>
  </si>
  <si>
    <t>405/4405, 60Hz</t>
  </si>
  <si>
    <t>Clarus Pump 1 Intersection Point is:</t>
  </si>
  <si>
    <t>Clarus Pump 1 Intersection Calculations</t>
  </si>
  <si>
    <t>Clarus Pump 2 Intersection Calculations</t>
  </si>
  <si>
    <t>Clarus Pump 2 Intersection Point is:</t>
  </si>
  <si>
    <t>Zoeller Pump 2 Intersection Point is:</t>
  </si>
  <si>
    <t>Fittings &amp; Discharge Assemblies</t>
  </si>
  <si>
    <t>Discharge Assembly</t>
  </si>
  <si>
    <t>Fsizes1</t>
  </si>
  <si>
    <t>Fsizes2</t>
  </si>
  <si>
    <t>Fsizes3</t>
  </si>
  <si>
    <t>Fsizes4</t>
  </si>
  <si>
    <t>Fsizes5</t>
  </si>
  <si>
    <t>Weep Hole</t>
  </si>
  <si>
    <t>WeepHole</t>
  </si>
  <si>
    <t>WeepSize</t>
  </si>
  <si>
    <t>Weep</t>
  </si>
  <si>
    <t>Weep Hole Coefficient</t>
  </si>
  <si>
    <t>New Flow</t>
  </si>
  <si>
    <t>NOTE:  THE DISPLAYED PUMP CURVES HAVE BEEN ADJUSTED TO ACCOUNT FOR THE EFFECT OF THE WEEP HOLE</t>
  </si>
  <si>
    <t>Weep CP1</t>
  </si>
  <si>
    <t>Weep CP2</t>
  </si>
  <si>
    <t>Weep ZP1</t>
  </si>
  <si>
    <t>Weep ZP2</t>
  </si>
  <si>
    <t>For FCD systems, the weep hole is figured above the FCD</t>
  </si>
  <si>
    <t>FreqHz</t>
  </si>
  <si>
    <t>60 Hz</t>
  </si>
  <si>
    <t>Frequency</t>
  </si>
  <si>
    <t>803, 0.5hp, 60Hz</t>
  </si>
  <si>
    <t>805, 0.75hp, 60Hz</t>
  </si>
  <si>
    <t>807, 1hp, 60Hz</t>
  </si>
  <si>
    <t>818, 1hp, 60Hz</t>
  </si>
  <si>
    <t>819, 1.5hp, 60Hz</t>
  </si>
  <si>
    <t xml:space="preserve">        1-877-244-9340</t>
  </si>
  <si>
    <t>Version 4.51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</si>
</sst>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_(* \(#,##0.00\);_(* &quot;-&quot;??_);_(@_)"/>
    <numFmt numFmtId="164" formatCode="#\ ??/16"/>
    <numFmt numFmtId="165" formatCode="#\ &quot;feet&quot;"/>
    <numFmt numFmtId="166" formatCode="#\ ??/??\ &quot;inches&quot;"/>
    <numFmt numFmtId="167" formatCode="#\ &quot;GPM&quot;"/>
    <numFmt numFmtId="168" formatCode="#\ &quot;% Total Flow&quot;"/>
    <numFmt numFmtId="169" formatCode="#\ &quot;% of Pipe Loss&quot;"/>
    <numFmt numFmtId="170" formatCode="0.0\ &quot;feet&quot;"/>
    <numFmt numFmtId="171" formatCode="#\ ??/??&quot;''&quot;"/>
    <numFmt numFmtId="172" formatCode="0.0\ &quot;GPM&quot;"/>
    <numFmt numFmtId="173" formatCode="&quot;@&quot;\ 0.0\ &quot;' TDH&quot;"/>
    <numFmt numFmtId="174" formatCode="#.##\ &quot;feet&quot;"/>
    <numFmt numFmtId="175" formatCode="#\ &quot;ft&quot;"/>
    <numFmt numFmtId="176" formatCode="0.000\ &quot;''&quot;"/>
    <numFmt numFmtId="177" formatCode="0.00\ &quot;''&quot;"/>
    <numFmt numFmtId="178" formatCode="#.##\ &quot;GPM&quot;"/>
    <numFmt numFmtId="179" formatCode="#.#\ &quot;GPM&quot;"/>
    <numFmt numFmtId="180" formatCode="0.0%"/>
    <numFmt numFmtId="181" formatCode="0.000"/>
    <numFmt numFmtId="182" formatCode="0.0"/>
    <numFmt numFmtId="183" formatCode="&quot;@&quot;\ 0.0&quot;'&quot;"/>
    <numFmt numFmtId="184" formatCode="#\ &quot;%&quot;"/>
  </numFmts>
  <fonts count="25" x14ac:knownFonts="1">
    <font>
      <sz val="10"/>
      <name val="Arial"/>
    </font>
    <font>
      <sz val="10"/>
      <name val="Arial"/>
      <family val="2"/>
    </font>
    <font>
      <sz val="8"/>
      <name val="Arial"/>
      <family val="2"/>
    </font>
    <font>
      <b/>
      <sz val="12"/>
      <name val="Arial"/>
      <family val="2"/>
    </font>
    <font>
      <sz val="11"/>
      <name val="Arial"/>
      <family val="2"/>
    </font>
    <font>
      <b/>
      <sz val="13"/>
      <name val="Arial"/>
      <family val="2"/>
    </font>
    <font>
      <sz val="11"/>
      <name val="Arial"/>
      <family val="2"/>
    </font>
    <font>
      <b/>
      <sz val="11"/>
      <name val="Arial"/>
      <family val="2"/>
    </font>
    <font>
      <sz val="10"/>
      <name val="Arial"/>
      <family val="2"/>
    </font>
    <font>
      <b/>
      <sz val="32"/>
      <name val="Times New Roman"/>
      <family val="1"/>
    </font>
    <font>
      <i/>
      <sz val="16"/>
      <name val="Arial Narrow"/>
      <family val="2"/>
    </font>
    <font>
      <b/>
      <sz val="10"/>
      <name val="Arial"/>
      <family val="2"/>
    </font>
    <font>
      <b/>
      <sz val="10"/>
      <color indexed="10"/>
      <name val="Arial"/>
      <family val="2"/>
    </font>
    <font>
      <b/>
      <sz val="18"/>
      <color indexed="10"/>
      <name val="Arial"/>
      <family val="2"/>
    </font>
    <font>
      <b/>
      <sz val="22"/>
      <name val="Times New Roman"/>
      <family val="1"/>
    </font>
    <font>
      <i/>
      <sz val="11"/>
      <name val="Arial Narrow"/>
      <family val="2"/>
    </font>
    <font>
      <sz val="10"/>
      <name val="Arial"/>
      <family val="2"/>
    </font>
    <font>
      <b/>
      <sz val="52"/>
      <name val="Times New Roman"/>
      <family val="1"/>
    </font>
    <font>
      <b/>
      <sz val="24"/>
      <name val="Times New Roman"/>
      <family val="1"/>
    </font>
    <font>
      <sz val="16"/>
      <color theme="0"/>
      <name val="Arial"/>
      <family val="2"/>
    </font>
    <font>
      <b/>
      <sz val="11"/>
      <color theme="9"/>
      <name val="Arial"/>
      <family val="2"/>
    </font>
    <font>
      <b/>
      <sz val="26"/>
      <color theme="9"/>
      <name val="Wingdings 2"/>
      <family val="1"/>
      <charset val="2"/>
    </font>
    <font>
      <sz val="10"/>
      <color rgb="FF000000"/>
      <name val="Consolas"/>
      <family val="3"/>
    </font>
    <font>
      <sz val="10"/>
      <color theme="0"/>
      <name val="Arial"/>
      <family val="2"/>
    </font>
    <font>
      <u/>
      <sz val="11"/>
      <color rgb="FFC00000"/>
      <name val="Arial"/>
      <family val="2"/>
    </font>
  </fonts>
  <fills count="12">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47"/>
        <bgColor indexed="64"/>
      </patternFill>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CC99"/>
        <bgColor indexed="64"/>
      </patternFill>
    </fill>
    <fill>
      <patternFill patternType="solid">
        <fgColor rgb="FFFFFF00"/>
        <bgColor indexed="64"/>
      </patternFill>
    </fill>
    <fill>
      <patternFill patternType="solid">
        <fgColor theme="9" tint="0.79998168889431442"/>
        <bgColor indexed="64"/>
      </patternFill>
    </fill>
  </fills>
  <borders count="89">
    <border>
      <left/>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double">
        <color indexed="64"/>
      </top>
      <bottom style="double">
        <color indexed="64"/>
      </bottom>
      <diagonal/>
    </border>
    <border>
      <left style="thin">
        <color indexed="64"/>
      </left>
      <right style="medium">
        <color indexed="64"/>
      </right>
      <top/>
      <bottom style="thin">
        <color indexed="64"/>
      </bottom>
      <diagonal/>
    </border>
    <border>
      <left style="double">
        <color indexed="64"/>
      </left>
      <right/>
      <top style="double">
        <color indexed="64"/>
      </top>
      <bottom/>
      <diagonal/>
    </border>
    <border>
      <left style="double">
        <color indexed="64"/>
      </left>
      <right style="double">
        <color indexed="64"/>
      </right>
      <top style="double">
        <color indexed="64"/>
      </top>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medium">
        <color indexed="64"/>
      </top>
      <bottom style="thin">
        <color indexed="64"/>
      </bottom>
      <diagonal/>
    </border>
    <border>
      <left style="double">
        <color indexed="64"/>
      </left>
      <right/>
      <top/>
      <bottom/>
      <diagonal/>
    </border>
    <border>
      <left style="double">
        <color indexed="64"/>
      </left>
      <right style="double">
        <color indexed="64"/>
      </right>
      <top/>
      <bottom/>
      <diagonal/>
    </border>
    <border>
      <left style="double">
        <color indexed="64"/>
      </left>
      <right style="thin">
        <color indexed="64"/>
      </right>
      <top style="medium">
        <color indexed="64"/>
      </top>
      <bottom style="thin">
        <color indexed="64"/>
      </bottom>
      <diagonal/>
    </border>
    <border>
      <left style="double">
        <color indexed="64"/>
      </left>
      <right style="double">
        <color indexed="64"/>
      </right>
      <top/>
      <bottom style="double">
        <color indexed="64"/>
      </bottom>
      <diagonal/>
    </border>
    <border>
      <left style="double">
        <color indexed="64"/>
      </left>
      <right/>
      <top/>
      <bottom style="medium">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medium">
        <color indexed="64"/>
      </top>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thin">
        <color indexed="64"/>
      </left>
      <right style="double">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style="double">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top style="medium">
        <color indexed="64"/>
      </top>
      <bottom/>
      <diagonal/>
    </border>
    <border>
      <left style="double">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double">
        <color indexed="64"/>
      </top>
      <bottom style="medium">
        <color indexed="64"/>
      </bottom>
      <diagonal/>
    </border>
    <border>
      <left/>
      <right/>
      <top style="double">
        <color indexed="64"/>
      </top>
      <bottom style="double">
        <color indexed="64"/>
      </bottom>
      <diagonal/>
    </border>
    <border>
      <left/>
      <right style="double">
        <color indexed="64"/>
      </right>
      <top style="medium">
        <color indexed="64"/>
      </top>
      <bottom/>
      <diagonal/>
    </border>
    <border>
      <left/>
      <right style="double">
        <color indexed="64"/>
      </right>
      <top/>
      <bottom style="medium">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06">
    <xf numFmtId="0" fontId="0" fillId="0" borderId="0" xfId="0"/>
    <xf numFmtId="0" fontId="3" fillId="0" borderId="0" xfId="0" applyFont="1"/>
    <xf numFmtId="13" fontId="0" fillId="0" borderId="0" xfId="0" applyNumberFormat="1" applyAlignment="1">
      <alignment horizontal="center"/>
    </xf>
    <xf numFmtId="0" fontId="0" fillId="0" borderId="0" xfId="0" applyAlignment="1">
      <alignment horizontal="center"/>
    </xf>
    <xf numFmtId="0" fontId="0" fillId="0" borderId="0" xfId="0" applyNumberFormat="1"/>
    <xf numFmtId="0" fontId="0" fillId="0" borderId="0" xfId="0" applyFill="1"/>
    <xf numFmtId="13" fontId="0" fillId="0" borderId="0" xfId="0" applyNumberFormat="1"/>
    <xf numFmtId="2" fontId="0" fillId="0" borderId="0" xfId="0" applyNumberFormat="1" applyFill="1"/>
    <xf numFmtId="0" fontId="0" fillId="0" borderId="0" xfId="0" quotePrefix="1" applyAlignment="1">
      <alignment horizontal="left"/>
    </xf>
    <xf numFmtId="43" fontId="0" fillId="0" borderId="0" xfId="1" quotePrefix="1" applyFont="1" applyAlignment="1">
      <alignment horizontal="left"/>
    </xf>
    <xf numFmtId="0" fontId="16" fillId="0" borderId="0" xfId="0" applyFont="1"/>
    <xf numFmtId="0" fontId="0" fillId="6" borderId="0" xfId="0" applyFill="1" applyProtection="1">
      <protection hidden="1"/>
    </xf>
    <xf numFmtId="0" fontId="0" fillId="2" borderId="0" xfId="0" applyFill="1" applyBorder="1" applyProtection="1">
      <protection hidden="1"/>
    </xf>
    <xf numFmtId="0" fontId="0" fillId="2" borderId="1" xfId="0"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4" fillId="2" borderId="0" xfId="0" applyFont="1" applyFill="1" applyBorder="1" applyProtection="1">
      <protection hidden="1"/>
    </xf>
    <xf numFmtId="0" fontId="0" fillId="2" borderId="4" xfId="0" applyFill="1" applyBorder="1" applyProtection="1">
      <protection hidden="1"/>
    </xf>
    <xf numFmtId="0" fontId="0" fillId="2" borderId="5" xfId="0" applyFill="1" applyBorder="1" applyProtection="1">
      <protection hidden="1"/>
    </xf>
    <xf numFmtId="0" fontId="6" fillId="3" borderId="6" xfId="0" applyFont="1" applyFill="1" applyBorder="1" applyAlignment="1" applyProtection="1">
      <alignment horizontal="center" vertical="center"/>
      <protection locked="0" hidden="1"/>
    </xf>
    <xf numFmtId="0" fontId="6" fillId="2" borderId="3" xfId="0" applyFont="1" applyFill="1" applyBorder="1" applyProtection="1">
      <protection hidden="1"/>
    </xf>
    <xf numFmtId="165" fontId="6" fillId="3" borderId="7" xfId="0" applyNumberFormat="1" applyFont="1" applyFill="1" applyBorder="1" applyAlignment="1" applyProtection="1">
      <alignment horizontal="center"/>
      <protection locked="0" hidden="1"/>
    </xf>
    <xf numFmtId="166" fontId="6" fillId="3" borderId="8" xfId="0" applyNumberFormat="1" applyFont="1" applyFill="1" applyBorder="1" applyAlignment="1" applyProtection="1">
      <alignment horizontal="center"/>
      <protection locked="0" hidden="1"/>
    </xf>
    <xf numFmtId="0" fontId="6" fillId="3" borderId="9" xfId="0" applyFont="1" applyFill="1" applyBorder="1" applyAlignment="1" applyProtection="1">
      <alignment horizontal="center"/>
      <protection locked="0" hidden="1"/>
    </xf>
    <xf numFmtId="0" fontId="4" fillId="3" borderId="10" xfId="0" applyFont="1" applyFill="1" applyBorder="1" applyAlignment="1" applyProtection="1">
      <alignment horizontal="center"/>
      <protection locked="0" hidden="1"/>
    </xf>
    <xf numFmtId="0" fontId="4" fillId="3" borderId="11" xfId="0" applyFont="1" applyFill="1" applyBorder="1" applyAlignment="1" applyProtection="1">
      <alignment horizontal="center"/>
      <protection locked="0" hidden="1"/>
    </xf>
    <xf numFmtId="165" fontId="6" fillId="3" borderId="11" xfId="0" applyNumberFormat="1" applyFont="1" applyFill="1" applyBorder="1" applyAlignment="1" applyProtection="1">
      <alignment horizontal="center"/>
      <protection locked="0" hidden="1"/>
    </xf>
    <xf numFmtId="166" fontId="6" fillId="3" borderId="11" xfId="0" applyNumberFormat="1" applyFont="1" applyFill="1" applyBorder="1" applyAlignment="1" applyProtection="1">
      <alignment horizontal="center"/>
      <protection locked="0" hidden="1"/>
    </xf>
    <xf numFmtId="0" fontId="6" fillId="3" borderId="12" xfId="0" applyFont="1" applyFill="1" applyBorder="1" applyAlignment="1" applyProtection="1">
      <alignment horizontal="center"/>
      <protection locked="0" hidden="1"/>
    </xf>
    <xf numFmtId="0" fontId="4" fillId="2" borderId="3" xfId="0" applyFont="1" applyFill="1" applyBorder="1" applyProtection="1">
      <protection hidden="1"/>
    </xf>
    <xf numFmtId="166" fontId="4" fillId="3" borderId="13" xfId="0" applyNumberFormat="1" applyFont="1" applyFill="1" applyBorder="1" applyAlignment="1" applyProtection="1">
      <alignment horizontal="center"/>
      <protection locked="0" hidden="1"/>
    </xf>
    <xf numFmtId="169" fontId="4" fillId="3" borderId="13" xfId="0" applyNumberFormat="1" applyFont="1" applyFill="1" applyBorder="1" applyAlignment="1" applyProtection="1">
      <alignment horizontal="center"/>
      <protection locked="0" hidden="1"/>
    </xf>
    <xf numFmtId="0" fontId="4" fillId="3" borderId="13" xfId="0" applyFont="1" applyFill="1" applyBorder="1" applyAlignment="1" applyProtection="1">
      <alignment horizontal="center"/>
      <protection locked="0" hidden="1"/>
    </xf>
    <xf numFmtId="0" fontId="4" fillId="3" borderId="15" xfId="0" applyFont="1" applyFill="1" applyBorder="1" applyAlignment="1" applyProtection="1">
      <alignment horizontal="center"/>
      <protection locked="0" hidden="1"/>
    </xf>
    <xf numFmtId="0" fontId="0" fillId="7" borderId="0" xfId="0" applyFill="1" applyBorder="1" applyProtection="1">
      <protection hidden="1"/>
    </xf>
    <xf numFmtId="0" fontId="6" fillId="2" borderId="0" xfId="0" applyFont="1" applyFill="1" applyBorder="1" applyProtection="1">
      <protection hidden="1"/>
    </xf>
    <xf numFmtId="0" fontId="4" fillId="3" borderId="7" xfId="0" applyFont="1" applyFill="1" applyBorder="1" applyAlignment="1" applyProtection="1">
      <alignment horizontal="center"/>
      <protection locked="0" hidden="1"/>
    </xf>
    <xf numFmtId="0" fontId="16" fillId="2" borderId="3" xfId="0" applyFont="1" applyFill="1" applyBorder="1" applyAlignment="1" applyProtection="1">
      <alignment horizontal="center"/>
      <protection hidden="1"/>
    </xf>
    <xf numFmtId="171" fontId="4" fillId="3" borderId="17" xfId="0" applyNumberFormat="1" applyFont="1" applyFill="1" applyBorder="1" applyAlignment="1" applyProtection="1">
      <alignment horizontal="center"/>
      <protection locked="0" hidden="1"/>
    </xf>
    <xf numFmtId="0" fontId="5" fillId="2" borderId="18" xfId="0" applyFont="1" applyFill="1" applyBorder="1" applyProtection="1">
      <protection hidden="1"/>
    </xf>
    <xf numFmtId="167" fontId="4" fillId="3" borderId="20" xfId="0" applyNumberFormat="1" applyFont="1" applyFill="1" applyBorder="1" applyAlignment="1" applyProtection="1">
      <alignment horizontal="center"/>
      <protection locked="0" hidden="1"/>
    </xf>
    <xf numFmtId="171" fontId="4" fillId="5" borderId="21" xfId="0" applyNumberFormat="1" applyFont="1" applyFill="1" applyBorder="1" applyAlignment="1" applyProtection="1">
      <alignment horizontal="center"/>
      <protection hidden="1"/>
    </xf>
    <xf numFmtId="0" fontId="7" fillId="2" borderId="22" xfId="0" applyFont="1" applyFill="1" applyBorder="1" applyProtection="1">
      <protection hidden="1"/>
    </xf>
    <xf numFmtId="172" fontId="6" fillId="9" borderId="23" xfId="0" applyNumberFormat="1" applyFont="1" applyFill="1" applyBorder="1" applyAlignment="1" applyProtection="1">
      <alignment horizontal="center"/>
      <protection hidden="1"/>
    </xf>
    <xf numFmtId="171" fontId="4" fillId="5" borderId="13" xfId="0" applyNumberFormat="1" applyFont="1" applyFill="1" applyBorder="1" applyAlignment="1" applyProtection="1">
      <alignment horizontal="center"/>
      <protection hidden="1"/>
    </xf>
    <xf numFmtId="0" fontId="6" fillId="2" borderId="24" xfId="0" applyFont="1" applyFill="1" applyBorder="1" applyProtection="1">
      <protection hidden="1"/>
    </xf>
    <xf numFmtId="173" fontId="6" fillId="9" borderId="25" xfId="0" applyNumberFormat="1" applyFont="1" applyFill="1" applyBorder="1" applyAlignment="1" applyProtection="1">
      <alignment horizontal="center"/>
      <protection hidden="1"/>
    </xf>
    <xf numFmtId="0" fontId="6" fillId="2" borderId="26" xfId="0" applyFont="1" applyFill="1" applyBorder="1" applyProtection="1">
      <protection hidden="1"/>
    </xf>
    <xf numFmtId="0" fontId="6" fillId="3" borderId="15" xfId="0" applyFont="1" applyFill="1" applyBorder="1" applyAlignment="1" applyProtection="1">
      <alignment horizontal="center"/>
      <protection locked="0" hidden="1"/>
    </xf>
    <xf numFmtId="0" fontId="0" fillId="2" borderId="27" xfId="0" applyFill="1" applyBorder="1" applyProtection="1">
      <protection hidden="1"/>
    </xf>
    <xf numFmtId="0" fontId="0" fillId="2" borderId="28" xfId="0" applyFill="1" applyBorder="1" applyProtection="1">
      <protection hidden="1"/>
    </xf>
    <xf numFmtId="0" fontId="0" fillId="2" borderId="29" xfId="0" applyFill="1" applyBorder="1" applyProtection="1">
      <protection hidden="1"/>
    </xf>
    <xf numFmtId="171" fontId="4" fillId="5" borderId="30" xfId="0" applyNumberFormat="1" applyFont="1" applyFill="1" applyBorder="1" applyAlignment="1" applyProtection="1">
      <alignment horizontal="center"/>
      <protection hidden="1"/>
    </xf>
    <xf numFmtId="0" fontId="0" fillId="2" borderId="32" xfId="0" applyFill="1" applyBorder="1" applyProtection="1">
      <protection hidden="1"/>
    </xf>
    <xf numFmtId="0" fontId="6" fillId="2" borderId="22" xfId="0" applyFont="1" applyFill="1" applyBorder="1" applyProtection="1">
      <protection hidden="1"/>
    </xf>
    <xf numFmtId="0" fontId="0" fillId="2" borderId="22" xfId="0" applyFill="1" applyBorder="1" applyProtection="1">
      <protection hidden="1"/>
    </xf>
    <xf numFmtId="0" fontId="0" fillId="2" borderId="33" xfId="0" applyFill="1" applyBorder="1" applyProtection="1">
      <protection hidden="1"/>
    </xf>
    <xf numFmtId="0" fontId="0" fillId="2" borderId="34" xfId="0" applyFill="1" applyBorder="1" applyProtection="1">
      <protection hidden="1"/>
    </xf>
    <xf numFmtId="0" fontId="0" fillId="0" borderId="1" xfId="0" applyBorder="1" applyProtection="1">
      <protection hidden="1"/>
    </xf>
    <xf numFmtId="0" fontId="0" fillId="0" borderId="0" xfId="0" applyFill="1" applyProtection="1">
      <protection hidden="1"/>
    </xf>
    <xf numFmtId="0" fontId="0" fillId="0" borderId="0" xfId="0" applyFill="1" applyAlignment="1" applyProtection="1">
      <alignment horizontal="right"/>
      <protection hidden="1"/>
    </xf>
    <xf numFmtId="0" fontId="0" fillId="0" borderId="0" xfId="0" applyFill="1" applyBorder="1" applyProtection="1">
      <protection hidden="1"/>
    </xf>
    <xf numFmtId="0" fontId="0" fillId="0" borderId="37" xfId="0" applyFill="1" applyBorder="1" applyProtection="1">
      <protection hidden="1"/>
    </xf>
    <xf numFmtId="0" fontId="0" fillId="0" borderId="38" xfId="0" applyFill="1" applyBorder="1" applyProtection="1">
      <protection hidden="1"/>
    </xf>
    <xf numFmtId="0" fontId="0" fillId="0" borderId="8" xfId="0" applyFill="1" applyBorder="1" applyProtection="1">
      <protection hidden="1"/>
    </xf>
    <xf numFmtId="2" fontId="0" fillId="0" borderId="0" xfId="0" applyNumberFormat="1" applyFill="1" applyProtection="1">
      <protection hidden="1"/>
    </xf>
    <xf numFmtId="0" fontId="0" fillId="0" borderId="13" xfId="0" applyFill="1" applyBorder="1" applyAlignment="1" applyProtection="1">
      <alignment horizontal="center"/>
      <protection hidden="1"/>
    </xf>
    <xf numFmtId="0" fontId="0" fillId="0" borderId="13" xfId="0" applyFill="1" applyBorder="1" applyProtection="1">
      <protection hidden="1"/>
    </xf>
    <xf numFmtId="2" fontId="0" fillId="0" borderId="13" xfId="0" applyNumberFormat="1" applyFill="1" applyBorder="1" applyProtection="1">
      <protection hidden="1"/>
    </xf>
    <xf numFmtId="0" fontId="0" fillId="0" borderId="13" xfId="0" applyNumberFormat="1" applyFill="1" applyBorder="1" applyProtection="1">
      <protection hidden="1"/>
    </xf>
    <xf numFmtId="0" fontId="0" fillId="0" borderId="0" xfId="0" applyProtection="1">
      <protection hidden="1"/>
    </xf>
    <xf numFmtId="179" fontId="6" fillId="8" borderId="20" xfId="0" applyNumberFormat="1" applyFont="1" applyFill="1" applyBorder="1" applyAlignment="1" applyProtection="1">
      <alignment horizontal="center"/>
      <protection locked="0" hidden="1"/>
    </xf>
    <xf numFmtId="0" fontId="0" fillId="2" borderId="40" xfId="0" applyFill="1" applyBorder="1" applyProtection="1">
      <protection hidden="1"/>
    </xf>
    <xf numFmtId="0" fontId="4" fillId="2" borderId="22" xfId="0" applyFont="1" applyFill="1" applyBorder="1" applyProtection="1">
      <protection hidden="1"/>
    </xf>
    <xf numFmtId="0" fontId="4" fillId="2" borderId="22" xfId="0" applyFont="1" applyFill="1" applyBorder="1" applyAlignment="1" applyProtection="1">
      <alignment horizontal="left"/>
      <protection hidden="1"/>
    </xf>
    <xf numFmtId="0" fontId="4" fillId="2" borderId="26" xfId="0" applyFont="1" applyFill="1" applyBorder="1" applyProtection="1">
      <protection hidden="1"/>
    </xf>
    <xf numFmtId="0" fontId="4" fillId="2" borderId="41" xfId="0" applyFont="1" applyFill="1" applyBorder="1" applyProtection="1">
      <protection hidden="1"/>
    </xf>
    <xf numFmtId="0" fontId="6" fillId="2" borderId="22" xfId="0" applyFont="1" applyFill="1" applyBorder="1" applyAlignment="1" applyProtection="1">
      <alignment vertical="center" wrapText="1"/>
      <protection hidden="1"/>
    </xf>
    <xf numFmtId="0" fontId="6" fillId="2" borderId="41" xfId="0" applyFont="1" applyFill="1" applyBorder="1" applyProtection="1">
      <protection hidden="1"/>
    </xf>
    <xf numFmtId="0" fontId="4" fillId="2" borderId="42" xfId="0" applyFont="1" applyFill="1" applyBorder="1" applyProtection="1">
      <protection hidden="1"/>
    </xf>
    <xf numFmtId="0" fontId="4" fillId="2" borderId="43" xfId="0" applyFont="1" applyFill="1" applyBorder="1" applyProtection="1">
      <protection hidden="1"/>
    </xf>
    <xf numFmtId="0" fontId="4" fillId="2" borderId="44" xfId="0" applyFont="1" applyFill="1" applyBorder="1" applyProtection="1">
      <protection hidden="1"/>
    </xf>
    <xf numFmtId="0" fontId="4" fillId="3" borderId="32" xfId="0" applyFont="1" applyFill="1" applyBorder="1" applyAlignment="1" applyProtection="1">
      <alignment horizontal="center"/>
      <protection locked="0" hidden="1"/>
    </xf>
    <xf numFmtId="0" fontId="4" fillId="0" borderId="16" xfId="0" applyFont="1" applyBorder="1" applyAlignment="1" applyProtection="1">
      <alignment horizontal="center"/>
      <protection hidden="1"/>
    </xf>
    <xf numFmtId="0" fontId="14" fillId="2" borderId="0" xfId="0" applyFont="1" applyFill="1" applyBorder="1" applyAlignment="1" applyProtection="1">
      <protection hidden="1"/>
    </xf>
    <xf numFmtId="0" fontId="0" fillId="3" borderId="45" xfId="0" applyFill="1" applyBorder="1" applyAlignment="1" applyProtection="1">
      <alignment horizontal="center"/>
      <protection locked="0" hidden="1"/>
    </xf>
    <xf numFmtId="0" fontId="12" fillId="2" borderId="0" xfId="0" applyFont="1" applyFill="1" applyBorder="1" applyProtection="1">
      <protection hidden="1"/>
    </xf>
    <xf numFmtId="175" fontId="0" fillId="3" borderId="14" xfId="0" applyNumberFormat="1" applyFill="1" applyBorder="1" applyAlignment="1" applyProtection="1">
      <alignment horizontal="center"/>
      <protection locked="0" hidden="1"/>
    </xf>
    <xf numFmtId="171" fontId="0" fillId="3" borderId="31" xfId="0" applyNumberFormat="1" applyFill="1" applyBorder="1" applyAlignment="1" applyProtection="1">
      <alignment horizontal="center"/>
      <protection locked="0" hidden="1"/>
    </xf>
    <xf numFmtId="0" fontId="0" fillId="2" borderId="46" xfId="0" applyFill="1" applyBorder="1" applyAlignment="1" applyProtection="1">
      <alignment horizontal="center"/>
      <protection hidden="1"/>
    </xf>
    <xf numFmtId="175" fontId="0" fillId="2" borderId="28" xfId="0" applyNumberFormat="1" applyFill="1" applyBorder="1" applyAlignment="1" applyProtection="1">
      <alignment horizontal="center"/>
      <protection hidden="1"/>
    </xf>
    <xf numFmtId="175" fontId="0" fillId="3" borderId="47" xfId="0" applyNumberFormat="1" applyFill="1" applyBorder="1" applyAlignment="1" applyProtection="1">
      <alignment horizontal="center"/>
      <protection locked="0" hidden="1"/>
    </xf>
    <xf numFmtId="0" fontId="0" fillId="2" borderId="28" xfId="0" applyFill="1" applyBorder="1" applyAlignment="1" applyProtection="1">
      <alignment horizontal="right"/>
      <protection hidden="1"/>
    </xf>
    <xf numFmtId="176" fontId="0" fillId="2" borderId="28" xfId="0" applyNumberFormat="1" applyFill="1" applyBorder="1" applyAlignment="1" applyProtection="1">
      <alignment horizontal="center"/>
      <protection hidden="1"/>
    </xf>
    <xf numFmtId="0" fontId="0" fillId="2" borderId="48" xfId="0" applyFill="1" applyBorder="1" applyAlignment="1" applyProtection="1">
      <alignment horizontal="center"/>
      <protection hidden="1"/>
    </xf>
    <xf numFmtId="175" fontId="0" fillId="2" borderId="49" xfId="0" applyNumberFormat="1" applyFill="1" applyBorder="1" applyAlignment="1" applyProtection="1">
      <alignment horizontal="center"/>
      <protection hidden="1"/>
    </xf>
    <xf numFmtId="175" fontId="0" fillId="3" borderId="13" xfId="0" applyNumberFormat="1" applyFill="1" applyBorder="1" applyAlignment="1" applyProtection="1">
      <alignment horizontal="center"/>
      <protection locked="0" hidden="1"/>
    </xf>
    <xf numFmtId="0" fontId="0" fillId="2" borderId="49" xfId="0" applyFill="1" applyBorder="1" applyAlignment="1" applyProtection="1">
      <alignment horizontal="right"/>
      <protection hidden="1"/>
    </xf>
    <xf numFmtId="176" fontId="0" fillId="2" borderId="49" xfId="0" applyNumberFormat="1" applyFill="1" applyBorder="1" applyAlignment="1" applyProtection="1">
      <alignment horizontal="center"/>
      <protection hidden="1"/>
    </xf>
    <xf numFmtId="0" fontId="0" fillId="2" borderId="50" xfId="0" applyFill="1" applyBorder="1" applyAlignment="1" applyProtection="1">
      <alignment horizontal="center"/>
      <protection hidden="1"/>
    </xf>
    <xf numFmtId="175" fontId="0" fillId="2" borderId="51" xfId="0" applyNumberFormat="1" applyFill="1" applyBorder="1" applyAlignment="1" applyProtection="1">
      <alignment horizontal="center"/>
      <protection hidden="1"/>
    </xf>
    <xf numFmtId="175" fontId="0" fillId="3" borderId="30" xfId="0" applyNumberFormat="1" applyFill="1" applyBorder="1" applyAlignment="1" applyProtection="1">
      <alignment horizontal="center"/>
      <protection locked="0" hidden="1"/>
    </xf>
    <xf numFmtId="0" fontId="0" fillId="2" borderId="51" xfId="0" applyFill="1" applyBorder="1" applyAlignment="1" applyProtection="1">
      <alignment horizontal="right"/>
      <protection hidden="1"/>
    </xf>
    <xf numFmtId="176" fontId="0" fillId="2" borderId="51" xfId="0" applyNumberFormat="1" applyFill="1" applyBorder="1" applyAlignment="1" applyProtection="1">
      <alignment horizontal="center"/>
      <protection hidden="1"/>
    </xf>
    <xf numFmtId="0" fontId="0" fillId="4" borderId="1" xfId="0" applyFill="1" applyBorder="1" applyAlignment="1" applyProtection="1">
      <alignment horizontal="center"/>
      <protection hidden="1"/>
    </xf>
    <xf numFmtId="0" fontId="0" fillId="2" borderId="0" xfId="0" applyFill="1" applyBorder="1" applyAlignment="1" applyProtection="1">
      <alignment horizontal="center"/>
      <protection hidden="1"/>
    </xf>
    <xf numFmtId="178" fontId="0" fillId="2" borderId="0" xfId="0" applyNumberFormat="1" applyFill="1" applyBorder="1" applyAlignment="1" applyProtection="1">
      <alignment horizontal="center"/>
      <protection hidden="1"/>
    </xf>
    <xf numFmtId="2" fontId="0" fillId="2" borderId="0" xfId="0" applyNumberFormat="1" applyFill="1" applyBorder="1" applyProtection="1">
      <protection hidden="1"/>
    </xf>
    <xf numFmtId="177" fontId="0" fillId="2" borderId="0" xfId="0" applyNumberFormat="1" applyFill="1" applyBorder="1" applyProtection="1">
      <protection hidden="1"/>
    </xf>
    <xf numFmtId="164" fontId="0" fillId="6" borderId="38" xfId="0" applyNumberFormat="1" applyFill="1" applyBorder="1" applyAlignment="1" applyProtection="1">
      <alignment horizontal="center"/>
      <protection hidden="1"/>
    </xf>
    <xf numFmtId="0" fontId="0" fillId="2" borderId="52" xfId="0" applyFill="1" applyBorder="1" applyProtection="1">
      <protection hidden="1"/>
    </xf>
    <xf numFmtId="177" fontId="0" fillId="2" borderId="52" xfId="0" applyNumberFormat="1" applyFill="1" applyBorder="1" applyProtection="1">
      <protection hidden="1"/>
    </xf>
    <xf numFmtId="164" fontId="0" fillId="6" borderId="53" xfId="0" applyNumberFormat="1" applyFill="1" applyBorder="1" applyAlignment="1" applyProtection="1">
      <alignment horizontal="center"/>
      <protection hidden="1"/>
    </xf>
    <xf numFmtId="0" fontId="13" fillId="2" borderId="0" xfId="0" applyFont="1" applyFill="1" applyBorder="1" applyProtection="1">
      <protection hidden="1"/>
    </xf>
    <xf numFmtId="0" fontId="2" fillId="6" borderId="0" xfId="0" applyFont="1" applyFill="1" applyAlignment="1" applyProtection="1">
      <alignment wrapText="1"/>
      <protection hidden="1"/>
    </xf>
    <xf numFmtId="0" fontId="0" fillId="2" borderId="0" xfId="0" applyFill="1" applyProtection="1">
      <protection hidden="1"/>
    </xf>
    <xf numFmtId="0" fontId="11" fillId="2" borderId="0" xfId="0" applyFont="1" applyFill="1" applyBorder="1" applyAlignment="1" applyProtection="1">
      <alignment horizontal="center"/>
      <protection hidden="1"/>
    </xf>
    <xf numFmtId="0" fontId="0" fillId="2" borderId="18" xfId="0" applyFill="1" applyBorder="1" applyProtection="1">
      <protection hidden="1"/>
    </xf>
    <xf numFmtId="171" fontId="0" fillId="2" borderId="40" xfId="0" applyNumberFormat="1" applyFill="1" applyBorder="1" applyAlignment="1" applyProtection="1">
      <alignment horizontal="center"/>
      <protection hidden="1"/>
    </xf>
    <xf numFmtId="0" fontId="0" fillId="2" borderId="54" xfId="0" applyFill="1" applyBorder="1" applyProtection="1">
      <protection hidden="1"/>
    </xf>
    <xf numFmtId="171" fontId="0" fillId="2" borderId="55" xfId="0" applyNumberFormat="1" applyFill="1" applyBorder="1" applyAlignment="1" applyProtection="1">
      <alignment horizontal="center"/>
      <protection hidden="1"/>
    </xf>
    <xf numFmtId="0" fontId="0" fillId="2" borderId="56" xfId="0" applyFill="1" applyBorder="1" applyProtection="1">
      <protection hidden="1"/>
    </xf>
    <xf numFmtId="171" fontId="0" fillId="2" borderId="57" xfId="0" applyNumberFormat="1" applyFill="1" applyBorder="1" applyAlignment="1" applyProtection="1">
      <alignment horizontal="center"/>
      <protection hidden="1"/>
    </xf>
    <xf numFmtId="0" fontId="0" fillId="4" borderId="19" xfId="0" applyFill="1" applyBorder="1" applyAlignment="1" applyProtection="1">
      <alignment horizontal="center"/>
      <protection hidden="1"/>
    </xf>
    <xf numFmtId="178" fontId="0" fillId="4" borderId="25" xfId="0" applyNumberFormat="1" applyFill="1" applyBorder="1" applyAlignment="1" applyProtection="1">
      <alignment horizontal="center"/>
      <protection hidden="1"/>
    </xf>
    <xf numFmtId="174" fontId="0" fillId="0" borderId="0" xfId="0" applyNumberFormat="1" applyFill="1" applyProtection="1">
      <protection hidden="1"/>
    </xf>
    <xf numFmtId="0" fontId="0" fillId="0" borderId="0" xfId="2" applyNumberFormat="1" applyFont="1" applyFill="1" applyProtection="1">
      <protection hidden="1"/>
    </xf>
    <xf numFmtId="0" fontId="19" fillId="2" borderId="0" xfId="0" applyFont="1" applyFill="1" applyBorder="1" applyProtection="1">
      <protection hidden="1"/>
    </xf>
    <xf numFmtId="170" fontId="4" fillId="3" borderId="13" xfId="0" applyNumberFormat="1" applyFont="1" applyFill="1" applyBorder="1" applyAlignment="1" applyProtection="1">
      <alignment horizontal="center" vertical="center"/>
      <protection locked="0" hidden="1"/>
    </xf>
    <xf numFmtId="0" fontId="8" fillId="0" borderId="0" xfId="0" applyFont="1"/>
    <xf numFmtId="0" fontId="4" fillId="2" borderId="22" xfId="0" applyFont="1" applyFill="1" applyBorder="1" applyAlignment="1" applyProtection="1">
      <alignment vertical="center" wrapText="1"/>
      <protection hidden="1"/>
    </xf>
    <xf numFmtId="0" fontId="8" fillId="0" borderId="0" xfId="0" applyFont="1" applyFill="1" applyProtection="1">
      <protection hidden="1"/>
    </xf>
    <xf numFmtId="167" fontId="0" fillId="0" borderId="0" xfId="0" applyNumberFormat="1" applyFill="1" applyProtection="1">
      <protection hidden="1"/>
    </xf>
    <xf numFmtId="0" fontId="4" fillId="8" borderId="13" xfId="0" applyFont="1" applyFill="1" applyBorder="1" applyAlignment="1" applyProtection="1">
      <alignment horizontal="center"/>
      <protection locked="0" hidden="1"/>
    </xf>
    <xf numFmtId="0" fontId="8" fillId="0" borderId="13" xfId="0" applyFont="1" applyFill="1" applyBorder="1" applyProtection="1">
      <protection hidden="1"/>
    </xf>
    <xf numFmtId="0" fontId="2" fillId="2" borderId="0" xfId="0" applyFont="1" applyFill="1" applyBorder="1" applyAlignment="1" applyProtection="1">
      <alignment horizontal="right"/>
      <protection hidden="1"/>
    </xf>
    <xf numFmtId="0" fontId="0" fillId="10" borderId="13" xfId="0" applyFill="1" applyBorder="1" applyProtection="1">
      <protection hidden="1"/>
    </xf>
    <xf numFmtId="0" fontId="4" fillId="9" borderId="19" xfId="0" applyFont="1" applyFill="1" applyBorder="1" applyAlignment="1" applyProtection="1">
      <alignment horizontal="center"/>
      <protection hidden="1"/>
    </xf>
    <xf numFmtId="0" fontId="22" fillId="0" borderId="0" xfId="0" applyFont="1" applyAlignment="1">
      <alignment horizontal="left" vertical="center"/>
    </xf>
    <xf numFmtId="0" fontId="22" fillId="0" borderId="0" xfId="0" applyFont="1"/>
    <xf numFmtId="0" fontId="0" fillId="0" borderId="0" xfId="0" applyFill="1" applyAlignment="1" applyProtection="1">
      <alignment horizontal="center"/>
      <protection hidden="1"/>
    </xf>
    <xf numFmtId="0" fontId="0" fillId="0" borderId="0" xfId="0" applyFill="1" applyAlignment="1" applyProtection="1">
      <alignment horizontal="center"/>
      <protection hidden="1"/>
    </xf>
    <xf numFmtId="0" fontId="6" fillId="7" borderId="34" xfId="0" applyFont="1" applyFill="1" applyBorder="1" applyProtection="1">
      <protection hidden="1"/>
    </xf>
    <xf numFmtId="0" fontId="6" fillId="7" borderId="4" xfId="0" applyFont="1" applyFill="1" applyBorder="1" applyProtection="1">
      <protection hidden="1"/>
    </xf>
    <xf numFmtId="0" fontId="6" fillId="2" borderId="73" xfId="0" applyFont="1" applyFill="1" applyBorder="1" applyProtection="1">
      <protection hidden="1"/>
    </xf>
    <xf numFmtId="171" fontId="6" fillId="3" borderId="9" xfId="0" applyNumberFormat="1" applyFont="1" applyFill="1" applyBorder="1" applyAlignment="1" applyProtection="1">
      <alignment horizontal="center"/>
      <protection locked="0" hidden="1"/>
    </xf>
    <xf numFmtId="0" fontId="6" fillId="2" borderId="76" xfId="0" applyFont="1" applyFill="1" applyBorder="1" applyProtection="1">
      <protection hidden="1"/>
    </xf>
    <xf numFmtId="0" fontId="8" fillId="0" borderId="0" xfId="0" applyFont="1" applyFill="1" applyAlignment="1" applyProtection="1">
      <alignment horizontal="center"/>
      <protection hidden="1"/>
    </xf>
    <xf numFmtId="0" fontId="8" fillId="0" borderId="35" xfId="0" applyFont="1" applyFill="1" applyBorder="1" applyAlignment="1" applyProtection="1">
      <alignment horizontal="center"/>
      <protection hidden="1"/>
    </xf>
    <xf numFmtId="0" fontId="8" fillId="0" borderId="36" xfId="0" applyFont="1" applyFill="1" applyBorder="1" applyAlignment="1" applyProtection="1">
      <alignment horizontal="center"/>
      <protection hidden="1"/>
    </xf>
    <xf numFmtId="0" fontId="0" fillId="0" borderId="77" xfId="0" applyFill="1" applyBorder="1" applyProtection="1">
      <protection hidden="1"/>
    </xf>
    <xf numFmtId="0" fontId="0" fillId="0" borderId="53" xfId="0" applyFill="1" applyBorder="1" applyProtection="1">
      <protection hidden="1"/>
    </xf>
    <xf numFmtId="0" fontId="0" fillId="0" borderId="0" xfId="0" applyFill="1" applyAlignment="1" applyProtection="1">
      <protection hidden="1"/>
    </xf>
    <xf numFmtId="0" fontId="0" fillId="0" borderId="37" xfId="0" applyFill="1" applyBorder="1" applyAlignment="1" applyProtection="1">
      <alignment horizontal="center"/>
      <protection hidden="1"/>
    </xf>
    <xf numFmtId="0" fontId="0" fillId="0" borderId="0" xfId="0" applyFill="1" applyBorder="1" applyAlignment="1" applyProtection="1">
      <alignment horizontal="center"/>
      <protection hidden="1"/>
    </xf>
    <xf numFmtId="0" fontId="0" fillId="0" borderId="38" xfId="0" applyFill="1" applyBorder="1" applyAlignment="1" applyProtection="1">
      <alignment horizontal="center"/>
      <protection hidden="1"/>
    </xf>
    <xf numFmtId="0" fontId="0" fillId="0" borderId="77" xfId="0" applyFill="1" applyBorder="1" applyAlignment="1" applyProtection="1">
      <alignment horizontal="center"/>
      <protection hidden="1"/>
    </xf>
    <xf numFmtId="0" fontId="0" fillId="0" borderId="52" xfId="0" applyFill="1" applyBorder="1" applyAlignment="1" applyProtection="1">
      <alignment horizontal="center"/>
      <protection hidden="1"/>
    </xf>
    <xf numFmtId="0" fontId="0" fillId="0" borderId="53" xfId="0" applyFill="1" applyBorder="1" applyAlignment="1" applyProtection="1">
      <alignment horizontal="center"/>
      <protection hidden="1"/>
    </xf>
    <xf numFmtId="0" fontId="0" fillId="0" borderId="78" xfId="0" applyFill="1" applyBorder="1" applyAlignment="1" applyProtection="1">
      <alignment horizontal="center"/>
      <protection hidden="1"/>
    </xf>
    <xf numFmtId="0" fontId="0" fillId="0" borderId="4" xfId="0" applyFill="1" applyBorder="1" applyAlignment="1" applyProtection="1">
      <alignment horizontal="center"/>
      <protection hidden="1"/>
    </xf>
    <xf numFmtId="0" fontId="0" fillId="0" borderId="79" xfId="0" applyFill="1" applyBorder="1" applyAlignment="1" applyProtection="1">
      <alignment horizontal="center"/>
      <protection hidden="1"/>
    </xf>
    <xf numFmtId="0" fontId="0" fillId="0" borderId="80" xfId="0" applyFill="1" applyBorder="1" applyAlignment="1" applyProtection="1">
      <alignment horizontal="center"/>
      <protection hidden="1"/>
    </xf>
    <xf numFmtId="0" fontId="0" fillId="0" borderId="81" xfId="0" applyFill="1" applyBorder="1" applyAlignment="1" applyProtection="1">
      <alignment horizontal="center"/>
      <protection hidden="1"/>
    </xf>
    <xf numFmtId="0" fontId="0" fillId="0" borderId="59" xfId="0" applyFill="1" applyBorder="1" applyAlignment="1" applyProtection="1">
      <alignment horizontal="center"/>
      <protection hidden="1"/>
    </xf>
    <xf numFmtId="0" fontId="0" fillId="0" borderId="60" xfId="0" applyFill="1" applyBorder="1" applyAlignment="1" applyProtection="1">
      <alignment horizontal="center"/>
      <protection hidden="1"/>
    </xf>
    <xf numFmtId="0" fontId="0" fillId="0" borderId="71" xfId="0" applyFill="1" applyBorder="1" applyAlignment="1" applyProtection="1">
      <alignment horizontal="center"/>
      <protection hidden="1"/>
    </xf>
    <xf numFmtId="0" fontId="0" fillId="0" borderId="82" xfId="0" applyFill="1" applyBorder="1" applyAlignment="1" applyProtection="1">
      <alignment horizontal="center"/>
      <protection hidden="1"/>
    </xf>
    <xf numFmtId="0" fontId="0" fillId="11" borderId="35" xfId="0" applyFill="1" applyBorder="1" applyProtection="1">
      <protection hidden="1"/>
    </xf>
    <xf numFmtId="0" fontId="0" fillId="11" borderId="72" xfId="0" applyFill="1" applyBorder="1" applyProtection="1">
      <protection hidden="1"/>
    </xf>
    <xf numFmtId="0" fontId="0" fillId="11" borderId="36" xfId="0" applyFill="1" applyBorder="1" applyProtection="1">
      <protection hidden="1"/>
    </xf>
    <xf numFmtId="0" fontId="0" fillId="11" borderId="77" xfId="0" applyFill="1" applyBorder="1" applyProtection="1">
      <protection hidden="1"/>
    </xf>
    <xf numFmtId="0" fontId="0" fillId="11" borderId="52" xfId="0" applyFill="1" applyBorder="1" applyProtection="1">
      <protection hidden="1"/>
    </xf>
    <xf numFmtId="0" fontId="8" fillId="11" borderId="52" xfId="0" applyFont="1" applyFill="1" applyBorder="1" applyProtection="1">
      <protection hidden="1"/>
    </xf>
    <xf numFmtId="0" fontId="0" fillId="11" borderId="53" xfId="0" applyFill="1" applyBorder="1" applyProtection="1">
      <protection hidden="1"/>
    </xf>
    <xf numFmtId="181" fontId="0" fillId="0" borderId="0" xfId="0" applyNumberFormat="1" applyFill="1" applyProtection="1">
      <protection hidden="1"/>
    </xf>
    <xf numFmtId="182" fontId="0" fillId="0" borderId="0" xfId="0" applyNumberFormat="1" applyFill="1" applyProtection="1">
      <protection hidden="1"/>
    </xf>
    <xf numFmtId="182" fontId="0" fillId="0" borderId="0" xfId="0" applyNumberFormat="1" applyFill="1" applyAlignment="1" applyProtection="1">
      <alignment horizontal="center"/>
      <protection hidden="1"/>
    </xf>
    <xf numFmtId="0" fontId="8" fillId="0" borderId="0" xfId="0" quotePrefix="1" applyNumberFormat="1" applyFont="1"/>
    <xf numFmtId="49" fontId="8" fillId="0" borderId="0" xfId="0" quotePrefix="1" applyNumberFormat="1" applyFont="1"/>
    <xf numFmtId="0" fontId="8" fillId="0" borderId="0" xfId="0" applyNumberFormat="1" applyFont="1"/>
    <xf numFmtId="172" fontId="23" fillId="7" borderId="37" xfId="0" applyNumberFormat="1" applyFont="1" applyFill="1" applyBorder="1" applyProtection="1">
      <protection hidden="1"/>
    </xf>
    <xf numFmtId="183" fontId="23" fillId="7" borderId="3" xfId="0" applyNumberFormat="1" applyFont="1" applyFill="1" applyBorder="1" applyAlignment="1" applyProtection="1">
      <alignment horizontal="left"/>
      <protection hidden="1"/>
    </xf>
    <xf numFmtId="0" fontId="23" fillId="7" borderId="3" xfId="0" applyFont="1" applyFill="1" applyBorder="1" applyProtection="1">
      <protection hidden="1"/>
    </xf>
    <xf numFmtId="0" fontId="23" fillId="7" borderId="37" xfId="0" applyFont="1" applyFill="1" applyBorder="1" applyProtection="1">
      <protection hidden="1"/>
    </xf>
    <xf numFmtId="13" fontId="0" fillId="0" borderId="6" xfId="0" applyNumberFormat="1" applyBorder="1"/>
    <xf numFmtId="13" fontId="0" fillId="0" borderId="83" xfId="0" applyNumberFormat="1" applyBorder="1"/>
    <xf numFmtId="13" fontId="0" fillId="0" borderId="84" xfId="0" applyNumberFormat="1" applyBorder="1"/>
    <xf numFmtId="0" fontId="0" fillId="10" borderId="0" xfId="0" quotePrefix="1" applyFill="1" applyProtection="1">
      <protection hidden="1"/>
    </xf>
    <xf numFmtId="0" fontId="8" fillId="0" borderId="0" xfId="0" applyFont="1" applyFill="1" applyAlignment="1" applyProtection="1">
      <alignment horizontal="right"/>
      <protection hidden="1"/>
    </xf>
    <xf numFmtId="0" fontId="4" fillId="2" borderId="1" xfId="0" applyFont="1" applyFill="1" applyBorder="1" applyProtection="1">
      <protection hidden="1"/>
    </xf>
    <xf numFmtId="181" fontId="0" fillId="0" borderId="39" xfId="0" applyNumberFormat="1" applyFill="1" applyBorder="1" applyProtection="1">
      <protection hidden="1"/>
    </xf>
    <xf numFmtId="2" fontId="0" fillId="0" borderId="8" xfId="0" applyNumberFormat="1" applyFill="1" applyBorder="1" applyProtection="1">
      <protection hidden="1"/>
    </xf>
    <xf numFmtId="0" fontId="8" fillId="0" borderId="0" xfId="0" quotePrefix="1" applyFont="1"/>
    <xf numFmtId="0" fontId="4" fillId="8" borderId="85" xfId="0" applyFont="1" applyFill="1" applyBorder="1" applyAlignment="1" applyProtection="1">
      <alignment horizontal="center"/>
      <protection locked="0" hidden="1"/>
    </xf>
    <xf numFmtId="0" fontId="1" fillId="0" borderId="0" xfId="0" quotePrefix="1" applyFont="1"/>
    <xf numFmtId="0" fontId="1" fillId="2" borderId="0" xfId="0" applyFont="1" applyFill="1" applyBorder="1" applyAlignment="1" applyProtection="1">
      <alignment horizontal="right"/>
      <protection hidden="1"/>
    </xf>
    <xf numFmtId="0" fontId="16" fillId="2" borderId="37" xfId="0" applyFont="1" applyFill="1" applyBorder="1" applyAlignment="1" applyProtection="1">
      <alignment horizontal="center"/>
      <protection hidden="1"/>
    </xf>
    <xf numFmtId="0" fontId="4" fillId="7" borderId="59" xfId="0" applyFont="1" applyFill="1" applyBorder="1" applyProtection="1">
      <protection hidden="1"/>
    </xf>
    <xf numFmtId="0" fontId="4" fillId="2" borderId="0" xfId="0" applyFont="1" applyFill="1" applyBorder="1" applyAlignment="1" applyProtection="1">
      <alignment horizontal="center"/>
      <protection hidden="1"/>
    </xf>
    <xf numFmtId="174" fontId="4" fillId="3" borderId="59" xfId="0" applyNumberFormat="1" applyFont="1" applyFill="1" applyBorder="1" applyAlignment="1" applyProtection="1">
      <alignment horizontal="center"/>
      <protection locked="0" hidden="1"/>
    </xf>
    <xf numFmtId="0" fontId="6" fillId="2" borderId="86" xfId="0" applyFont="1" applyFill="1" applyBorder="1" applyAlignment="1" applyProtection="1">
      <alignment horizontal="center"/>
      <protection hidden="1"/>
    </xf>
    <xf numFmtId="0" fontId="4" fillId="2" borderId="3" xfId="0" applyFont="1" applyFill="1" applyBorder="1" applyAlignment="1" applyProtection="1">
      <alignment horizontal="center"/>
      <protection hidden="1"/>
    </xf>
    <xf numFmtId="0" fontId="4" fillId="7" borderId="3" xfId="0" applyFont="1" applyFill="1" applyBorder="1" applyProtection="1">
      <protection hidden="1"/>
    </xf>
    <xf numFmtId="184" fontId="4" fillId="3" borderId="14" xfId="0" applyNumberFormat="1" applyFont="1" applyFill="1" applyBorder="1" applyAlignment="1" applyProtection="1">
      <alignment horizontal="center"/>
      <protection locked="0" hidden="1"/>
    </xf>
    <xf numFmtId="0" fontId="15" fillId="2" borderId="0" xfId="0" applyFont="1" applyFill="1" applyBorder="1" applyAlignment="1" applyProtection="1">
      <protection hidden="1"/>
    </xf>
    <xf numFmtId="0" fontId="0" fillId="0" borderId="0" xfId="0" applyFill="1" applyBorder="1" applyAlignment="1" applyProtection="1">
      <alignment horizontal="center"/>
      <protection hidden="1"/>
    </xf>
    <xf numFmtId="0" fontId="8" fillId="0" borderId="0" xfId="0" applyFont="1" applyFill="1" applyBorder="1" applyAlignment="1" applyProtection="1">
      <alignment horizontal="center"/>
      <protection hidden="1"/>
    </xf>
    <xf numFmtId="0" fontId="0" fillId="0" borderId="38" xfId="0" applyFill="1" applyBorder="1" applyAlignment="1" applyProtection="1">
      <alignment horizontal="center"/>
      <protection hidden="1"/>
    </xf>
    <xf numFmtId="0" fontId="24" fillId="2" borderId="22" xfId="0" applyFont="1" applyFill="1" applyBorder="1" applyAlignment="1" applyProtection="1">
      <alignment horizontal="center"/>
      <protection hidden="1"/>
    </xf>
    <xf numFmtId="0" fontId="24" fillId="2" borderId="0" xfId="0" applyFont="1" applyFill="1" applyBorder="1" applyAlignment="1" applyProtection="1">
      <alignment horizontal="center"/>
      <protection hidden="1"/>
    </xf>
    <xf numFmtId="0" fontId="0" fillId="0" borderId="35" xfId="0" applyFill="1" applyBorder="1" applyAlignment="1" applyProtection="1">
      <alignment horizontal="center"/>
      <protection hidden="1"/>
    </xf>
    <xf numFmtId="0" fontId="0" fillId="0" borderId="36" xfId="0" applyFill="1" applyBorder="1" applyAlignment="1" applyProtection="1">
      <alignment horizontal="center"/>
      <protection hidden="1"/>
    </xf>
    <xf numFmtId="0" fontId="0" fillId="0" borderId="0" xfId="0" applyFill="1" applyAlignment="1" applyProtection="1">
      <alignment horizontal="center"/>
      <protection hidden="1"/>
    </xf>
    <xf numFmtId="0" fontId="0" fillId="0" borderId="37" xfId="0" applyFill="1" applyBorder="1" applyAlignment="1" applyProtection="1">
      <alignment horizontal="center"/>
      <protection hidden="1"/>
    </xf>
    <xf numFmtId="0" fontId="11" fillId="0" borderId="35" xfId="0" applyFont="1" applyFill="1" applyBorder="1" applyAlignment="1" applyProtection="1">
      <alignment horizontal="center"/>
      <protection hidden="1"/>
    </xf>
    <xf numFmtId="0" fontId="11" fillId="0" borderId="72" xfId="0" applyFont="1" applyFill="1" applyBorder="1" applyAlignment="1" applyProtection="1">
      <alignment horizontal="center"/>
      <protection hidden="1"/>
    </xf>
    <xf numFmtId="0" fontId="11" fillId="0" borderId="36" xfId="0" applyFont="1" applyFill="1" applyBorder="1" applyAlignment="1" applyProtection="1">
      <alignment horizontal="center"/>
      <protection hidden="1"/>
    </xf>
    <xf numFmtId="0" fontId="10" fillId="2" borderId="0" xfId="0" applyFont="1" applyFill="1" applyBorder="1" applyAlignment="1" applyProtection="1">
      <alignment horizontal="center"/>
      <protection hidden="1"/>
    </xf>
    <xf numFmtId="171" fontId="4" fillId="3" borderId="13" xfId="0" applyNumberFormat="1" applyFont="1" applyFill="1" applyBorder="1" applyAlignment="1" applyProtection="1">
      <alignment horizontal="center"/>
      <protection locked="0" hidden="1"/>
    </xf>
    <xf numFmtId="171" fontId="4" fillId="3" borderId="14" xfId="0" applyNumberFormat="1" applyFont="1" applyFill="1" applyBorder="1" applyAlignment="1" applyProtection="1">
      <alignment horizontal="center"/>
      <protection locked="0" hidden="1"/>
    </xf>
    <xf numFmtId="0" fontId="6" fillId="8" borderId="13" xfId="0" applyFont="1" applyFill="1" applyBorder="1" applyAlignment="1" applyProtection="1">
      <alignment horizontal="center"/>
      <protection locked="0" hidden="1"/>
    </xf>
    <xf numFmtId="0" fontId="6" fillId="8" borderId="14" xfId="0" applyFont="1" applyFill="1" applyBorder="1" applyAlignment="1" applyProtection="1">
      <alignment horizontal="center"/>
      <protection locked="0" hidden="1"/>
    </xf>
    <xf numFmtId="171" fontId="4" fillId="5" borderId="13" xfId="0" applyNumberFormat="1" applyFont="1" applyFill="1" applyBorder="1" applyAlignment="1" applyProtection="1">
      <alignment horizontal="center"/>
      <protection hidden="1"/>
    </xf>
    <xf numFmtId="171" fontId="4" fillId="5" borderId="14" xfId="0" applyNumberFormat="1" applyFont="1" applyFill="1" applyBorder="1" applyAlignment="1" applyProtection="1">
      <alignment horizontal="center"/>
      <protection hidden="1"/>
    </xf>
    <xf numFmtId="171" fontId="4" fillId="5" borderId="30" xfId="0" applyNumberFormat="1" applyFont="1" applyFill="1" applyBorder="1" applyAlignment="1" applyProtection="1">
      <alignment horizontal="center"/>
      <protection hidden="1"/>
    </xf>
    <xf numFmtId="171" fontId="4" fillId="5" borderId="31" xfId="0" applyNumberFormat="1" applyFont="1" applyFill="1" applyBorder="1" applyAlignment="1" applyProtection="1">
      <alignment horizontal="center"/>
      <protection hidden="1"/>
    </xf>
    <xf numFmtId="0" fontId="4" fillId="2" borderId="1" xfId="0" applyFont="1" applyFill="1" applyBorder="1" applyAlignment="1" applyProtection="1">
      <alignment horizontal="center" vertical="center" wrapText="1"/>
      <protection hidden="1"/>
    </xf>
    <xf numFmtId="0" fontId="4" fillId="2" borderId="2" xfId="0" applyFont="1" applyFill="1" applyBorder="1" applyAlignment="1" applyProtection="1">
      <alignment horizontal="center" vertical="center" wrapText="1"/>
      <protection hidden="1"/>
    </xf>
    <xf numFmtId="0" fontId="4" fillId="2" borderId="0" xfId="0" applyFont="1" applyFill="1" applyBorder="1" applyAlignment="1" applyProtection="1">
      <alignment horizontal="center" vertical="center" wrapText="1"/>
      <protection hidden="1"/>
    </xf>
    <xf numFmtId="0" fontId="4" fillId="2" borderId="3" xfId="0" applyFont="1" applyFill="1" applyBorder="1" applyAlignment="1" applyProtection="1">
      <alignment horizontal="center" vertical="center" wrapText="1"/>
      <protection hidden="1"/>
    </xf>
    <xf numFmtId="170" fontId="4" fillId="8" borderId="48" xfId="0" applyNumberFormat="1" applyFont="1" applyFill="1" applyBorder="1" applyAlignment="1" applyProtection="1">
      <alignment horizontal="center"/>
      <protection locked="0" hidden="1"/>
    </xf>
    <xf numFmtId="170" fontId="4" fillId="8" borderId="55" xfId="0" applyNumberFormat="1" applyFont="1" applyFill="1" applyBorder="1" applyAlignment="1" applyProtection="1">
      <alignment horizontal="center"/>
      <protection locked="0" hidden="1"/>
    </xf>
    <xf numFmtId="0" fontId="17" fillId="2" borderId="0" xfId="0"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4" fillId="2" borderId="24" xfId="0" applyFont="1" applyFill="1" applyBorder="1" applyAlignment="1" applyProtection="1">
      <alignment horizontal="left" vertical="center" wrapText="1"/>
      <protection hidden="1"/>
    </xf>
    <xf numFmtId="0" fontId="4" fillId="2" borderId="32" xfId="0" applyFont="1" applyFill="1" applyBorder="1" applyAlignment="1" applyProtection="1">
      <alignment horizontal="left" vertical="center" wrapText="1"/>
      <protection hidden="1"/>
    </xf>
    <xf numFmtId="0" fontId="4" fillId="2" borderId="58" xfId="0" applyFont="1" applyFill="1" applyBorder="1" applyAlignment="1" applyProtection="1">
      <alignment horizontal="left" vertical="center" wrapText="1"/>
      <protection hidden="1"/>
    </xf>
    <xf numFmtId="0" fontId="4" fillId="3" borderId="21" xfId="0" applyFont="1" applyFill="1" applyBorder="1" applyAlignment="1" applyProtection="1">
      <alignment horizontal="center"/>
      <protection locked="0" hidden="1"/>
    </xf>
    <xf numFmtId="0" fontId="6" fillId="3" borderId="7" xfId="0" applyFont="1" applyFill="1" applyBorder="1" applyAlignment="1" applyProtection="1">
      <alignment horizontal="center"/>
      <protection locked="0" hidden="1"/>
    </xf>
    <xf numFmtId="0" fontId="6" fillId="3" borderId="21" xfId="0" applyFont="1" applyFill="1" applyBorder="1" applyAlignment="1" applyProtection="1">
      <alignment horizontal="center"/>
      <protection locked="0" hidden="1"/>
    </xf>
    <xf numFmtId="0" fontId="7" fillId="2" borderId="0"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168" fontId="6" fillId="3" borderId="35" xfId="0" applyNumberFormat="1" applyFont="1" applyFill="1" applyBorder="1" applyAlignment="1" applyProtection="1">
      <alignment horizontal="center" vertical="center"/>
      <protection locked="0" hidden="1"/>
    </xf>
    <xf numFmtId="168" fontId="6" fillId="3" borderId="87" xfId="0" applyNumberFormat="1" applyFont="1" applyFill="1" applyBorder="1" applyAlignment="1" applyProtection="1">
      <alignment horizontal="center" vertical="center"/>
      <protection locked="0" hidden="1"/>
    </xf>
    <xf numFmtId="168" fontId="6" fillId="3" borderId="37" xfId="0" applyNumberFormat="1" applyFont="1" applyFill="1" applyBorder="1" applyAlignment="1" applyProtection="1">
      <alignment horizontal="center" vertical="center"/>
      <protection locked="0" hidden="1"/>
    </xf>
    <xf numFmtId="168" fontId="6" fillId="3" borderId="3" xfId="0" applyNumberFormat="1" applyFont="1" applyFill="1" applyBorder="1" applyAlignment="1" applyProtection="1">
      <alignment horizontal="center" vertical="center"/>
      <protection locked="0" hidden="1"/>
    </xf>
    <xf numFmtId="168" fontId="6" fillId="3" borderId="77" xfId="0" applyNumberFormat="1" applyFont="1" applyFill="1" applyBorder="1" applyAlignment="1" applyProtection="1">
      <alignment horizontal="center" vertical="center"/>
      <protection locked="0" hidden="1"/>
    </xf>
    <xf numFmtId="168" fontId="6" fillId="3" borderId="88" xfId="0" applyNumberFormat="1" applyFont="1" applyFill="1" applyBorder="1" applyAlignment="1" applyProtection="1">
      <alignment horizontal="center" vertical="center"/>
      <protection locked="0" hidden="1"/>
    </xf>
    <xf numFmtId="0" fontId="20" fillId="2" borderId="37" xfId="0" applyFont="1" applyFill="1" applyBorder="1" applyAlignment="1" applyProtection="1">
      <alignment horizontal="center" wrapText="1"/>
    </xf>
    <xf numFmtId="0" fontId="20" fillId="2" borderId="3" xfId="0" applyFont="1" applyFill="1" applyBorder="1" applyAlignment="1" applyProtection="1">
      <alignment horizontal="center" wrapText="1"/>
    </xf>
    <xf numFmtId="180" fontId="20" fillId="2" borderId="37" xfId="0" applyNumberFormat="1" applyFont="1" applyFill="1" applyBorder="1" applyAlignment="1" applyProtection="1">
      <alignment horizontal="center"/>
      <protection hidden="1"/>
    </xf>
    <xf numFmtId="180" fontId="20" fillId="2" borderId="3" xfId="0" applyNumberFormat="1" applyFont="1" applyFill="1" applyBorder="1" applyAlignment="1" applyProtection="1">
      <alignment horizontal="center"/>
      <protection hidden="1"/>
    </xf>
    <xf numFmtId="0" fontId="21" fillId="2" borderId="37" xfId="0" applyFont="1" applyFill="1" applyBorder="1" applyAlignment="1" applyProtection="1">
      <alignment horizontal="center"/>
      <protection hidden="1"/>
    </xf>
    <xf numFmtId="0" fontId="21" fillId="2" borderId="3" xfId="0" applyFont="1" applyFill="1" applyBorder="1" applyAlignment="1" applyProtection="1">
      <alignment horizontal="center"/>
      <protection hidden="1"/>
    </xf>
    <xf numFmtId="168" fontId="4" fillId="3" borderId="13" xfId="0" applyNumberFormat="1" applyFont="1" applyFill="1" applyBorder="1" applyAlignment="1" applyProtection="1">
      <alignment horizontal="center"/>
      <protection locked="0" hidden="1"/>
    </xf>
    <xf numFmtId="168" fontId="4" fillId="3" borderId="14" xfId="0" applyNumberFormat="1" applyFont="1" applyFill="1" applyBorder="1" applyAlignment="1" applyProtection="1">
      <alignment horizontal="center"/>
      <protection locked="0" hidden="1"/>
    </xf>
    <xf numFmtId="0" fontId="6" fillId="2" borderId="1" xfId="0" applyFont="1" applyFill="1" applyBorder="1" applyAlignment="1" applyProtection="1">
      <alignment horizontal="center" wrapText="1"/>
      <protection hidden="1"/>
    </xf>
    <xf numFmtId="0" fontId="6" fillId="2" borderId="2" xfId="0" applyFont="1" applyFill="1" applyBorder="1" applyAlignment="1" applyProtection="1">
      <alignment horizontal="center" wrapText="1"/>
      <protection hidden="1"/>
    </xf>
    <xf numFmtId="0" fontId="6" fillId="2" borderId="0" xfId="0" applyFont="1" applyFill="1" applyBorder="1" applyAlignment="1" applyProtection="1">
      <alignment horizontal="center" wrapText="1"/>
      <protection hidden="1"/>
    </xf>
    <xf numFmtId="0" fontId="6" fillId="2" borderId="3" xfId="0" applyFont="1" applyFill="1" applyBorder="1" applyAlignment="1" applyProtection="1">
      <alignment horizontal="center" wrapText="1"/>
      <protection hidden="1"/>
    </xf>
    <xf numFmtId="0" fontId="6" fillId="3" borderId="74" xfId="0" applyNumberFormat="1" applyFont="1" applyFill="1" applyBorder="1" applyAlignment="1" applyProtection="1">
      <alignment horizontal="center"/>
      <protection locked="0" hidden="1"/>
    </xf>
    <xf numFmtId="0" fontId="6" fillId="3" borderId="75" xfId="0" applyNumberFormat="1" applyFont="1" applyFill="1" applyBorder="1" applyAlignment="1" applyProtection="1">
      <alignment horizontal="center"/>
      <protection locked="0" hidden="1"/>
    </xf>
    <xf numFmtId="0" fontId="6" fillId="3" borderId="74" xfId="0" applyFont="1" applyFill="1" applyBorder="1" applyAlignment="1" applyProtection="1">
      <alignment horizontal="center"/>
      <protection locked="0" hidden="1"/>
    </xf>
    <xf numFmtId="0" fontId="6" fillId="3" borderId="75" xfId="0" applyFont="1" applyFill="1" applyBorder="1" applyAlignment="1" applyProtection="1">
      <alignment horizontal="center"/>
      <protection locked="0" hidden="1"/>
    </xf>
    <xf numFmtId="0" fontId="2" fillId="2" borderId="0" xfId="0" applyFont="1" applyFill="1" applyBorder="1" applyAlignment="1" applyProtection="1">
      <alignment horizontal="left" wrapText="1"/>
      <protection hidden="1"/>
    </xf>
    <xf numFmtId="0" fontId="18" fillId="2" borderId="0" xfId="0" applyFont="1" applyFill="1" applyBorder="1" applyAlignment="1" applyProtection="1">
      <alignment horizontal="center" vertical="center"/>
      <protection hidden="1"/>
    </xf>
    <xf numFmtId="0" fontId="15" fillId="2" borderId="0" xfId="0" applyFont="1" applyFill="1" applyBorder="1" applyAlignment="1" applyProtection="1">
      <alignment horizontal="center"/>
      <protection hidden="1"/>
    </xf>
    <xf numFmtId="0" fontId="0" fillId="0" borderId="0" xfId="0" applyAlignment="1">
      <alignment horizontal="center"/>
    </xf>
    <xf numFmtId="0" fontId="8" fillId="3" borderId="48" xfId="0" applyFont="1" applyFill="1" applyBorder="1" applyAlignment="1" applyProtection="1">
      <alignment horizontal="left" vertical="center"/>
      <protection locked="0"/>
    </xf>
    <xf numFmtId="0" fontId="0" fillId="3" borderId="49" xfId="0" applyFill="1" applyBorder="1" applyAlignment="1" applyProtection="1">
      <alignment horizontal="left" vertical="center"/>
      <protection locked="0"/>
    </xf>
    <xf numFmtId="0" fontId="0" fillId="3" borderId="70" xfId="0" applyFill="1" applyBorder="1" applyAlignment="1" applyProtection="1">
      <alignment horizontal="left" vertical="center"/>
      <protection locked="0"/>
    </xf>
    <xf numFmtId="0" fontId="8" fillId="3" borderId="64" xfId="0" applyFont="1" applyFill="1" applyBorder="1" applyAlignment="1" applyProtection="1">
      <alignment horizontal="left" vertical="center"/>
      <protection locked="0"/>
    </xf>
    <xf numFmtId="0" fontId="0" fillId="0" borderId="65" xfId="0" applyBorder="1" applyAlignment="1" applyProtection="1">
      <alignment horizontal="left" vertical="center"/>
      <protection locked="0"/>
    </xf>
    <xf numFmtId="0" fontId="0" fillId="0" borderId="69" xfId="0" applyBorder="1" applyAlignment="1" applyProtection="1">
      <alignment horizontal="left" vertical="center"/>
      <protection locked="0"/>
    </xf>
    <xf numFmtId="0" fontId="8" fillId="3" borderId="64" xfId="0" applyFont="1" applyFill="1" applyBorder="1" applyAlignment="1" applyProtection="1">
      <alignment horizontal="left"/>
      <protection locked="0"/>
    </xf>
    <xf numFmtId="0" fontId="0" fillId="0" borderId="65" xfId="0" applyBorder="1" applyAlignment="1" applyProtection="1">
      <alignment horizontal="left"/>
      <protection locked="0"/>
    </xf>
    <xf numFmtId="0" fontId="0" fillId="0" borderId="66" xfId="0" applyBorder="1" applyAlignment="1" applyProtection="1">
      <alignment horizontal="left"/>
      <protection locked="0"/>
    </xf>
    <xf numFmtId="0" fontId="8" fillId="3" borderId="59" xfId="0" applyFont="1" applyFill="1"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3" borderId="59" xfId="0" applyFill="1" applyBorder="1" applyAlignment="1" applyProtection="1">
      <alignment horizontal="left" vertical="center"/>
      <protection locked="0"/>
    </xf>
    <xf numFmtId="0" fontId="0" fillId="0" borderId="60" xfId="0" applyBorder="1" applyAlignment="1" applyProtection="1">
      <alignment horizontal="left" vertical="center"/>
      <protection locked="0"/>
    </xf>
    <xf numFmtId="0" fontId="0" fillId="3" borderId="61" xfId="0" applyFill="1" applyBorder="1" applyAlignment="1" applyProtection="1">
      <alignment horizontal="left" vertical="top"/>
      <protection locked="0"/>
    </xf>
    <xf numFmtId="0" fontId="0" fillId="0" borderId="62" xfId="0" applyBorder="1" applyAlignment="1" applyProtection="1">
      <alignment horizontal="left" vertical="top"/>
      <protection locked="0"/>
    </xf>
    <xf numFmtId="0" fontId="0" fillId="0" borderId="63" xfId="0" applyBorder="1" applyAlignment="1" applyProtection="1">
      <alignment horizontal="left" vertical="top"/>
      <protection locked="0"/>
    </xf>
    <xf numFmtId="0" fontId="0" fillId="3" borderId="64" xfId="0" applyFill="1" applyBorder="1" applyAlignment="1" applyProtection="1">
      <alignment horizontal="left" vertical="center"/>
      <protection locked="0"/>
    </xf>
    <xf numFmtId="0" fontId="0" fillId="0" borderId="66" xfId="0" applyBorder="1" applyAlignment="1" applyProtection="1">
      <alignment horizontal="left" vertical="center"/>
      <protection locked="0"/>
    </xf>
    <xf numFmtId="0" fontId="0" fillId="3" borderId="0"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67" xfId="0"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68"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3" borderId="65" xfId="0" applyFill="1" applyBorder="1" applyAlignment="1" applyProtection="1">
      <alignment horizontal="left" vertical="center"/>
      <protection locked="0"/>
    </xf>
    <xf numFmtId="0" fontId="0" fillId="3" borderId="69" xfId="0" applyFill="1" applyBorder="1" applyAlignment="1" applyProtection="1">
      <alignment horizontal="left" vertical="center"/>
      <protection locked="0"/>
    </xf>
    <xf numFmtId="0" fontId="0" fillId="3" borderId="64" xfId="0" applyFill="1" applyBorder="1" applyAlignment="1" applyProtection="1">
      <alignment horizontal="left"/>
      <protection locked="0"/>
    </xf>
    <xf numFmtId="0" fontId="0" fillId="3" borderId="65" xfId="0" applyFill="1" applyBorder="1" applyAlignment="1" applyProtection="1">
      <alignment horizontal="left"/>
      <protection locked="0"/>
    </xf>
    <xf numFmtId="0" fontId="0" fillId="3" borderId="66" xfId="0" applyFill="1" applyBorder="1" applyAlignment="1" applyProtection="1">
      <alignment horizontal="left"/>
      <protection locked="0"/>
    </xf>
    <xf numFmtId="0" fontId="0" fillId="3" borderId="60" xfId="0" applyFill="1" applyBorder="1" applyAlignment="1" applyProtection="1">
      <alignment horizontal="left" vertical="center"/>
      <protection locked="0"/>
    </xf>
    <xf numFmtId="0" fontId="0" fillId="3" borderId="62" xfId="0" applyFill="1" applyBorder="1" applyAlignment="1" applyProtection="1">
      <alignment horizontal="left" vertical="top"/>
      <protection locked="0"/>
    </xf>
    <xf numFmtId="0" fontId="0" fillId="3" borderId="63" xfId="0" applyFill="1" applyBorder="1" applyAlignment="1" applyProtection="1">
      <alignment horizontal="left" vertical="top"/>
      <protection locked="0"/>
    </xf>
    <xf numFmtId="0" fontId="0" fillId="3" borderId="66"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3" borderId="68"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cellXfs>
  <cellStyles count="3">
    <cellStyle name="Comma" xfId="1" builtinId="3"/>
    <cellStyle name="Normal" xfId="0" builtinId="0"/>
    <cellStyle name="Percent" xfId="2" builtinId="5"/>
  </cellStyles>
  <dxfs count="73">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strike/>
        <condense val="0"/>
        <extend val="0"/>
      </font>
    </dxf>
    <dxf>
      <font>
        <strike/>
        <condense val="0"/>
        <extend val="0"/>
      </font>
    </dxf>
    <dxf>
      <numFmt numFmtId="185" formatCode=";;;"/>
      <fill>
        <patternFill>
          <bgColor theme="0" tint="-0.24994659260841701"/>
        </patternFill>
      </fill>
    </dxf>
    <dxf>
      <numFmt numFmtId="185" formatCode=";;;"/>
    </dxf>
    <dxf>
      <font>
        <color theme="0"/>
      </font>
      <numFmt numFmtId="185" formatCode=";;;"/>
      <fill>
        <patternFill patternType="solid">
          <bgColor theme="0"/>
        </patternFill>
      </fill>
      <border>
        <top/>
        <bottom/>
      </border>
    </dxf>
    <dxf>
      <font>
        <color theme="0"/>
      </font>
      <numFmt numFmtId="185" formatCode=";;;"/>
      <fill>
        <patternFill patternType="solid">
          <bgColor theme="0"/>
        </patternFill>
      </fill>
      <border>
        <top/>
        <bottom/>
      </border>
    </dxf>
    <dxf>
      <font>
        <strike/>
        <color theme="0"/>
      </font>
      <fill>
        <patternFill>
          <bgColor theme="0"/>
        </patternFill>
      </fill>
    </dxf>
    <dxf>
      <font>
        <strike/>
        <color theme="0"/>
      </font>
      <fill>
        <patternFill>
          <bgColor theme="0"/>
        </patternFill>
      </fill>
    </dxf>
    <dxf>
      <font>
        <strike/>
        <color theme="0" tint="-0.24994659260841701"/>
      </font>
      <numFmt numFmtId="185" formatCode=";;;"/>
      <fill>
        <patternFill>
          <bgColor theme="0" tint="-0.24994659260841701"/>
        </patternFill>
      </fill>
    </dxf>
    <dxf>
      <font>
        <color theme="0"/>
      </font>
      <numFmt numFmtId="185" formatCode=";;;"/>
      <fill>
        <patternFill>
          <bgColor theme="0"/>
        </patternFill>
      </fill>
    </dxf>
    <dxf>
      <font>
        <condense val="0"/>
        <extend val="0"/>
        <color indexed="22"/>
      </font>
      <numFmt numFmtId="185" formatCode=";;;"/>
      <fill>
        <patternFill>
          <bgColor indexed="22"/>
        </patternFill>
      </fill>
    </dxf>
    <dxf>
      <font>
        <color theme="0" tint="-0.24994659260841701"/>
      </font>
      <numFmt numFmtId="185" formatCode=";;;"/>
      <fill>
        <patternFill>
          <bgColor theme="0" tint="-0.24994659260841701"/>
        </patternFill>
      </fill>
    </dxf>
    <dxf>
      <font>
        <color theme="0" tint="-0.24994659260841701"/>
      </font>
      <numFmt numFmtId="185" formatCode=";;;"/>
      <fill>
        <patternFill>
          <bgColor theme="0" tint="-0.24994659260841701"/>
        </patternFill>
      </fill>
    </dxf>
    <dxf>
      <font>
        <color theme="0" tint="-0.24994659260841701"/>
      </font>
      <numFmt numFmtId="185" formatCode=";;;"/>
      <fill>
        <patternFill>
          <bgColor theme="0" tint="-0.24994659260841701"/>
        </patternFill>
      </fill>
    </dxf>
    <dxf>
      <font>
        <color theme="0" tint="-0.24994659260841701"/>
      </font>
      <numFmt numFmtId="185" formatCode=";;;"/>
      <fill>
        <patternFill>
          <bgColor theme="0" tint="-0.24994659260841701"/>
        </patternFill>
      </fill>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lor theme="0"/>
      </font>
    </dxf>
    <dxf>
      <font>
        <color theme="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color auto="1"/>
      </font>
      <fill>
        <patternFill>
          <bgColor rgb="FFCCFFCC"/>
        </patternFill>
      </fill>
      <border>
        <top style="thin">
          <color auto="1"/>
        </top>
        <bottom style="thin">
          <color auto="1"/>
        </bottom>
      </border>
    </dxf>
    <dxf>
      <font>
        <color theme="1"/>
      </font>
      <fill>
        <patternFill>
          <bgColor rgb="FFCCFFCC"/>
        </patternFill>
      </fill>
      <border>
        <top style="thin">
          <color auto="1"/>
        </top>
        <bottom style="thin">
          <color auto="1"/>
        </bottom>
      </border>
    </dxf>
    <dxf>
      <font>
        <b/>
        <i val="0"/>
        <color rgb="FFC00000"/>
      </font>
    </dxf>
    <dxf>
      <font>
        <color rgb="FF00B050"/>
      </font>
    </dxf>
    <dxf>
      <font>
        <strike val="0"/>
        <color theme="0"/>
      </font>
      <numFmt numFmtId="185" formatCode=";;;"/>
    </dxf>
    <dxf>
      <font>
        <color theme="0"/>
      </font>
      <numFmt numFmtId="185" formatCode=";;;"/>
      <fill>
        <patternFill>
          <bgColor theme="0"/>
        </patternFill>
      </fill>
      <border>
        <top/>
        <bottom/>
      </border>
    </dxf>
    <dxf>
      <font>
        <color theme="9" tint="-0.24994659260841701"/>
      </font>
    </dxf>
    <dxf>
      <font>
        <color rgb="FFC00000"/>
      </font>
    </dxf>
    <dxf>
      <font>
        <color theme="0"/>
      </font>
    </dxf>
    <dxf>
      <font>
        <color rgb="FF00B050"/>
      </font>
    </dxf>
    <dxf>
      <font>
        <color theme="0"/>
      </font>
      <fill>
        <patternFill>
          <bgColor theme="0"/>
        </patternFill>
      </fill>
      <border>
        <left/>
        <right/>
        <top/>
        <bottom/>
      </border>
    </dxf>
    <dxf>
      <font>
        <color theme="0"/>
      </font>
      <numFmt numFmtId="185" formatCode=";;;"/>
      <fill>
        <patternFill>
          <bgColor theme="0"/>
        </patternFill>
      </fill>
      <border>
        <right/>
        <top/>
        <bottom/>
      </border>
    </dxf>
    <dxf>
      <font>
        <color theme="0"/>
      </font>
    </dxf>
    <dxf>
      <font>
        <color theme="0"/>
      </font>
      <fill>
        <patternFill patternType="solid">
          <bgColor theme="0"/>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patternType="solid">
          <bgColor indexed="22"/>
        </patternFill>
      </fill>
    </dxf>
    <dxf>
      <font>
        <condense val="0"/>
        <extend val="0"/>
        <color indexed="22"/>
      </font>
      <numFmt numFmtId="185" formatCode=";;;"/>
      <fill>
        <patternFill patternType="solid">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patternType="solid">
          <bgColor indexed="22"/>
        </patternFill>
      </fill>
    </dxf>
    <dxf>
      <font>
        <condense val="0"/>
        <extend val="0"/>
        <color indexed="22"/>
      </font>
      <numFmt numFmtId="185" formatCode=";;;"/>
      <fill>
        <patternFill patternType="solid">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22"/>
      </font>
      <numFmt numFmtId="185" formatCode=";;;"/>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bgColor indexed="22"/>
        </patternFill>
      </fill>
    </dxf>
    <dxf>
      <font>
        <condense val="0"/>
        <extend val="0"/>
        <color indexed="55"/>
      </font>
      <fill>
        <patternFill patternType="solid">
          <bgColor indexed="22"/>
        </patternFill>
      </fill>
    </dxf>
    <dxf>
      <font>
        <condense val="0"/>
        <extend val="0"/>
        <color indexed="55"/>
      </font>
      <fill>
        <patternFill patternType="solid">
          <bgColor indexed="22"/>
        </patternFill>
      </fill>
    </dxf>
    <dxf>
      <font>
        <condense val="0"/>
        <extend val="0"/>
        <color indexed="55"/>
      </font>
      <fill>
        <patternFill>
          <bgColor indexed="22"/>
        </patternFill>
      </fill>
    </dxf>
    <dxf>
      <font>
        <condense val="0"/>
        <extend val="0"/>
        <color indexed="55"/>
      </font>
      <fill>
        <patternFill>
          <bgColor indexed="22"/>
        </patternFill>
      </fill>
    </dxf>
  </dxfs>
  <tableStyles count="0" defaultTableStyle="TableStyleMedium9" defaultPivotStyle="PivotStyleLight16"/>
  <colors>
    <mruColors>
      <color rgb="FFFFFF99"/>
      <color rgb="FFFFFFCC"/>
      <color rgb="FFCCFFCC"/>
      <color rgb="FFBBD9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175" b="1" i="0" u="none" strike="noStrike" baseline="0">
                <a:solidFill>
                  <a:srgbClr val="000000"/>
                </a:solidFill>
                <a:latin typeface="Arial"/>
                <a:ea typeface="Arial"/>
                <a:cs typeface="Arial"/>
              </a:defRPr>
            </a:pPr>
            <a:r>
              <a:rPr lang="en-US" sz="2000"/>
              <a:t>System / Pump Interaction Curves</a:t>
            </a:r>
          </a:p>
        </c:rich>
      </c:tx>
      <c:layout>
        <c:manualLayout>
          <c:xMode val="edge"/>
          <c:yMode val="edge"/>
          <c:x val="0.31187375743234202"/>
          <c:y val="3.8168058509401782E-2"/>
        </c:manualLayout>
      </c:layout>
      <c:overlay val="0"/>
      <c:spPr>
        <a:noFill/>
        <a:ln w="25400">
          <a:noFill/>
        </a:ln>
      </c:spPr>
    </c:title>
    <c:autoTitleDeleted val="0"/>
    <c:plotArea>
      <c:layout>
        <c:manualLayout>
          <c:layoutTarget val="inner"/>
          <c:xMode val="edge"/>
          <c:yMode val="edge"/>
          <c:x val="0.12034498419937945"/>
          <c:y val="0.12939706429919637"/>
          <c:w val="0.76397396351978242"/>
          <c:h val="0.76381956401855711"/>
        </c:manualLayout>
      </c:layout>
      <c:scatterChart>
        <c:scatterStyle val="smoothMarker"/>
        <c:varyColors val="0"/>
        <c:ser>
          <c:idx val="1"/>
          <c:order val="0"/>
          <c:tx>
            <c:v>System Curve</c:v>
          </c:tx>
          <c:spPr>
            <a:ln w="38100">
              <a:solidFill>
                <a:srgbClr val="FF0000"/>
              </a:solidFill>
              <a:prstDash val="solid"/>
            </a:ln>
          </c:spPr>
          <c:marker>
            <c:symbol val="none"/>
          </c:marker>
          <c:xVal>
            <c:numRef>
              <c:f>'Curve Generator'!$C$101:$C$561</c:f>
              <c:numCache>
                <c:formatCode>General</c:formatCode>
                <c:ptCount val="46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pt idx="21">
                  <c:v>42</c:v>
                </c:pt>
                <c:pt idx="22">
                  <c:v>44</c:v>
                </c:pt>
                <c:pt idx="23">
                  <c:v>46</c:v>
                </c:pt>
                <c:pt idx="24">
                  <c:v>48</c:v>
                </c:pt>
                <c:pt idx="25">
                  <c:v>50</c:v>
                </c:pt>
                <c:pt idx="26">
                  <c:v>52</c:v>
                </c:pt>
                <c:pt idx="27">
                  <c:v>54</c:v>
                </c:pt>
                <c:pt idx="28">
                  <c:v>56</c:v>
                </c:pt>
                <c:pt idx="29">
                  <c:v>58</c:v>
                </c:pt>
                <c:pt idx="30">
                  <c:v>60</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xVal>
          <c:yVal>
            <c:numRef>
              <c:f>'Curve Generator'!$O$101:$O$561</c:f>
              <c:numCache>
                <c:formatCode>0.00</c:formatCode>
                <c:ptCount val="461"/>
                <c:pt idx="0">
                  <c:v>8</c:v>
                </c:pt>
                <c:pt idx="1">
                  <c:v>8.0265525365182402</c:v>
                </c:pt>
                <c:pt idx="2">
                  <c:v>8.0958547340947362</c:v>
                </c:pt>
                <c:pt idx="3">
                  <c:v>8.203111530428373</c:v>
                </c:pt>
                <c:pt idx="4">
                  <c:v>8.3460358690048704</c:v>
                </c:pt>
                <c:pt idx="5">
                  <c:v>8.5231165532310271</c:v>
                </c:pt>
                <c:pt idx="6">
                  <c:v>8.733233215870456</c:v>
                </c:pt>
                <c:pt idx="7">
                  <c:v>8.9755006989674371</c:v>
                </c:pt>
                <c:pt idx="8">
                  <c:v>9.2491904940199579</c:v>
                </c:pt>
                <c:pt idx="9">
                  <c:v>9.5536856060669368</c:v>
                </c:pt>
                <c:pt idx="10">
                  <c:v>9.8884522793545635</c:v>
                </c:pt>
                <c:pt idx="11">
                  <c:v>10.253021145236541</c:v>
                </c:pt>
                <c:pt idx="12">
                  <c:v>10.646974042890815</c:v>
                </c:pt>
                <c:pt idx="13">
                  <c:v>11.069934456114414</c:v>
                </c:pt>
                <c:pt idx="14">
                  <c:v>11.521560361832885</c:v>
                </c:pt>
                <c:pt idx="15">
                  <c:v>12.001538747387926</c:v>
                </c:pt>
                <c:pt idx="16">
                  <c:v>12.509581318368658</c:v>
                </c:pt>
                <c:pt idx="17">
                  <c:v>13.045421078009323</c:v>
                </c:pt>
                <c:pt idx="18">
                  <c:v>13.608809558893267</c:v>
                </c:pt>
                <c:pt idx="19">
                  <c:v>14.199514552295938</c:v>
                </c:pt>
                <c:pt idx="20">
                  <c:v>14.817318223582314</c:v>
                </c:pt>
                <c:pt idx="21">
                  <c:v>15.462015531552634</c:v>
                </c:pt>
                <c:pt idx="22">
                  <c:v>16.133412890256857</c:v>
                </c:pt>
                <c:pt idx="23">
                  <c:v>16.831327026521805</c:v>
                </c:pt>
                <c:pt idx="24">
                  <c:v>17.555583997132523</c:v>
                </c:pt>
                <c:pt idx="25">
                  <c:v>18.306018337507247</c:v>
                </c:pt>
                <c:pt idx="26">
                  <c:v>19.082472319620955</c:v>
                </c:pt>
                <c:pt idx="27">
                  <c:v>19.88479530142116</c:v>
                </c:pt>
                <c:pt idx="28">
                  <c:v>20.71284315342816</c:v>
                </c:pt>
                <c:pt idx="29">
                  <c:v>21.566477750887977</c:v>
                </c:pt>
                <c:pt idx="30">
                  <c:v>22.445566521946802</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yVal>
          <c:smooth val="1"/>
          <c:extLst>
            <c:ext xmlns:c16="http://schemas.microsoft.com/office/drawing/2014/chart" uri="{C3380CC4-5D6E-409C-BE32-E72D297353CC}">
              <c16:uniqueId val="{00000000-4EF6-427E-9C15-6FFED672640C}"/>
            </c:ext>
          </c:extLst>
        </c:ser>
        <c:ser>
          <c:idx val="0"/>
          <c:order val="1"/>
          <c:tx>
            <c:v>Static &amp; Friction</c:v>
          </c:tx>
          <c:spPr>
            <a:ln w="12700">
              <a:solidFill>
                <a:srgbClr val="000000"/>
              </a:solidFill>
              <a:prstDash val="solid"/>
            </a:ln>
          </c:spPr>
          <c:marker>
            <c:symbol val="none"/>
          </c:marker>
          <c:xVal>
            <c:numRef>
              <c:f>'Curve Generator'!$C$101:$C$561</c:f>
              <c:numCache>
                <c:formatCode>General</c:formatCode>
                <c:ptCount val="461"/>
                <c:pt idx="0">
                  <c:v>0</c:v>
                </c:pt>
                <c:pt idx="1">
                  <c:v>2</c:v>
                </c:pt>
                <c:pt idx="2">
                  <c:v>4</c:v>
                </c:pt>
                <c:pt idx="3">
                  <c:v>6</c:v>
                </c:pt>
                <c:pt idx="4">
                  <c:v>8</c:v>
                </c:pt>
                <c:pt idx="5">
                  <c:v>10</c:v>
                </c:pt>
                <c:pt idx="6">
                  <c:v>12</c:v>
                </c:pt>
                <c:pt idx="7">
                  <c:v>14</c:v>
                </c:pt>
                <c:pt idx="8">
                  <c:v>16</c:v>
                </c:pt>
                <c:pt idx="9">
                  <c:v>18</c:v>
                </c:pt>
                <c:pt idx="10">
                  <c:v>20</c:v>
                </c:pt>
                <c:pt idx="11">
                  <c:v>22</c:v>
                </c:pt>
                <c:pt idx="12">
                  <c:v>24</c:v>
                </c:pt>
                <c:pt idx="13">
                  <c:v>26</c:v>
                </c:pt>
                <c:pt idx="14">
                  <c:v>28</c:v>
                </c:pt>
                <c:pt idx="15">
                  <c:v>30</c:v>
                </c:pt>
                <c:pt idx="16">
                  <c:v>32</c:v>
                </c:pt>
                <c:pt idx="17">
                  <c:v>34</c:v>
                </c:pt>
                <c:pt idx="18">
                  <c:v>36</c:v>
                </c:pt>
                <c:pt idx="19">
                  <c:v>38</c:v>
                </c:pt>
                <c:pt idx="20">
                  <c:v>40</c:v>
                </c:pt>
                <c:pt idx="21">
                  <c:v>42</c:v>
                </c:pt>
                <c:pt idx="22">
                  <c:v>44</c:v>
                </c:pt>
                <c:pt idx="23">
                  <c:v>46</c:v>
                </c:pt>
                <c:pt idx="24">
                  <c:v>48</c:v>
                </c:pt>
                <c:pt idx="25">
                  <c:v>50</c:v>
                </c:pt>
                <c:pt idx="26">
                  <c:v>52</c:v>
                </c:pt>
                <c:pt idx="27">
                  <c:v>54</c:v>
                </c:pt>
                <c:pt idx="28">
                  <c:v>56</c:v>
                </c:pt>
                <c:pt idx="29">
                  <c:v>58</c:v>
                </c:pt>
                <c:pt idx="30">
                  <c:v>60</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xVal>
          <c:yVal>
            <c:numRef>
              <c:f>'Curve Generator'!$G$101:$G$561</c:f>
              <c:numCache>
                <c:formatCode>0.00</c:formatCode>
                <c:ptCount val="461"/>
                <c:pt idx="0">
                  <c:v>8</c:v>
                </c:pt>
                <c:pt idx="1">
                  <c:v>8.0265525365182402</c:v>
                </c:pt>
                <c:pt idx="2">
                  <c:v>8.0958547340947362</c:v>
                </c:pt>
                <c:pt idx="3">
                  <c:v>8.203111530428373</c:v>
                </c:pt>
                <c:pt idx="4">
                  <c:v>8.3460358690048704</c:v>
                </c:pt>
                <c:pt idx="5">
                  <c:v>8.5231165532310271</c:v>
                </c:pt>
                <c:pt idx="6">
                  <c:v>8.733233215870456</c:v>
                </c:pt>
                <c:pt idx="7">
                  <c:v>8.9755006989674371</c:v>
                </c:pt>
                <c:pt idx="8">
                  <c:v>9.2491904940199579</c:v>
                </c:pt>
                <c:pt idx="9">
                  <c:v>9.5536856060669368</c:v>
                </c:pt>
                <c:pt idx="10">
                  <c:v>9.8884522793545635</c:v>
                </c:pt>
                <c:pt idx="11">
                  <c:v>10.253021145236541</c:v>
                </c:pt>
                <c:pt idx="12">
                  <c:v>10.646974042890815</c:v>
                </c:pt>
                <c:pt idx="13">
                  <c:v>11.069934456114414</c:v>
                </c:pt>
                <c:pt idx="14">
                  <c:v>11.521560361832885</c:v>
                </c:pt>
                <c:pt idx="15">
                  <c:v>12.001538747387926</c:v>
                </c:pt>
                <c:pt idx="16">
                  <c:v>12.509581318368658</c:v>
                </c:pt>
                <c:pt idx="17">
                  <c:v>13.045421078009323</c:v>
                </c:pt>
                <c:pt idx="18">
                  <c:v>13.608809558893267</c:v>
                </c:pt>
                <c:pt idx="19">
                  <c:v>14.199514552295938</c:v>
                </c:pt>
                <c:pt idx="20">
                  <c:v>14.817318223582314</c:v>
                </c:pt>
                <c:pt idx="21">
                  <c:v>15.462015531552634</c:v>
                </c:pt>
                <c:pt idx="22">
                  <c:v>16.133412890256857</c:v>
                </c:pt>
                <c:pt idx="23">
                  <c:v>16.831327026521805</c:v>
                </c:pt>
                <c:pt idx="24">
                  <c:v>17.555583997132523</c:v>
                </c:pt>
                <c:pt idx="25">
                  <c:v>18.306018337507247</c:v>
                </c:pt>
                <c:pt idx="26">
                  <c:v>19.082472319620955</c:v>
                </c:pt>
                <c:pt idx="27">
                  <c:v>19.88479530142116</c:v>
                </c:pt>
                <c:pt idx="28">
                  <c:v>20.71284315342816</c:v>
                </c:pt>
                <c:pt idx="29">
                  <c:v>21.566477750887977</c:v>
                </c:pt>
                <c:pt idx="30">
                  <c:v>22.445566521946802</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numCache>
            </c:numRef>
          </c:yVal>
          <c:smooth val="1"/>
          <c:extLst>
            <c:ext xmlns:c16="http://schemas.microsoft.com/office/drawing/2014/chart" uri="{C3380CC4-5D6E-409C-BE32-E72D297353CC}">
              <c16:uniqueId val="{00000001-4EF6-427E-9C15-6FFED672640C}"/>
            </c:ext>
          </c:extLst>
        </c:ser>
        <c:ser>
          <c:idx val="3"/>
          <c:order val="2"/>
          <c:tx>
            <c:v>Design Point</c:v>
          </c:tx>
          <c:spPr>
            <a:ln w="38100">
              <a:noFill/>
              <a:prstDash val="solid"/>
            </a:ln>
          </c:spPr>
          <c:marker>
            <c:symbol val="circle"/>
            <c:size val="20"/>
            <c:spPr>
              <a:solidFill>
                <a:schemeClr val="accent6">
                  <a:lumMod val="60000"/>
                  <a:lumOff val="40000"/>
                  <a:alpha val="60000"/>
                </a:schemeClr>
              </a:solidFill>
              <a:ln>
                <a:solidFill>
                  <a:srgbClr val="FF0000"/>
                </a:solidFill>
              </a:ln>
            </c:spPr>
          </c:marker>
          <c:xVal>
            <c:numRef>
              <c:f>'Curve Generator'!$L$52</c:f>
              <c:numCache>
                <c:formatCode>0.0\ "GPM"</c:formatCode>
                <c:ptCount val="1"/>
                <c:pt idx="0">
                  <c:v>30</c:v>
                </c:pt>
              </c:numCache>
            </c:numRef>
          </c:xVal>
          <c:yVal>
            <c:numRef>
              <c:f>'Curve Generator'!$L$53</c:f>
              <c:numCache>
                <c:formatCode>"@"\ 0.0\ "' TDH"</c:formatCode>
                <c:ptCount val="1"/>
                <c:pt idx="0">
                  <c:v>12.001538747387926</c:v>
                </c:pt>
              </c:numCache>
            </c:numRef>
          </c:yVal>
          <c:smooth val="1"/>
          <c:extLst>
            <c:ext xmlns:c16="http://schemas.microsoft.com/office/drawing/2014/chart" uri="{C3380CC4-5D6E-409C-BE32-E72D297353CC}">
              <c16:uniqueId val="{00000002-4EF6-427E-9C15-6FFED672640C}"/>
            </c:ext>
          </c:extLst>
        </c:ser>
        <c:ser>
          <c:idx val="7"/>
          <c:order val="3"/>
          <c:tx>
            <c:v>High Point Elev.</c:v>
          </c:tx>
          <c:spPr>
            <a:ln w="44450">
              <a:solidFill>
                <a:schemeClr val="accent5">
                  <a:lumMod val="75000"/>
                </a:schemeClr>
              </a:solidFill>
              <a:prstDash val="dash"/>
            </a:ln>
          </c:spPr>
          <c:marker>
            <c:symbol val="none"/>
          </c:marker>
          <c:xVal>
            <c:numRef>
              <c:f>'Curve Generator'!$V$568:$V$569</c:f>
              <c:numCache>
                <c:formatCode>#\ "GPM"</c:formatCode>
                <c:ptCount val="2"/>
                <c:pt idx="0" formatCode="General">
                  <c:v>0</c:v>
                </c:pt>
                <c:pt idx="1">
                  <c:v>0</c:v>
                </c:pt>
              </c:numCache>
            </c:numRef>
          </c:xVal>
          <c:yVal>
            <c:numRef>
              <c:f>'Curve Generator'!$W$568:$W$569</c:f>
              <c:numCache>
                <c:formatCode>General</c:formatCode>
                <c:ptCount val="2"/>
                <c:pt idx="0">
                  <c:v>0</c:v>
                </c:pt>
                <c:pt idx="1">
                  <c:v>0</c:v>
                </c:pt>
              </c:numCache>
            </c:numRef>
          </c:yVal>
          <c:smooth val="1"/>
          <c:extLst>
            <c:ext xmlns:c16="http://schemas.microsoft.com/office/drawing/2014/chart" uri="{C3380CC4-5D6E-409C-BE32-E72D297353CC}">
              <c16:uniqueId val="{00000003-4EF6-427E-9C15-6FFED672640C}"/>
            </c:ext>
          </c:extLst>
        </c:ser>
        <c:ser>
          <c:idx val="2"/>
          <c:order val="4"/>
          <c:tx>
            <c:v>Clarus Pump 1</c:v>
          </c:tx>
          <c:spPr>
            <a:ln w="25400">
              <a:solidFill>
                <a:srgbClr val="333399"/>
              </a:solidFill>
              <a:prstDash val="solid"/>
            </a:ln>
          </c:spPr>
          <c:marker>
            <c:symbol val="none"/>
          </c:marker>
          <c:xVal>
            <c:numRef>
              <c:f>'Curve Generator'!$P$77:$P$84</c:f>
              <c:numCache>
                <c:formatCode>0.000</c:formatCode>
                <c:ptCount val="8"/>
                <c:pt idx="0">
                  <c:v>#N/A</c:v>
                </c:pt>
                <c:pt idx="1">
                  <c:v>#N/A</c:v>
                </c:pt>
                <c:pt idx="2">
                  <c:v>#N/A</c:v>
                </c:pt>
                <c:pt idx="3">
                  <c:v>#N/A</c:v>
                </c:pt>
                <c:pt idx="4">
                  <c:v>#N/A</c:v>
                </c:pt>
                <c:pt idx="5">
                  <c:v>#N/A</c:v>
                </c:pt>
                <c:pt idx="6">
                  <c:v>#N/A</c:v>
                </c:pt>
                <c:pt idx="7">
                  <c:v>#N/A</c:v>
                </c:pt>
              </c:numCache>
            </c:numRef>
          </c:xVal>
          <c:yVal>
            <c:numRef>
              <c:f>'Curve Generator'!$Q$77:$Q$84</c:f>
              <c:numCache>
                <c:formatCode>0.00</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4-4EF6-427E-9C15-6FFED672640C}"/>
            </c:ext>
          </c:extLst>
        </c:ser>
        <c:ser>
          <c:idx val="4"/>
          <c:order val="5"/>
          <c:tx>
            <c:v>Clarus Pump 2</c:v>
          </c:tx>
          <c:spPr>
            <a:ln w="31750">
              <a:pattFill prst="pct75">
                <a:fgClr>
                  <a:srgbClr val="333399"/>
                </a:fgClr>
                <a:bgClr>
                  <a:srgbClr val="FFFFFF"/>
                </a:bgClr>
              </a:pattFill>
              <a:prstDash val="solid"/>
            </a:ln>
          </c:spPr>
          <c:marker>
            <c:symbol val="none"/>
          </c:marker>
          <c:xVal>
            <c:numRef>
              <c:f>'Curve Generator'!$S$77:$S$84</c:f>
              <c:numCache>
                <c:formatCode>0.000</c:formatCode>
                <c:ptCount val="8"/>
                <c:pt idx="0">
                  <c:v>#N/A</c:v>
                </c:pt>
                <c:pt idx="1">
                  <c:v>#N/A</c:v>
                </c:pt>
                <c:pt idx="2">
                  <c:v>#N/A</c:v>
                </c:pt>
                <c:pt idx="3">
                  <c:v>#N/A</c:v>
                </c:pt>
                <c:pt idx="4">
                  <c:v>#N/A</c:v>
                </c:pt>
                <c:pt idx="5">
                  <c:v>#N/A</c:v>
                </c:pt>
                <c:pt idx="6">
                  <c:v>#N/A</c:v>
                </c:pt>
                <c:pt idx="7">
                  <c:v>#N/A</c:v>
                </c:pt>
              </c:numCache>
            </c:numRef>
          </c:xVal>
          <c:yVal>
            <c:numRef>
              <c:f>'Curve Generator'!$T$77:$T$84</c:f>
              <c:numCache>
                <c:formatCode>General</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5-4EF6-427E-9C15-6FFED672640C}"/>
            </c:ext>
          </c:extLst>
        </c:ser>
        <c:ser>
          <c:idx val="5"/>
          <c:order val="6"/>
          <c:tx>
            <c:v>Zoeller Pump 1</c:v>
          </c:tx>
          <c:spPr>
            <a:ln w="25400">
              <a:solidFill>
                <a:srgbClr val="008000"/>
              </a:solidFill>
              <a:prstDash val="solid"/>
            </a:ln>
          </c:spPr>
          <c:marker>
            <c:symbol val="none"/>
          </c:marker>
          <c:xVal>
            <c:numRef>
              <c:f>'Curve Generator'!$V$77:$V$84</c:f>
              <c:numCache>
                <c:formatCode>0.000</c:formatCode>
                <c:ptCount val="8"/>
                <c:pt idx="0">
                  <c:v>#N/A</c:v>
                </c:pt>
                <c:pt idx="1">
                  <c:v>#N/A</c:v>
                </c:pt>
                <c:pt idx="2">
                  <c:v>#N/A</c:v>
                </c:pt>
                <c:pt idx="3">
                  <c:v>#N/A</c:v>
                </c:pt>
                <c:pt idx="4">
                  <c:v>#N/A</c:v>
                </c:pt>
                <c:pt idx="5">
                  <c:v>#N/A</c:v>
                </c:pt>
                <c:pt idx="6">
                  <c:v>#N/A</c:v>
                </c:pt>
                <c:pt idx="7">
                  <c:v>#N/A</c:v>
                </c:pt>
              </c:numCache>
            </c:numRef>
          </c:xVal>
          <c:yVal>
            <c:numRef>
              <c:f>'Curve Generator'!$W$77:$W$84</c:f>
              <c:numCache>
                <c:formatCode>General</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6-4EF6-427E-9C15-6FFED672640C}"/>
            </c:ext>
          </c:extLst>
        </c:ser>
        <c:ser>
          <c:idx val="6"/>
          <c:order val="7"/>
          <c:tx>
            <c:v>Zoeller Pump 2</c:v>
          </c:tx>
          <c:spPr>
            <a:ln w="31750">
              <a:pattFill prst="pct75">
                <a:fgClr>
                  <a:srgbClr val="008000"/>
                </a:fgClr>
                <a:bgClr>
                  <a:srgbClr val="FFFFFF"/>
                </a:bgClr>
              </a:pattFill>
              <a:prstDash val="solid"/>
            </a:ln>
          </c:spPr>
          <c:marker>
            <c:symbol val="none"/>
          </c:marker>
          <c:xVal>
            <c:numRef>
              <c:f>'Curve Generator'!$X$77:$X$84</c:f>
              <c:numCache>
                <c:formatCode>0.000</c:formatCode>
                <c:ptCount val="8"/>
                <c:pt idx="0">
                  <c:v>#N/A</c:v>
                </c:pt>
                <c:pt idx="1">
                  <c:v>#N/A</c:v>
                </c:pt>
                <c:pt idx="2">
                  <c:v>#N/A</c:v>
                </c:pt>
                <c:pt idx="3">
                  <c:v>#N/A</c:v>
                </c:pt>
                <c:pt idx="4">
                  <c:v>#N/A</c:v>
                </c:pt>
                <c:pt idx="5">
                  <c:v>#N/A</c:v>
                </c:pt>
                <c:pt idx="6">
                  <c:v>#N/A</c:v>
                </c:pt>
                <c:pt idx="7">
                  <c:v>#N/A</c:v>
                </c:pt>
              </c:numCache>
            </c:numRef>
          </c:xVal>
          <c:yVal>
            <c:numRef>
              <c:f>'Curve Generator'!$Y$77:$Y$84</c:f>
              <c:numCache>
                <c:formatCode>General</c:formatCode>
                <c:ptCount val="8"/>
                <c:pt idx="0">
                  <c:v>#N/A</c:v>
                </c:pt>
                <c:pt idx="1">
                  <c:v>#N/A</c:v>
                </c:pt>
                <c:pt idx="2">
                  <c:v>#N/A</c:v>
                </c:pt>
                <c:pt idx="3">
                  <c:v>#N/A</c:v>
                </c:pt>
                <c:pt idx="4">
                  <c:v>#N/A</c:v>
                </c:pt>
                <c:pt idx="5">
                  <c:v>#N/A</c:v>
                </c:pt>
                <c:pt idx="6">
                  <c:v>#N/A</c:v>
                </c:pt>
                <c:pt idx="7">
                  <c:v>#N/A</c:v>
                </c:pt>
              </c:numCache>
            </c:numRef>
          </c:yVal>
          <c:smooth val="1"/>
          <c:extLst>
            <c:ext xmlns:c16="http://schemas.microsoft.com/office/drawing/2014/chart" uri="{C3380CC4-5D6E-409C-BE32-E72D297353CC}">
              <c16:uniqueId val="{00000007-4EF6-427E-9C15-6FFED672640C}"/>
            </c:ext>
          </c:extLst>
        </c:ser>
        <c:ser>
          <c:idx val="8"/>
          <c:order val="8"/>
          <c:tx>
            <c:v>Operating Points</c:v>
          </c:tx>
          <c:spPr>
            <a:ln>
              <a:noFill/>
            </a:ln>
          </c:spPr>
          <c:marker>
            <c:symbol val="circle"/>
            <c:size val="12"/>
            <c:spPr>
              <a:solidFill>
                <a:srgbClr val="BBD9B1">
                  <a:alpha val="60000"/>
                </a:srgbClr>
              </a:solidFill>
              <a:ln>
                <a:solidFill>
                  <a:schemeClr val="tx1"/>
                </a:solidFill>
              </a:ln>
            </c:spPr>
          </c:marker>
          <c:xVal>
            <c:numRef>
              <c:f>'Curve Generator'!$I$53:$I$60</c:f>
              <c:numCache>
                <c:formatCode>General</c:formatCode>
                <c:ptCount val="8"/>
                <c:pt idx="0" formatCode="0.0\ &quot;GPM&quot;">
                  <c:v>#N/A</c:v>
                </c:pt>
                <c:pt idx="2" formatCode="0.0\ &quot;GPM&quot;">
                  <c:v>#N/A</c:v>
                </c:pt>
                <c:pt idx="6" formatCode="0.0\ &quot;GPM&quot;">
                  <c:v>#N/A</c:v>
                </c:pt>
                <c:pt idx="7" formatCode="0.0\ &quot;GPM&quot;">
                  <c:v>#N/A</c:v>
                </c:pt>
              </c:numCache>
            </c:numRef>
          </c:xVal>
          <c:yVal>
            <c:numRef>
              <c:f>'Curve Generator'!$J$53:$J$60</c:f>
              <c:numCache>
                <c:formatCode>General</c:formatCode>
                <c:ptCount val="8"/>
                <c:pt idx="0" formatCode="&quot;@&quot;\ 0.0&quot;'&quot;">
                  <c:v>#N/A</c:v>
                </c:pt>
                <c:pt idx="2" formatCode="&quot;@&quot;\ 0.0&quot;'&quot;">
                  <c:v>#N/A</c:v>
                </c:pt>
                <c:pt idx="6" formatCode="&quot;@&quot;\ 0.0&quot;'&quot;">
                  <c:v>#N/A</c:v>
                </c:pt>
                <c:pt idx="7" formatCode="&quot;@&quot;\ 0.0&quot;'&quot;">
                  <c:v>#N/A</c:v>
                </c:pt>
              </c:numCache>
            </c:numRef>
          </c:yVal>
          <c:smooth val="1"/>
          <c:extLst>
            <c:ext xmlns:c16="http://schemas.microsoft.com/office/drawing/2014/chart" uri="{C3380CC4-5D6E-409C-BE32-E72D297353CC}">
              <c16:uniqueId val="{00000008-4EF6-427E-9C15-6FFED672640C}"/>
            </c:ext>
          </c:extLst>
        </c:ser>
        <c:dLbls>
          <c:showLegendKey val="0"/>
          <c:showVal val="0"/>
          <c:showCatName val="0"/>
          <c:showSerName val="0"/>
          <c:showPercent val="0"/>
          <c:showBubbleSize val="0"/>
        </c:dLbls>
        <c:axId val="68662784"/>
        <c:axId val="68665344"/>
      </c:scatterChart>
      <c:valAx>
        <c:axId val="68662784"/>
        <c:scaling>
          <c:orientation val="minMax"/>
          <c:min val="0"/>
        </c:scaling>
        <c:delete val="0"/>
        <c:axPos val="b"/>
        <c:majorGridlines>
          <c:spPr>
            <a:ln w="3175">
              <a:solidFill>
                <a:srgbClr val="000000"/>
              </a:solidFill>
              <a:prstDash val="solid"/>
            </a:ln>
          </c:spPr>
        </c:majorGridlines>
        <c:minorGridlines/>
        <c:title>
          <c:tx>
            <c:rich>
              <a:bodyPr/>
              <a:lstStyle/>
              <a:p>
                <a:pPr>
                  <a:defRPr sz="1525" b="1" i="0" u="none" strike="noStrike" baseline="0">
                    <a:solidFill>
                      <a:srgbClr val="000000"/>
                    </a:solidFill>
                    <a:latin typeface="Arial"/>
                    <a:ea typeface="Arial"/>
                    <a:cs typeface="Arial"/>
                  </a:defRPr>
                </a:pPr>
                <a:r>
                  <a:rPr lang="en-US"/>
                  <a:t>Flow (GPM)</a:t>
                </a:r>
              </a:p>
            </c:rich>
          </c:tx>
          <c:layout>
            <c:manualLayout>
              <c:xMode val="edge"/>
              <c:yMode val="edge"/>
              <c:x val="0.46519554272797747"/>
              <c:y val="0.9509767347042783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50" b="0" i="0" u="none" strike="noStrike" baseline="0">
                <a:solidFill>
                  <a:srgbClr val="000000"/>
                </a:solidFill>
                <a:latin typeface="Arial"/>
                <a:ea typeface="Arial"/>
                <a:cs typeface="Arial"/>
              </a:defRPr>
            </a:pPr>
            <a:endParaRPr lang="en-US"/>
          </a:p>
        </c:txPr>
        <c:crossAx val="68665344"/>
        <c:crosses val="autoZero"/>
        <c:crossBetween val="midCat"/>
      </c:valAx>
      <c:valAx>
        <c:axId val="68665344"/>
        <c:scaling>
          <c:orientation val="minMax"/>
          <c:min val="0"/>
        </c:scaling>
        <c:delete val="0"/>
        <c:axPos val="l"/>
        <c:majorGridlines>
          <c:spPr>
            <a:ln w="3175">
              <a:solidFill>
                <a:srgbClr val="000000"/>
              </a:solidFill>
              <a:prstDash val="solid"/>
            </a:ln>
          </c:spPr>
        </c:majorGridlines>
        <c:minorGridlines/>
        <c:title>
          <c:tx>
            <c:rich>
              <a:bodyPr/>
              <a:lstStyle/>
              <a:p>
                <a:pPr>
                  <a:defRPr sz="1525" b="1" i="0" u="none" strike="noStrike" baseline="0">
                    <a:solidFill>
                      <a:srgbClr val="000000"/>
                    </a:solidFill>
                    <a:latin typeface="Arial"/>
                    <a:ea typeface="Arial"/>
                    <a:cs typeface="Arial"/>
                  </a:defRPr>
                </a:pPr>
                <a:r>
                  <a:rPr lang="en-US"/>
                  <a:t>Head (feet)</a:t>
                </a:r>
              </a:p>
            </c:rich>
          </c:tx>
          <c:layout>
            <c:manualLayout>
              <c:xMode val="edge"/>
              <c:yMode val="edge"/>
              <c:x val="9.7561203426084209E-3"/>
              <c:y val="0.43665800270111871"/>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550" b="0" i="0" u="none" strike="noStrike" baseline="0">
                <a:solidFill>
                  <a:srgbClr val="000000"/>
                </a:solidFill>
                <a:latin typeface="Arial"/>
                <a:ea typeface="Arial"/>
                <a:cs typeface="Arial"/>
              </a:defRPr>
            </a:pPr>
            <a:endParaRPr lang="en-US"/>
          </a:p>
        </c:txPr>
        <c:crossAx val="68662784"/>
        <c:crossesAt val="0"/>
        <c:crossBetween val="midCat"/>
      </c:valAx>
      <c:spPr>
        <a:solidFill>
          <a:srgbClr val="CCCCFF"/>
        </a:solidFill>
        <a:ln w="12700">
          <a:solidFill>
            <a:srgbClr val="000000"/>
          </a:solidFill>
          <a:prstDash val="solid"/>
        </a:ln>
      </c:spPr>
    </c:plotArea>
    <c:legend>
      <c:legendPos val="r"/>
      <c:layout>
        <c:manualLayout>
          <c:xMode val="edge"/>
          <c:yMode val="edge"/>
          <c:x val="0.8186727192908716"/>
          <c:y val="0.1679700838366078"/>
          <c:w val="0.16757567573182638"/>
          <c:h val="0.3082108330764704"/>
        </c:manualLayout>
      </c:layout>
      <c:overlay val="0"/>
      <c:spPr>
        <a:solidFill>
          <a:srgbClr val="FFFFFF"/>
        </a:solidFill>
        <a:ln w="3175">
          <a:solidFill>
            <a:srgbClr val="000000"/>
          </a:solidFill>
          <a:prstDash val="solid"/>
        </a:ln>
      </c:spPr>
      <c:txPr>
        <a:bodyPr/>
        <a:lstStyle/>
        <a:p>
          <a:pPr>
            <a:defRPr sz="1415"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3175">
      <a:solidFill>
        <a:srgbClr val="000000"/>
      </a:solidFill>
      <a:prstDash val="solid"/>
    </a:ln>
  </c:spPr>
  <c:txPr>
    <a:bodyPr/>
    <a:lstStyle/>
    <a:p>
      <a:pPr>
        <a:defRPr sz="16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983886722897498"/>
          <c:y val="3.3240997229916899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7.928815118096301E-2"/>
          <c:y val="0.17451547150313731"/>
          <c:w val="0.55663518380104637"/>
          <c:h val="0.75623370984692839"/>
        </c:manualLayout>
      </c:layout>
      <c:scatterChart>
        <c:scatterStyle val="smoothMarker"/>
        <c:varyColors val="0"/>
        <c:ser>
          <c:idx val="0"/>
          <c:order val="0"/>
          <c:tx>
            <c:v>Pressure Filter loss</c:v>
          </c:tx>
          <c:spPr>
            <a:ln w="12700">
              <a:solidFill>
                <a:srgbClr val="000080"/>
              </a:solidFill>
              <a:prstDash val="solid"/>
            </a:ln>
          </c:spPr>
          <c:marker>
            <c:symbol val="diamond"/>
            <c:size val="5"/>
            <c:spPr>
              <a:solidFill>
                <a:srgbClr val="000080"/>
              </a:solidFill>
              <a:ln>
                <a:solidFill>
                  <a:srgbClr val="000080"/>
                </a:solidFill>
                <a:prstDash val="solid"/>
              </a:ln>
            </c:spPr>
          </c:marker>
          <c:trendline>
            <c:spPr>
              <a:ln w="25400">
                <a:solidFill>
                  <a:srgbClr val="000000"/>
                </a:solidFill>
                <a:prstDash val="solid"/>
              </a:ln>
            </c:spPr>
            <c:trendlineType val="poly"/>
            <c:order val="2"/>
            <c:dispRSqr val="0"/>
            <c:dispEq val="1"/>
            <c:trendlineLbl>
              <c:numFmt formatCode="General" sourceLinked="0"/>
              <c:spPr>
                <a:noFill/>
                <a:ln w="25400">
                  <a:noFill/>
                </a:ln>
              </c:spPr>
              <c:txPr>
                <a:bodyPr/>
                <a:lstStyle/>
                <a:p>
                  <a:pPr>
                    <a:defRPr sz="1000" b="0" i="0" u="none" strike="noStrike" baseline="0">
                      <a:solidFill>
                        <a:srgbClr val="000000"/>
                      </a:solidFill>
                      <a:latin typeface="Arial"/>
                      <a:ea typeface="Arial"/>
                      <a:cs typeface="Arial"/>
                    </a:defRPr>
                  </a:pPr>
                  <a:endParaRPr lang="en-US"/>
                </a:p>
              </c:txPr>
            </c:trendlineLbl>
          </c:trendline>
          <c:xVal>
            <c:numRef>
              <c:f>'Hidden Data'!$C$91:$C$95</c:f>
              <c:numCache>
                <c:formatCode>General</c:formatCode>
                <c:ptCount val="5"/>
                <c:pt idx="0">
                  <c:v>0</c:v>
                </c:pt>
                <c:pt idx="1">
                  <c:v>50</c:v>
                </c:pt>
                <c:pt idx="2">
                  <c:v>85</c:v>
                </c:pt>
                <c:pt idx="3">
                  <c:v>120</c:v>
                </c:pt>
                <c:pt idx="4">
                  <c:v>160</c:v>
                </c:pt>
              </c:numCache>
            </c:numRef>
          </c:xVal>
          <c:yVal>
            <c:numRef>
              <c:f>'Hidden Data'!$E$91:$E$95</c:f>
              <c:numCache>
                <c:formatCode>General</c:formatCode>
                <c:ptCount val="5"/>
                <c:pt idx="0">
                  <c:v>0</c:v>
                </c:pt>
                <c:pt idx="1">
                  <c:v>0.34649999999999997</c:v>
                </c:pt>
                <c:pt idx="2">
                  <c:v>1.155</c:v>
                </c:pt>
                <c:pt idx="3">
                  <c:v>2.31</c:v>
                </c:pt>
                <c:pt idx="4">
                  <c:v>4.0425000000000004</c:v>
                </c:pt>
              </c:numCache>
            </c:numRef>
          </c:yVal>
          <c:smooth val="1"/>
          <c:extLst>
            <c:ext xmlns:c16="http://schemas.microsoft.com/office/drawing/2014/chart" uri="{C3380CC4-5D6E-409C-BE32-E72D297353CC}">
              <c16:uniqueId val="{00000001-8920-4E6F-B305-27A008C19A68}"/>
            </c:ext>
          </c:extLst>
        </c:ser>
        <c:dLbls>
          <c:showLegendKey val="0"/>
          <c:showVal val="0"/>
          <c:showCatName val="0"/>
          <c:showSerName val="0"/>
          <c:showPercent val="0"/>
          <c:showBubbleSize val="0"/>
        </c:dLbls>
        <c:axId val="76270208"/>
        <c:axId val="76276096"/>
      </c:scatterChart>
      <c:valAx>
        <c:axId val="76270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76276096"/>
        <c:crosses val="autoZero"/>
        <c:crossBetween val="midCat"/>
      </c:valAx>
      <c:valAx>
        <c:axId val="762760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76270208"/>
        <c:crosses val="autoZero"/>
        <c:crossBetween val="midCat"/>
      </c:valAx>
      <c:spPr>
        <a:solidFill>
          <a:srgbClr val="C0C0C0"/>
        </a:solidFill>
        <a:ln w="12700">
          <a:solidFill>
            <a:srgbClr val="808080"/>
          </a:solidFill>
          <a:prstDash val="solid"/>
        </a:ln>
      </c:spPr>
    </c:plotArea>
    <c:legend>
      <c:legendPos val="r"/>
      <c:layout>
        <c:manualLayout>
          <c:xMode val="edge"/>
          <c:yMode val="edge"/>
          <c:x val="0.67313915857605178"/>
          <c:y val="0.49307479224376732"/>
          <c:w val="0.31553398058252424"/>
          <c:h val="0.12188365650969529"/>
        </c:manualLayout>
      </c:layout>
      <c:overlay val="0"/>
      <c:spPr>
        <a:solidFill>
          <a:srgbClr val="FFFFFF"/>
        </a:solidFill>
        <a:ln w="3175">
          <a:solidFill>
            <a:srgbClr val="000000"/>
          </a:solidFill>
          <a:prstDash val="solid"/>
        </a:ln>
      </c:spPr>
      <c:txPr>
        <a:bodyPr/>
        <a:lstStyle/>
        <a:p>
          <a:pPr>
            <a:defRPr sz="84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600075</xdr:colOff>
      <xdr:row>6</xdr:row>
      <xdr:rowOff>161925</xdr:rowOff>
    </xdr:from>
    <xdr:to>
      <xdr:col>17</xdr:col>
      <xdr:colOff>9525</xdr:colOff>
      <xdr:row>47</xdr:row>
      <xdr:rowOff>28575</xdr:rowOff>
    </xdr:to>
    <xdr:graphicFrame macro="">
      <xdr:nvGraphicFramePr>
        <xdr:cNvPr id="263993" name="Chart 9">
          <a:extLst>
            <a:ext uri="{FF2B5EF4-FFF2-40B4-BE49-F238E27FC236}">
              <a16:creationId xmlns:a16="http://schemas.microsoft.com/office/drawing/2014/main" id="{00000000-0008-0000-0000-0000390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22410</xdr:rowOff>
    </xdr:from>
    <xdr:to>
      <xdr:col>3</xdr:col>
      <xdr:colOff>7472</xdr:colOff>
      <xdr:row>4</xdr:row>
      <xdr:rowOff>190499</xdr:rowOff>
    </xdr:to>
    <xdr:pic>
      <xdr:nvPicPr>
        <xdr:cNvPr id="3" name="Picture 2">
          <a:extLst>
            <a:ext uri="{FF2B5EF4-FFF2-40B4-BE49-F238E27FC236}">
              <a16:creationId xmlns:a16="http://schemas.microsoft.com/office/drawing/2014/main" id="{CA7E3792-AF2D-40FE-9D7B-D2EAE9388E25}"/>
            </a:ext>
          </a:extLst>
        </xdr:cNvPr>
        <xdr:cNvPicPr>
          <a:picLocks noChangeAspect="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0" y="22410"/>
          <a:ext cx="4153648" cy="1557618"/>
        </a:xfrm>
        <a:prstGeom prst="rect">
          <a:avLst/>
        </a:prstGeom>
      </xdr:spPr>
    </xdr:pic>
    <xdr:clientData/>
  </xdr:twoCellAnchor>
  <xdr:twoCellAnchor editAs="oneCell">
    <xdr:from>
      <xdr:col>11</xdr:col>
      <xdr:colOff>918906</xdr:colOff>
      <xdr:row>0</xdr:row>
      <xdr:rowOff>89645</xdr:rowOff>
    </xdr:from>
    <xdr:to>
      <xdr:col>18</xdr:col>
      <xdr:colOff>123291</xdr:colOff>
      <xdr:row>4</xdr:row>
      <xdr:rowOff>123264</xdr:rowOff>
    </xdr:to>
    <xdr:pic>
      <xdr:nvPicPr>
        <xdr:cNvPr id="5" name="Picture 4">
          <a:extLst>
            <a:ext uri="{FF2B5EF4-FFF2-40B4-BE49-F238E27FC236}">
              <a16:creationId xmlns:a16="http://schemas.microsoft.com/office/drawing/2014/main" id="{080274D7-8730-4BE9-B076-CA828BF84879}"/>
            </a:ext>
          </a:extLst>
        </xdr:cNvPr>
        <xdr:cNvPicPr>
          <a:picLocks noChangeAspect="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2371318" y="89645"/>
          <a:ext cx="4269444" cy="14231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76199</xdr:rowOff>
    </xdr:from>
    <xdr:to>
      <xdr:col>4</xdr:col>
      <xdr:colOff>104775</xdr:colOff>
      <xdr:row>5</xdr:row>
      <xdr:rowOff>22621</xdr:rowOff>
    </xdr:to>
    <xdr:pic>
      <xdr:nvPicPr>
        <xdr:cNvPr id="3" name="Picture 2">
          <a:extLst>
            <a:ext uri="{FF2B5EF4-FFF2-40B4-BE49-F238E27FC236}">
              <a16:creationId xmlns:a16="http://schemas.microsoft.com/office/drawing/2014/main" id="{108216A7-5817-436A-8195-7B593E3F4B78}"/>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76200" y="76199"/>
          <a:ext cx="2524125" cy="94654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581025</xdr:colOff>
      <xdr:row>81</xdr:row>
      <xdr:rowOff>85725</xdr:rowOff>
    </xdr:from>
    <xdr:to>
      <xdr:col>15</xdr:col>
      <xdr:colOff>371475</xdr:colOff>
      <xdr:row>102</xdr:row>
      <xdr:rowOff>123825</xdr:rowOff>
    </xdr:to>
    <xdr:graphicFrame macro="">
      <xdr:nvGraphicFramePr>
        <xdr:cNvPr id="2184" name="Chart 1">
          <a:extLst>
            <a:ext uri="{FF2B5EF4-FFF2-40B4-BE49-F238E27FC236}">
              <a16:creationId xmlns:a16="http://schemas.microsoft.com/office/drawing/2014/main" id="{00000000-0008-0000-02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E3108"/>
  <sheetViews>
    <sheetView showGridLines="0" tabSelected="1" zoomScale="85" zoomScaleNormal="85" zoomScaleSheetLayoutView="100" zoomScalePageLayoutView="115" workbookViewId="0">
      <selection activeCell="B9" sqref="B9"/>
    </sheetView>
  </sheetViews>
  <sheetFormatPr defaultRowHeight="12.75" x14ac:dyDescent="0.2"/>
  <cols>
    <col min="1" max="1" width="33.28515625" style="70" customWidth="1"/>
    <col min="2" max="2" width="20.5703125" style="70" customWidth="1"/>
    <col min="3" max="3" width="8.42578125" style="70" customWidth="1"/>
    <col min="4" max="4" width="9.42578125" style="70" customWidth="1"/>
    <col min="5" max="5" width="22.140625" style="70" customWidth="1"/>
    <col min="6" max="6" width="22" style="70" customWidth="1"/>
    <col min="7" max="8" width="14.7109375" style="70" customWidth="1"/>
    <col min="9" max="9" width="11.5703125" style="70" customWidth="1"/>
    <col min="10" max="10" width="8.85546875" style="70" customWidth="1"/>
    <col min="11" max="11" width="5.85546875" style="70" customWidth="1"/>
    <col min="12" max="12" width="16" style="70" customWidth="1"/>
    <col min="13" max="13" width="7.28515625" style="70" customWidth="1"/>
    <col min="14" max="14" width="6.85546875" style="70" customWidth="1"/>
    <col min="15" max="15" width="19.5703125" style="70" customWidth="1"/>
    <col min="16" max="16" width="12.5703125" style="70" customWidth="1"/>
    <col min="17" max="17" width="9.140625" style="70"/>
    <col min="18" max="18" width="4.7109375" style="70" customWidth="1"/>
    <col min="19" max="16384" width="9.140625" style="11"/>
  </cols>
  <sheetData>
    <row r="1" spans="1:18" x14ac:dyDescent="0.2">
      <c r="A1" s="12"/>
      <c r="B1" s="12"/>
      <c r="C1" s="12"/>
      <c r="D1" s="12"/>
      <c r="E1" s="12"/>
      <c r="F1" s="12"/>
      <c r="G1" s="12"/>
      <c r="H1" s="12"/>
      <c r="I1" s="12"/>
      <c r="J1" s="12"/>
      <c r="K1" s="12"/>
      <c r="L1" s="12"/>
      <c r="M1" s="12"/>
      <c r="N1" s="12"/>
      <c r="O1" s="12"/>
      <c r="P1" s="12"/>
      <c r="Q1" s="12"/>
      <c r="R1" s="12"/>
    </row>
    <row r="2" spans="1:18" x14ac:dyDescent="0.2">
      <c r="A2" s="12"/>
      <c r="B2" s="12"/>
      <c r="C2" s="12"/>
      <c r="D2" s="12"/>
      <c r="E2" s="12"/>
      <c r="F2" s="12"/>
      <c r="G2" s="12"/>
      <c r="H2" s="12"/>
      <c r="I2" s="12"/>
      <c r="J2" s="12"/>
      <c r="K2" s="12"/>
      <c r="L2" s="12"/>
      <c r="M2" s="12"/>
      <c r="N2" s="12"/>
      <c r="O2" s="12"/>
      <c r="P2" s="12"/>
      <c r="Q2" s="12"/>
      <c r="R2" s="12"/>
    </row>
    <row r="3" spans="1:18" ht="72" customHeight="1" x14ac:dyDescent="0.85">
      <c r="A3" s="12"/>
      <c r="B3" s="12"/>
      <c r="C3" s="233" t="s">
        <v>181</v>
      </c>
      <c r="D3" s="233"/>
      <c r="E3" s="233"/>
      <c r="F3" s="233"/>
      <c r="G3" s="233"/>
      <c r="H3" s="233"/>
      <c r="I3" s="233"/>
      <c r="J3" s="233"/>
      <c r="K3" s="233"/>
      <c r="L3" s="233"/>
      <c r="M3" s="233"/>
      <c r="N3" s="12"/>
      <c r="O3" s="12"/>
      <c r="P3" s="12"/>
      <c r="Q3" s="12"/>
      <c r="R3" s="12"/>
    </row>
    <row r="4" spans="1:18" x14ac:dyDescent="0.2">
      <c r="A4" s="12"/>
      <c r="B4" s="12"/>
      <c r="C4" s="12"/>
      <c r="D4" s="12"/>
      <c r="E4" s="12"/>
      <c r="F4" s="12"/>
      <c r="G4" s="12"/>
      <c r="H4" s="12"/>
      <c r="I4" s="12"/>
      <c r="J4" s="12"/>
      <c r="K4" s="12"/>
      <c r="L4" s="12"/>
      <c r="M4" s="12"/>
      <c r="N4" s="12"/>
      <c r="O4" s="12"/>
      <c r="P4" s="12"/>
      <c r="Q4" s="12"/>
      <c r="R4" s="12"/>
    </row>
    <row r="5" spans="1:18" ht="39.75" x14ac:dyDescent="0.5">
      <c r="A5" s="218"/>
      <c r="B5" s="218"/>
      <c r="C5" s="234" t="s">
        <v>170</v>
      </c>
      <c r="D5" s="234"/>
      <c r="E5" s="234"/>
      <c r="F5" s="234"/>
      <c r="G5" s="234"/>
      <c r="H5" s="234"/>
      <c r="I5" s="234"/>
      <c r="J5" s="234"/>
      <c r="K5" s="234"/>
      <c r="L5" s="234"/>
      <c r="M5" s="234"/>
      <c r="N5" s="218"/>
      <c r="O5" s="218"/>
      <c r="P5" s="218"/>
      <c r="Q5" s="218"/>
      <c r="R5" s="12"/>
    </row>
    <row r="6" spans="1:18" ht="12.75" customHeight="1" x14ac:dyDescent="0.2">
      <c r="A6" s="12"/>
      <c r="B6" s="12"/>
      <c r="C6" s="12"/>
      <c r="D6" s="12"/>
      <c r="E6" s="12"/>
      <c r="F6" s="12"/>
      <c r="G6" s="12"/>
      <c r="H6" s="12"/>
      <c r="I6" s="12"/>
      <c r="J6" s="12"/>
      <c r="K6" s="12"/>
      <c r="L6" s="12"/>
      <c r="M6" s="12"/>
      <c r="N6" s="12"/>
      <c r="O6" s="12"/>
      <c r="P6" s="12"/>
      <c r="Q6" s="12"/>
      <c r="R6" s="12"/>
    </row>
    <row r="7" spans="1:18" ht="13.5" thickBot="1" x14ac:dyDescent="0.25">
      <c r="A7" s="12"/>
      <c r="B7" s="12"/>
      <c r="C7" s="12"/>
      <c r="D7" s="12"/>
      <c r="E7" s="12"/>
      <c r="F7" s="12"/>
      <c r="G7" s="12"/>
      <c r="H7" s="12"/>
      <c r="I7" s="12"/>
      <c r="J7" s="12"/>
      <c r="K7" s="12"/>
      <c r="L7" s="12"/>
      <c r="M7" s="12"/>
      <c r="N7" s="12"/>
      <c r="O7" s="12"/>
      <c r="P7" s="12"/>
      <c r="Q7" s="12"/>
      <c r="R7" s="12"/>
    </row>
    <row r="8" spans="1:18" ht="17.25" customHeight="1" thickTop="1" x14ac:dyDescent="0.25">
      <c r="A8" s="39" t="s">
        <v>174</v>
      </c>
      <c r="B8" s="13"/>
      <c r="C8" s="227" t="s">
        <v>166</v>
      </c>
      <c r="D8" s="228"/>
      <c r="E8" s="12"/>
      <c r="F8" s="12"/>
      <c r="G8" s="12"/>
      <c r="H8" s="12"/>
      <c r="I8" s="12"/>
      <c r="J8" s="12"/>
      <c r="K8" s="12"/>
      <c r="L8" s="12"/>
      <c r="M8" s="12"/>
      <c r="N8" s="12"/>
      <c r="O8" s="12"/>
      <c r="P8" s="12"/>
      <c r="Q8" s="12"/>
      <c r="R8" s="12"/>
    </row>
    <row r="9" spans="1:18" ht="33" customHeight="1" x14ac:dyDescent="0.2">
      <c r="A9" s="130" t="s">
        <v>177</v>
      </c>
      <c r="B9" s="128">
        <v>8</v>
      </c>
      <c r="C9" s="229"/>
      <c r="D9" s="230"/>
      <c r="E9" s="12"/>
      <c r="F9" s="12"/>
      <c r="G9" s="12"/>
      <c r="H9" s="12"/>
      <c r="I9" s="12"/>
      <c r="J9" s="12"/>
      <c r="K9" s="12"/>
      <c r="L9" s="12"/>
      <c r="M9" s="12"/>
      <c r="N9" s="12"/>
      <c r="O9" s="12"/>
      <c r="P9" s="12"/>
      <c r="Q9" s="12"/>
      <c r="R9" s="12"/>
    </row>
    <row r="10" spans="1:18" ht="14.25" x14ac:dyDescent="0.2">
      <c r="A10" s="73" t="s">
        <v>182</v>
      </c>
      <c r="B10" s="133" t="s">
        <v>28</v>
      </c>
      <c r="C10" s="231">
        <v>20</v>
      </c>
      <c r="D10" s="232"/>
      <c r="E10" s="12"/>
      <c r="F10" s="12"/>
      <c r="G10" s="12"/>
      <c r="H10" s="12"/>
      <c r="I10" s="12"/>
      <c r="J10" s="12"/>
      <c r="K10" s="12"/>
      <c r="L10" s="12"/>
      <c r="M10" s="12"/>
      <c r="N10" s="12"/>
      <c r="O10" s="12"/>
      <c r="P10" s="12"/>
      <c r="Q10" s="12"/>
      <c r="R10" s="12"/>
    </row>
    <row r="11" spans="1:18" ht="13.5" thickBot="1" x14ac:dyDescent="0.25">
      <c r="A11" s="57"/>
      <c r="B11" s="17"/>
      <c r="C11" s="17"/>
      <c r="D11" s="18"/>
      <c r="E11" s="12"/>
      <c r="F11" s="12"/>
      <c r="G11" s="12"/>
      <c r="H11" s="12"/>
      <c r="I11" s="12"/>
      <c r="J11" s="12"/>
      <c r="K11" s="12"/>
      <c r="L11" s="12"/>
      <c r="M11" s="12"/>
      <c r="N11" s="12"/>
      <c r="O11" s="12"/>
      <c r="P11" s="12"/>
      <c r="Q11" s="12"/>
      <c r="R11" s="12"/>
    </row>
    <row r="12" spans="1:18" ht="14.25" thickTop="1" thickBot="1" x14ac:dyDescent="0.25">
      <c r="A12" s="12"/>
      <c r="B12" s="12"/>
      <c r="C12" s="12"/>
      <c r="D12" s="12"/>
      <c r="E12" s="12"/>
      <c r="F12" s="12"/>
      <c r="G12" s="12"/>
      <c r="H12" s="12"/>
      <c r="I12" s="12"/>
      <c r="J12" s="12"/>
      <c r="K12" s="12"/>
      <c r="L12" s="12"/>
      <c r="M12" s="12"/>
      <c r="N12" s="12"/>
      <c r="O12" s="12"/>
      <c r="P12" s="12"/>
      <c r="Q12" s="12"/>
      <c r="R12" s="12"/>
    </row>
    <row r="13" spans="1:18" ht="17.25" thickTop="1" x14ac:dyDescent="0.25">
      <c r="A13" s="39" t="s">
        <v>175</v>
      </c>
      <c r="B13" s="13"/>
      <c r="C13" s="13"/>
      <c r="D13" s="14"/>
      <c r="E13" s="12"/>
      <c r="F13" s="12"/>
      <c r="G13" s="12"/>
      <c r="H13" s="12"/>
      <c r="I13" s="12"/>
      <c r="J13" s="12"/>
      <c r="K13" s="12"/>
      <c r="L13" s="12"/>
      <c r="M13" s="12"/>
      <c r="N13" s="12"/>
      <c r="O13" s="12"/>
      <c r="P13" s="12"/>
      <c r="Q13" s="12"/>
      <c r="R13" s="12"/>
    </row>
    <row r="14" spans="1:18" ht="15" x14ac:dyDescent="0.25">
      <c r="A14" s="42" t="s">
        <v>61</v>
      </c>
      <c r="B14" s="12"/>
      <c r="C14" s="12"/>
      <c r="D14" s="15"/>
      <c r="E14" s="12"/>
      <c r="F14" s="12"/>
      <c r="G14" s="12"/>
      <c r="H14" s="12"/>
      <c r="I14" s="12"/>
      <c r="J14" s="12"/>
      <c r="K14" s="12"/>
      <c r="L14" s="12"/>
      <c r="M14" s="12"/>
      <c r="N14" s="12"/>
      <c r="O14" s="12"/>
      <c r="P14" s="12"/>
      <c r="Q14" s="12"/>
      <c r="R14" s="12"/>
    </row>
    <row r="15" spans="1:18" ht="45.75" customHeight="1" thickBot="1" x14ac:dyDescent="0.25">
      <c r="A15" s="77" t="s">
        <v>128</v>
      </c>
      <c r="B15" s="19">
        <v>1</v>
      </c>
      <c r="C15" s="35"/>
      <c r="D15" s="20"/>
      <c r="E15" s="12"/>
      <c r="F15" s="12"/>
      <c r="G15" s="12"/>
      <c r="H15" s="12"/>
      <c r="I15" s="12"/>
      <c r="J15" s="12"/>
      <c r="K15" s="12"/>
      <c r="L15" s="12"/>
      <c r="M15" s="12"/>
      <c r="N15" s="12"/>
      <c r="O15" s="12"/>
      <c r="P15" s="12"/>
      <c r="Q15" s="12"/>
      <c r="R15" s="12"/>
    </row>
    <row r="16" spans="1:18" ht="14.25" x14ac:dyDescent="0.2">
      <c r="A16" s="78" t="s">
        <v>2</v>
      </c>
      <c r="B16" s="21">
        <v>150</v>
      </c>
      <c r="C16" s="35"/>
      <c r="D16" s="20"/>
      <c r="E16" s="12"/>
      <c r="F16" s="12"/>
      <c r="G16" s="12"/>
      <c r="H16" s="12"/>
      <c r="I16" s="12"/>
      <c r="J16" s="12"/>
      <c r="K16" s="12"/>
      <c r="L16" s="12"/>
      <c r="M16" s="12"/>
      <c r="N16" s="12"/>
      <c r="O16" s="12"/>
      <c r="P16" s="12"/>
      <c r="Q16" s="12"/>
      <c r="R16" s="12"/>
    </row>
    <row r="17" spans="1:18" ht="14.25" x14ac:dyDescent="0.2">
      <c r="A17" s="54" t="s">
        <v>1</v>
      </c>
      <c r="B17" s="22">
        <v>2</v>
      </c>
      <c r="C17" s="35"/>
      <c r="D17" s="20"/>
      <c r="E17" s="12"/>
      <c r="F17" s="12"/>
      <c r="G17" s="12"/>
      <c r="H17" s="12"/>
      <c r="I17" s="12"/>
      <c r="J17" s="12"/>
      <c r="K17" s="12"/>
      <c r="L17" s="12"/>
      <c r="M17" s="12"/>
      <c r="N17" s="12"/>
      <c r="O17" s="12"/>
      <c r="P17" s="12"/>
      <c r="Q17" s="12"/>
      <c r="R17" s="12"/>
    </row>
    <row r="18" spans="1:18" ht="15" thickBot="1" x14ac:dyDescent="0.25">
      <c r="A18" s="75" t="s">
        <v>167</v>
      </c>
      <c r="B18" s="23" t="s">
        <v>8</v>
      </c>
      <c r="C18" s="35"/>
      <c r="D18" s="20"/>
      <c r="E18" s="12"/>
      <c r="F18" s="12"/>
      <c r="G18" s="12"/>
      <c r="H18" s="12"/>
      <c r="I18" s="12"/>
      <c r="J18" s="12"/>
      <c r="K18" s="12"/>
      <c r="L18" s="12"/>
      <c r="M18" s="12"/>
      <c r="N18" s="12"/>
      <c r="O18" s="12"/>
      <c r="P18" s="12"/>
      <c r="Q18" s="12"/>
      <c r="R18" s="12"/>
    </row>
    <row r="19" spans="1:18" ht="14.25" x14ac:dyDescent="0.2">
      <c r="A19" s="78" t="s">
        <v>4</v>
      </c>
      <c r="B19" s="21">
        <v>50</v>
      </c>
      <c r="C19" s="243">
        <v>100</v>
      </c>
      <c r="D19" s="244"/>
      <c r="E19" s="12"/>
      <c r="F19" s="12"/>
      <c r="G19" s="12"/>
      <c r="H19" s="12"/>
      <c r="I19" s="12"/>
      <c r="J19" s="12"/>
      <c r="K19" s="12"/>
      <c r="L19" s="12"/>
      <c r="M19" s="12"/>
      <c r="N19" s="12"/>
      <c r="O19" s="12"/>
      <c r="P19" s="12"/>
      <c r="Q19" s="12"/>
      <c r="R19" s="12"/>
    </row>
    <row r="20" spans="1:18" ht="14.25" x14ac:dyDescent="0.2">
      <c r="A20" s="54" t="s">
        <v>3</v>
      </c>
      <c r="B20" s="22">
        <v>2</v>
      </c>
      <c r="C20" s="245"/>
      <c r="D20" s="246"/>
      <c r="E20" s="12"/>
      <c r="F20" s="12"/>
      <c r="G20" s="12"/>
      <c r="H20" s="12"/>
      <c r="I20" s="12"/>
      <c r="J20" s="12"/>
      <c r="K20" s="12"/>
      <c r="L20" s="12"/>
      <c r="M20" s="12"/>
      <c r="N20" s="12"/>
      <c r="O20" s="12"/>
      <c r="P20" s="12"/>
      <c r="Q20" s="12"/>
      <c r="R20" s="12"/>
    </row>
    <row r="21" spans="1:18" ht="15" thickBot="1" x14ac:dyDescent="0.25">
      <c r="A21" s="75" t="s">
        <v>168</v>
      </c>
      <c r="B21" s="23" t="s">
        <v>8</v>
      </c>
      <c r="C21" s="247"/>
      <c r="D21" s="248"/>
      <c r="E21" s="12"/>
      <c r="F21" s="12"/>
      <c r="G21" s="12"/>
      <c r="H21" s="12"/>
      <c r="I21" s="12"/>
      <c r="J21" s="12"/>
      <c r="K21" s="12"/>
      <c r="L21" s="12"/>
      <c r="M21" s="12"/>
      <c r="N21" s="12"/>
      <c r="O21" s="12"/>
      <c r="P21" s="12"/>
      <c r="Q21" s="12"/>
      <c r="R21" s="12"/>
    </row>
    <row r="22" spans="1:18" ht="14.25" x14ac:dyDescent="0.2">
      <c r="A22" s="78" t="s">
        <v>6</v>
      </c>
      <c r="B22" s="21">
        <v>10</v>
      </c>
      <c r="C22" s="245">
        <v>100</v>
      </c>
      <c r="D22" s="246"/>
      <c r="E22" s="12"/>
      <c r="F22" s="12"/>
      <c r="G22" s="12"/>
      <c r="H22" s="12"/>
      <c r="I22" s="12"/>
      <c r="J22" s="12"/>
      <c r="K22" s="12"/>
      <c r="L22" s="12"/>
      <c r="M22" s="12"/>
      <c r="N22" s="12"/>
      <c r="O22" s="12"/>
      <c r="P22" s="12"/>
      <c r="Q22" s="12"/>
      <c r="R22" s="12"/>
    </row>
    <row r="23" spans="1:18" ht="14.25" x14ac:dyDescent="0.2">
      <c r="A23" s="54" t="s">
        <v>5</v>
      </c>
      <c r="B23" s="22">
        <v>2</v>
      </c>
      <c r="C23" s="245"/>
      <c r="D23" s="246"/>
      <c r="E23" s="12"/>
      <c r="F23" s="12"/>
      <c r="G23" s="12"/>
      <c r="H23" s="12"/>
      <c r="I23" s="12"/>
      <c r="J23" s="12"/>
      <c r="K23" s="12"/>
      <c r="L23" s="12"/>
      <c r="M23" s="12"/>
      <c r="N23" s="12"/>
      <c r="O23" s="12"/>
      <c r="P23" s="12"/>
      <c r="Q23" s="12"/>
      <c r="R23" s="12"/>
    </row>
    <row r="24" spans="1:18" ht="15" thickBot="1" x14ac:dyDescent="0.25">
      <c r="A24" s="75" t="s">
        <v>178</v>
      </c>
      <c r="B24" s="23" t="s">
        <v>8</v>
      </c>
      <c r="C24" s="247"/>
      <c r="D24" s="248"/>
      <c r="E24" s="12"/>
      <c r="F24" s="12"/>
      <c r="G24" s="12"/>
      <c r="H24" s="12"/>
      <c r="I24" s="12"/>
      <c r="J24" s="12"/>
      <c r="K24" s="12"/>
      <c r="L24" s="12"/>
      <c r="M24" s="12"/>
      <c r="N24" s="12"/>
      <c r="O24" s="12"/>
      <c r="P24" s="12"/>
      <c r="Q24" s="12"/>
      <c r="R24" s="12"/>
    </row>
    <row r="25" spans="1:18" ht="13.5" thickBot="1" x14ac:dyDescent="0.25">
      <c r="A25" s="55"/>
      <c r="B25" s="12"/>
      <c r="C25" s="12"/>
      <c r="D25" s="15"/>
      <c r="E25" s="12"/>
      <c r="F25" s="12"/>
      <c r="G25" s="12"/>
      <c r="H25" s="12"/>
      <c r="I25" s="12"/>
      <c r="J25" s="12"/>
      <c r="K25" s="12"/>
      <c r="L25" s="12"/>
      <c r="M25" s="12"/>
      <c r="N25" s="12"/>
      <c r="O25" s="12"/>
      <c r="P25" s="12"/>
      <c r="Q25" s="12"/>
      <c r="R25" s="12"/>
    </row>
    <row r="26" spans="1:18" ht="14.25" customHeight="1" x14ac:dyDescent="0.2">
      <c r="A26" s="79" t="s">
        <v>129</v>
      </c>
      <c r="B26" s="24" t="s">
        <v>28</v>
      </c>
      <c r="C26" s="249" t="s">
        <v>162</v>
      </c>
      <c r="D26" s="250"/>
      <c r="E26" s="12"/>
      <c r="F26" s="12"/>
      <c r="G26" s="12"/>
      <c r="H26" s="12"/>
      <c r="I26" s="12"/>
      <c r="J26" s="12"/>
      <c r="K26" s="12"/>
      <c r="L26" s="12"/>
      <c r="M26" s="12"/>
      <c r="N26" s="12"/>
      <c r="O26" s="12"/>
      <c r="P26" s="12"/>
      <c r="Q26" s="12"/>
      <c r="R26" s="12"/>
    </row>
    <row r="27" spans="1:18" ht="14.25" customHeight="1" x14ac:dyDescent="0.2">
      <c r="A27" s="80" t="s">
        <v>130</v>
      </c>
      <c r="B27" s="25">
        <v>5</v>
      </c>
      <c r="C27" s="249"/>
      <c r="D27" s="250"/>
      <c r="E27" s="12"/>
      <c r="F27" s="12"/>
      <c r="G27" s="12"/>
      <c r="H27" s="12"/>
      <c r="I27" s="12"/>
      <c r="J27" s="12"/>
      <c r="K27" s="12"/>
      <c r="L27" s="12"/>
      <c r="M27" s="12"/>
      <c r="N27" s="12"/>
      <c r="O27" s="12"/>
      <c r="P27" s="12"/>
      <c r="Q27" s="12"/>
      <c r="R27" s="12"/>
    </row>
    <row r="28" spans="1:18" ht="14.25" customHeight="1" x14ac:dyDescent="0.25">
      <c r="A28" s="80" t="s">
        <v>131</v>
      </c>
      <c r="B28" s="26">
        <v>30</v>
      </c>
      <c r="C28" s="251" t="e">
        <f>ROUNDUP(AB564,3)</f>
        <v>#DIV/0!</v>
      </c>
      <c r="D28" s="252"/>
      <c r="E28" s="12"/>
      <c r="F28" s="12"/>
      <c r="G28" s="12"/>
      <c r="H28" s="12"/>
      <c r="I28" s="12"/>
      <c r="J28" s="12"/>
      <c r="K28" s="12"/>
      <c r="L28" s="12"/>
      <c r="M28" s="12"/>
      <c r="N28" s="12"/>
      <c r="O28" s="12"/>
      <c r="P28" s="12"/>
      <c r="Q28" s="12"/>
      <c r="R28" s="12"/>
    </row>
    <row r="29" spans="1:18" ht="14.25" customHeight="1" x14ac:dyDescent="0.2">
      <c r="A29" s="80" t="s">
        <v>132</v>
      </c>
      <c r="B29" s="27">
        <v>1.25</v>
      </c>
      <c r="C29" s="253" t="e">
        <f>IF(C28&gt;0.1,"O",IF(C28&lt;0.05,"P","Ú"))</f>
        <v>#DIV/0!</v>
      </c>
      <c r="D29" s="254"/>
      <c r="E29" s="12"/>
      <c r="F29" s="12"/>
      <c r="G29" s="12"/>
      <c r="H29" s="12"/>
      <c r="I29" s="12"/>
      <c r="J29" s="12"/>
      <c r="K29" s="12"/>
      <c r="L29" s="12"/>
      <c r="M29" s="12"/>
      <c r="N29" s="12"/>
      <c r="O29" s="12"/>
      <c r="P29" s="12"/>
      <c r="Q29" s="12"/>
      <c r="R29" s="12"/>
    </row>
    <row r="30" spans="1:18" ht="14.25" customHeight="1" thickBot="1" x14ac:dyDescent="0.25">
      <c r="A30" s="81" t="s">
        <v>169</v>
      </c>
      <c r="B30" s="28" t="s">
        <v>8</v>
      </c>
      <c r="C30" s="253"/>
      <c r="D30" s="254"/>
      <c r="E30" s="12"/>
      <c r="F30" s="12"/>
      <c r="G30" s="12"/>
      <c r="H30" s="12"/>
      <c r="I30" s="12"/>
      <c r="J30" s="12"/>
      <c r="K30" s="12"/>
      <c r="L30" s="12"/>
      <c r="M30" s="12"/>
      <c r="N30" s="12"/>
      <c r="O30" s="12"/>
      <c r="P30" s="12"/>
      <c r="Q30" s="12"/>
      <c r="R30" s="12"/>
    </row>
    <row r="31" spans="1:18" ht="14.25" customHeight="1" x14ac:dyDescent="0.2">
      <c r="A31" s="73"/>
      <c r="B31" s="12"/>
      <c r="C31" s="12"/>
      <c r="D31" s="15"/>
      <c r="E31" s="12"/>
      <c r="F31" s="12"/>
      <c r="G31" s="12"/>
      <c r="H31" s="12"/>
      <c r="I31" s="12"/>
      <c r="J31" s="12"/>
      <c r="K31" s="12"/>
      <c r="L31" s="12"/>
      <c r="M31" s="12"/>
      <c r="N31" s="12"/>
      <c r="O31" s="12"/>
      <c r="P31" s="12"/>
      <c r="Q31" s="12"/>
      <c r="R31" s="12"/>
    </row>
    <row r="32" spans="1:18" ht="14.25" customHeight="1" x14ac:dyDescent="0.25">
      <c r="A32" s="42" t="s">
        <v>267</v>
      </c>
      <c r="B32" s="16"/>
      <c r="C32" s="16"/>
      <c r="D32" s="29"/>
      <c r="E32" s="12"/>
      <c r="F32" s="12"/>
      <c r="G32" s="12"/>
      <c r="H32" s="12"/>
      <c r="I32" s="12"/>
      <c r="J32" s="12"/>
      <c r="K32" s="12"/>
      <c r="L32" s="12"/>
      <c r="M32" s="12"/>
      <c r="N32" s="12"/>
      <c r="O32" s="12"/>
      <c r="P32" s="12"/>
      <c r="Q32" s="12"/>
      <c r="R32" s="12"/>
    </row>
    <row r="33" spans="1:18" ht="14.25" customHeight="1" x14ac:dyDescent="0.2">
      <c r="A33" s="73" t="s">
        <v>62</v>
      </c>
      <c r="B33" s="16" t="s">
        <v>63</v>
      </c>
      <c r="C33" s="199" t="s">
        <v>70</v>
      </c>
      <c r="D33" s="202" t="s">
        <v>0</v>
      </c>
      <c r="E33" s="12"/>
      <c r="F33" s="12"/>
      <c r="G33" s="12"/>
      <c r="H33" s="12"/>
      <c r="I33" s="12"/>
      <c r="J33" s="12"/>
      <c r="K33" s="12"/>
      <c r="L33" s="12"/>
      <c r="M33" s="12"/>
      <c r="N33" s="12"/>
      <c r="O33" s="12"/>
      <c r="P33" s="12"/>
      <c r="Q33" s="12"/>
      <c r="R33" s="12"/>
    </row>
    <row r="34" spans="1:18" ht="14.25" customHeight="1" x14ac:dyDescent="0.2">
      <c r="A34" s="82" t="s">
        <v>66</v>
      </c>
      <c r="B34" s="30">
        <v>2</v>
      </c>
      <c r="C34" s="32">
        <v>1</v>
      </c>
      <c r="D34" s="204">
        <v>100</v>
      </c>
      <c r="E34" s="12"/>
      <c r="F34" s="12"/>
      <c r="G34" s="12"/>
      <c r="H34" s="12"/>
      <c r="I34" s="12"/>
      <c r="J34" s="12"/>
      <c r="K34" s="12"/>
      <c r="L34" s="12"/>
      <c r="M34" s="12"/>
      <c r="N34" s="12"/>
      <c r="O34" s="12"/>
      <c r="P34" s="12"/>
      <c r="Q34" s="12"/>
      <c r="R34" s="12"/>
    </row>
    <row r="35" spans="1:18" ht="14.25" customHeight="1" x14ac:dyDescent="0.2">
      <c r="A35" s="82" t="s">
        <v>64</v>
      </c>
      <c r="B35" s="30">
        <v>2</v>
      </c>
      <c r="C35" s="32">
        <v>1</v>
      </c>
      <c r="D35" s="204">
        <v>100</v>
      </c>
      <c r="E35" s="12"/>
      <c r="F35" s="12"/>
      <c r="G35" s="12"/>
      <c r="H35" s="12"/>
      <c r="I35" s="12"/>
      <c r="J35" s="12"/>
      <c r="K35" s="12"/>
      <c r="L35" s="12"/>
      <c r="M35" s="12"/>
      <c r="N35" s="12"/>
      <c r="O35" s="12"/>
      <c r="P35" s="12"/>
      <c r="Q35" s="12"/>
      <c r="R35" s="12"/>
    </row>
    <row r="36" spans="1:18" ht="14.25" customHeight="1" x14ac:dyDescent="0.2">
      <c r="A36" s="82"/>
      <c r="B36" s="30">
        <v>2</v>
      </c>
      <c r="C36" s="32">
        <v>1</v>
      </c>
      <c r="D36" s="204">
        <v>100</v>
      </c>
      <c r="E36" s="12"/>
      <c r="F36" s="12"/>
      <c r="G36" s="12"/>
      <c r="H36" s="12"/>
      <c r="I36" s="12"/>
      <c r="J36" s="12"/>
      <c r="K36" s="12"/>
      <c r="L36" s="12"/>
      <c r="M36" s="12"/>
      <c r="N36" s="12"/>
      <c r="O36" s="12"/>
      <c r="P36" s="12"/>
      <c r="Q36" s="12"/>
      <c r="R36" s="12"/>
    </row>
    <row r="37" spans="1:18" ht="14.25" customHeight="1" x14ac:dyDescent="0.2">
      <c r="A37" s="82"/>
      <c r="B37" s="30">
        <v>2</v>
      </c>
      <c r="C37" s="32">
        <v>1</v>
      </c>
      <c r="D37" s="204">
        <v>100</v>
      </c>
      <c r="E37" s="12"/>
      <c r="F37" s="12"/>
      <c r="G37" s="12"/>
      <c r="H37" s="12"/>
      <c r="I37" s="12"/>
      <c r="J37" s="12"/>
      <c r="K37" s="12"/>
      <c r="L37" s="12"/>
      <c r="M37" s="12"/>
      <c r="N37" s="12"/>
      <c r="O37" s="12"/>
      <c r="P37" s="12"/>
      <c r="Q37" s="12"/>
      <c r="R37" s="12"/>
    </row>
    <row r="38" spans="1:18" ht="14.25" customHeight="1" x14ac:dyDescent="0.2">
      <c r="A38" s="82"/>
      <c r="B38" s="30">
        <v>2</v>
      </c>
      <c r="C38" s="32">
        <v>1</v>
      </c>
      <c r="D38" s="204">
        <v>100</v>
      </c>
      <c r="E38" s="12"/>
      <c r="F38" s="12"/>
      <c r="G38" s="12"/>
      <c r="H38" s="12"/>
      <c r="I38" s="12"/>
      <c r="J38" s="12"/>
      <c r="K38" s="12"/>
      <c r="L38" s="12"/>
      <c r="M38" s="12"/>
      <c r="N38" s="12"/>
      <c r="O38" s="12"/>
      <c r="P38" s="12"/>
      <c r="Q38" s="12"/>
      <c r="R38" s="12"/>
    </row>
    <row r="39" spans="1:18" x14ac:dyDescent="0.2">
      <c r="A39" s="55"/>
      <c r="B39" s="12"/>
      <c r="C39" s="12"/>
      <c r="D39" s="15"/>
      <c r="E39" s="12"/>
      <c r="F39" s="12"/>
      <c r="G39" s="12"/>
      <c r="H39" s="12"/>
      <c r="I39" s="12"/>
      <c r="J39" s="12"/>
      <c r="K39" s="12"/>
      <c r="L39" s="12"/>
      <c r="M39" s="12"/>
      <c r="N39" s="12"/>
      <c r="O39" s="12"/>
      <c r="P39" s="12"/>
      <c r="Q39" s="12"/>
      <c r="R39" s="12"/>
    </row>
    <row r="40" spans="1:18" ht="15" x14ac:dyDescent="0.25">
      <c r="A40" s="42" t="s">
        <v>22</v>
      </c>
      <c r="B40" s="12"/>
      <c r="C40" s="12"/>
      <c r="D40" s="15"/>
      <c r="E40" s="12"/>
      <c r="F40" s="12"/>
      <c r="G40" s="12"/>
      <c r="H40" s="12"/>
      <c r="I40" s="12"/>
      <c r="J40" s="12"/>
      <c r="K40" s="12"/>
      <c r="L40" s="12"/>
      <c r="M40" s="12"/>
      <c r="N40" s="12"/>
      <c r="O40" s="12"/>
      <c r="P40" s="12"/>
      <c r="Q40" s="12"/>
      <c r="R40" s="12"/>
    </row>
    <row r="41" spans="1:18" ht="14.25" customHeight="1" x14ac:dyDescent="0.2">
      <c r="A41" s="73" t="s">
        <v>274</v>
      </c>
      <c r="B41" s="32" t="s">
        <v>27</v>
      </c>
      <c r="C41" s="219">
        <v>0.125</v>
      </c>
      <c r="D41" s="220"/>
      <c r="E41" s="12"/>
      <c r="F41" s="12"/>
      <c r="G41" s="12"/>
      <c r="H41" s="12"/>
      <c r="I41" s="12"/>
      <c r="J41" s="12"/>
      <c r="K41" s="12"/>
      <c r="L41" s="12"/>
      <c r="M41" s="12"/>
      <c r="N41" s="12"/>
      <c r="O41" s="12"/>
      <c r="P41" s="12"/>
      <c r="Q41" s="12"/>
      <c r="R41" s="12"/>
    </row>
    <row r="42" spans="1:18" ht="14.25" x14ac:dyDescent="0.2">
      <c r="A42" s="73" t="s">
        <v>81</v>
      </c>
      <c r="B42" s="31">
        <v>15</v>
      </c>
      <c r="C42" s="198"/>
      <c r="D42" s="203"/>
      <c r="E42" s="12"/>
      <c r="F42" s="12"/>
      <c r="G42" s="12"/>
      <c r="H42" s="12"/>
      <c r="I42" s="12"/>
      <c r="J42" s="12"/>
      <c r="K42" s="12"/>
      <c r="L42" s="12"/>
      <c r="M42" s="12"/>
      <c r="N42" s="12"/>
      <c r="O42" s="12"/>
      <c r="P42" s="12"/>
      <c r="Q42" s="12"/>
      <c r="R42" s="12"/>
    </row>
    <row r="43" spans="1:18" ht="14.25" x14ac:dyDescent="0.2">
      <c r="A43" s="73" t="s">
        <v>29</v>
      </c>
      <c r="B43" s="32" t="s">
        <v>28</v>
      </c>
      <c r="C43" s="255">
        <v>100</v>
      </c>
      <c r="D43" s="256"/>
      <c r="E43" s="12"/>
      <c r="F43" s="12"/>
      <c r="G43" s="12"/>
      <c r="H43" s="12"/>
      <c r="I43" s="12"/>
      <c r="J43" s="12"/>
      <c r="K43" s="12"/>
      <c r="L43" s="12"/>
      <c r="M43" s="12"/>
      <c r="N43" s="12"/>
      <c r="O43" s="12"/>
      <c r="P43" s="12"/>
      <c r="Q43" s="12"/>
      <c r="R43" s="12"/>
    </row>
    <row r="44" spans="1:18" ht="14.25" x14ac:dyDescent="0.2">
      <c r="A44" s="73" t="s">
        <v>30</v>
      </c>
      <c r="B44" s="32" t="s">
        <v>28</v>
      </c>
      <c r="C44" s="255">
        <v>100</v>
      </c>
      <c r="D44" s="256"/>
      <c r="E44" s="12"/>
      <c r="F44" s="12"/>
      <c r="G44" s="12"/>
      <c r="H44" s="12"/>
      <c r="I44" s="12"/>
      <c r="J44" s="12"/>
      <c r="K44" s="12"/>
      <c r="L44" s="12"/>
      <c r="M44" s="12"/>
      <c r="N44" s="12"/>
      <c r="O44" s="12"/>
      <c r="P44" s="12"/>
      <c r="Q44" s="12"/>
      <c r="R44" s="12"/>
    </row>
    <row r="45" spans="1:18" ht="13.5" thickBot="1" x14ac:dyDescent="0.25">
      <c r="A45" s="57"/>
      <c r="B45" s="17"/>
      <c r="C45" s="17"/>
      <c r="D45" s="18"/>
      <c r="E45" s="12"/>
      <c r="F45" s="12"/>
      <c r="G45" s="12"/>
      <c r="H45" s="12"/>
      <c r="I45" s="12"/>
      <c r="J45" s="12"/>
      <c r="K45" s="12"/>
      <c r="L45" s="12"/>
      <c r="M45" s="12"/>
      <c r="N45" s="12"/>
      <c r="O45" s="12"/>
      <c r="P45" s="12"/>
      <c r="Q45" s="12"/>
      <c r="R45" s="12"/>
    </row>
    <row r="46" spans="1:18" ht="14.25" thickTop="1" thickBot="1" x14ac:dyDescent="0.25">
      <c r="A46" s="12"/>
      <c r="B46" s="12"/>
      <c r="C46" s="12"/>
      <c r="D46" s="12"/>
      <c r="E46" s="12"/>
      <c r="F46" s="12"/>
      <c r="G46" s="12"/>
      <c r="H46" s="12"/>
      <c r="I46" s="12"/>
      <c r="J46" s="12"/>
      <c r="K46" s="12"/>
      <c r="L46" s="12"/>
      <c r="M46" s="12"/>
      <c r="N46" s="12"/>
      <c r="O46" s="12"/>
      <c r="P46" s="12"/>
      <c r="Q46" s="12"/>
      <c r="R46" s="12"/>
    </row>
    <row r="47" spans="1:18" ht="17.25" customHeight="1" thickTop="1" x14ac:dyDescent="0.25">
      <c r="A47" s="39" t="s">
        <v>176</v>
      </c>
      <c r="B47" s="13"/>
      <c r="C47" s="257" t="s">
        <v>152</v>
      </c>
      <c r="D47" s="258"/>
      <c r="E47" s="12"/>
      <c r="F47" s="12"/>
      <c r="G47" s="12"/>
      <c r="H47" s="12"/>
      <c r="I47" s="12"/>
      <c r="J47" s="12"/>
      <c r="K47" s="12"/>
      <c r="L47" s="12"/>
      <c r="M47" s="12"/>
      <c r="N47" s="12"/>
      <c r="O47" s="12"/>
      <c r="P47" s="12"/>
      <c r="Q47" s="12"/>
      <c r="R47" s="12"/>
    </row>
    <row r="48" spans="1:18" ht="15" thickBot="1" x14ac:dyDescent="0.25">
      <c r="A48" s="75" t="s">
        <v>173</v>
      </c>
      <c r="B48" s="33" t="s">
        <v>189</v>
      </c>
      <c r="C48" s="259"/>
      <c r="D48" s="260"/>
      <c r="E48" s="12"/>
      <c r="F48" s="12"/>
      <c r="G48" s="12"/>
      <c r="H48" s="12"/>
      <c r="I48" s="12"/>
      <c r="J48" s="12"/>
      <c r="K48" s="12"/>
      <c r="L48" s="34"/>
      <c r="M48" s="34"/>
      <c r="N48" s="12"/>
      <c r="O48" s="12"/>
      <c r="P48" s="12"/>
      <c r="Q48" s="12"/>
      <c r="R48" s="12"/>
    </row>
    <row r="49" spans="1:18" ht="15.75" thickTop="1" thickBot="1" x14ac:dyDescent="0.25">
      <c r="A49" s="73" t="s">
        <v>172</v>
      </c>
      <c r="B49" s="200">
        <v>5</v>
      </c>
      <c r="C49" s="221" t="s">
        <v>27</v>
      </c>
      <c r="D49" s="222"/>
      <c r="E49" s="201" t="s">
        <v>151</v>
      </c>
      <c r="F49" s="71">
        <v>30</v>
      </c>
      <c r="G49" s="209" t="s">
        <v>280</v>
      </c>
      <c r="H49" s="210"/>
      <c r="I49" s="210"/>
      <c r="J49" s="210"/>
      <c r="K49" s="210"/>
      <c r="L49" s="210"/>
      <c r="M49" s="210"/>
      <c r="N49" s="210"/>
      <c r="O49" s="210"/>
      <c r="P49" s="210"/>
      <c r="Q49" s="210"/>
      <c r="R49" s="12"/>
    </row>
    <row r="50" spans="1:18" ht="15.75" thickTop="1" thickBot="1" x14ac:dyDescent="0.25">
      <c r="A50" s="76" t="s">
        <v>24</v>
      </c>
      <c r="B50" s="36">
        <v>100</v>
      </c>
      <c r="C50" s="197"/>
      <c r="D50" s="37"/>
      <c r="E50" s="12"/>
      <c r="F50" s="12"/>
      <c r="G50" s="12"/>
      <c r="H50" s="12"/>
      <c r="I50" s="12"/>
      <c r="J50" s="12"/>
      <c r="K50" s="12"/>
      <c r="L50" s="34"/>
      <c r="M50" s="34"/>
      <c r="N50" s="12"/>
      <c r="O50" s="12"/>
      <c r="P50" s="12"/>
      <c r="Q50" s="12"/>
      <c r="R50" s="12"/>
    </row>
    <row r="51" spans="1:18" ht="18" thickTop="1" thickBot="1" x14ac:dyDescent="0.3">
      <c r="A51" s="73" t="s">
        <v>25</v>
      </c>
      <c r="B51" s="38">
        <v>0.125</v>
      </c>
      <c r="C51" s="197"/>
      <c r="D51" s="37"/>
      <c r="E51" s="12"/>
      <c r="F51" s="39" t="s">
        <v>84</v>
      </c>
      <c r="G51" s="194" t="s">
        <v>287</v>
      </c>
      <c r="H51" s="190" t="s">
        <v>288</v>
      </c>
      <c r="I51" s="13"/>
      <c r="J51" s="14"/>
      <c r="K51" s="12"/>
      <c r="L51" s="137" t="s">
        <v>192</v>
      </c>
      <c r="M51" s="12"/>
      <c r="N51" s="12"/>
      <c r="O51" s="83" t="s">
        <v>20</v>
      </c>
      <c r="P51" s="40">
        <v>60</v>
      </c>
      <c r="Q51" s="12"/>
      <c r="R51" s="12"/>
    </row>
    <row r="52" spans="1:18" ht="15.75" thickBot="1" x14ac:dyDescent="0.3">
      <c r="A52" s="235" t="s">
        <v>144</v>
      </c>
      <c r="B52" s="41">
        <f>IF('Spider Valve Sizing'!H12="","",'Spider Valve Sizing'!H12)</f>
        <v>0.5</v>
      </c>
      <c r="C52" s="223">
        <f>IF('Spider Valve Sizing'!H13="","",'Spider Valve Sizing'!H13)</f>
        <v>0.5</v>
      </c>
      <c r="D52" s="224"/>
      <c r="E52" s="12"/>
      <c r="F52" s="42" t="s">
        <v>82</v>
      </c>
      <c r="G52" s="35"/>
      <c r="H52" s="35"/>
      <c r="I52" s="241" t="s">
        <v>205</v>
      </c>
      <c r="J52" s="242"/>
      <c r="K52" s="12"/>
      <c r="L52" s="43">
        <f>IF(AND(OR($B$48="Non-Pressurized",$B$48="force main")=TRUE,$C$49="no"),NA(),$C$564)</f>
        <v>30</v>
      </c>
      <c r="M52" s="12"/>
      <c r="N52" s="12"/>
      <c r="O52" s="12"/>
      <c r="P52" s="12"/>
      <c r="Q52" s="12"/>
      <c r="R52" s="12"/>
    </row>
    <row r="53" spans="1:18" ht="15" thickBot="1" x14ac:dyDescent="0.25">
      <c r="A53" s="236"/>
      <c r="B53" s="44">
        <f>IF('Spider Valve Sizing'!H14="","",'Spider Valve Sizing'!H14)</f>
        <v>0.5</v>
      </c>
      <c r="C53" s="223" t="str">
        <f>IF('Spider Valve Sizing'!H15="","",'Spider Valve Sizing'!H15)</f>
        <v/>
      </c>
      <c r="D53" s="224"/>
      <c r="E53" s="12"/>
      <c r="F53" s="45" t="s">
        <v>32</v>
      </c>
      <c r="G53" s="238"/>
      <c r="H53" s="239"/>
      <c r="I53" s="181" t="e">
        <f>IF(G53="",NA(),AH95)</f>
        <v>#N/A</v>
      </c>
      <c r="J53" s="182" t="e">
        <f>IF(G53="",NA(),AI95)</f>
        <v>#N/A</v>
      </c>
      <c r="K53" s="12"/>
      <c r="L53" s="46">
        <f>IF(AND(OR($B$48="Non-Pressurized",$B$48="force main")=TRUE,$C$49="no"),NA(),$O$564)</f>
        <v>12.001538747387926</v>
      </c>
      <c r="M53" s="12"/>
      <c r="N53" s="12"/>
      <c r="O53" s="12"/>
      <c r="P53" s="12"/>
      <c r="Q53" s="12"/>
      <c r="R53" s="12"/>
    </row>
    <row r="54" spans="1:18" ht="15.75" thickTop="1" thickBot="1" x14ac:dyDescent="0.25">
      <c r="A54" s="236"/>
      <c r="B54" s="44" t="str">
        <f>IF('Spider Valve Sizing'!H16="","",'Spider Valve Sizing'!H16)</f>
        <v/>
      </c>
      <c r="C54" s="223" t="str">
        <f>IF('Spider Valve Sizing'!H17="","",'Spider Valve Sizing'!H17)</f>
        <v/>
      </c>
      <c r="D54" s="224"/>
      <c r="E54" s="12"/>
      <c r="F54" s="47" t="s">
        <v>44</v>
      </c>
      <c r="G54" s="48" t="s">
        <v>28</v>
      </c>
      <c r="H54" s="145">
        <v>0.3125</v>
      </c>
      <c r="I54" s="184"/>
      <c r="J54" s="183"/>
      <c r="K54" s="12"/>
      <c r="L54" s="12"/>
      <c r="M54" s="12"/>
      <c r="N54" s="12"/>
      <c r="O54" s="12"/>
      <c r="P54" s="12"/>
      <c r="Q54" s="12"/>
      <c r="R54" s="12"/>
    </row>
    <row r="55" spans="1:18" ht="15" thickTop="1" x14ac:dyDescent="0.2">
      <c r="A55" s="236"/>
      <c r="B55" s="44" t="str">
        <f>IF('Spider Valve Sizing'!H18="","",'Spider Valve Sizing'!H18)</f>
        <v/>
      </c>
      <c r="C55" s="223" t="str">
        <f>IF('Spider Valve Sizing'!H19="","",'Spider Valve Sizing'!H19)</f>
        <v/>
      </c>
      <c r="D55" s="224"/>
      <c r="E55" s="12"/>
      <c r="F55" s="45" t="s">
        <v>33</v>
      </c>
      <c r="G55" s="240"/>
      <c r="H55" s="239"/>
      <c r="I55" s="181" t="e">
        <f>IF(G55="",NA(),AV95)</f>
        <v>#N/A</v>
      </c>
      <c r="J55" s="182" t="e">
        <f>IF(G55="",NA(),AW95)</f>
        <v>#N/A</v>
      </c>
      <c r="K55" s="12"/>
      <c r="L55" s="49" t="s">
        <v>91</v>
      </c>
      <c r="M55" s="50"/>
      <c r="N55" s="50"/>
      <c r="O55" s="51"/>
      <c r="P55" s="50" t="s">
        <v>90</v>
      </c>
      <c r="Q55" s="50"/>
      <c r="R55" s="72"/>
    </row>
    <row r="56" spans="1:18" ht="15" thickBot="1" x14ac:dyDescent="0.25">
      <c r="A56" s="237"/>
      <c r="B56" s="52" t="str">
        <f>IF('Spider Valve Sizing'!H20="","",'Spider Valve Sizing'!H20)</f>
        <v/>
      </c>
      <c r="C56" s="225" t="str">
        <f>IF('Spider Valve Sizing'!H21="","",'Spider Valve Sizing'!H21)</f>
        <v/>
      </c>
      <c r="D56" s="226"/>
      <c r="E56" s="12"/>
      <c r="F56" s="146" t="s">
        <v>44</v>
      </c>
      <c r="G56" s="48" t="s">
        <v>28</v>
      </c>
      <c r="H56" s="145">
        <v>0.3125</v>
      </c>
      <c r="I56" s="34"/>
      <c r="J56" s="15"/>
      <c r="K56" s="12"/>
      <c r="L56" s="53" t="s">
        <v>85</v>
      </c>
      <c r="M56" s="269"/>
      <c r="N56" s="270"/>
      <c r="O56" s="271"/>
      <c r="P56" s="272"/>
      <c r="Q56" s="273"/>
      <c r="R56" s="274"/>
    </row>
    <row r="57" spans="1:18" ht="15.75" thickTop="1" thickBot="1" x14ac:dyDescent="0.25">
      <c r="A57" s="12"/>
      <c r="B57" s="12"/>
      <c r="C57" s="12"/>
      <c r="D57" s="12"/>
      <c r="E57" s="12"/>
      <c r="F57" s="54"/>
      <c r="G57" s="35"/>
      <c r="H57" s="35"/>
      <c r="I57" s="35"/>
      <c r="J57" s="15"/>
      <c r="K57" s="12"/>
      <c r="L57" s="55" t="s">
        <v>86</v>
      </c>
      <c r="M57" s="275"/>
      <c r="N57" s="276"/>
      <c r="O57" s="277"/>
      <c r="P57" s="278"/>
      <c r="Q57" s="279"/>
      <c r="R57" s="280"/>
    </row>
    <row r="58" spans="1:18" ht="18" thickTop="1" thickBot="1" x14ac:dyDescent="0.3">
      <c r="A58" s="39" t="s">
        <v>19</v>
      </c>
      <c r="B58" s="13"/>
      <c r="C58" s="13"/>
      <c r="D58" s="14"/>
      <c r="E58" s="12"/>
      <c r="F58" s="42" t="s">
        <v>83</v>
      </c>
      <c r="G58" s="35"/>
      <c r="H58" s="35"/>
      <c r="I58" s="35"/>
      <c r="J58" s="15"/>
      <c r="K58" s="12"/>
      <c r="L58" s="55"/>
      <c r="M58" s="281"/>
      <c r="N58" s="279"/>
      <c r="O58" s="282"/>
      <c r="P58" s="278"/>
      <c r="Q58" s="279"/>
      <c r="R58" s="280"/>
    </row>
    <row r="59" spans="1:18" ht="15" thickBot="1" x14ac:dyDescent="0.25">
      <c r="A59" s="73" t="s">
        <v>45</v>
      </c>
      <c r="B59" s="32">
        <v>130</v>
      </c>
      <c r="C59" s="12"/>
      <c r="D59" s="15"/>
      <c r="E59" s="12"/>
      <c r="F59" s="144" t="s">
        <v>40</v>
      </c>
      <c r="G59" s="261"/>
      <c r="H59" s="262"/>
      <c r="I59" s="181" t="e">
        <f>IF(G59="",NA(),BJ95)</f>
        <v>#N/A</v>
      </c>
      <c r="J59" s="182" t="e">
        <f>IF(G59="",NA(),BK95)</f>
        <v>#N/A</v>
      </c>
      <c r="K59" s="12"/>
      <c r="L59" s="56"/>
      <c r="M59" s="283"/>
      <c r="N59" s="284"/>
      <c r="O59" s="285"/>
      <c r="P59" s="278"/>
      <c r="Q59" s="279"/>
      <c r="R59" s="280"/>
    </row>
    <row r="60" spans="1:18" ht="15" thickBot="1" x14ac:dyDescent="0.25">
      <c r="A60" s="74" t="s">
        <v>16</v>
      </c>
      <c r="B60" s="32">
        <v>0.61</v>
      </c>
      <c r="C60" s="12"/>
      <c r="D60" s="15"/>
      <c r="E60" s="12"/>
      <c r="F60" s="47" t="s">
        <v>41</v>
      </c>
      <c r="G60" s="263"/>
      <c r="H60" s="264"/>
      <c r="I60" s="181" t="e">
        <f>IF(G60="",NA(),BX95)</f>
        <v>#N/A</v>
      </c>
      <c r="J60" s="182" t="e">
        <f>IF(G60="",NA(),BY95)</f>
        <v>#N/A</v>
      </c>
      <c r="K60" s="12"/>
      <c r="L60" s="55" t="s">
        <v>87</v>
      </c>
      <c r="M60" s="286"/>
      <c r="N60" s="273"/>
      <c r="O60" s="287"/>
      <c r="P60" s="278"/>
      <c r="Q60" s="288"/>
      <c r="R60" s="289"/>
    </row>
    <row r="61" spans="1:18" ht="15" thickBot="1" x14ac:dyDescent="0.25">
      <c r="A61" s="74" t="s">
        <v>183</v>
      </c>
      <c r="B61" s="32" t="s">
        <v>186</v>
      </c>
      <c r="C61" s="12"/>
      <c r="D61" s="15"/>
      <c r="E61" s="12"/>
      <c r="F61" s="142"/>
      <c r="G61" s="143"/>
      <c r="H61" s="143"/>
      <c r="I61" s="143"/>
      <c r="J61" s="18"/>
      <c r="K61" s="12"/>
      <c r="L61" s="55"/>
      <c r="M61" s="281"/>
      <c r="N61" s="279"/>
      <c r="O61" s="282"/>
      <c r="P61" s="281"/>
      <c r="Q61" s="279"/>
      <c r="R61" s="280"/>
    </row>
    <row r="62" spans="1:18" ht="14.25" thickTop="1" thickBot="1" x14ac:dyDescent="0.25">
      <c r="A62" s="57"/>
      <c r="B62" s="17"/>
      <c r="C62" s="17"/>
      <c r="D62" s="18"/>
      <c r="E62" s="12"/>
      <c r="F62" s="12"/>
      <c r="G62" s="12"/>
      <c r="H62" s="12"/>
      <c r="I62" s="12"/>
      <c r="J62" s="12"/>
      <c r="K62" s="12"/>
      <c r="L62" s="57"/>
      <c r="M62" s="290"/>
      <c r="N62" s="291"/>
      <c r="O62" s="292"/>
      <c r="P62" s="290"/>
      <c r="Q62" s="291"/>
      <c r="R62" s="293"/>
    </row>
    <row r="63" spans="1:18" ht="21" thickTop="1" x14ac:dyDescent="0.3">
      <c r="A63" s="127" t="e">
        <f>IF(AB564&gt;0.1,"        Flow Deviation between the first and last orifice should not exeed 10%.","       * For Flow Deviations between 5% and 10%, consult local code for acceptability.  Less than 5% is ideal.")</f>
        <v>#DIV/0!</v>
      </c>
      <c r="B63" s="12"/>
      <c r="C63" s="12"/>
      <c r="D63" s="12"/>
      <c r="E63" s="12"/>
      <c r="F63" s="12"/>
      <c r="G63" s="12"/>
      <c r="H63" s="12"/>
      <c r="I63" s="12"/>
      <c r="J63" s="12"/>
      <c r="K63" s="12"/>
      <c r="L63" s="12"/>
      <c r="M63" s="12"/>
      <c r="N63" s="12"/>
      <c r="O63" s="12"/>
      <c r="P63" s="12"/>
      <c r="Q63" s="58"/>
      <c r="R63" s="12"/>
    </row>
    <row r="64" spans="1:18" x14ac:dyDescent="0.2">
      <c r="A64" s="12"/>
      <c r="B64" s="12"/>
      <c r="C64" s="12"/>
      <c r="D64" s="12"/>
      <c r="E64" s="12"/>
      <c r="F64" s="12"/>
      <c r="G64" s="12"/>
      <c r="H64" s="12"/>
      <c r="I64" s="12"/>
      <c r="J64" s="12"/>
      <c r="K64" s="12"/>
      <c r="L64" s="12"/>
      <c r="M64" s="12"/>
      <c r="N64" s="12"/>
      <c r="O64" s="12"/>
      <c r="P64" s="12"/>
      <c r="Q64" s="12"/>
      <c r="R64" s="196" t="s">
        <v>295</v>
      </c>
    </row>
    <row r="65" spans="1:30" x14ac:dyDescent="0.2">
      <c r="A65" s="11"/>
      <c r="B65" s="11"/>
      <c r="C65" s="11"/>
      <c r="D65" s="11"/>
      <c r="E65" s="11"/>
      <c r="F65" s="11"/>
      <c r="G65" s="11"/>
      <c r="H65" s="11"/>
      <c r="I65" s="11"/>
      <c r="J65" s="11"/>
      <c r="K65" s="11"/>
      <c r="L65" s="11"/>
      <c r="M65" s="11"/>
      <c r="N65" s="11"/>
      <c r="O65" s="11"/>
      <c r="P65" s="11"/>
      <c r="Q65" s="11"/>
      <c r="R65" s="11"/>
    </row>
    <row r="66" spans="1:30" x14ac:dyDescent="0.2">
      <c r="A66" s="11"/>
      <c r="B66" s="11"/>
      <c r="C66" s="11"/>
      <c r="D66" s="11"/>
      <c r="E66" s="11"/>
      <c r="F66" s="11"/>
      <c r="G66" s="11"/>
      <c r="H66" s="11"/>
      <c r="I66" s="11"/>
      <c r="J66" s="11"/>
      <c r="K66" s="11"/>
      <c r="L66" s="11"/>
      <c r="M66" s="11"/>
      <c r="N66" s="11"/>
      <c r="O66" s="11"/>
      <c r="P66" s="11"/>
      <c r="Q66" s="11"/>
      <c r="R66" s="11"/>
    </row>
    <row r="67" spans="1:30" x14ac:dyDescent="0.2">
      <c r="A67" s="11"/>
      <c r="B67" s="11"/>
      <c r="C67" s="11"/>
      <c r="D67" s="11"/>
      <c r="E67" s="11"/>
      <c r="F67" s="11"/>
      <c r="G67" s="11"/>
      <c r="H67" s="11"/>
      <c r="I67" s="11"/>
      <c r="J67" s="11"/>
      <c r="K67" s="11"/>
      <c r="L67" s="11"/>
      <c r="M67" s="11"/>
      <c r="N67" s="11"/>
      <c r="O67" s="11"/>
      <c r="P67" s="11"/>
      <c r="Q67" s="11"/>
      <c r="R67" s="11"/>
    </row>
    <row r="68" spans="1:30" x14ac:dyDescent="0.2">
      <c r="A68" s="11"/>
      <c r="B68" s="11"/>
      <c r="C68" s="11"/>
      <c r="D68" s="11"/>
      <c r="E68" s="11"/>
      <c r="F68" s="11"/>
      <c r="G68" s="11"/>
      <c r="H68" s="11"/>
      <c r="I68" s="11"/>
      <c r="J68" s="11"/>
      <c r="K68" s="11"/>
      <c r="L68" s="11"/>
      <c r="M68" s="11"/>
      <c r="N68" s="11"/>
      <c r="O68" s="11"/>
      <c r="P68" s="11"/>
      <c r="Q68" s="11"/>
      <c r="R68" s="11"/>
    </row>
    <row r="69" spans="1:30" x14ac:dyDescent="0.2">
      <c r="A69" s="11"/>
      <c r="B69" s="11"/>
      <c r="C69" s="11"/>
      <c r="D69" s="11"/>
      <c r="E69" s="11"/>
      <c r="F69" s="11"/>
      <c r="G69" s="11"/>
      <c r="H69" s="11"/>
      <c r="I69" s="11"/>
      <c r="J69" s="11"/>
      <c r="K69" s="11"/>
      <c r="L69" s="11"/>
      <c r="M69" s="11"/>
      <c r="N69" s="11"/>
      <c r="O69" s="11"/>
      <c r="P69" s="11"/>
      <c r="Q69" s="11"/>
      <c r="R69" s="11"/>
    </row>
    <row r="70" spans="1:30" x14ac:dyDescent="0.2">
      <c r="A70" s="11"/>
      <c r="B70" s="11"/>
      <c r="C70" s="11"/>
      <c r="D70" s="11"/>
      <c r="E70" s="11"/>
      <c r="F70" s="11"/>
      <c r="G70" s="11"/>
      <c r="H70" s="11"/>
      <c r="I70" s="11"/>
      <c r="J70" s="11"/>
      <c r="K70" s="11"/>
      <c r="L70" s="11"/>
      <c r="M70" s="11"/>
      <c r="N70" s="11"/>
      <c r="O70" s="11"/>
      <c r="P70" s="11"/>
      <c r="Q70" s="11"/>
      <c r="R70" s="11"/>
    </row>
    <row r="71" spans="1:30" x14ac:dyDescent="0.2">
      <c r="A71" s="11"/>
      <c r="B71" s="11"/>
      <c r="C71" s="11"/>
      <c r="D71" s="11"/>
      <c r="E71" s="11"/>
      <c r="F71" s="11"/>
      <c r="G71" s="11"/>
      <c r="H71" s="11"/>
      <c r="I71" s="11"/>
      <c r="J71" s="11"/>
      <c r="K71" s="11"/>
      <c r="L71" s="11"/>
      <c r="M71" s="11"/>
      <c r="N71" s="11"/>
      <c r="O71" s="11"/>
      <c r="P71" s="11"/>
      <c r="Q71" s="11"/>
      <c r="R71" s="11"/>
    </row>
    <row r="72" spans="1:30" s="59" customFormat="1" hidden="1" x14ac:dyDescent="0.2">
      <c r="R72" s="189" t="s">
        <v>278</v>
      </c>
      <c r="S72" s="59">
        <v>0.61</v>
      </c>
    </row>
    <row r="73" spans="1:30" s="59" customFormat="1" hidden="1" x14ac:dyDescent="0.2">
      <c r="R73" s="60" t="s">
        <v>150</v>
      </c>
      <c r="S73" s="59">
        <v>0.74</v>
      </c>
      <c r="AA73" s="131" t="s">
        <v>285</v>
      </c>
    </row>
    <row r="74" spans="1:30" s="59" customFormat="1" ht="13.5" hidden="1" thickBot="1" x14ac:dyDescent="0.25"/>
    <row r="75" spans="1:30" s="59" customFormat="1" hidden="1" x14ac:dyDescent="0.2">
      <c r="P75" s="211" t="s">
        <v>32</v>
      </c>
      <c r="Q75" s="212"/>
      <c r="R75" s="59" t="s">
        <v>55</v>
      </c>
      <c r="S75" s="211" t="s">
        <v>33</v>
      </c>
      <c r="T75" s="212"/>
      <c r="U75" s="59" t="s">
        <v>56</v>
      </c>
      <c r="V75" s="211" t="s">
        <v>40</v>
      </c>
      <c r="W75" s="212"/>
      <c r="X75" s="211" t="s">
        <v>41</v>
      </c>
      <c r="Y75" s="212"/>
      <c r="AA75" s="131" t="s">
        <v>281</v>
      </c>
      <c r="AB75" s="131" t="s">
        <v>282</v>
      </c>
      <c r="AC75" s="131" t="s">
        <v>283</v>
      </c>
      <c r="AD75" s="131" t="s">
        <v>284</v>
      </c>
    </row>
    <row r="76" spans="1:30" s="59" customFormat="1" hidden="1" x14ac:dyDescent="0.2">
      <c r="M76" s="61"/>
      <c r="N76" s="61"/>
      <c r="O76" s="61"/>
      <c r="P76" s="62" t="s">
        <v>0</v>
      </c>
      <c r="Q76" s="63" t="s">
        <v>47</v>
      </c>
      <c r="R76" s="61" t="s">
        <v>47</v>
      </c>
      <c r="S76" s="62" t="s">
        <v>0</v>
      </c>
      <c r="T76" s="63" t="s">
        <v>47</v>
      </c>
      <c r="U76" s="61" t="s">
        <v>47</v>
      </c>
      <c r="V76" s="62" t="s">
        <v>0</v>
      </c>
      <c r="W76" s="63" t="s">
        <v>47</v>
      </c>
      <c r="X76" s="62" t="s">
        <v>0</v>
      </c>
      <c r="Y76" s="63" t="s">
        <v>47</v>
      </c>
      <c r="AA76" s="131" t="s">
        <v>0</v>
      </c>
      <c r="AB76" s="131" t="s">
        <v>0</v>
      </c>
      <c r="AC76" s="131" t="s">
        <v>0</v>
      </c>
      <c r="AD76" s="131" t="s">
        <v>0</v>
      </c>
    </row>
    <row r="77" spans="1:30" s="59" customFormat="1" hidden="1" x14ac:dyDescent="0.2">
      <c r="M77" s="61"/>
      <c r="N77" s="61"/>
      <c r="O77" s="61"/>
      <c r="P77" s="191" t="e">
        <f>IF($G$51="50 Hz",NA(),(IF($B$41="No",HLOOKUP($G$53,'Hidden Data'!$B$32:$AJ$40,'Hidden Data'!$A33,FALSE),HLOOKUP($G$53,'Hidden Data'!$B$32:$AJ$40,'Hidden Data'!$A33,FALSE)-AA77)))</f>
        <v>#N/A</v>
      </c>
      <c r="Q77" s="192" t="e">
        <f>IF($G$51="50 Hz",NA(),((IF($G$54="No",(HLOOKUP($G$53,'Hidden Data'!$B$32:$AJ$48,'Hidden Data'!$A41,FALSE)),(HLOOKUP($G$53,'Hidden Data'!$B$32:$AJ$48,'Hidden Data'!$A41,FALSE))-$R77))))</f>
        <v>#N/A</v>
      </c>
      <c r="R77" s="176" t="e">
        <f>((HLOOKUP($G$53,'Hidden Data'!$B$32:$AJ$40,'Hidden Data'!$A33,FALSE))/448.83)^2/(2*$S$73^2*(PI()/4*($H$54/12)^2)^2*32.2)</f>
        <v>#N/A</v>
      </c>
      <c r="S77" s="191" t="e">
        <f>IF($G$51="50 Hz",NA(),(IF($B$41="No",HLOOKUP($G$55,'Hidden Data'!$B$32:$AJ$40,'Hidden Data'!$A33,FALSE),HLOOKUP($G$55,'Hidden Data'!$B$32:$AJ$40,'Hidden Data'!$A33,FALSE)-AB77)))</f>
        <v>#N/A</v>
      </c>
      <c r="T77" s="64" t="e">
        <f>IF($G$51="50 Hz",NA(),(IF($G$56="No",(HLOOKUP($G$55,'Hidden Data'!$B$32:$AJ$48,'Hidden Data'!$A41,FALSE)),(HLOOKUP($G$55,'Hidden Data'!$B$32:$AJ$48,'Hidden Data'!$A41,FALSE))-U77)))</f>
        <v>#N/A</v>
      </c>
      <c r="U77" s="65" t="e">
        <f>(HLOOKUP($G$55,'Hidden Data'!$B$32:$AJ$40,'Hidden Data'!$A33,FALSE)/448.83)^2/(2*$S$73^2*(PI()/4*($H$56/12)^2)^2*32.2)</f>
        <v>#N/A</v>
      </c>
      <c r="V77" s="191" t="e">
        <f>IF($B$41="No",HLOOKUP(TEXT($G$59,"#"),'Hidden Data'!$B$54:$AW$70,'Hidden Data'!$A55,FALSE),HLOOKUP(TEXT($G$59,"#"),'Hidden Data'!$B$54:$AW$70,'Hidden Data'!$A55,FALSE)-AC77)</f>
        <v>#N/A</v>
      </c>
      <c r="W77" s="64" t="e">
        <f>HLOOKUP(TEXT($G$59,"#"),'Hidden Data'!$B$54:$AW$70,'Hidden Data'!$A63,FALSE)</f>
        <v>#N/A</v>
      </c>
      <c r="X77" s="191" t="e">
        <f>IF($B$41="No",HLOOKUP(TEXT($G$60,"#"),'Hidden Data'!$B$54:$AW$70,'Hidden Data'!$A55,FALSE),HLOOKUP(TEXT($G$60,"#"),'Hidden Data'!$B$54:$AW$70,'Hidden Data'!$A55,FALSE)-AD77)</f>
        <v>#N/A</v>
      </c>
      <c r="Y77" s="64" t="e">
        <f>HLOOKUP(TEXT($G$60,"#"),'Hidden Data'!$B$54:$AW$70,'Hidden Data'!$A63,FALSE)</f>
        <v>#N/A</v>
      </c>
      <c r="AA77" s="175" t="e">
        <f>($S$72*(PI()/4*$C$41^2)/144*SQRT(2*32.2*(HLOOKUP($G$53,'Hidden Data'!$B$32:$AJ$48,'Hidden Data'!$A41,FALSE))))*448.83</f>
        <v>#N/A</v>
      </c>
      <c r="AB77" s="175" t="e">
        <f>($S$72*(PI()/4*$C$41^2)/144*SQRT(2*32.2*(HLOOKUP($G$55,'Hidden Data'!$B$32:$AJ$48,'Hidden Data'!$A41,FALSE))))*448.83</f>
        <v>#N/A</v>
      </c>
      <c r="AC77" s="175" t="e">
        <f>($S$72*(PI()/4*$C$41^2)/144*SQRT(2*32.2*W77))*448.83</f>
        <v>#N/A</v>
      </c>
      <c r="AD77" s="175" t="e">
        <f>($S$72*(PI()/4*$C$41^2)/144*SQRT(2*32.2*Y77))*448.83</f>
        <v>#N/A</v>
      </c>
    </row>
    <row r="78" spans="1:30" s="59" customFormat="1" hidden="1" x14ac:dyDescent="0.2">
      <c r="M78" s="61"/>
      <c r="N78" s="61"/>
      <c r="O78" s="61"/>
      <c r="P78" s="191" t="e">
        <f>IF($G$51="50 Hz",NA(),(IF($B$41="No",HLOOKUP($G$53,'Hidden Data'!$B$32:$AJ$40,'Hidden Data'!$A34,FALSE),HLOOKUP($G$53,'Hidden Data'!$B$32:$AJ$40,'Hidden Data'!$A34,FALSE)-AA78)))</f>
        <v>#N/A</v>
      </c>
      <c r="Q78" s="192" t="e">
        <f>IF($G$51="50 Hz",NA(),((IF($G$54="No",(HLOOKUP($G$53,'Hidden Data'!$B$32:$AJ$48,'Hidden Data'!$A42,FALSE)),(HLOOKUP($G$53,'Hidden Data'!$B$32:$AJ$48,'Hidden Data'!$A42,FALSE))-$R78))))</f>
        <v>#N/A</v>
      </c>
      <c r="R78" s="176" t="e">
        <f>((HLOOKUP($G$53,'Hidden Data'!$B$32:$AJ$40,'Hidden Data'!$A34,FALSE))/448.83)^2/(2*$S$73^2*(PI()/4*($H$54/12)^2)^2*32.2)</f>
        <v>#N/A</v>
      </c>
      <c r="S78" s="191" t="e">
        <f>IF($G$51="50 Hz",NA(),(IF($B$41="No",HLOOKUP($G$55,'Hidden Data'!$B$32:$AJ$40,'Hidden Data'!$A34,FALSE),HLOOKUP($G$55,'Hidden Data'!$B$32:$AJ$40,'Hidden Data'!$A34,FALSE)-AB78)))</f>
        <v>#N/A</v>
      </c>
      <c r="T78" s="64" t="e">
        <f>IF($G$51="50 Hz",NA(),(IF($G$56="No",(HLOOKUP($G$55,'Hidden Data'!$B$32:$AJ$48,'Hidden Data'!$A42,FALSE)),(HLOOKUP($G$55,'Hidden Data'!$B$32:$AJ$48,'Hidden Data'!$A42,FALSE))-U78)))</f>
        <v>#N/A</v>
      </c>
      <c r="U78" s="65" t="e">
        <f>(HLOOKUP($G$55,'Hidden Data'!$B$32:$AJ$40,'Hidden Data'!$A34,FALSE)/448.83)^2/(2*$S$73^2*(PI()/4*($H$56/12)^2)^2*32.2)</f>
        <v>#N/A</v>
      </c>
      <c r="V78" s="191" t="e">
        <f>IF($B$41="No",HLOOKUP(TEXT($G$59,"#"),'Hidden Data'!$B$54:$AW$70,'Hidden Data'!$A56,FALSE),HLOOKUP(TEXT($G$59,"#"),'Hidden Data'!$B$54:$AW$70,'Hidden Data'!$A56,FALSE)-AC78)</f>
        <v>#N/A</v>
      </c>
      <c r="W78" s="64" t="e">
        <f>HLOOKUP(TEXT($G$59,"#"),'Hidden Data'!$B$54:$AW$70,'Hidden Data'!$A64,FALSE)</f>
        <v>#N/A</v>
      </c>
      <c r="X78" s="191" t="e">
        <f>IF($B$41="No",HLOOKUP(TEXT($G$60,"#"),'Hidden Data'!$B$54:$AW$70,'Hidden Data'!$A56,FALSE),HLOOKUP(TEXT($G$60,"#"),'Hidden Data'!$B$54:$AW$70,'Hidden Data'!$A56,FALSE)-AD78)</f>
        <v>#N/A</v>
      </c>
      <c r="Y78" s="64" t="e">
        <f>HLOOKUP(TEXT($G$60,"#"),'Hidden Data'!$B$54:$AW$70,'Hidden Data'!$A64,FALSE)</f>
        <v>#N/A</v>
      </c>
      <c r="AA78" s="175" t="e">
        <f>($S$72*(PI()/4*$C$41^2)/144*SQRT(2*32.2*(HLOOKUP($G$53,'Hidden Data'!$B$32:$AJ$48,'Hidden Data'!$A42,FALSE))))*448.83</f>
        <v>#N/A</v>
      </c>
      <c r="AB78" s="175" t="e">
        <f>($S$72*(PI()/4*$C$41^2)/144*SQRT(2*32.2*(HLOOKUP($G$55,'Hidden Data'!$B$32:$AJ$48,'Hidden Data'!$A42,FALSE))))*448.83</f>
        <v>#N/A</v>
      </c>
      <c r="AC78" s="175" t="e">
        <f t="shared" ref="AC78:AC84" si="0">($S$72*(PI()/4*$C$41^2)/144*SQRT(2*32.2*W78))*448.83</f>
        <v>#N/A</v>
      </c>
      <c r="AD78" s="175" t="e">
        <f t="shared" ref="AD78:AD84" si="1">($S$72*(PI()/4*$C$41^2)/144*SQRT(2*32.2*Y78))*448.83</f>
        <v>#N/A</v>
      </c>
    </row>
    <row r="79" spans="1:30" s="59" customFormat="1" hidden="1" x14ac:dyDescent="0.2">
      <c r="M79" s="61"/>
      <c r="N79" s="61"/>
      <c r="O79" s="61"/>
      <c r="P79" s="191" t="e">
        <f>IF($G$51="50 Hz",NA(),(IF($B$41="No",HLOOKUP($G$53,'Hidden Data'!$B$32:$AJ$40,'Hidden Data'!$A35,FALSE),HLOOKUP($G$53,'Hidden Data'!$B$32:$AJ$40,'Hidden Data'!$A35,FALSE)-AA79)))</f>
        <v>#N/A</v>
      </c>
      <c r="Q79" s="192" t="e">
        <f>IF($G$51="50 Hz",NA(),((IF($G$54="No",(HLOOKUP($G$53,'Hidden Data'!$B$32:$AJ$48,'Hidden Data'!$A43,FALSE)),(HLOOKUP($G$53,'Hidden Data'!$B$32:$AJ$48,'Hidden Data'!$A43,FALSE))-$R79))))</f>
        <v>#N/A</v>
      </c>
      <c r="R79" s="176" t="e">
        <f>((HLOOKUP($G$53,'Hidden Data'!$B$32:$AJ$40,'Hidden Data'!$A35,FALSE))/448.83)^2/(2*$S$73^2*(PI()/4*($H$54/12)^2)^2*32.2)</f>
        <v>#N/A</v>
      </c>
      <c r="S79" s="191" t="e">
        <f>IF($G$51="50 Hz",NA(),(IF($B$41="No",HLOOKUP($G$55,'Hidden Data'!$B$32:$AJ$40,'Hidden Data'!$A35,FALSE),HLOOKUP($G$55,'Hidden Data'!$B$32:$AJ$40,'Hidden Data'!$A35,FALSE)-AB79)))</f>
        <v>#N/A</v>
      </c>
      <c r="T79" s="64" t="e">
        <f>IF($G$51="50 Hz",NA(),(IF($G$56="No",(HLOOKUP($G$55,'Hidden Data'!$B$32:$AJ$48,'Hidden Data'!$A43,FALSE)),(HLOOKUP($G$55,'Hidden Data'!$B$32:$AJ$48,'Hidden Data'!$A43,FALSE))-U79)))</f>
        <v>#N/A</v>
      </c>
      <c r="U79" s="65" t="e">
        <f>(HLOOKUP($G$55,'Hidden Data'!$B$32:$AJ$40,'Hidden Data'!$A35,FALSE)/448.83)^2/(2*$S$73^2*(PI()/4*($H$56/12)^2)^2*32.2)</f>
        <v>#N/A</v>
      </c>
      <c r="V79" s="191" t="e">
        <f>IF($B$41="No",HLOOKUP(TEXT($G$59,"#"),'Hidden Data'!$B$54:$AW$70,'Hidden Data'!$A57,FALSE),HLOOKUP(TEXT($G$59,"#"),'Hidden Data'!$B$54:$AW$70,'Hidden Data'!$A57,FALSE)-AC79)</f>
        <v>#N/A</v>
      </c>
      <c r="W79" s="64" t="e">
        <f>HLOOKUP(TEXT($G$59,"#"),'Hidden Data'!$B$54:$AW$70,'Hidden Data'!$A65,FALSE)</f>
        <v>#N/A</v>
      </c>
      <c r="X79" s="191" t="e">
        <f>IF($B$41="No",HLOOKUP(TEXT($G$60,"#"),'Hidden Data'!$B$54:$AW$70,'Hidden Data'!$A57,FALSE),HLOOKUP(TEXT($G$60,"#"),'Hidden Data'!$B$54:$AW$70,'Hidden Data'!$A57,FALSE)-AD79)</f>
        <v>#N/A</v>
      </c>
      <c r="Y79" s="64" t="e">
        <f>HLOOKUP(TEXT($G$60,"#"),'Hidden Data'!$B$54:$AW$70,'Hidden Data'!$A65,FALSE)</f>
        <v>#N/A</v>
      </c>
      <c r="AA79" s="175" t="e">
        <f>($S$72*(PI()/4*$C$41^2)/144*SQRT(2*32.2*(HLOOKUP($G$53,'Hidden Data'!$B$32:$AJ$48,'Hidden Data'!$A43,FALSE))))*448.83</f>
        <v>#N/A</v>
      </c>
      <c r="AB79" s="175" t="e">
        <f>($S$72*(PI()/4*$C$41^2)/144*SQRT(2*32.2*(HLOOKUP($G$55,'Hidden Data'!$B$32:$AJ$48,'Hidden Data'!$A43,FALSE))))*448.83</f>
        <v>#N/A</v>
      </c>
      <c r="AC79" s="175" t="e">
        <f t="shared" si="0"/>
        <v>#N/A</v>
      </c>
      <c r="AD79" s="175" t="e">
        <f t="shared" si="1"/>
        <v>#N/A</v>
      </c>
    </row>
    <row r="80" spans="1:30" s="59" customFormat="1" hidden="1" x14ac:dyDescent="0.2">
      <c r="B80" s="138"/>
      <c r="M80" s="61"/>
      <c r="N80" s="61"/>
      <c r="O80" s="61"/>
      <c r="P80" s="191" t="e">
        <f>IF($G$51="50 Hz",NA(),(IF($B$41="No",HLOOKUP($G$53,'Hidden Data'!$B$32:$AJ$40,'Hidden Data'!$A36,FALSE),HLOOKUP($G$53,'Hidden Data'!$B$32:$AJ$40,'Hidden Data'!$A36,FALSE)-AA80)))</f>
        <v>#N/A</v>
      </c>
      <c r="Q80" s="192" t="e">
        <f>IF($G$51="50 Hz",NA(),((IF($G$54="No",(HLOOKUP($G$53,'Hidden Data'!$B$32:$AJ$48,'Hidden Data'!$A44,FALSE)),(HLOOKUP($G$53,'Hidden Data'!$B$32:$AJ$48,'Hidden Data'!$A44,FALSE))-$R80))))</f>
        <v>#N/A</v>
      </c>
      <c r="R80" s="176" t="e">
        <f>((HLOOKUP($G$53,'Hidden Data'!$B$32:$AJ$40,'Hidden Data'!$A36,FALSE))/448.83)^2/(2*$S$73^2*(PI()/4*($H$54/12)^2)^2*32.2)</f>
        <v>#N/A</v>
      </c>
      <c r="S80" s="191" t="e">
        <f>IF($G$51="50 Hz",NA(),(IF($B$41="No",HLOOKUP($G$55,'Hidden Data'!$B$32:$AJ$40,'Hidden Data'!$A36,FALSE),HLOOKUP($G$55,'Hidden Data'!$B$32:$AJ$40,'Hidden Data'!$A36,FALSE)-AB80)))</f>
        <v>#N/A</v>
      </c>
      <c r="T80" s="64" t="e">
        <f>IF($G$51="50 Hz",NA(),(IF($G$56="No",(HLOOKUP($G$55,'Hidden Data'!$B$32:$AJ$48,'Hidden Data'!$A44,FALSE)),(HLOOKUP($G$55,'Hidden Data'!$B$32:$AJ$48,'Hidden Data'!$A44,FALSE))-U80)))</f>
        <v>#N/A</v>
      </c>
      <c r="U80" s="65" t="e">
        <f>(HLOOKUP($G$55,'Hidden Data'!$B$32:$AJ$40,'Hidden Data'!$A36,FALSE)/448.83)^2/(2*$S$73^2*(PI()/4*($H$56/12)^2)^2*32.2)</f>
        <v>#N/A</v>
      </c>
      <c r="V80" s="191" t="e">
        <f>IF($B$41="No",HLOOKUP(TEXT($G$59,"#"),'Hidden Data'!$B$54:$AW$70,'Hidden Data'!$A58,FALSE),HLOOKUP(TEXT($G$59,"#"),'Hidden Data'!$B$54:$AW$70,'Hidden Data'!$A58,FALSE)-AC80)</f>
        <v>#N/A</v>
      </c>
      <c r="W80" s="64" t="e">
        <f>HLOOKUP(TEXT($G$59,"#"),'Hidden Data'!$B$54:$AW$70,'Hidden Data'!$A66,FALSE)</f>
        <v>#N/A</v>
      </c>
      <c r="X80" s="191" t="e">
        <f>IF($B$41="No",HLOOKUP(TEXT($G$60,"#"),'Hidden Data'!$B$54:$AW$70,'Hidden Data'!$A58,FALSE),HLOOKUP(TEXT($G$60,"#"),'Hidden Data'!$B$54:$AW$70,'Hidden Data'!$A58,FALSE)-AD80)</f>
        <v>#N/A</v>
      </c>
      <c r="Y80" s="64" t="e">
        <f>HLOOKUP(TEXT($G$60,"#"),'Hidden Data'!$B$54:$AW$70,'Hidden Data'!$A66,FALSE)</f>
        <v>#N/A</v>
      </c>
      <c r="AA80" s="175" t="e">
        <f>($S$72*(PI()/4*$C$41^2)/144*SQRT(2*32.2*(HLOOKUP($G$53,'Hidden Data'!$B$32:$AJ$48,'Hidden Data'!$A44,FALSE))))*448.83</f>
        <v>#N/A</v>
      </c>
      <c r="AB80" s="175" t="e">
        <f>($S$72*(PI()/4*$C$41^2)/144*SQRT(2*32.2*(HLOOKUP($G$55,'Hidden Data'!$B$32:$AJ$48,'Hidden Data'!$A44,FALSE))))*448.83</f>
        <v>#N/A</v>
      </c>
      <c r="AC80" s="175" t="e">
        <f t="shared" si="0"/>
        <v>#N/A</v>
      </c>
      <c r="AD80" s="175" t="e">
        <f t="shared" si="1"/>
        <v>#N/A</v>
      </c>
    </row>
    <row r="81" spans="2:83" s="59" customFormat="1" hidden="1" x14ac:dyDescent="0.2">
      <c r="B81" s="138"/>
      <c r="M81" s="61"/>
      <c r="N81" s="61"/>
      <c r="O81" s="61"/>
      <c r="P81" s="191" t="e">
        <f>IF($G$51="50 Hz",NA(),(IF($B$41="No",HLOOKUP($G$53,'Hidden Data'!$B$32:$AJ$40,'Hidden Data'!$A37,FALSE),HLOOKUP($G$53,'Hidden Data'!$B$32:$AJ$40,'Hidden Data'!$A37,FALSE)-AA81)))</f>
        <v>#N/A</v>
      </c>
      <c r="Q81" s="192" t="e">
        <f>IF($G$51="50 Hz",NA(),((IF($G$54="No",(HLOOKUP($G$53,'Hidden Data'!$B$32:$AJ$48,'Hidden Data'!$A45,FALSE)),(HLOOKUP($G$53,'Hidden Data'!$B$32:$AJ$48,'Hidden Data'!$A45,FALSE))-$R81))))</f>
        <v>#N/A</v>
      </c>
      <c r="R81" s="176" t="e">
        <f>((HLOOKUP($G$53,'Hidden Data'!$B$32:$AJ$40,'Hidden Data'!$A37,FALSE))/448.83)^2/(2*$S$73^2*(PI()/4*($H$54/12)^2)^2*32.2)</f>
        <v>#N/A</v>
      </c>
      <c r="S81" s="191" t="e">
        <f>IF($G$51="50 Hz",NA(),(IF($B$41="No",HLOOKUP($G$55,'Hidden Data'!$B$32:$AJ$40,'Hidden Data'!$A37,FALSE),HLOOKUP($G$55,'Hidden Data'!$B$32:$AJ$40,'Hidden Data'!$A37,FALSE)-AB81)))</f>
        <v>#N/A</v>
      </c>
      <c r="T81" s="64" t="e">
        <f>IF($G$51="50 Hz",NA(),(IF($G$56="No",(HLOOKUP($G$55,'Hidden Data'!$B$32:$AJ$48,'Hidden Data'!$A45,FALSE)),(HLOOKUP($G$55,'Hidden Data'!$B$32:$AJ$48,'Hidden Data'!$A45,FALSE))-U81)))</f>
        <v>#N/A</v>
      </c>
      <c r="U81" s="65" t="e">
        <f>(HLOOKUP($G$55,'Hidden Data'!$B$32:$AJ$40,'Hidden Data'!$A37,FALSE)/448.83)^2/(2*$S$73^2*(PI()/4*($H$56/12)^2)^2*32.2)</f>
        <v>#N/A</v>
      </c>
      <c r="V81" s="191" t="e">
        <f>IF($B$41="No",HLOOKUP(TEXT($G$59,"#"),'Hidden Data'!$B$54:$AW$70,'Hidden Data'!$A59,FALSE),HLOOKUP(TEXT($G$59,"#"),'Hidden Data'!$B$54:$AW$70,'Hidden Data'!$A59,FALSE)-AC81)</f>
        <v>#N/A</v>
      </c>
      <c r="W81" s="64" t="e">
        <f>HLOOKUP(TEXT($G$59,"#"),'Hidden Data'!$B$54:$AW$70,'Hidden Data'!$A67,FALSE)</f>
        <v>#N/A</v>
      </c>
      <c r="X81" s="191" t="e">
        <f>IF($B$41="No",HLOOKUP(TEXT($G$60,"#"),'Hidden Data'!$B$54:$AW$70,'Hidden Data'!$A59,FALSE),HLOOKUP(TEXT($G$60,"#"),'Hidden Data'!$B$54:$AW$70,'Hidden Data'!$A59,FALSE)-AD81)</f>
        <v>#N/A</v>
      </c>
      <c r="Y81" s="64" t="e">
        <f>HLOOKUP(TEXT($G$60,"#"),'Hidden Data'!$B$54:$AW$70,'Hidden Data'!$A67,FALSE)</f>
        <v>#N/A</v>
      </c>
      <c r="AA81" s="175" t="e">
        <f>($S$72*(PI()/4*$C$41^2)/144*SQRT(2*32.2*(HLOOKUP($G$53,'Hidden Data'!$B$32:$AJ$48,'Hidden Data'!$A45,FALSE))))*448.83</f>
        <v>#N/A</v>
      </c>
      <c r="AB81" s="175" t="e">
        <f>($S$72*(PI()/4*$C$41^2)/144*SQRT(2*32.2*(HLOOKUP($G$55,'Hidden Data'!$B$32:$AJ$48,'Hidden Data'!$A45,FALSE))))*448.83</f>
        <v>#N/A</v>
      </c>
      <c r="AC81" s="175" t="e">
        <f t="shared" si="0"/>
        <v>#N/A</v>
      </c>
      <c r="AD81" s="175" t="e">
        <f t="shared" si="1"/>
        <v>#N/A</v>
      </c>
    </row>
    <row r="82" spans="2:83" s="59" customFormat="1" hidden="1" x14ac:dyDescent="0.2">
      <c r="B82" s="138"/>
      <c r="M82" s="61"/>
      <c r="N82" s="61"/>
      <c r="O82" s="61"/>
      <c r="P82" s="191" t="e">
        <f>IF($G$51="50 Hz",NA(),(IF($B$41="No",HLOOKUP($G$53,'Hidden Data'!$B$32:$AJ$40,'Hidden Data'!$A38,FALSE),HLOOKUP($G$53,'Hidden Data'!$B$32:$AJ$40,'Hidden Data'!$A38,FALSE)-AA82)))</f>
        <v>#N/A</v>
      </c>
      <c r="Q82" s="192" t="e">
        <f>IF($G$51="50 Hz",NA(),((IF($G$54="No",(HLOOKUP($G$53,'Hidden Data'!$B$32:$AJ$48,'Hidden Data'!$A46,FALSE)),(HLOOKUP($G$53,'Hidden Data'!$B$32:$AJ$48,'Hidden Data'!$A46,FALSE))-$R82))))</f>
        <v>#N/A</v>
      </c>
      <c r="R82" s="176" t="e">
        <f>((HLOOKUP($G$53,'Hidden Data'!$B$32:$AJ$40,'Hidden Data'!$A38,FALSE))/448.83)^2/(2*$S$73^2*(PI()/4*($H$54/12)^2)^2*32.2)</f>
        <v>#N/A</v>
      </c>
      <c r="S82" s="191" t="e">
        <f>IF($G$51="50 Hz",NA(),(IF($B$41="No",HLOOKUP($G$55,'Hidden Data'!$B$32:$AJ$40,'Hidden Data'!$A38,FALSE),HLOOKUP($G$55,'Hidden Data'!$B$32:$AJ$40,'Hidden Data'!$A38,FALSE)-AB82)))</f>
        <v>#N/A</v>
      </c>
      <c r="T82" s="64" t="e">
        <f>IF($G$51="50 Hz",NA(),(IF($G$56="No",(HLOOKUP($G$55,'Hidden Data'!$B$32:$AJ$48,'Hidden Data'!$A46,FALSE)),(HLOOKUP($G$55,'Hidden Data'!$B$32:$AJ$48,'Hidden Data'!$A46,FALSE))-U82)))</f>
        <v>#N/A</v>
      </c>
      <c r="U82" s="65" t="e">
        <f>(HLOOKUP($G$55,'Hidden Data'!$B$32:$AJ$40,'Hidden Data'!$A38,FALSE)/448.83)^2/(2*$S$73^2*(PI()/4*($H$56/12)^2)^2*32.2)</f>
        <v>#N/A</v>
      </c>
      <c r="V82" s="191" t="e">
        <f>IF($B$41="No",HLOOKUP(TEXT($G$59,"#"),'Hidden Data'!$B$54:$AW$70,'Hidden Data'!$A60,FALSE),HLOOKUP(TEXT($G$59,"#"),'Hidden Data'!$B$54:$AW$70,'Hidden Data'!$A60,FALSE)-AC82)</f>
        <v>#N/A</v>
      </c>
      <c r="W82" s="64" t="e">
        <f>HLOOKUP(TEXT($G$59,"#"),'Hidden Data'!$B$54:$AW$70,'Hidden Data'!$A68,FALSE)</f>
        <v>#N/A</v>
      </c>
      <c r="X82" s="191" t="e">
        <f>IF($B$41="No",HLOOKUP(TEXT($G$60,"#"),'Hidden Data'!$B$54:$AW$70,'Hidden Data'!$A60,FALSE),HLOOKUP(TEXT($G$60,"#"),'Hidden Data'!$B$54:$AW$70,'Hidden Data'!$A60,FALSE)-AD82)</f>
        <v>#N/A</v>
      </c>
      <c r="Y82" s="64" t="e">
        <f>HLOOKUP(TEXT($G$60,"#"),'Hidden Data'!$B$54:$AW$70,'Hidden Data'!$A68,FALSE)</f>
        <v>#N/A</v>
      </c>
      <c r="AA82" s="175" t="e">
        <f>($S$72*(PI()/4*$C$41^2)/144*SQRT(2*32.2*(HLOOKUP($G$53,'Hidden Data'!$B$32:$AJ$48,'Hidden Data'!$A46,FALSE))))*448.83</f>
        <v>#N/A</v>
      </c>
      <c r="AB82" s="175" t="e">
        <f>($S$72*(PI()/4*$C$41^2)/144*SQRT(2*32.2*(HLOOKUP($G$55,'Hidden Data'!$B$32:$AJ$48,'Hidden Data'!$A46,FALSE))))*448.83</f>
        <v>#N/A</v>
      </c>
      <c r="AC82" s="175" t="e">
        <f t="shared" si="0"/>
        <v>#N/A</v>
      </c>
      <c r="AD82" s="175" t="e">
        <f t="shared" si="1"/>
        <v>#N/A</v>
      </c>
    </row>
    <row r="83" spans="2:83" s="59" customFormat="1" hidden="1" x14ac:dyDescent="0.2">
      <c r="B83" s="139"/>
      <c r="M83" s="61"/>
      <c r="N83" s="61"/>
      <c r="O83" s="61"/>
      <c r="P83" s="191" t="e">
        <f>IF($G$51="50 Hz",NA(),(IF($B$41="No",HLOOKUP($G$53,'Hidden Data'!$B$32:$AJ$40,'Hidden Data'!$A39,FALSE),HLOOKUP($G$53,'Hidden Data'!$B$32:$AJ$40,'Hidden Data'!$A39,FALSE)-AA83)))</f>
        <v>#N/A</v>
      </c>
      <c r="Q83" s="192" t="e">
        <f>IF($G$51="50 Hz",NA(),((IF($G$54="No",(HLOOKUP($G$53,'Hidden Data'!$B$32:$AJ$48,'Hidden Data'!$A47,FALSE)),(HLOOKUP($G$53,'Hidden Data'!$B$32:$AJ$48,'Hidden Data'!$A47,FALSE))-$R83))))</f>
        <v>#N/A</v>
      </c>
      <c r="R83" s="176" t="e">
        <f>((HLOOKUP($G$53,'Hidden Data'!$B$32:$AJ$40,'Hidden Data'!$A39,FALSE))/448.83)^2/(2*$S$73^2*(PI()/4*($H$54/12)^2)^2*32.2)</f>
        <v>#N/A</v>
      </c>
      <c r="S83" s="191" t="e">
        <f>IF($G$51="50 Hz",NA(),(IF($B$41="No",HLOOKUP($G$55,'Hidden Data'!$B$32:$AJ$40,'Hidden Data'!$A39,FALSE),HLOOKUP($G$55,'Hidden Data'!$B$32:$AJ$40,'Hidden Data'!$A39,FALSE)-AB83)))</f>
        <v>#N/A</v>
      </c>
      <c r="T83" s="64" t="e">
        <f>IF($G$51="50 Hz",NA(),(IF($G$56="No",(HLOOKUP($G$55,'Hidden Data'!$B$32:$AJ$48,'Hidden Data'!$A47,FALSE)),(HLOOKUP($G$55,'Hidden Data'!$B$32:$AJ$48,'Hidden Data'!$A47,FALSE))-U83)))</f>
        <v>#N/A</v>
      </c>
      <c r="U83" s="65" t="e">
        <f>(HLOOKUP($G$55,'Hidden Data'!$B$32:$AJ$40,'Hidden Data'!$A39,FALSE)/448.83)^2/(2*$S$73^2*(PI()/4*($H$56/12)^2)^2*32.2)</f>
        <v>#N/A</v>
      </c>
      <c r="V83" s="191" t="e">
        <f>IF($B$41="No",HLOOKUP(TEXT($G$59,"#"),'Hidden Data'!$B$54:$AW$70,'Hidden Data'!$A61,FALSE),HLOOKUP(TEXT($G$59,"#"),'Hidden Data'!$B$54:$AW$70,'Hidden Data'!$A61,FALSE)-AC83)</f>
        <v>#N/A</v>
      </c>
      <c r="W83" s="64" t="e">
        <f>HLOOKUP(TEXT($G$59,"#"),'Hidden Data'!$B$54:$AW$70,'Hidden Data'!$A69,FALSE)</f>
        <v>#N/A</v>
      </c>
      <c r="X83" s="191" t="e">
        <f>IF($B$41="No",HLOOKUP(TEXT($G$60,"#"),'Hidden Data'!$B$54:$AW$70,'Hidden Data'!$A61,FALSE),HLOOKUP(TEXT($G$60,"#"),'Hidden Data'!$B$54:$AW$70,'Hidden Data'!$A61,FALSE)-AD83)</f>
        <v>#N/A</v>
      </c>
      <c r="Y83" s="64" t="e">
        <f>HLOOKUP(TEXT($G$60,"#"),'Hidden Data'!$B$54:$AW$70,'Hidden Data'!$A69,FALSE)</f>
        <v>#N/A</v>
      </c>
      <c r="AA83" s="175" t="e">
        <f>($S$72*(PI()/4*$C$41^2)/144*SQRT(2*32.2*(HLOOKUP($G$53,'Hidden Data'!$B$32:$AJ$48,'Hidden Data'!$A47,FALSE))))*448.83</f>
        <v>#N/A</v>
      </c>
      <c r="AB83" s="175" t="e">
        <f>($S$72*(PI()/4*$C$41^2)/144*SQRT(2*32.2*(HLOOKUP($G$55,'Hidden Data'!$B$32:$AJ$48,'Hidden Data'!$A47,FALSE))))*448.83</f>
        <v>#N/A</v>
      </c>
      <c r="AC83" s="175" t="e">
        <f t="shared" si="0"/>
        <v>#N/A</v>
      </c>
      <c r="AD83" s="175" t="e">
        <f t="shared" si="1"/>
        <v>#N/A</v>
      </c>
    </row>
    <row r="84" spans="2:83" s="59" customFormat="1" hidden="1" x14ac:dyDescent="0.2">
      <c r="M84" s="61"/>
      <c r="N84" s="61"/>
      <c r="O84" s="61"/>
      <c r="P84" s="191" t="e">
        <f>IF($G$51="50 Hz",NA(),(IF($B$41="No",HLOOKUP($G$53,'Hidden Data'!$B$32:$AJ$40,'Hidden Data'!$A40,FALSE),HLOOKUP($G$53,'Hidden Data'!$B$32:$AJ$40,'Hidden Data'!$A40,FALSE)-AA84)))</f>
        <v>#N/A</v>
      </c>
      <c r="Q84" s="192" t="e">
        <f>IF($G$51="50 Hz",NA(),((IF($G$54="No",(HLOOKUP($G$53,'Hidden Data'!$B$32:$AJ$48,'Hidden Data'!$A48,FALSE)),(HLOOKUP($G$53,'Hidden Data'!$B$32:$AJ$48,'Hidden Data'!$A48,FALSE))-$R84))))</f>
        <v>#N/A</v>
      </c>
      <c r="R84" s="176" t="e">
        <f>((HLOOKUP($G$53,'Hidden Data'!$B$32:$AJ$40,'Hidden Data'!$A40,FALSE))/448.83)^2/(2*$S$73^2*(PI()/4*($H$54/12)^2)^2*32.2)</f>
        <v>#N/A</v>
      </c>
      <c r="S84" s="191" t="e">
        <f>IF($G$51="50 Hz",NA(),(IF($B$41="No",HLOOKUP($G$55,'Hidden Data'!$B$32:$AJ$40,'Hidden Data'!$A40,FALSE),HLOOKUP($G$55,'Hidden Data'!$B$32:$AJ$40,'Hidden Data'!$A40,FALSE)-AB84)))</f>
        <v>#N/A</v>
      </c>
      <c r="T84" s="64" t="e">
        <f>IF($G$51="50 Hz",NA(),(IF($G$56="No",(HLOOKUP($G$55,'Hidden Data'!$B$32:$AJ$48,'Hidden Data'!$A48,FALSE)),(HLOOKUP($G$55,'Hidden Data'!$B$32:$AJ$48,'Hidden Data'!$A48,FALSE))-U84)))</f>
        <v>#N/A</v>
      </c>
      <c r="U84" s="65" t="e">
        <f>(HLOOKUP($G$55,'Hidden Data'!$B$32:$AJ$40,'Hidden Data'!$A40,FALSE)/448.83)^2/(2*$S$73^2*(PI()/4*($H$56/12)^2)^2*32.2)</f>
        <v>#N/A</v>
      </c>
      <c r="V84" s="191" t="e">
        <f>IF($B$41="No",HLOOKUP(TEXT($G$59,"#"),'Hidden Data'!$B$54:$AW$70,'Hidden Data'!$A62,FALSE),HLOOKUP(TEXT($G$59,"#"),'Hidden Data'!$B$54:$AW$70,'Hidden Data'!$A62,FALSE)-AC84)</f>
        <v>#N/A</v>
      </c>
      <c r="W84" s="64" t="e">
        <f>HLOOKUP(TEXT($G$59,"#"),'Hidden Data'!$B$54:$AW$70,'Hidden Data'!$A70,FALSE)</f>
        <v>#N/A</v>
      </c>
      <c r="X84" s="191" t="e">
        <f>IF($B$41="No",HLOOKUP(TEXT($G$60,"#"),'Hidden Data'!$B$54:$AW$70,'Hidden Data'!$A62,FALSE),HLOOKUP(TEXT($G$60,"#"),'Hidden Data'!$B$54:$AW$70,'Hidden Data'!$A62,FALSE)-AD84)</f>
        <v>#N/A</v>
      </c>
      <c r="Y84" s="64" t="e">
        <f>HLOOKUP(TEXT($G$60,"#"),'Hidden Data'!$B$54:$AW$70,'Hidden Data'!$A70,FALSE)</f>
        <v>#N/A</v>
      </c>
      <c r="AA84" s="175" t="e">
        <f>($S$72*(PI()/4*$C$41^2)/144*SQRT(2*32.2*(HLOOKUP($G$53,'Hidden Data'!$B$32:$AJ$48,'Hidden Data'!$A48,FALSE))))*448.83</f>
        <v>#N/A</v>
      </c>
      <c r="AB84" s="175" t="e">
        <f>($S$72*(PI()/4*$C$41^2)/144*SQRT(2*32.2*(HLOOKUP($G$55,'Hidden Data'!$B$32:$AJ$48,'Hidden Data'!$A48,FALSE))))*448.83</f>
        <v>#N/A</v>
      </c>
      <c r="AC84" s="175" t="e">
        <f t="shared" si="0"/>
        <v>#N/A</v>
      </c>
      <c r="AD84" s="175" t="e">
        <f t="shared" si="1"/>
        <v>#N/A</v>
      </c>
    </row>
    <row r="85" spans="2:83" s="59" customFormat="1" ht="13.5" hidden="1" thickBot="1" x14ac:dyDescent="0.25">
      <c r="M85" s="61"/>
      <c r="N85" s="61"/>
      <c r="O85" s="61"/>
      <c r="P85" s="61"/>
    </row>
    <row r="86" spans="2:83" s="59" customFormat="1" hidden="1" x14ac:dyDescent="0.2">
      <c r="M86" s="61"/>
      <c r="N86" s="61"/>
      <c r="O86" s="61"/>
      <c r="P86" s="148" t="s">
        <v>206</v>
      </c>
      <c r="Q86" s="149" t="s">
        <v>207</v>
      </c>
      <c r="S86" s="148" t="s">
        <v>208</v>
      </c>
      <c r="T86" s="149" t="s">
        <v>209</v>
      </c>
      <c r="V86" s="148" t="s">
        <v>210</v>
      </c>
      <c r="W86" s="149" t="s">
        <v>211</v>
      </c>
      <c r="X86" s="148" t="s">
        <v>212</v>
      </c>
      <c r="Y86" s="149" t="s">
        <v>213</v>
      </c>
    </row>
    <row r="87" spans="2:83" s="59" customFormat="1" hidden="1" x14ac:dyDescent="0.2">
      <c r="M87" s="61"/>
      <c r="N87" s="61"/>
      <c r="O87" s="61"/>
      <c r="P87" s="62" t="e">
        <f>(Q77-Q78)/(P77-P78)</f>
        <v>#N/A</v>
      </c>
      <c r="Q87" s="63" t="e">
        <f>Q77-(P87*P77)</f>
        <v>#N/A</v>
      </c>
      <c r="S87" s="62" t="e">
        <f>(T77-T78)/(S77-S78)</f>
        <v>#N/A</v>
      </c>
      <c r="T87" s="63" t="e">
        <f>T77-(S87*S77)</f>
        <v>#N/A</v>
      </c>
      <c r="V87" s="62" t="e">
        <f>(W77-W78)/(V77-V78)</f>
        <v>#N/A</v>
      </c>
      <c r="W87" s="63" t="e">
        <f>W77-(V87*V77)</f>
        <v>#N/A</v>
      </c>
      <c r="X87" s="62" t="e">
        <f>(Y77-Y78)/(X77-X78)</f>
        <v>#N/A</v>
      </c>
      <c r="Y87" s="63" t="e">
        <f>Y77-(X87*X77)</f>
        <v>#N/A</v>
      </c>
    </row>
    <row r="88" spans="2:83" s="59" customFormat="1" hidden="1" x14ac:dyDescent="0.2">
      <c r="M88" s="61"/>
      <c r="N88" s="61"/>
      <c r="O88" s="61"/>
      <c r="P88" s="62" t="e">
        <f t="shared" ref="P88:P93" si="2">(Q78-Q79)/(P78-P79)</f>
        <v>#N/A</v>
      </c>
      <c r="Q88" s="63" t="e">
        <f t="shared" ref="Q88:Q93" si="3">Q78-(P88*P78)</f>
        <v>#N/A</v>
      </c>
      <c r="S88" s="62" t="e">
        <f t="shared" ref="S88:S93" si="4">(T78-T79)/(S78-S79)</f>
        <v>#N/A</v>
      </c>
      <c r="T88" s="63" t="e">
        <f t="shared" ref="T88:T93" si="5">T78-(S88*S78)</f>
        <v>#N/A</v>
      </c>
      <c r="V88" s="62" t="e">
        <f t="shared" ref="V88:X93" si="6">(W78-W79)/(V78-V79)</f>
        <v>#N/A</v>
      </c>
      <c r="W88" s="63" t="e">
        <f t="shared" ref="W88:Y93" si="7">W78-(V88*V78)</f>
        <v>#N/A</v>
      </c>
      <c r="X88" s="62" t="e">
        <f t="shared" si="6"/>
        <v>#N/A</v>
      </c>
      <c r="Y88" s="63" t="e">
        <f t="shared" si="7"/>
        <v>#N/A</v>
      </c>
    </row>
    <row r="89" spans="2:83" s="59" customFormat="1" hidden="1" x14ac:dyDescent="0.2">
      <c r="M89" s="61"/>
      <c r="N89" s="61"/>
      <c r="O89" s="61"/>
      <c r="P89" s="62" t="e">
        <f t="shared" si="2"/>
        <v>#N/A</v>
      </c>
      <c r="Q89" s="63" t="e">
        <f t="shared" si="3"/>
        <v>#N/A</v>
      </c>
      <c r="S89" s="62" t="e">
        <f t="shared" si="4"/>
        <v>#N/A</v>
      </c>
      <c r="T89" s="63" t="e">
        <f t="shared" si="5"/>
        <v>#N/A</v>
      </c>
      <c r="V89" s="62" t="e">
        <f t="shared" si="6"/>
        <v>#N/A</v>
      </c>
      <c r="W89" s="63" t="e">
        <f t="shared" si="7"/>
        <v>#N/A</v>
      </c>
      <c r="X89" s="62" t="e">
        <f t="shared" si="6"/>
        <v>#N/A</v>
      </c>
      <c r="Y89" s="63" t="e">
        <f t="shared" si="7"/>
        <v>#N/A</v>
      </c>
    </row>
    <row r="90" spans="2:83" s="59" customFormat="1" hidden="1" x14ac:dyDescent="0.2">
      <c r="M90" s="61"/>
      <c r="N90" s="61"/>
      <c r="O90" s="61"/>
      <c r="P90" s="62" t="e">
        <f t="shared" si="2"/>
        <v>#N/A</v>
      </c>
      <c r="Q90" s="63" t="e">
        <f t="shared" si="3"/>
        <v>#N/A</v>
      </c>
      <c r="S90" s="62" t="e">
        <f t="shared" si="4"/>
        <v>#N/A</v>
      </c>
      <c r="T90" s="63" t="e">
        <f t="shared" si="5"/>
        <v>#N/A</v>
      </c>
      <c r="V90" s="62" t="e">
        <f t="shared" si="6"/>
        <v>#N/A</v>
      </c>
      <c r="W90" s="63" t="e">
        <f t="shared" si="7"/>
        <v>#N/A</v>
      </c>
      <c r="X90" s="62" t="e">
        <f t="shared" si="6"/>
        <v>#N/A</v>
      </c>
      <c r="Y90" s="63" t="e">
        <f t="shared" si="7"/>
        <v>#N/A</v>
      </c>
    </row>
    <row r="91" spans="2:83" s="59" customFormat="1" hidden="1" x14ac:dyDescent="0.2">
      <c r="M91" s="61"/>
      <c r="N91" s="61"/>
      <c r="O91" s="61"/>
      <c r="P91" s="62" t="e">
        <f t="shared" si="2"/>
        <v>#N/A</v>
      </c>
      <c r="Q91" s="63" t="e">
        <f t="shared" si="3"/>
        <v>#N/A</v>
      </c>
      <c r="S91" s="62" t="e">
        <f t="shared" si="4"/>
        <v>#N/A</v>
      </c>
      <c r="T91" s="63" t="e">
        <f t="shared" si="5"/>
        <v>#N/A</v>
      </c>
      <c r="V91" s="62" t="e">
        <f t="shared" si="6"/>
        <v>#N/A</v>
      </c>
      <c r="W91" s="63" t="e">
        <f t="shared" si="7"/>
        <v>#N/A</v>
      </c>
      <c r="X91" s="62" t="e">
        <f t="shared" si="6"/>
        <v>#N/A</v>
      </c>
      <c r="Y91" s="63" t="e">
        <f t="shared" si="7"/>
        <v>#N/A</v>
      </c>
    </row>
    <row r="92" spans="2:83" s="59" customFormat="1" hidden="1" x14ac:dyDescent="0.2">
      <c r="M92" s="61"/>
      <c r="N92" s="61"/>
      <c r="O92" s="61"/>
      <c r="P92" s="62" t="e">
        <f t="shared" si="2"/>
        <v>#N/A</v>
      </c>
      <c r="Q92" s="63" t="e">
        <f t="shared" si="3"/>
        <v>#N/A</v>
      </c>
      <c r="S92" s="62" t="e">
        <f t="shared" si="4"/>
        <v>#N/A</v>
      </c>
      <c r="T92" s="63" t="e">
        <f t="shared" si="5"/>
        <v>#N/A</v>
      </c>
      <c r="V92" s="62" t="e">
        <f t="shared" si="6"/>
        <v>#N/A</v>
      </c>
      <c r="W92" s="63" t="e">
        <f t="shared" si="7"/>
        <v>#N/A</v>
      </c>
      <c r="X92" s="62" t="e">
        <f t="shared" si="6"/>
        <v>#N/A</v>
      </c>
      <c r="Y92" s="63" t="e">
        <f t="shared" si="7"/>
        <v>#N/A</v>
      </c>
    </row>
    <row r="93" spans="2:83" s="59" customFormat="1" ht="13.5" hidden="1" thickBot="1" x14ac:dyDescent="0.25">
      <c r="M93" s="61"/>
      <c r="N93" s="61"/>
      <c r="O93" s="61"/>
      <c r="P93" s="150" t="e">
        <f t="shared" si="2"/>
        <v>#N/A</v>
      </c>
      <c r="Q93" s="151" t="e">
        <f t="shared" si="3"/>
        <v>#N/A</v>
      </c>
      <c r="S93" s="150" t="e">
        <f t="shared" si="4"/>
        <v>#N/A</v>
      </c>
      <c r="T93" s="151" t="e">
        <f t="shared" si="5"/>
        <v>#N/A</v>
      </c>
      <c r="V93" s="150" t="e">
        <f t="shared" si="6"/>
        <v>#N/A</v>
      </c>
      <c r="W93" s="151" t="e">
        <f t="shared" si="7"/>
        <v>#N/A</v>
      </c>
      <c r="X93" s="150" t="e">
        <f t="shared" si="6"/>
        <v>#N/A</v>
      </c>
      <c r="Y93" s="151" t="e">
        <f t="shared" si="7"/>
        <v>#N/A</v>
      </c>
    </row>
    <row r="94" spans="2:83" s="59" customFormat="1" hidden="1" x14ac:dyDescent="0.2">
      <c r="M94" s="61"/>
      <c r="N94" s="61"/>
      <c r="O94" s="61"/>
      <c r="P94" s="61"/>
      <c r="AH94" s="147" t="s">
        <v>0</v>
      </c>
      <c r="AI94" s="147" t="s">
        <v>47</v>
      </c>
      <c r="AV94" s="147" t="s">
        <v>0</v>
      </c>
      <c r="AW94" s="147" t="s">
        <v>47</v>
      </c>
      <c r="BJ94" s="147" t="s">
        <v>0</v>
      </c>
      <c r="BK94" s="147" t="s">
        <v>47</v>
      </c>
      <c r="BX94" s="147" t="s">
        <v>0</v>
      </c>
      <c r="BY94" s="147" t="s">
        <v>47</v>
      </c>
    </row>
    <row r="95" spans="2:83" s="59" customFormat="1" ht="13.5" hidden="1" thickBot="1" x14ac:dyDescent="0.25">
      <c r="M95" s="61"/>
      <c r="N95" s="61"/>
      <c r="O95" s="61"/>
      <c r="P95" s="61"/>
      <c r="AD95" s="131" t="s">
        <v>262</v>
      </c>
      <c r="AH95" s="177">
        <f>MAX(AB96,AD96,AF96,AH96,AJ96,AL96,AN96)</f>
        <v>0</v>
      </c>
      <c r="AI95" s="177">
        <f>MAX(AC96,AE96,AG96,AI96,AK96,AM96,AO96)</f>
        <v>0</v>
      </c>
      <c r="AR95" s="131" t="s">
        <v>265</v>
      </c>
      <c r="AV95" s="177">
        <f>MAX(AP96,AR96,AT96,AV96,AX96,AZ96,BB96)</f>
        <v>0</v>
      </c>
      <c r="AW95" s="177">
        <f>MAX(AQ96,AS96,AU96,AW96,AY96,BA96,BC96)</f>
        <v>0</v>
      </c>
      <c r="BF95" s="131" t="s">
        <v>218</v>
      </c>
      <c r="BJ95" s="177">
        <f>MAX(BD96,BF96,BH96,BJ96,BL96,BN96,BP96)</f>
        <v>0</v>
      </c>
      <c r="BK95" s="177">
        <f>MAX(BE96,BG96,BI96,BK96,BM96,BO96,BQ96)</f>
        <v>0</v>
      </c>
      <c r="BT95" s="131" t="s">
        <v>266</v>
      </c>
      <c r="BX95" s="177">
        <f>MAX(BR96,BT96,BV96,BX96,BZ96,CB96,CD96)</f>
        <v>0</v>
      </c>
      <c r="BY95" s="177">
        <f>MAX(BS96,BU96,BW96,BY96,CA96,CC96,CE96)</f>
        <v>0</v>
      </c>
    </row>
    <row r="96" spans="2:83" s="59" customFormat="1" hidden="1" x14ac:dyDescent="0.2">
      <c r="M96" s="61"/>
      <c r="N96" s="61"/>
      <c r="O96" s="61"/>
      <c r="P96" s="61"/>
      <c r="AB96" s="168">
        <f t="array" ref="AB96">MAX(IF(ISERROR(AB101:AB561),0,AB101:AB561))</f>
        <v>0</v>
      </c>
      <c r="AC96" s="169">
        <f t="array" ref="AC96">MAX(IF(ISERROR(AC101:AC561),0,AC101:AC561))</f>
        <v>0</v>
      </c>
      <c r="AD96" s="169">
        <f t="array" ref="AD96">MAX(IF(ISERROR(AD101:AD561),0,AD101:AD561))</f>
        <v>0</v>
      </c>
      <c r="AE96" s="169">
        <f t="array" ref="AE96">MAX(IF(ISERROR(AE101:AE561),0,AE101:AE561))</f>
        <v>0</v>
      </c>
      <c r="AF96" s="169">
        <f t="array" ref="AF96">MAX(IF(ISERROR(AF101:AF561),0,AF101:AF561))</f>
        <v>0</v>
      </c>
      <c r="AG96" s="169">
        <f t="array" ref="AG96">MAX(IF(ISERROR(AG101:AG561),0,AG101:AG561))</f>
        <v>0</v>
      </c>
      <c r="AH96" s="169">
        <f t="array" ref="AH96">MAX(IF(ISERROR(AH101:AH561),0,AH101:AH561))</f>
        <v>0</v>
      </c>
      <c r="AI96" s="169">
        <f t="array" ref="AI96">MAX(IF(ISERROR(AI101:AI561),0,AI101:AI561))</f>
        <v>0</v>
      </c>
      <c r="AJ96" s="169">
        <f t="array" ref="AJ96">MAX(IF(ISERROR(AJ101:AJ561),0,AJ101:AJ561))</f>
        <v>0</v>
      </c>
      <c r="AK96" s="169">
        <f t="array" ref="AK96">MAX(IF(ISERROR(AK101:AK561),0,AK101:AK561))</f>
        <v>0</v>
      </c>
      <c r="AL96" s="169">
        <f t="array" ref="AL96">MAX(IF(ISERROR(AL101:AL561),0,AL101:AL561))</f>
        <v>0</v>
      </c>
      <c r="AM96" s="169">
        <f t="array" ref="AM96">MAX(IF(ISERROR(AM101:AM561),0,AM101:AM561))</f>
        <v>0</v>
      </c>
      <c r="AN96" s="169">
        <f t="array" ref="AN96">MAX(IF(ISERROR(AN101:AN561),0,AN101:AN561))</f>
        <v>0</v>
      </c>
      <c r="AO96" s="170">
        <f t="array" ref="AO96">MAX(IF(ISERROR(AO101:AO561),0,AO101:AO561))</f>
        <v>0</v>
      </c>
      <c r="AP96" s="168">
        <f t="array" ref="AP96">MAX(IF(ISERROR(AP101:AP561),0,AP101:AP561))</f>
        <v>0</v>
      </c>
      <c r="AQ96" s="169">
        <f t="array" ref="AQ96">MAX(IF(ISERROR(AQ101:AQ561),0,AQ101:AQ561))</f>
        <v>0</v>
      </c>
      <c r="AR96" s="169">
        <f t="array" ref="AR96">MAX(IF(ISERROR(AR101:AR561),0,AR101:AR561))</f>
        <v>0</v>
      </c>
      <c r="AS96" s="169">
        <f t="array" ref="AS96">MAX(IF(ISERROR(AS101:AS561),0,AS101:AS561))</f>
        <v>0</v>
      </c>
      <c r="AT96" s="169">
        <f t="array" ref="AT96">MAX(IF(ISERROR(AT101:AT561),0,AT101:AT561))</f>
        <v>0</v>
      </c>
      <c r="AU96" s="169">
        <f t="array" ref="AU96">MAX(IF(ISERROR(AU101:AU561),0,AU101:AU561))</f>
        <v>0</v>
      </c>
      <c r="AV96" s="169">
        <f t="array" ref="AV96">MAX(IF(ISERROR(AV101:AV561),0,AV101:AV561))</f>
        <v>0</v>
      </c>
      <c r="AW96" s="169">
        <f t="array" ref="AW96">MAX(IF(ISERROR(AW101:AW561),0,AW101:AW561))</f>
        <v>0</v>
      </c>
      <c r="AX96" s="169">
        <f t="array" ref="AX96">MAX(IF(ISERROR(AX101:AX561),0,AX101:AX561))</f>
        <v>0</v>
      </c>
      <c r="AY96" s="169">
        <f t="array" ref="AY96">MAX(IF(ISERROR(AY101:AY561),0,AY101:AY561))</f>
        <v>0</v>
      </c>
      <c r="AZ96" s="169">
        <f t="array" ref="AZ96">MAX(IF(ISERROR(AZ101:AZ561),0,AZ101:AZ561))</f>
        <v>0</v>
      </c>
      <c r="BA96" s="169">
        <f t="array" ref="BA96">MAX(IF(ISERROR(BA101:BA561),0,BA101:BA561))</f>
        <v>0</v>
      </c>
      <c r="BB96" s="169">
        <f t="array" ref="BB96">MAX(IF(ISERROR(BB101:BB561),0,BB101:BB561))</f>
        <v>0</v>
      </c>
      <c r="BC96" s="170">
        <f t="array" ref="BC96">MAX(IF(ISERROR(BC101:BC561),0,BC101:BC561))</f>
        <v>0</v>
      </c>
      <c r="BD96" s="168">
        <f t="array" ref="BD96">MAX(IF(ISERROR(BD101:BD561),0,BD101:BD561))</f>
        <v>0</v>
      </c>
      <c r="BE96" s="169">
        <f t="array" ref="BE96">MAX(IF(ISERROR(BE101:BE561),0,BE101:BE561))</f>
        <v>0</v>
      </c>
      <c r="BF96" s="169">
        <f t="array" ref="BF96">MAX(IF(ISERROR(BF101:BF561),0,BF101:BF561))</f>
        <v>0</v>
      </c>
      <c r="BG96" s="169">
        <f t="array" ref="BG96">MAX(IF(ISERROR(BG101:BG561),0,BG101:BG561))</f>
        <v>0</v>
      </c>
      <c r="BH96" s="169">
        <f t="array" ref="BH96">MAX(IF(ISERROR(BH101:BH561),0,BH101:BH561))</f>
        <v>0</v>
      </c>
      <c r="BI96" s="169">
        <f t="array" ref="BI96">MAX(IF(ISERROR(BI101:BI561),0,BI101:BI561))</f>
        <v>0</v>
      </c>
      <c r="BJ96" s="169">
        <f t="array" ref="BJ96">MAX(IF(ISERROR(BJ101:BJ561),0,BJ101:BJ561))</f>
        <v>0</v>
      </c>
      <c r="BK96" s="169">
        <f t="array" ref="BK96">MAX(IF(ISERROR(BK101:BK561),0,BK101:BK561))</f>
        <v>0</v>
      </c>
      <c r="BL96" s="169">
        <f t="array" ref="BL96">MAX(IF(ISERROR(BL101:BL561),0,BL101:BL561))</f>
        <v>0</v>
      </c>
      <c r="BM96" s="169">
        <f t="array" ref="BM96">MAX(IF(ISERROR(BM101:BM561),0,BM101:BM561))</f>
        <v>0</v>
      </c>
      <c r="BN96" s="169">
        <f t="array" ref="BN96">MAX(IF(ISERROR(BN101:BN561),0,BN101:BN561))</f>
        <v>0</v>
      </c>
      <c r="BO96" s="169">
        <f t="array" ref="BO96">MAX(IF(ISERROR(BO101:BO561),0,BO101:BO561))</f>
        <v>0</v>
      </c>
      <c r="BP96" s="169">
        <f t="array" ref="BP96">MAX(IF(ISERROR(BP101:BP561),0,BP101:BP561))</f>
        <v>0</v>
      </c>
      <c r="BQ96" s="170">
        <f t="array" ref="BQ96">MAX(IF(ISERROR(BQ101:BQ561),0,BQ101:BQ561))</f>
        <v>0</v>
      </c>
      <c r="BR96" s="168">
        <f t="array" ref="BR96">MAX(IF(ISERROR(BR101:BR561),0,BR101:BR561))</f>
        <v>0</v>
      </c>
      <c r="BS96" s="169">
        <f t="array" ref="BS96">MAX(IF(ISERROR(BS101:BS561),0,BS101:BS561))</f>
        <v>0</v>
      </c>
      <c r="BT96" s="169">
        <f t="array" ref="BT96">MAX(IF(ISERROR(BT101:BT561),0,BT101:BT561))</f>
        <v>0</v>
      </c>
      <c r="BU96" s="169">
        <f t="array" ref="BU96">MAX(IF(ISERROR(BU101:BU561),0,BU101:BU561))</f>
        <v>0</v>
      </c>
      <c r="BV96" s="169">
        <f t="array" ref="BV96">MAX(IF(ISERROR(BV101:BV561),0,BV101:BV561))</f>
        <v>0</v>
      </c>
      <c r="BW96" s="169">
        <f t="array" ref="BW96">MAX(IF(ISERROR(BW101:BW561),0,BW101:BW561))</f>
        <v>0</v>
      </c>
      <c r="BX96" s="169">
        <f t="array" ref="BX96">MAX(IF(ISERROR(BX101:BX561),0,BX101:BX561))</f>
        <v>0</v>
      </c>
      <c r="BY96" s="169">
        <f t="array" ref="BY96">MAX(IF(ISERROR(BY101:BY561),0,BY101:BY561))</f>
        <v>0</v>
      </c>
      <c r="BZ96" s="169">
        <f t="array" ref="BZ96">MAX(IF(ISERROR(BZ101:BZ561),0,BZ101:BZ561))</f>
        <v>0</v>
      </c>
      <c r="CA96" s="169">
        <f t="array" ref="CA96">MAX(IF(ISERROR(CA101:CA561),0,CA101:CA561))</f>
        <v>0</v>
      </c>
      <c r="CB96" s="169">
        <f t="array" ref="CB96">MAX(IF(ISERROR(CB101:CB561),0,CB101:CB561))</f>
        <v>0</v>
      </c>
      <c r="CC96" s="169">
        <f t="array" ref="CC96">MAX(IF(ISERROR(CC101:CC561),0,CC101:CC561))</f>
        <v>0</v>
      </c>
      <c r="CD96" s="169">
        <f t="array" ref="CD96">MAX(IF(ISERROR(CD101:CD561),0,CD101:CD561))</f>
        <v>0</v>
      </c>
      <c r="CE96" s="170">
        <f t="array" ref="CE96">MAX(IF(ISERROR(CE101:CE561),0,CE101:CE561))</f>
        <v>0</v>
      </c>
    </row>
    <row r="97" spans="2:83" s="59" customFormat="1" ht="13.5" hidden="1" thickBot="1" x14ac:dyDescent="0.25">
      <c r="M97" s="61"/>
      <c r="N97" s="61"/>
      <c r="O97" s="61"/>
      <c r="P97" s="61"/>
      <c r="AB97" s="171"/>
      <c r="AC97" s="172"/>
      <c r="AD97" s="172"/>
      <c r="AE97" s="172"/>
      <c r="AF97" s="173" t="s">
        <v>217</v>
      </c>
      <c r="AG97" s="172"/>
      <c r="AH97" s="172"/>
      <c r="AI97" s="172"/>
      <c r="AJ97" s="172"/>
      <c r="AK97" s="172"/>
      <c r="AL97" s="172"/>
      <c r="AM97" s="172"/>
      <c r="AN97" s="172"/>
      <c r="AO97" s="174"/>
      <c r="AP97" s="171"/>
      <c r="AQ97" s="172"/>
      <c r="AR97" s="172"/>
      <c r="AS97" s="172"/>
      <c r="AT97" s="173" t="s">
        <v>217</v>
      </c>
      <c r="AU97" s="172"/>
      <c r="AV97" s="172"/>
      <c r="AW97" s="172"/>
      <c r="AX97" s="172"/>
      <c r="AY97" s="172"/>
      <c r="AZ97" s="172"/>
      <c r="BA97" s="172"/>
      <c r="BB97" s="172"/>
      <c r="BC97" s="174"/>
      <c r="BD97" s="171"/>
      <c r="BE97" s="172"/>
      <c r="BF97" s="172"/>
      <c r="BG97" s="172"/>
      <c r="BH97" s="173" t="s">
        <v>217</v>
      </c>
      <c r="BI97" s="172"/>
      <c r="BJ97" s="172"/>
      <c r="BK97" s="172"/>
      <c r="BL97" s="172"/>
      <c r="BM97" s="172"/>
      <c r="BN97" s="172"/>
      <c r="BO97" s="172"/>
      <c r="BP97" s="172"/>
      <c r="BQ97" s="174"/>
      <c r="BR97" s="171"/>
      <c r="BS97" s="172"/>
      <c r="BT97" s="172"/>
      <c r="BU97" s="172"/>
      <c r="BV97" s="173" t="s">
        <v>217</v>
      </c>
      <c r="BW97" s="172"/>
      <c r="BX97" s="172"/>
      <c r="BY97" s="172"/>
      <c r="BZ97" s="172"/>
      <c r="CA97" s="172"/>
      <c r="CB97" s="172"/>
      <c r="CC97" s="172"/>
      <c r="CD97" s="172"/>
      <c r="CE97" s="174"/>
    </row>
    <row r="98" spans="2:83" s="59" customFormat="1" hidden="1" x14ac:dyDescent="0.2">
      <c r="M98" s="61"/>
      <c r="N98" s="61"/>
      <c r="O98" s="61"/>
      <c r="P98" s="61"/>
      <c r="AA98" s="152"/>
      <c r="AB98" s="215" t="s">
        <v>263</v>
      </c>
      <c r="AC98" s="216"/>
      <c r="AD98" s="216"/>
      <c r="AE98" s="216"/>
      <c r="AF98" s="216"/>
      <c r="AG98" s="216"/>
      <c r="AH98" s="216"/>
      <c r="AI98" s="216"/>
      <c r="AJ98" s="216"/>
      <c r="AK98" s="216"/>
      <c r="AL98" s="216"/>
      <c r="AM98" s="216"/>
      <c r="AN98" s="216"/>
      <c r="AO98" s="217"/>
      <c r="AP98" s="215" t="s">
        <v>264</v>
      </c>
      <c r="AQ98" s="216"/>
      <c r="AR98" s="216"/>
      <c r="AS98" s="216"/>
      <c r="AT98" s="216"/>
      <c r="AU98" s="216"/>
      <c r="AV98" s="216"/>
      <c r="AW98" s="216"/>
      <c r="AX98" s="216"/>
      <c r="AY98" s="216"/>
      <c r="AZ98" s="216"/>
      <c r="BA98" s="216"/>
      <c r="BB98" s="216"/>
      <c r="BC98" s="217"/>
      <c r="BD98" s="215" t="s">
        <v>216</v>
      </c>
      <c r="BE98" s="216"/>
      <c r="BF98" s="216"/>
      <c r="BG98" s="216"/>
      <c r="BH98" s="216"/>
      <c r="BI98" s="216"/>
      <c r="BJ98" s="216"/>
      <c r="BK98" s="216"/>
      <c r="BL98" s="216"/>
      <c r="BM98" s="216"/>
      <c r="BN98" s="216"/>
      <c r="BO98" s="216"/>
      <c r="BP98" s="216"/>
      <c r="BQ98" s="217"/>
      <c r="BR98" s="215" t="s">
        <v>219</v>
      </c>
      <c r="BS98" s="216"/>
      <c r="BT98" s="216"/>
      <c r="BU98" s="216"/>
      <c r="BV98" s="216"/>
      <c r="BW98" s="216"/>
      <c r="BX98" s="216"/>
      <c r="BY98" s="216"/>
      <c r="BZ98" s="216"/>
      <c r="CA98" s="216"/>
      <c r="CB98" s="216"/>
      <c r="CC98" s="216"/>
      <c r="CD98" s="216"/>
      <c r="CE98" s="217"/>
    </row>
    <row r="99" spans="2:83" s="59" customFormat="1" hidden="1" x14ac:dyDescent="0.2">
      <c r="C99" s="59" t="s">
        <v>193</v>
      </c>
      <c r="E99" s="59" t="s">
        <v>194</v>
      </c>
      <c r="F99" s="59" t="s">
        <v>194</v>
      </c>
      <c r="G99" s="59" t="s">
        <v>194</v>
      </c>
      <c r="I99" s="59" t="s">
        <v>194</v>
      </c>
      <c r="J99" s="59" t="s">
        <v>194</v>
      </c>
      <c r="K99" s="59" t="s">
        <v>194</v>
      </c>
      <c r="L99" s="59" t="s">
        <v>194</v>
      </c>
      <c r="M99" s="59" t="s">
        <v>194</v>
      </c>
      <c r="N99" s="59" t="s">
        <v>193</v>
      </c>
      <c r="O99" s="61" t="s">
        <v>194</v>
      </c>
      <c r="P99" s="59" t="s">
        <v>194</v>
      </c>
      <c r="Q99" s="59" t="s">
        <v>194</v>
      </c>
      <c r="R99" s="59" t="s">
        <v>194</v>
      </c>
      <c r="S99" s="59" t="s">
        <v>194</v>
      </c>
      <c r="T99" s="59" t="s">
        <v>194</v>
      </c>
      <c r="U99" s="59" t="s">
        <v>194</v>
      </c>
      <c r="V99" s="131" t="s">
        <v>193</v>
      </c>
      <c r="Z99" s="213" t="s">
        <v>195</v>
      </c>
      <c r="AA99" s="213"/>
      <c r="AB99" s="214" t="s">
        <v>200</v>
      </c>
      <c r="AC99" s="206"/>
      <c r="AD99" s="206" t="s">
        <v>201</v>
      </c>
      <c r="AE99" s="206"/>
      <c r="AF99" s="206" t="s">
        <v>202</v>
      </c>
      <c r="AG99" s="206"/>
      <c r="AH99" s="206" t="s">
        <v>203</v>
      </c>
      <c r="AI99" s="206"/>
      <c r="AJ99" s="206" t="s">
        <v>204</v>
      </c>
      <c r="AK99" s="206"/>
      <c r="AL99" s="207" t="s">
        <v>214</v>
      </c>
      <c r="AM99" s="206"/>
      <c r="AN99" s="207" t="s">
        <v>215</v>
      </c>
      <c r="AO99" s="208"/>
      <c r="AP99" s="214" t="s">
        <v>200</v>
      </c>
      <c r="AQ99" s="206"/>
      <c r="AR99" s="206" t="s">
        <v>201</v>
      </c>
      <c r="AS99" s="206"/>
      <c r="AT99" s="206" t="s">
        <v>202</v>
      </c>
      <c r="AU99" s="206"/>
      <c r="AV99" s="206" t="s">
        <v>203</v>
      </c>
      <c r="AW99" s="206"/>
      <c r="AX99" s="206" t="s">
        <v>204</v>
      </c>
      <c r="AY99" s="206"/>
      <c r="AZ99" s="207" t="s">
        <v>214</v>
      </c>
      <c r="BA99" s="206"/>
      <c r="BB99" s="207" t="s">
        <v>215</v>
      </c>
      <c r="BC99" s="208"/>
      <c r="BD99" s="214" t="s">
        <v>200</v>
      </c>
      <c r="BE99" s="206"/>
      <c r="BF99" s="206" t="s">
        <v>201</v>
      </c>
      <c r="BG99" s="206"/>
      <c r="BH99" s="206" t="s">
        <v>202</v>
      </c>
      <c r="BI99" s="206"/>
      <c r="BJ99" s="206" t="s">
        <v>203</v>
      </c>
      <c r="BK99" s="206"/>
      <c r="BL99" s="206" t="s">
        <v>204</v>
      </c>
      <c r="BM99" s="206"/>
      <c r="BN99" s="207" t="s">
        <v>214</v>
      </c>
      <c r="BO99" s="206"/>
      <c r="BP99" s="207" t="s">
        <v>215</v>
      </c>
      <c r="BQ99" s="208"/>
      <c r="BR99" s="214" t="s">
        <v>200</v>
      </c>
      <c r="BS99" s="206"/>
      <c r="BT99" s="206" t="s">
        <v>201</v>
      </c>
      <c r="BU99" s="206"/>
      <c r="BV99" s="206" t="s">
        <v>202</v>
      </c>
      <c r="BW99" s="206"/>
      <c r="BX99" s="206" t="s">
        <v>203</v>
      </c>
      <c r="BY99" s="206"/>
      <c r="BZ99" s="206" t="s">
        <v>204</v>
      </c>
      <c r="CA99" s="206"/>
      <c r="CB99" s="207" t="s">
        <v>214</v>
      </c>
      <c r="CC99" s="206"/>
      <c r="CD99" s="207" t="s">
        <v>215</v>
      </c>
      <c r="CE99" s="208"/>
    </row>
    <row r="100" spans="2:83" s="59" customFormat="1" ht="13.5" hidden="1" thickBot="1" x14ac:dyDescent="0.25">
      <c r="C100" s="66" t="s">
        <v>0</v>
      </c>
      <c r="D100" s="66"/>
      <c r="E100" s="66" t="s">
        <v>14</v>
      </c>
      <c r="F100" s="66" t="s">
        <v>13</v>
      </c>
      <c r="G100" s="66" t="s">
        <v>18</v>
      </c>
      <c r="H100" s="66"/>
      <c r="I100" s="66" t="s">
        <v>12</v>
      </c>
      <c r="J100" s="66" t="s">
        <v>146</v>
      </c>
      <c r="K100" s="66" t="s">
        <v>133</v>
      </c>
      <c r="L100" s="66" t="s">
        <v>26</v>
      </c>
      <c r="M100" s="66" t="s">
        <v>31</v>
      </c>
      <c r="N100" s="66" t="s">
        <v>23</v>
      </c>
      <c r="O100" s="66" t="s">
        <v>17</v>
      </c>
      <c r="P100" s="66" t="s">
        <v>76</v>
      </c>
      <c r="Q100" s="66" t="s">
        <v>77</v>
      </c>
      <c r="R100" s="66" t="s">
        <v>78</v>
      </c>
      <c r="S100" s="66" t="s">
        <v>79</v>
      </c>
      <c r="T100" s="66" t="s">
        <v>80</v>
      </c>
      <c r="U100" s="134" t="s">
        <v>171</v>
      </c>
      <c r="V100" s="131" t="s">
        <v>277</v>
      </c>
      <c r="W100" s="131" t="s">
        <v>279</v>
      </c>
      <c r="Z100" s="140" t="s">
        <v>198</v>
      </c>
      <c r="AA100" s="140" t="s">
        <v>199</v>
      </c>
      <c r="AB100" s="159" t="s">
        <v>196</v>
      </c>
      <c r="AC100" s="160" t="s">
        <v>197</v>
      </c>
      <c r="AD100" s="160" t="s">
        <v>196</v>
      </c>
      <c r="AE100" s="160" t="s">
        <v>197</v>
      </c>
      <c r="AF100" s="160" t="s">
        <v>196</v>
      </c>
      <c r="AG100" s="160" t="s">
        <v>197</v>
      </c>
      <c r="AH100" s="160" t="s">
        <v>196</v>
      </c>
      <c r="AI100" s="160" t="s">
        <v>197</v>
      </c>
      <c r="AJ100" s="160" t="s">
        <v>196</v>
      </c>
      <c r="AK100" s="160" t="s">
        <v>197</v>
      </c>
      <c r="AL100" s="160" t="s">
        <v>196</v>
      </c>
      <c r="AM100" s="160" t="s">
        <v>197</v>
      </c>
      <c r="AN100" s="160" t="s">
        <v>196</v>
      </c>
      <c r="AO100" s="161" t="s">
        <v>197</v>
      </c>
      <c r="AP100" s="159" t="s">
        <v>196</v>
      </c>
      <c r="AQ100" s="160" t="s">
        <v>197</v>
      </c>
      <c r="AR100" s="160" t="s">
        <v>196</v>
      </c>
      <c r="AS100" s="160" t="s">
        <v>197</v>
      </c>
      <c r="AT100" s="160" t="s">
        <v>196</v>
      </c>
      <c r="AU100" s="160" t="s">
        <v>197</v>
      </c>
      <c r="AV100" s="160" t="s">
        <v>196</v>
      </c>
      <c r="AW100" s="160" t="s">
        <v>197</v>
      </c>
      <c r="AX100" s="160" t="s">
        <v>196</v>
      </c>
      <c r="AY100" s="160" t="s">
        <v>197</v>
      </c>
      <c r="AZ100" s="160" t="s">
        <v>196</v>
      </c>
      <c r="BA100" s="160" t="s">
        <v>197</v>
      </c>
      <c r="BB100" s="160" t="s">
        <v>196</v>
      </c>
      <c r="BC100" s="161" t="s">
        <v>197</v>
      </c>
      <c r="BD100" s="159" t="s">
        <v>196</v>
      </c>
      <c r="BE100" s="160" t="s">
        <v>197</v>
      </c>
      <c r="BF100" s="160" t="s">
        <v>196</v>
      </c>
      <c r="BG100" s="160" t="s">
        <v>197</v>
      </c>
      <c r="BH100" s="160" t="s">
        <v>196</v>
      </c>
      <c r="BI100" s="160" t="s">
        <v>197</v>
      </c>
      <c r="BJ100" s="160" t="s">
        <v>196</v>
      </c>
      <c r="BK100" s="160" t="s">
        <v>197</v>
      </c>
      <c r="BL100" s="160" t="s">
        <v>196</v>
      </c>
      <c r="BM100" s="160" t="s">
        <v>197</v>
      </c>
      <c r="BN100" s="160" t="s">
        <v>196</v>
      </c>
      <c r="BO100" s="160" t="s">
        <v>197</v>
      </c>
      <c r="BP100" s="160" t="s">
        <v>196</v>
      </c>
      <c r="BQ100" s="161" t="s">
        <v>197</v>
      </c>
      <c r="BR100" s="159" t="s">
        <v>196</v>
      </c>
      <c r="BS100" s="160" t="s">
        <v>197</v>
      </c>
      <c r="BT100" s="160" t="s">
        <v>196</v>
      </c>
      <c r="BU100" s="160" t="s">
        <v>197</v>
      </c>
      <c r="BV100" s="160" t="s">
        <v>196</v>
      </c>
      <c r="BW100" s="160" t="s">
        <v>197</v>
      </c>
      <c r="BX100" s="160" t="s">
        <v>196</v>
      </c>
      <c r="BY100" s="160" t="s">
        <v>197</v>
      </c>
      <c r="BZ100" s="160" t="s">
        <v>196</v>
      </c>
      <c r="CA100" s="160" t="s">
        <v>197</v>
      </c>
      <c r="CB100" s="160" t="s">
        <v>196</v>
      </c>
      <c r="CC100" s="160" t="s">
        <v>197</v>
      </c>
      <c r="CD100" s="160" t="s">
        <v>196</v>
      </c>
      <c r="CE100" s="161" t="s">
        <v>197</v>
      </c>
    </row>
    <row r="101" spans="2:83" s="59" customFormat="1" ht="13.5" hidden="1" thickTop="1" x14ac:dyDescent="0.2">
      <c r="B101" s="59">
        <v>0</v>
      </c>
      <c r="C101" s="67">
        <v>0</v>
      </c>
      <c r="D101" s="67"/>
      <c r="E101" s="67">
        <f>IF(C101&lt;&gt;" ",$B$9, " ")</f>
        <v>8</v>
      </c>
      <c r="F101" s="68">
        <f>IF(C101&lt;&gt;" ",((10.4394*(($C101^1.852)/(($B$59^1.852)*(VLOOKUP($B$17,'Hidden Data'!$A$4:$E$17,(IF($B$18="SCH 40",3,IF($B$18="SCH 80",4,5))))^4.8655))*$B$16))+IF($B$15&lt;2,0,(10.4394*((($C$19/100*$C101)^1.852)/(($B$59^1.852)*(VLOOKUP($B$20,'Hidden Data'!$A$4:$E$17,(IF($B$21="SCH 40",3,IF($B$21="SCH 80",4,5))))^4.8655))*$B$19)))+IF($B$15&lt;3,0,(10.4394*((($C$22/100*$C101)^1.852)/(($B$59^1.852)*(VLOOKUP($B$23,'Hidden Data'!$A$4:$E$17,(IF($B$24="SCH 40",3,IF($B$24="SCH 80",4,5))))^4.8655))*$B$22)))+K101+L101+M101+P101+Q101+R101+S101+T101)*(1+$B$42/100), " ")</f>
        <v>0</v>
      </c>
      <c r="G101" s="68">
        <f>IF(C101&lt;&gt;" ",E101+F101, " ")</f>
        <v>8</v>
      </c>
      <c r="H101" s="68"/>
      <c r="I101" s="68">
        <f t="shared" ref="I101:I164" si="8">IF(C101&lt;&gt;" ",IF($B$48="Low Pressure Pipe",($C101/448.83/$B$50)^2/(2*$B$60^2*(PI()/4*($B$51/12)^2)^2*32.2),IF($B$48="Spider Valve",J101,IF($B$48="Force Main",U101,0))),0)</f>
        <v>0</v>
      </c>
      <c r="J101" s="68">
        <f>IF(C101&lt;&gt;" ",IF($B$48="Spider Valve",($C101/448.83*(('Spider Valve Sizing'!$B$10^2*19.64*$B$60*SQRT($B$49))/'Spider Valve Sizing'!$B$25))^2/(2*$B$60^2*(PI()/4*('Spider Valve Sizing'!$B$10/12)^2)^2*32.2),0)," ")</f>
        <v>0</v>
      </c>
      <c r="K101" s="68">
        <f>IF(C101&lt;&gt;" ",(IF($B$26="No",0,(10.4394*(((1/$B$27*$C101)^1.852)/(($B$59^1.852)*(VLOOKUP($B$29,'Hidden Data'!$A$4:$E$17,(IF($B$30="SCH 40",3,IF($B$30="SCH 80",4,5))))^4.8655))*($B$28/3)))))," ")</f>
        <v>0</v>
      </c>
      <c r="L101" s="67">
        <f t="shared" ref="L101:L164" si="9">IF(C101&lt;&gt;" ",(IF($B$43="Yes",(0.004*($C$43/100*$C101)^2+0.0938*($C$43/100*$C101)),0))," ")</f>
        <v>0</v>
      </c>
      <c r="M101" s="67">
        <f t="shared" ref="M101:M164" si="10">IF(C101&lt;&gt;" ",(IF($B$44="Yes",(0.0002*($C$44/100*$C101)^2+0.0001*($C$44/100*$C101)),0))," ")</f>
        <v>0</v>
      </c>
      <c r="N101" s="69">
        <f>IF($B$48="Low Pressure Pipe",(IF($C101&lt;&gt;" ",($B$50*$AC$564)," ")),IF($B$48="Spider Valve",(IF($C101&lt;&gt;" ",(($B$60*(PI()/4*'Spider Valve Sizing'!$B$10^2)/144*SQRT(2*32.2*$B$49))*448.83)/(('Spider Valve Sizing'!$B$10^2*19.64*$B$60*SQRT($B$49))/'Spider Valve Sizing'!$B$25)," ")),IF(AND(OR($B$48="Non-Pressurized",$B$48="force main")=TRUE,$C$49="yes"),$F$49,NA())))</f>
        <v>30</v>
      </c>
      <c r="O101" s="68">
        <f t="shared" ref="O101:O164" si="11">IF(C101&lt;&gt;" ",E101+F101+I101, " ")</f>
        <v>8</v>
      </c>
      <c r="P101" s="68">
        <f>IF($C101&lt;&gt;" ",IF($A$34="",0,(10.4394*((($C101*$D$34/100)^1.852)/(($B$59^1.852)*(VLOOKUP($B$34,'Hidden Data'!$A$4:$E$17,(IF($B$18="SCH 40",3,IF($B$18="SCH 80",4,5))))^4.8655))*'Hidden Data'!$E$118)))," ")</f>
        <v>0</v>
      </c>
      <c r="Q101" s="68">
        <f>IF($C101&lt;&gt;" ",IF($A$35="",0,(10.4394*((($C101*$D$35/100)^1.852)/(($B$59^1.852)*(VLOOKUP($B$35,'Hidden Data'!$A$4:$E$17,(IF($B$18="SCH 40",3,IF($B$18="SCH 80",4,5))))^4.8655))*'Hidden Data'!$E$119)))," ")</f>
        <v>0</v>
      </c>
      <c r="R101" s="68">
        <f>IF($C101&lt;&gt;" ",IF($A$36="",0,(10.4394*((($C101*$D$36/100)^1.852)/(($B$59^1.852)*(VLOOKUP($B$36,'Hidden Data'!$A$4:$E$17,(IF($B$18="SCH 40",3,IF($B$18="SCH 80",4,5))))^4.8655))*'Hidden Data'!$E$120)))," ")</f>
        <v>0</v>
      </c>
      <c r="S101" s="68">
        <f>IF($C101&lt;&gt;" ",IF($A$37="",0,(10.4394*((($C101*$D$37/100)^1.852)/(($B$59^1.852)*(VLOOKUP($B$37,'Hidden Data'!$A$4:$E$17,(IF($B$18="SCH 40",3,IF($B$18="SCH 80",4,5))))^4.8655))*'Hidden Data'!$E$121)))," ")</f>
        <v>0</v>
      </c>
      <c r="T101" s="68">
        <f>IF($C101&lt;&gt;" ",IF($A$38="",0,(10.4394*((($C101*$D$38/100)^1.852)/(($B$59^1.852)*(VLOOKUP($B$38,'Hidden Data'!$A$4:$E$17,(IF($B$18="SCH 40",3,IF($B$18="SCH 80",4,5))))^4.8655))*'Hidden Data'!$E$122)))," ")</f>
        <v>0</v>
      </c>
      <c r="U101" s="67">
        <f t="shared" ref="U101:U164" si="12">IF(C101&lt;&gt;" ",IF($B$48="Force Main",$B$49*1,0),0)</f>
        <v>0</v>
      </c>
      <c r="V101" s="175">
        <f>($S$72*(PI()/4*$C$41^2)/144*SQRT(2*32.2*O101))*448.83</f>
        <v>0.52959887652243109</v>
      </c>
      <c r="W101" s="175">
        <f>V101+C101</f>
        <v>0.52959887652243109</v>
      </c>
      <c r="Z101" s="140"/>
      <c r="AA101" s="140"/>
      <c r="AB101" s="153"/>
      <c r="AC101" s="154"/>
      <c r="AD101" s="162"/>
      <c r="AE101" s="163"/>
      <c r="AF101" s="154"/>
      <c r="AG101" s="154"/>
      <c r="AH101" s="162"/>
      <c r="AI101" s="163"/>
      <c r="AJ101" s="154"/>
      <c r="AK101" s="154"/>
      <c r="AL101" s="162"/>
      <c r="AM101" s="163"/>
      <c r="AN101" s="154"/>
      <c r="AO101" s="155"/>
      <c r="AP101" s="153"/>
      <c r="AQ101" s="154"/>
      <c r="AR101" s="162"/>
      <c r="AS101" s="163"/>
      <c r="AT101" s="154"/>
      <c r="AU101" s="154"/>
      <c r="AV101" s="162"/>
      <c r="AW101" s="163"/>
      <c r="AX101" s="154"/>
      <c r="AY101" s="154"/>
      <c r="AZ101" s="162"/>
      <c r="BA101" s="163"/>
      <c r="BB101" s="154"/>
      <c r="BC101" s="155"/>
      <c r="BD101" s="153"/>
      <c r="BE101" s="154"/>
      <c r="BF101" s="162"/>
      <c r="BG101" s="163"/>
      <c r="BH101" s="154"/>
      <c r="BI101" s="154"/>
      <c r="BJ101" s="162"/>
      <c r="BK101" s="163"/>
      <c r="BL101" s="154"/>
      <c r="BM101" s="154"/>
      <c r="BN101" s="162"/>
      <c r="BO101" s="163"/>
      <c r="BP101" s="154"/>
      <c r="BQ101" s="155"/>
      <c r="BR101" s="153"/>
      <c r="BS101" s="154"/>
      <c r="BT101" s="162"/>
      <c r="BU101" s="163"/>
      <c r="BV101" s="154"/>
      <c r="BW101" s="154"/>
      <c r="BX101" s="162"/>
      <c r="BY101" s="163"/>
      <c r="BZ101" s="154"/>
      <c r="CA101" s="154"/>
      <c r="CB101" s="162"/>
      <c r="CC101" s="163"/>
      <c r="CD101" s="154"/>
      <c r="CE101" s="155"/>
    </row>
    <row r="102" spans="2:83" s="59" customFormat="1" hidden="1" x14ac:dyDescent="0.2">
      <c r="B102" s="59">
        <f>IF(C101&gt;=$P$51,NA(), C101+2)</f>
        <v>2</v>
      </c>
      <c r="C102" s="67">
        <f t="shared" ref="C102:C133" si="13">IF(C101&gt;=$P$51,NA(), C101+2)</f>
        <v>2</v>
      </c>
      <c r="D102" s="67"/>
      <c r="E102" s="67">
        <f>IF(C102&lt;&gt;" ",$B$9, " ")</f>
        <v>8</v>
      </c>
      <c r="F102" s="68">
        <f>IF(C102&lt;&gt;" ",((10.4394*(($C102^1.852)/(($B$59^1.852)*(VLOOKUP($B$17,'Hidden Data'!$A$4:$E$17,(IF($B$18="SCH 40",3,IF($B$18="SCH 80",4,5))))^4.8655))*$B$16))+IF($B$15&lt;2,0,(10.4394*((($C$19/100*$C102)^1.852)/(($B$59^1.852)*(VLOOKUP($B$20,'Hidden Data'!$A$4:$E$17,(IF($B$21="SCH 40",3,IF($B$21="SCH 80",4,5))))^4.8655))*$B$19)))+IF($B$15&lt;3,0,(10.4394*((($C$22/100*$C102)^1.852)/(($B$59^1.852)*(VLOOKUP($B$23,'Hidden Data'!$A$4:$E$17,(IF($B$24="SCH 40",3,IF($B$24="SCH 80",4,5))))^4.8655))*$B$22)))+K102+L102+M102+P102+Q102+R102+S102+T102)*(1+$B$42/100), " ")</f>
        <v>2.6552536518239769E-2</v>
      </c>
      <c r="G102" s="68">
        <f t="shared" ref="G102:G156" si="14">IF(C102&lt;&gt;" ",E102+F102, " ")</f>
        <v>8.0265525365182402</v>
      </c>
      <c r="H102" s="68"/>
      <c r="I102" s="68">
        <f t="shared" si="8"/>
        <v>0</v>
      </c>
      <c r="J102" s="68">
        <f>IF(C102&lt;&gt;" ",IF($B$48="Spider Valve",($C102/448.83*(('Spider Valve Sizing'!$B$10^2*19.64*$B$60*SQRT($B$49))/'Spider Valve Sizing'!$B$25))^2/(2*$B$60^2*(PI()/4*('Spider Valve Sizing'!$B$10/12)^2)^2*32.2),0)," ")</f>
        <v>0</v>
      </c>
      <c r="K102" s="68">
        <f>IF(C102&lt;&gt;" ",(IF($B$26="No",0,(10.4394*(((1/$B$27*$C102)^1.852)/(($B$59^1.852)*(VLOOKUP($B$29,'Hidden Data'!$A$4:$E$17,(IF($B$30="SCH 40",3,IF($B$30="SCH 80",4,5))))^4.8655))*($B$28/3)))))," ")</f>
        <v>0</v>
      </c>
      <c r="L102" s="67">
        <f t="shared" si="9"/>
        <v>0</v>
      </c>
      <c r="M102" s="67">
        <f t="shared" si="10"/>
        <v>0</v>
      </c>
      <c r="N102" s="69">
        <f>IF($B$48="Low Pressure Pipe",(IF($C102&lt;&gt;" ",($B$50*$AC$564)," ")),IF($B$48="Spider Valve",(IF($C102&lt;&gt;" ",(($B$60*(PI()/4*'Spider Valve Sizing'!$B$10^2)/144*SQRT(2*32.2*$B$49))*448.83)/(('Spider Valve Sizing'!$B$10^2*19.64*$B$60*SQRT($B$49))/'Spider Valve Sizing'!$B$25)," ")),IF(AND(OR($B$48="Non-Pressurized",$B$48="force main")=TRUE,$C$49="yes"),$F$49,NA())))</f>
        <v>30</v>
      </c>
      <c r="O102" s="68">
        <f t="shared" si="11"/>
        <v>8.0265525365182402</v>
      </c>
      <c r="P102" s="68">
        <f>IF($C102&lt;&gt;" ",IF($A$34="",0,(10.4394*((($C102*$D$34/100)^1.852)/(($B$59^1.852)*(VLOOKUP($B$34,'Hidden Data'!$A$4:$E$17,(IF($B$18="SCH 40",3,IF($B$18="SCH 80",4,5))))^4.8655))*'Hidden Data'!$E$118)))," ")</f>
        <v>6.964248456312257E-4</v>
      </c>
      <c r="Q102" s="68">
        <f>IF($C102&lt;&gt;" ",IF($A$35="",0,(10.4394*((($C102*$D$35/100)^1.852)/(($B$59^1.852)*(VLOOKUP($B$35,'Hidden Data'!$A$4:$E$17,(IF($B$18="SCH 40",3,IF($B$18="SCH 80",4,5))))^4.8655))*'Hidden Data'!$E$119)))," ")</f>
        <v>2.3035591047802081E-3</v>
      </c>
      <c r="R102" s="68">
        <f>IF($C102&lt;&gt;" ",IF($A$36="",0,(10.4394*((($C102*$D$36/100)^1.852)/(($B$59^1.852)*(VLOOKUP($B$36,'Hidden Data'!$A$4:$E$17,(IF($B$18="SCH 40",3,IF($B$18="SCH 80",4,5))))^4.8655))*'Hidden Data'!$E$120)))," ")</f>
        <v>0</v>
      </c>
      <c r="S102" s="68">
        <f>IF($C102&lt;&gt;" ",IF($A$37="",0,(10.4394*((($C102*$D$37/100)^1.852)/(($B$59^1.852)*(VLOOKUP($B$37,'Hidden Data'!$A$4:$E$17,(IF($B$18="SCH 40",3,IF($B$18="SCH 80",4,5))))^4.8655))*'Hidden Data'!$E$121)))," ")</f>
        <v>0</v>
      </c>
      <c r="T102" s="68">
        <f>IF($C102&lt;&gt;" ",IF($A$38="",0,(10.4394*((($C102*$D$38/100)^1.852)/(($B$59^1.852)*(VLOOKUP($B$38,'Hidden Data'!$A$4:$E$17,(IF($B$18="SCH 40",3,IF($B$18="SCH 80",4,5))))^4.8655))*'Hidden Data'!$E$122)))," ")</f>
        <v>0</v>
      </c>
      <c r="U102" s="67">
        <f t="shared" si="12"/>
        <v>0</v>
      </c>
      <c r="V102" s="175">
        <f t="shared" ref="V102:V165" si="15">($S$72*(PI()/4*$C$41^2)/144*SQRT(2*32.2*O102))*448.83</f>
        <v>0.5304770355531796</v>
      </c>
      <c r="W102" s="175">
        <f t="shared" ref="W102:W165" si="16">V102+C102</f>
        <v>2.5304770355531794</v>
      </c>
      <c r="Z102" s="140">
        <f>(O101-O102)/(C101-C102)</f>
        <v>1.3276268259120094E-2</v>
      </c>
      <c r="AA102" s="140">
        <f>O101-(Z102*C101)</f>
        <v>8</v>
      </c>
      <c r="AB102" s="153" t="e">
        <f>IF(AND($P$77&lt;=($AA102-$Q$87)/($P$87-$Z102),($AA102-$Q$87)/($P$87-$Z102)&lt;=$P$78,$C101&lt;=($AA102-$Q$87)/($P$87-$Z102),($AA102-$Q$87)/($P$87-$Z102)&lt;=$C102)=TRUE,($AA102-$Q$87)/($P$87-$Z102),"")</f>
        <v>#N/A</v>
      </c>
      <c r="AC102" s="154" t="e">
        <f>IF(AND($Q$77&gt;=$Z102*($AA102-$Q$87)/($P$87-$Z102)+$AA102,$Z102*($AA102-$Q$87)/($P$87-$Z102)+$AA102&gt;=$Q$78,$O101&lt;=$Z102*($AA102-$Q$87)/($P$87-$Z102)+$AA102,$Z102*($AA102-$Q$87)/($P$87-$Z102)+$AA102&lt;=$O102)=TRUE,$Z102*($AA102-$Q$87)/($P$87-$Z102)+$AA102,"")</f>
        <v>#N/A</v>
      </c>
      <c r="AD102" s="164" t="e">
        <f>IF(AND($P$78&lt;=($AA102-$Q$88)/($P$88-$Z102),($AA102-$Q$88)/($P$88-$Z102)&lt;=$P$79,$C101&lt;=($AA102-$Q$88)/($P$88-$Z102),($AA102-$Q$88)/($P$88-$Z102)&lt;=$C102)=TRUE,($AA102-$Q$88)/($P$88-$Z102),"")</f>
        <v>#N/A</v>
      </c>
      <c r="AE102" s="165" t="e">
        <f>IF(AND($Q$78&gt;=$Z102*($AA102-$Q$88)/($P$88-$Z102)+$AA102,$Z102*($AA102-$Q$88)/($P$88-$Z102)+$AA102&gt;=$Q$79,$O101&lt;=$Z102*($AA102-$Q$88)/($P$88-$Z102)+$AA102,$Z102*($AA102-$Q$88)/($P$88-$Z102)+$AA102&lt;=$O102)=TRUE,$Z102*($AA102-$Q$88)/($P$88-$Z102)+$AA102,"")</f>
        <v>#N/A</v>
      </c>
      <c r="AF102" s="154" t="e">
        <f>IF(AND($P$79&lt;=($AA102-$Q$89)/($P$89-$Z102),($AA102-$Q$89)/($P$89-$Z102)&lt;=$P$80,$C101&lt;=($AA102-$Q$89)/($P$89-$Z102),($AA102-$Q$89)/($P$89-$Z102)&lt;=$C102)=TRUE,($AA102-$Q$89)/($P$89-$Z102),"")</f>
        <v>#N/A</v>
      </c>
      <c r="AG102" s="154" t="e">
        <f>IF(AND($Q$79&gt;=$Z102*($AA102-$Q$89)/($P$89-$Z102)+$AA102,$Z102*($AA102-$Q$89)/($P$89-$Z102)+$AA102&gt;=$Q$80,$O101&lt;=$Z102*($AA102-$Q$89)/($P$89-$Z102)+$AA102,$Z102*($AA102-$Q$89)/($P$89-$Z102)+$AA102&lt;=$O102)=TRUE,$Z102*($AA102-$Q$89)/($P$89-$Z102)+$AA102,"")</f>
        <v>#N/A</v>
      </c>
      <c r="AH102" s="164" t="e">
        <f>IF(AND($P$80&lt;=($AA102-$Q$90)/($P$90-$Z102),($AA102-$Q$90)/($P$90-$Z102)&lt;=$P$81,$C101&lt;=($AA102-$Q$90)/($P$90-$Z102),($AA102-$Q$90)/($P$90-$Z102)&lt;=$C102)=TRUE,($AA102-$Q$90)/($P$90-$Z102),"")</f>
        <v>#N/A</v>
      </c>
      <c r="AI102" s="165" t="e">
        <f>IF(AND($Q$80&gt;=$Z102*($AA102-$Q$90)/($P$90-$Z102)+$AA102,$Z102*($AA102-$Q$90)/($P$90-$Z102)+$AA102&gt;=$Q$81,$O101&lt;=$Z102*($AA102-$Q$90)/($P$90-$Z102)+$AA102,$Z102*($AA102-$Q$90)/($P$90-$Z102)+$AA102&lt;=$O102)=TRUE,$Z102*($AA102-$Q$90)/($P$90-$Z102)+$AA102,"")</f>
        <v>#N/A</v>
      </c>
      <c r="AJ102" s="154" t="e">
        <f>IF(AND($P$81&lt;=($AA102-$Q$91)/($P$91-$Z102),($AA102-$Q$91)/($P$91-$Z102)&lt;=$P$82,$C101&lt;=($AA102-$Q$91)/($P$91-$Z102),($AA102-$Q$91)/($P$91-$Z102)&lt;=$C102)=TRUE,($AA102-$Q$91)/($P$91-$Z102),"")</f>
        <v>#N/A</v>
      </c>
      <c r="AK102" s="154" t="e">
        <f>IF(AND($Q$81&gt;=$Z102*($AA102-$Q$91)/($P$91-$Z102)+$AA102,$Z102*($AA102-$Q$91)/($P$91-$Z102)+$AA102&gt;=$Q$82,$O101&lt;=$Z102*($AA102-$Q$91)/($P$91-$Z102)+$AA102,$Z102*($AA102-$Q$91)/($P$91-$Z102)+$AA102&lt;=$O102)=TRUE,$Z102*($AA102-$Q$91)/($P$91-$Z102)+$AA102,"")</f>
        <v>#N/A</v>
      </c>
      <c r="AL102" s="164" t="e">
        <f>IF(AND($P$82&lt;=($AA102-$Q$92)/($P$92-$Z102),($AA102-$Q$92)/($P$92-$Z102)&lt;=$P$83,$C101&lt;=($AA102-$Q$92)/($P$92-$Z102),($AA102-$Q$92)/($P$92-$Z102)&lt;=$C102)=TRUE,($AA102-$Q$92)/($P$92-$Z102),"")</f>
        <v>#N/A</v>
      </c>
      <c r="AM102" s="165" t="e">
        <f>IF(AND($Q$82&gt;=$Z102*($AA102-$Q$92)/($P$92-$Z102)+$AA102,$Z102*($AA102-$Q$92)/($P$92-$Z102)+$AA102&gt;=$Q$83,$O101&lt;=$Z102*($AA102-$Q$92)/($P$92-$Z102)+$AA102,$Z102*($AA102-$Q$92)/($P$92-$Z102)+$AA102&lt;=$O102)=TRUE,$Z102*($AA102-$Q$92)/($P$92-$Z102)+$AA102,"")</f>
        <v>#N/A</v>
      </c>
      <c r="AN102" s="154" t="e">
        <f>IF(AND($P$83&lt;=($AA102-$Q$93)/($P$93-$Z102),($AA102-$Q$93)/($P$93-$Z102)&lt;=$P$84,$C101&lt;=($AA102-$Q$93)/($P$93-$Z102),($AA102-$Q$93)/($P$93-$Z102)&lt;=$C102)=TRUE,($AA102-$Q$93)/($P$93-$Z102),"")</f>
        <v>#N/A</v>
      </c>
      <c r="AO102" s="155" t="e">
        <f>IF(AND($Q$83&gt;=$Z102*($AA102-$Q$93)/($P$93-$Z102)+$AA102,$Z102*($AA102-$Q$93)/($P$93-$Z102)+$AA102&gt;=$Q$84,$O101&lt;=$Z102*($AA102-$Q$93)/($P$93-$Z102)+$AA102,$Z102*($AA102-$Q$93)/($P$93-$Z102)+$AA102&lt;=$O102)=TRUE,$Z102*($AA102-$Q$93)/($P$93-$Z102)+$AA102,"")</f>
        <v>#N/A</v>
      </c>
      <c r="AP102" s="153" t="e">
        <f>IF(AND($S$77&lt;=($AA102-$T$87)/($S$87-$Z102),($AA102-$T$87)/($S$87-$Z102)&lt;=$S$78,$C101&lt;=($AA102-$T$87)/($S$87-$Z102),($AA102-$T$87)/($S$87-$Z102)&lt;=$C102)=TRUE,($AA102-$T$87)/($S$87-$Z102),"")</f>
        <v>#N/A</v>
      </c>
      <c r="AQ102" s="154" t="e">
        <f>IF(AND($T$77&gt;=$Z102*($AA102-$T$87)/($S$87-$Z102)+$AA102,$Z102*($AA102-$T$87)/($S$87-$Z102)+$AA102&gt;=$T$78,$O101&lt;=$Z102*($AA102-$T$87)/($S$87-$Z102)+$AA102,$Z102*($AA102-$T$87)/($S$87-$Z102)+$AA102&lt;=$O102)=TRUE,$Z102*($AA102-$T$87)/($S$87-$Z102)+$AA102,"")</f>
        <v>#N/A</v>
      </c>
      <c r="AR102" s="164" t="e">
        <f>IF(AND($S$78&lt;=($AA102-$T$88)/($S$88-$Z102),($AA102-$T$88)/($S$88-$Z102)&lt;=$S$79,$C101&lt;=($AA102-$T$88)/($S$88-$Z102),($AA102-$T$88)/($S$88-$Z102)&lt;=$C102)=TRUE,($AA102-$T$88)/($S$88-$Z102),"")</f>
        <v>#N/A</v>
      </c>
      <c r="AS102" s="165" t="e">
        <f>IF(AND($T$78&gt;=$Z102*($AA102-$T$88)/($S$88-$Z102)+$AA102,$Z102*($AA102-$T$88)/($S$88-$Z102)+$AA102&gt;=$T$79,$O101&lt;=$Z102*($AA102-$T$88)/($S$88-$Z102)+$AA102,$Z102*($AA102-$T$88)/($S$88-$Z102)+$AA102&lt;=$O102)=TRUE,$Z102*($AA102-$T$88)/($S$88-$Z102)+$AA102,"")</f>
        <v>#N/A</v>
      </c>
      <c r="AT102" s="154" t="e">
        <f>IF(AND($S$79&lt;=($AA102-$T$89)/($S$89-$Z102),($AA102-$T$89)/($S$89-$Z102)&lt;=$S$80,$C101&lt;=($AA102-$T$89)/($S$89-$Z102),($AA102-$T$89)/($S$89-$Z102)&lt;=$C102)=TRUE,($AA102-$T$89)/($S$89-$Z102),"")</f>
        <v>#N/A</v>
      </c>
      <c r="AU102" s="154" t="e">
        <f>IF(AND($T$79&gt;=$Z102*($AA102-$T$89)/($S$89-$Z102)+$AA102,$Z102*($AA102-$T$89)/($S$89-$Z102)+$AA102&gt;=$T$80,$O101&lt;=$Z102*($AA102-$T$89)/($S$89-$Z102)+$AA102,$Z102*($AA102-$T$89)/($S$89-$Z102)+$AA102&lt;=$O102)=TRUE,$Z102*($AA102-$T$89)/($S$89-$Z102)+$AA102,"")</f>
        <v>#N/A</v>
      </c>
      <c r="AV102" s="164" t="e">
        <f>IF(AND($S$80&lt;=($AA102-$T$90)/($S$90-$Z102),($AA102-$T$90)/($S$90-$Z102)&lt;=$S$81,$C101&lt;=($AA102-$T$90)/($S$90-$Z102),($AA102-$T$90)/($S$90-$Z102)&lt;=$C102)=TRUE,($AA102-$T$90)/($S$90-$Z102),"")</f>
        <v>#N/A</v>
      </c>
      <c r="AW102" s="165" t="e">
        <f>IF(AND($T$80&gt;=$Z102*($AA102-$T$90)/($S$90-$Z102)+$AA102,$Z102*($AA102-$T$90)/($S$90-$Z102)+$AA102&gt;=$T$81,$O101&lt;=$Z102*($AA102-$T$90)/($S$90-$Z102)+$AA102,$Z102*($AA102-$T$90)/($S$90-$Z102)+$AA102&lt;=$O102)=TRUE,$Z102*($AA102-$T$90)/($S$90-$Z102)+$AA102,"")</f>
        <v>#N/A</v>
      </c>
      <c r="AX102" s="154" t="e">
        <f>IF(AND($S$81&lt;=($AA102-$T$91)/($S$91-$Z102),($AA102-$T$91)/($S$91-$Z102)&lt;=$S$82,$C101&lt;=($AA102-$T$91)/($S$91-$Z102),($AA102-$T$91)/($S$91-$Z102)&lt;=$C102)=TRUE,($AA102-$T$91)/($S$91-$Z102),"")</f>
        <v>#N/A</v>
      </c>
      <c r="AY102" s="154" t="e">
        <f>IF(AND($T$81&gt;=$Z102*($AA102-$T$91)/($S$91-$Z102)+$AA102,$Z102*($AA102-$T$91)/($S$91-$Z102)+$AA102&gt;=$T$82,$O101&lt;=$Z102*($AA102-$T$91)/($S$91-$Z102)+$AA102,$Z102*($AA102-$T$91)/($S$91-$Z102)+$AA102&lt;=$O102)=TRUE,$Z102*($AA102-$T$91)/($S$91-$Z102)+$AA102,"")</f>
        <v>#N/A</v>
      </c>
      <c r="AZ102" s="164" t="e">
        <f>IF(AND($S$82&lt;=($AA102-$T$92)/($S$92-$Z102),($AA102-$T$92)/($S$92-$Z102)&lt;=$S$83,$C101&lt;=($AA102-$T$92)/($S$92-$Z102),($AA102-$T$92)/($S$92-$Z102)&lt;=$C102)=TRUE,($AA102-$T$92)/($S$92-$Z102),"")</f>
        <v>#N/A</v>
      </c>
      <c r="BA102" s="165" t="e">
        <f>IF(AND($T$82&gt;=$Z102*($AA102-$T$92)/($S$92-$Z102)+$AA102,$Z102*($AA102-$T$92)/($S$92-$Z102)+$AA102&gt;=$T$83,$O101&lt;=$Z102*($AA102-$T$92)/($S$92-$Z102)+$AA102,$Z102*($AA102-$T$92)/($S$92-$Z102)+$AA102&lt;=$O102)=TRUE,$Z102*($AA102-$T$92)/($S$92-$Z102)+$AA102,"")</f>
        <v>#N/A</v>
      </c>
      <c r="BB102" s="154" t="e">
        <f>IF(AND($S$83&lt;=($AA102-$T$93)/($S$93-$Z102),($AA102-$T$93)/($S$93-$Z102)&lt;=$S$84,$C101&lt;=($AA102-$T$93)/($S$93-$Z102),($AA102-$T$93)/($S$93-$Z102)&lt;=$C102)=TRUE,($AA102-$T$93)/($S$93-$Z102),"")</f>
        <v>#N/A</v>
      </c>
      <c r="BC102" s="155" t="e">
        <f>IF(AND($T$83&gt;=$Z102*($AA102-$T$93)/($S$93-$Z102)+$AA102,$Z102*($AA102-$T$93)/($S$93-$Z102)+$AA102&gt;=$T$84,$O101&lt;=$Z102*($AA102-$T$93)/($S$93-$Z102)+$AA102,$Z102*($AA102-$T$93)/($S$93-$Z102)+$AA102&lt;=$O102)=TRUE,$Z102*($AA102-$T$93)/($S$93-$Z102)+$AA102,"")</f>
        <v>#N/A</v>
      </c>
      <c r="BD102" s="153" t="e">
        <f>IF(AND($V$77&lt;=($AA102-$W$87)/($V$87-$Z102),($AA102-$W$87)/($V$87-$Z102)&lt;=$V$78,$C101&lt;=($AA102-$W$87)/($V$87-$Z102),($AA102-$W$87)/($V$87-$Z102)&lt;=$C102)=TRUE,($AA102-$W$87)/($V$87-$Z102),"")</f>
        <v>#N/A</v>
      </c>
      <c r="BE102" s="154" t="e">
        <f>IF(AND($W$77&gt;=$Z102*($AA102-$W$87)/($V$87-$Z102)+$AA102,$Z102*($AA102-$W$87)/($V$87-$Z102)+$AA102&gt;=$W$78,$O101&lt;=$Z102*($AA102-$W$87)/($V$87-$Z102)+$AA102,$Z102*($AA102-$W$87)/($V$87-$Z102)+$AA102&lt;=$O102)=TRUE,$Z102*($AA102-$W$87)/($V$87-$Z102)+$AA102,"")</f>
        <v>#N/A</v>
      </c>
      <c r="BF102" s="164" t="e">
        <f>IF(AND($V$78&lt;=($AA102-$W$88)/($V$88-$Z102),($AA102-$W$88)/($V$88-$Z102)&lt;=$V$79,$C101&lt;=($AA102-$W$88)/($V$88-$Z102),($AA102-$W$88)/($V$88-$Z102)&lt;=$C102)=TRUE,($AA102-$W$88)/($V$88-$Z102),"")</f>
        <v>#N/A</v>
      </c>
      <c r="BG102" s="165" t="e">
        <f>IF(AND($W$78&gt;=$Z102*($AA102-$W$88)/($V$88-$Z102)+$AA102,$Z102*($AA102-$W$88)/($V$88-$Z102)+$AA102&gt;=$W$79,$O101&lt;=$Z102*($AA102-$W$88)/($V$88-$Z102)+$AA102,$Z102*($AA102-$W$88)/($V$88-$Z102)+$AA102&lt;=$O102)=TRUE,$Z102*($AA102-$W$88)/($V$88-$Z102)+$AA102,"")</f>
        <v>#N/A</v>
      </c>
      <c r="BH102" s="154" t="e">
        <f>IF(AND($V$79&lt;=($AA102-$W$89)/($V$89-$Z102),($AA102-$W$89)/($V$89-$Z102)&lt;=$V$80,$C101&lt;=($AA102-$W$89)/($V$89-$Z102),($AA102-$W$89)/($V$89-$Z102)&lt;=$C102)=TRUE,($AA102-$W$89)/($V$89-$Z102),"")</f>
        <v>#N/A</v>
      </c>
      <c r="BI102" s="154" t="e">
        <f>IF(AND($W$79&gt;=$Z102*($AA102-$W$89)/($V$89-$Z102)+$AA102,$Z102*($AA102-$W$89)/($V$89-$Z102)+$AA102&gt;=$W$80,$O101&lt;=$Z102*($AA102-$W$89)/($V$89-$Z102)+$AA102,$Z102*($AA102-$W$89)/($V$89-$Z102)+$AA102&lt;=$O102)=TRUE,$Z102*($AA102-$W$89)/($V$89-$Z102)+$AA102,"")</f>
        <v>#N/A</v>
      </c>
      <c r="BJ102" s="164" t="e">
        <f>IF(AND($V$80&lt;=($AA102-$W$90)/($V$90-$Z102),($AA102-$W$90)/($V$90-$Z102)&lt;=$V$81,$C101&lt;=($AA102-$W$90)/($V$90-$Z102),($AA102-$W$90)/($V$90-$Z102)&lt;=$C102)=TRUE,($AA102-$W$90)/($V$90-$Z102),"")</f>
        <v>#N/A</v>
      </c>
      <c r="BK102" s="165" t="e">
        <f>IF(AND($W$80&gt;=$Z102*($AA102-$W$90)/($V$90-$Z102)+$AA102,$Z102*($AA102-$W$90)/($V$90-$Z102)+$AA102&gt;=$W$81,$O101&lt;=$Z102*($AA102-$W$90)/($V$90-$Z102)+$AA102,$Z102*($AA102-$W$90)/($V$90-$Z102)+$AA102&lt;=$O102)=TRUE,$Z102*($AA102-$W$90)/($V$90-$Z102)+$AA102,"")</f>
        <v>#N/A</v>
      </c>
      <c r="BL102" s="154" t="e">
        <f>IF(AND($V$81&lt;=($AA102-$W$91)/($V$91-$Z102),($AA102-$W$91)/($V$91-$Z102)&lt;=$V$82,$C101&lt;=($AA102-$W$91)/($V$91-$Z102),($AA102-$W$91)/($V$91-$Z102)&lt;=$C102)=TRUE,($AA102-$W$91)/($V$91-$Z102),"")</f>
        <v>#N/A</v>
      </c>
      <c r="BM102" s="154" t="e">
        <f>IF(AND($W$81&gt;=$Z102*($AA102-$W$91)/($V$91-$Z102)+$AA102,$Z102*($AA102-$W$91)/($V$91-$Z102)+$AA102&gt;=$W$82,$O101&lt;=$Z102*($AA102-$W$91)/($V$91-$Z102)+$AA102,$Z102*($AA102-$W$91)/($V$91-$Z102)+$AA102&lt;=$O102)=TRUE,$Z102*($AA102-$W$91)/($V$91-$Z102)+$AA102,"")</f>
        <v>#N/A</v>
      </c>
      <c r="BN102" s="164" t="e">
        <f>IF(AND($V$82&lt;=($AA102-$W$92)/($V$92-$Z102),($AA102-$W$92)/($V$92-$Z102)&lt;=$V$83,$C101&lt;=($AA102-$W$92)/($V$92-$Z102),($AA102-$W$92)/($V$92-$Z102)&lt;=$C102)=TRUE,($AA102-$W$92)/($V$92-$Z102),"")</f>
        <v>#N/A</v>
      </c>
      <c r="BO102" s="165" t="e">
        <f>IF(AND($W$82&gt;=$Z102*($AA102-$W$92)/($V$92-$Z102)+$AA102,$Z102*($AA102-$W$92)/($V$92-$Z102)+$AA102&gt;=$W$83,$O101&lt;=$Z102*($AA102-$W$92)/($V$92-$Z102)+$AA102,$Z102*($AA102-$W$92)/($V$92-$Z102)+$AA102&lt;=$O102)=TRUE,$Z102*($AA102-$W$92)/($V$92-$Z102)+$AA102,"")</f>
        <v>#N/A</v>
      </c>
      <c r="BP102" s="154" t="e">
        <f>IF(AND($V$83&lt;=($AA102-$W$93)/($V$93-$Z102),($AA102-$W$93)/($V$93-$Z102)&lt;=$V$84,$C101&lt;=($AA102-$W$93)/($V$93-$Z102),($AA102-$W$93)/($V$93-$Z102)&lt;=$C102)=TRUE,($AA102-$W$93)/($V$93-$Z102),"")</f>
        <v>#N/A</v>
      </c>
      <c r="BQ102" s="155" t="e">
        <f>IF(AND($W$83&gt;=$Z102*($AA102-$W$93)/($V$93-$Z102)+$AA102,$Z102*($AA102-$W$93)/($V$93-$Z102)+$AA102&gt;=$W$84,$O101&lt;=$Z102*($AA102-$W$93)/($V$93-$Z102)+$AA102,$Z102*($AA102-$W$93)/($V$93-$Z102)+$AA102&lt;=$O102)=TRUE,$Z102*($AA102-$W$93)/($V$93-$Z102)+$AA102,"")</f>
        <v>#N/A</v>
      </c>
      <c r="BR102" s="153" t="e">
        <f>IF(AND($X$77&lt;=($AA102-$Y$87)/($X$87-$Z102),($AA102-$Y$87)/($X$87-$Z102)&lt;=$X$78,$C101&lt;=($AA102-$Y$87)/($X$87-$Z102),($AA102-$Y$87)/($X$87-$Z102)&lt;=$C102)=TRUE,($AA102-$Y$87)/($X$87-$Z102),"")</f>
        <v>#N/A</v>
      </c>
      <c r="BS102" s="154" t="e">
        <f>IF(AND($Y$77&gt;=$Z102*($AA102-$Y$87)/($X$87-$Z102)+$AA102,$Z102*($AA102-$Y$87)/($X$87-$Z102)+$AA102&gt;=$Y$78,$O101&lt;=$Z102*($AA102-$Y$87)/($X$87-$Z102)+$AA102,$Z102*($AA102-$Y$87)/($X$87-$Z102)+$AA102&lt;=$O102)=TRUE,$Z102*($AA102-$Y$87)/($X$87-$Z102)+$AA102,"")</f>
        <v>#N/A</v>
      </c>
      <c r="BT102" s="164" t="e">
        <f>IF(AND($X$78&lt;=($AA102-$Y$88)/($X$88-$Z102),($AA102-$Y$88)/($X$88-$Z102)&lt;=$X$79,$C101&lt;=($AA102-$Y$88)/($X$88-$Z102),($AA102-$Y$88)/($X$88-$Z102)&lt;=$C102)=TRUE,($AA102-$Y$88)/($X$88-$Z102),"")</f>
        <v>#N/A</v>
      </c>
      <c r="BU102" s="165" t="e">
        <f>IF(AND($Y$78&gt;=$Z102*($AA102-$Y$88)/($X$88-$Z102)+$AA102,$Z102*($AA102-$Y$88)/($X$88-$Z102)+$AA102&gt;=$Y$79,$O101&lt;=$Z102*($AA102-$Y$88)/($X$88-$Z102)+$AA102,$Z102*($AA102-$Y$88)/($X$88-$Z102)+$AA102&lt;=$O102)=TRUE,$Z102*($AA102-$Y$88)/($X$88-$Z102)+$AA102,"")</f>
        <v>#N/A</v>
      </c>
      <c r="BV102" s="154" t="e">
        <f>IF(AND($X$79&lt;=($AA102-$Y$89)/($X$89-$Z102),($AA102-$Y$89)/($X$89-$Z102)&lt;=$X$80,$C101&lt;=($AA102-$Y$89)/($X$89-$Z102),($AA102-$Y$89)/($X$89-$Z102)&lt;=$C102)=TRUE,($AA102-$Y$89)/($X$89-$Z102),"")</f>
        <v>#N/A</v>
      </c>
      <c r="BW102" s="154" t="e">
        <f>IF(AND($Y$79&gt;=$Z102*($AA102-$Y$89)/($X$89-$Z102)+$AA102,$Z102*($AA102-$Y$89)/($X$89-$Z102)+$AA102&gt;=$Y$80,$O101&lt;=$Z102*($AA102-$Y$89)/($X$89-$Z102)+$AA102,$Z102*($AA102-$Y$89)/($X$89-$Z102)+$AA102&lt;=$O102)=TRUE,$Z102*($AA102-$Y$89)/($X$89-$Z102)+$AA102,"")</f>
        <v>#N/A</v>
      </c>
      <c r="BX102" s="164" t="e">
        <f>IF(AND($X$80&lt;=($AA102-$Y$90)/($X$90-$Z102),($AA102-$Y$90)/($X$90-$Z102)&lt;=$X$81,$C101&lt;=($AA102-$Y$90)/($X$90-$Z102),($AA102-$Y$90)/($X$90-$Z102)&lt;=$C102)=TRUE,($AA102-$Y$90)/($X$90-$Z102),"")</f>
        <v>#N/A</v>
      </c>
      <c r="BY102" s="165" t="e">
        <f>IF(AND($Y$80&gt;=$Z102*($AA102-$Y$90)/($X$90-$Z102)+$AA102,$Z102*($AA102-$Y$90)/($X$90-$Z102)+$AA102&gt;=$Y$81,$O101&lt;=$Z102*($AA102-$Y$90)/($X$90-$Z102)+$AA102,$Z102*($AA102-$Y$90)/($X$90-$Z102)+$AA102&lt;=$O102)=TRUE,$Z102*($AA102-$Y$90)/($X$90-$Z102)+$AA102,"")</f>
        <v>#N/A</v>
      </c>
      <c r="BZ102" s="154" t="e">
        <f>IF(AND($X$81&lt;=($AA102-$Y$91)/($X$91-$Z102),($AA102-$Y$91)/($X$91-$Z102)&lt;=$X$82,$C101&lt;=($AA102-$Y$91)/($X$91-$Z102),($AA102-$Y$91)/($X$91-$Z102)&lt;=$C102)=TRUE,($AA102-$Y$91)/($X$91-$Z102),"")</f>
        <v>#N/A</v>
      </c>
      <c r="CA102" s="154" t="e">
        <f>IF(AND($Y$81&gt;=$Z102*($AA102-$Y$91)/($X$91-$Z102)+$AA102,$Z102*($AA102-$Y$91)/($X$91-$Z102)+$AA102&gt;=$Y$82,$O101&lt;=$Z102*($AA102-$Y$91)/($X$91-$Z102)+$AA102,$Z102*($AA102-$Y$91)/($X$91-$Z102)+$AA102&lt;=$O102)=TRUE,$Z102*($AA102-$Y$91)/($X$91-$Z102)+$AA102,"")</f>
        <v>#N/A</v>
      </c>
      <c r="CB102" s="164" t="e">
        <f>IF(AND($X$82&lt;=($AA102-$Y$92)/($X$92-$Z102),($AA102-$Y$92)/($X$92-$Z102)&lt;=$X$83,$C101&lt;=($AA102-$Y$92)/($X$92-$Z102),($AA102-$Y$92)/($X$92-$Z102)&lt;=$C102)=TRUE,($AA102-$Y$92)/($X$92-$Z102),"")</f>
        <v>#N/A</v>
      </c>
      <c r="CC102" s="165" t="e">
        <f>IF(AND($Y$82&gt;=$Z102*($AA102-$Y$92)/($X$92-$Z102)+$AA102,$Z102*($AA102-$Y$92)/($X$92-$Z102)+$AA102&gt;=$Y$83,$O101&lt;=$Z102*($AA102-$Y$92)/($X$92-$Z102)+$AA102,$Z102*($AA102-$Y$92)/($X$92-$Z102)+$AA102&lt;=$O102)=TRUE,$Z102*($AA102-$Y$92)/($X$92-$Z102)+$AA102,"")</f>
        <v>#N/A</v>
      </c>
      <c r="CD102" s="154" t="e">
        <f>IF(AND($X$83&lt;=($AA102-$Y$93)/($X$93-$Z102),($AA102-$Y$93)/($X$93-$Z102)&lt;=$X$84,$C101&lt;=($AA102-$Y$93)/($X$93-$Z102),($AA102-$Y$93)/($X$93-$Z102)&lt;=$C102)=TRUE,($AA102-$Y$93)/($X$93-$Z102),"")</f>
        <v>#N/A</v>
      </c>
      <c r="CE102" s="155" t="e">
        <f>IF(AND($Y$83&gt;=$Z102*($AA102-$Y$93)/($X$93-$Z102)+$AA102,$Z102*($AA102-$Y$93)/($X$93-$Z102)+$AA102&gt;=$Y$84,$O101&lt;=$Z102*($AA102-$Y$93)/($X$93-$Z102)+$AA102,$Z102*($AA102-$Y$93)/($X$93-$Z102)+$AA102&lt;=$O102)=TRUE,$Z102*($AA102-$Y$93)/($X$93-$Z102)+$AA102,"")</f>
        <v>#N/A</v>
      </c>
    </row>
    <row r="103" spans="2:83" s="59" customFormat="1" hidden="1" x14ac:dyDescent="0.2">
      <c r="B103" s="59">
        <f t="shared" ref="B103:B166" si="17">IF(C102&gt;=$P$51,NA(), C102+2)</f>
        <v>4</v>
      </c>
      <c r="C103" s="67">
        <f t="shared" si="13"/>
        <v>4</v>
      </c>
      <c r="D103" s="67"/>
      <c r="E103" s="67">
        <f>IF(C103&lt;&gt;" ",$B$9, " ")</f>
        <v>8</v>
      </c>
      <c r="F103" s="68">
        <f>IF(C103&lt;&gt;" ",((10.4394*(($C103^1.852)/(($B$59^1.852)*(VLOOKUP($B$17,'Hidden Data'!$A$4:$E$17,(IF($B$18="SCH 40",3,IF($B$18="SCH 80",4,5))))^4.8655))*$B$16))+IF($B$15&lt;2,0,(10.4394*((($C$19/100*$C103)^1.852)/(($B$59^1.852)*(VLOOKUP($B$20,'Hidden Data'!$A$4:$E$17,(IF($B$21="SCH 40",3,IF($B$21="SCH 80",4,5))))^4.8655))*$B$19)))+IF($B$15&lt;3,0,(10.4394*((($C$22/100*$C103)^1.852)/(($B$59^1.852)*(VLOOKUP($B$23,'Hidden Data'!$A$4:$E$17,(IF($B$24="SCH 40",3,IF($B$24="SCH 80",4,5))))^4.8655))*$B$22)))+K103+L103+M103+P103+Q103+R103+S103+T103)*(1+$B$42/100), " ")</f>
        <v>9.5854734094736549E-2</v>
      </c>
      <c r="G103" s="68">
        <f t="shared" si="14"/>
        <v>8.0958547340947362</v>
      </c>
      <c r="H103" s="68"/>
      <c r="I103" s="68">
        <f t="shared" si="8"/>
        <v>0</v>
      </c>
      <c r="J103" s="68">
        <f>IF(C103&lt;&gt;" ",IF($B$48="Spider Valve",($C103/448.83*(('Spider Valve Sizing'!$B$10^2*19.64*$B$60*SQRT($B$49))/'Spider Valve Sizing'!$B$25))^2/(2*$B$60^2*(PI()/4*('Spider Valve Sizing'!$B$10/12)^2)^2*32.2),0)," ")</f>
        <v>0</v>
      </c>
      <c r="K103" s="68">
        <f>IF(C103&lt;&gt;" ",(IF($B$26="No",0,(10.4394*(((1/$B$27*$C103)^1.852)/(($B$59^1.852)*(VLOOKUP($B$29,'Hidden Data'!$A$4:$E$17,(IF($B$30="SCH 40",3,IF($B$30="SCH 80",4,5))))^4.8655))*($B$28/3)))))," ")</f>
        <v>0</v>
      </c>
      <c r="L103" s="67">
        <f t="shared" si="9"/>
        <v>0</v>
      </c>
      <c r="M103" s="67">
        <f t="shared" si="10"/>
        <v>0</v>
      </c>
      <c r="N103" s="69">
        <f>IF($B$48="Low Pressure Pipe",(IF($C103&lt;&gt;" ",($B$50*$AC$564)," ")),IF($B$48="Spider Valve",(IF($C103&lt;&gt;" ",(($B$60*(PI()/4*'Spider Valve Sizing'!$B$10^2)/144*SQRT(2*32.2*$B$49))*448.83)/(('Spider Valve Sizing'!$B$10^2*19.64*$B$60*SQRT($B$49))/'Spider Valve Sizing'!$B$25)," ")),IF(AND(OR($B$48="Non-Pressurized",$B$48="force main")=TRUE,$C$49="yes"),$F$49,NA())))</f>
        <v>30</v>
      </c>
      <c r="O103" s="68">
        <f t="shared" si="11"/>
        <v>8.0958547340947362</v>
      </c>
      <c r="P103" s="68">
        <f>IF($C103&lt;&gt;" ",IF($A$34="",0,(10.4394*((($C103*$D$34/100)^1.852)/(($B$59^1.852)*(VLOOKUP($B$34,'Hidden Data'!$A$4:$E$17,(IF($B$18="SCH 40",3,IF($B$18="SCH 80",4,5))))^4.8655))*'Hidden Data'!$E$118)))," ")</f>
        <v>2.5140957192203678E-3</v>
      </c>
      <c r="Q103" s="68">
        <f>IF($C103&lt;&gt;" ",IF($A$35="",0,(10.4394*((($C103*$D$35/100)^1.852)/(($B$59^1.852)*(VLOOKUP($B$35,'Hidden Data'!$A$4:$E$17,(IF($B$18="SCH 40",3,IF($B$18="SCH 80",4,5))))^4.8655))*'Hidden Data'!$E$119)))," ")</f>
        <v>8.3158550712673692E-3</v>
      </c>
      <c r="R103" s="68">
        <f>IF($C103&lt;&gt;" ",IF($A$36="",0,(10.4394*((($C103*$D$36/100)^1.852)/(($B$59^1.852)*(VLOOKUP($B$36,'Hidden Data'!$A$4:$E$17,(IF($B$18="SCH 40",3,IF($B$18="SCH 80",4,5))))^4.8655))*'Hidden Data'!$E$120)))," ")</f>
        <v>0</v>
      </c>
      <c r="S103" s="68">
        <f>IF($C103&lt;&gt;" ",IF($A$37="",0,(10.4394*((($C103*$D$37/100)^1.852)/(($B$59^1.852)*(VLOOKUP($B$37,'Hidden Data'!$A$4:$E$17,(IF($B$18="SCH 40",3,IF($B$18="SCH 80",4,5))))^4.8655))*'Hidden Data'!$E$121)))," ")</f>
        <v>0</v>
      </c>
      <c r="T103" s="68">
        <f>IF($C103&lt;&gt;" ",IF($A$38="",0,(10.4394*((($C103*$D$38/100)^1.852)/(($B$59^1.852)*(VLOOKUP($B$38,'Hidden Data'!$A$4:$E$17,(IF($B$18="SCH 40",3,IF($B$18="SCH 80",4,5))))^4.8655))*'Hidden Data'!$E$122)))," ")</f>
        <v>0</v>
      </c>
      <c r="U103" s="67">
        <f t="shared" si="12"/>
        <v>0</v>
      </c>
      <c r="V103" s="175">
        <f t="shared" si="15"/>
        <v>0.53276221405302782</v>
      </c>
      <c r="W103" s="175">
        <f t="shared" si="16"/>
        <v>4.5327622140530277</v>
      </c>
      <c r="Z103" s="141">
        <f t="shared" ref="Z103:Z166" si="18">(O102-O103)/(C102-C103)</f>
        <v>3.4651098788248014E-2</v>
      </c>
      <c r="AA103" s="141">
        <f t="shared" ref="AA103:AA166" si="19">O102-(Z103*C102)</f>
        <v>7.9572503389417442</v>
      </c>
      <c r="AB103" s="153" t="e">
        <f t="shared" ref="AB103:AB166" si="20">IF(AND($P$77&lt;=($AA103-$Q$87)/($P$87-$Z103),($AA103-$Q$87)/($P$87-$Z103)&lt;=$P$78,$C102&lt;=($AA103-$Q$87)/($P$87-$Z103),($AA103-$Q$87)/($P$87-$Z103)&lt;=$C103)=TRUE,($AA103-$Q$87)/($P$87-$Z103),"")</f>
        <v>#N/A</v>
      </c>
      <c r="AC103" s="154" t="e">
        <f t="shared" ref="AC103:AC166" si="21">IF(AND($Q$77&gt;=$Z103*($AA103-$Q$87)/($P$87-$Z103)+$AA103,$Z103*($AA103-$Q$87)/($P$87-$Z103)+$AA103&gt;=$Q$78,$O102&lt;=$Z103*($AA103-$Q$87)/($P$87-$Z103)+$AA103,$Z103*($AA103-$Q$87)/($P$87-$Z103)+$AA103&lt;=$O103)=TRUE,$Z103*($AA103-$Q$87)/($P$87-$Z103)+$AA103,"")</f>
        <v>#N/A</v>
      </c>
      <c r="AD103" s="164" t="e">
        <f t="shared" ref="AD103:AD166" si="22">IF(AND($P$78&lt;=($AA103-$Q$88)/($P$88-$Z103),($AA103-$Q$88)/($P$88-$Z103)&lt;=$P$79,$C102&lt;=($AA103-$Q$88)/($P$88-$Z103),($AA103-$Q$88)/($P$88-$Z103)&lt;=$C103)=TRUE,($AA103-$Q$88)/($P$88-$Z103),"")</f>
        <v>#N/A</v>
      </c>
      <c r="AE103" s="165" t="e">
        <f t="shared" ref="AE103:AE166" si="23">IF(AND($Q$78&gt;=$Z103*($AA103-$Q$88)/($P$88-$Z103)+$AA103,$Z103*($AA103-$Q$88)/($P$88-$Z103)+$AA103&gt;=$Q$79,$O102&lt;=$Z103*($AA103-$Q$88)/($P$88-$Z103)+$AA103,$Z103*($AA103-$Q$88)/($P$88-$Z103)+$AA103&lt;=$O103)=TRUE,$Z103*($AA103-$Q$88)/($P$88-$Z103)+$AA103,"")</f>
        <v>#N/A</v>
      </c>
      <c r="AF103" s="154" t="e">
        <f t="shared" ref="AF103:AF166" si="24">IF(AND($P$79&lt;=($AA103-$Q$89)/($P$89-$Z103),($AA103-$Q$89)/($P$89-$Z103)&lt;=$P$80,$C102&lt;=($AA103-$Q$89)/($P$89-$Z103),($AA103-$Q$89)/($P$89-$Z103)&lt;=$C103)=TRUE,($AA103-$Q$89)/($P$89-$Z103),"")</f>
        <v>#N/A</v>
      </c>
      <c r="AG103" s="154" t="e">
        <f t="shared" ref="AG103:AG166" si="25">IF(AND($Q$79&gt;=$Z103*($AA103-$Q$89)/($P$89-$Z103)+$AA103,$Z103*($AA103-$Q$89)/($P$89-$Z103)+$AA103&gt;=$Q$80,$O102&lt;=$Z103*($AA103-$Q$89)/($P$89-$Z103)+$AA103,$Z103*($AA103-$Q$89)/($P$89-$Z103)+$AA103&lt;=$O103)=TRUE,$Z103*($AA103-$Q$89)/($P$89-$Z103)+$AA103,"")</f>
        <v>#N/A</v>
      </c>
      <c r="AH103" s="164" t="e">
        <f t="shared" ref="AH103:AH166" si="26">IF(AND($P$80&lt;=($AA103-$Q$90)/($P$90-$Z103),($AA103-$Q$90)/($P$90-$Z103)&lt;=$P$81,$C102&lt;=($AA103-$Q$90)/($P$90-$Z103),($AA103-$Q$90)/($P$90-$Z103)&lt;=$C103)=TRUE,($AA103-$Q$90)/($P$90-$Z103),"")</f>
        <v>#N/A</v>
      </c>
      <c r="AI103" s="165" t="e">
        <f t="shared" ref="AI103:AI166" si="27">IF(AND($Q$80&gt;=$Z103*($AA103-$Q$90)/($P$90-$Z103)+$AA103,$Z103*($AA103-$Q$90)/($P$90-$Z103)+$AA103&gt;=$Q$81,$O102&lt;=$Z103*($AA103-$Q$90)/($P$90-$Z103)+$AA103,$Z103*($AA103-$Q$90)/($P$90-$Z103)+$AA103&lt;=$O103)=TRUE,$Z103*($AA103-$Q$90)/($P$90-$Z103)+$AA103,"")</f>
        <v>#N/A</v>
      </c>
      <c r="AJ103" s="154" t="e">
        <f t="shared" ref="AJ103:AJ166" si="28">IF(AND($P$81&lt;=($AA103-$Q$91)/($P$91-$Z103),($AA103-$Q$91)/($P$91-$Z103)&lt;=$P$82,$C102&lt;=($AA103-$Q$91)/($P$91-$Z103),($AA103-$Q$91)/($P$91-$Z103)&lt;=$C103)=TRUE,($AA103-$Q$91)/($P$91-$Z103),"")</f>
        <v>#N/A</v>
      </c>
      <c r="AK103" s="154" t="e">
        <f t="shared" ref="AK103:AK166" si="29">IF(AND($Q$81&gt;=$Z103*($AA103-$Q$91)/($P$91-$Z103)+$AA103,$Z103*($AA103-$Q$91)/($P$91-$Z103)+$AA103&gt;=$Q$82,$O102&lt;=$Z103*($AA103-$Q$91)/($P$91-$Z103)+$AA103,$Z103*($AA103-$Q$91)/($P$91-$Z103)+$AA103&lt;=$O103)=TRUE,$Z103*($AA103-$Q$91)/($P$91-$Z103)+$AA103,"")</f>
        <v>#N/A</v>
      </c>
      <c r="AL103" s="164" t="e">
        <f t="shared" ref="AL103:AL166" si="30">IF(AND($P$82&lt;=($AA103-$Q$92)/($P$92-$Z103),($AA103-$Q$92)/($P$92-$Z103)&lt;=$P$83,$C102&lt;=($AA103-$Q$92)/($P$92-$Z103),($AA103-$Q$92)/($P$92-$Z103)&lt;=$C103)=TRUE,($AA103-$Q$92)/($P$92-$Z103),"")</f>
        <v>#N/A</v>
      </c>
      <c r="AM103" s="165" t="e">
        <f t="shared" ref="AM103:AM166" si="31">IF(AND($Q$82&gt;=$Z103*($AA103-$Q$92)/($P$92-$Z103)+$AA103,$Z103*($AA103-$Q$92)/($P$92-$Z103)+$AA103&gt;=$Q$83,$O102&lt;=$Z103*($AA103-$Q$92)/($P$92-$Z103)+$AA103,$Z103*($AA103-$Q$92)/($P$92-$Z103)+$AA103&lt;=$O103)=TRUE,$Z103*($AA103-$Q$92)/($P$92-$Z103)+$AA103,"")</f>
        <v>#N/A</v>
      </c>
      <c r="AN103" s="154" t="e">
        <f t="shared" ref="AN103:AN166" si="32">IF(AND($P$83&lt;=($AA103-$Q$93)/($P$93-$Z103),($AA103-$Q$93)/($P$93-$Z103)&lt;=$P$84,$C102&lt;=($AA103-$Q$93)/($P$93-$Z103),($AA103-$Q$93)/($P$93-$Z103)&lt;=$C103)=TRUE,($AA103-$Q$93)/($P$93-$Z103),"")</f>
        <v>#N/A</v>
      </c>
      <c r="AO103" s="155" t="e">
        <f t="shared" ref="AO103:AO166" si="33">IF(AND($Q$83&gt;=$Z103*($AA103-$Q$93)/($P$93-$Z103)+$AA103,$Z103*($AA103-$Q$93)/($P$93-$Z103)+$AA103&gt;=$Q$84,$O102&lt;=$Z103*($AA103-$Q$93)/($P$93-$Z103)+$AA103,$Z103*($AA103-$Q$93)/($P$93-$Z103)+$AA103&lt;=$O103)=TRUE,$Z103*($AA103-$Q$93)/($P$93-$Z103)+$AA103,"")</f>
        <v>#N/A</v>
      </c>
      <c r="AP103" s="153" t="e">
        <f t="shared" ref="AP103:AP166" si="34">IF(AND($S$77&lt;=($AA103-$T$87)/($S$87-$Z103),($AA103-$T$87)/($S$87-$Z103)&lt;=$S$78,$C102&lt;=($AA103-$T$87)/($S$87-$Z103),($AA103-$T$87)/($S$87-$Z103)&lt;=$C103)=TRUE,($AA103-$T$87)/($S$87-$Z103),"")</f>
        <v>#N/A</v>
      </c>
      <c r="AQ103" s="154" t="e">
        <f t="shared" ref="AQ103:AQ166" si="35">IF(AND($T$77&gt;=$Z103*($AA103-$T$87)/($S$87-$Z103)+$AA103,$Z103*($AA103-$T$87)/($S$87-$Z103)+$AA103&gt;=$T$78,$O102&lt;=$Z103*($AA103-$T$87)/($S$87-$Z103)+$AA103,$Z103*($AA103-$T$87)/($S$87-$Z103)+$AA103&lt;=$O103)=TRUE,$Z103*($AA103-$T$87)/($S$87-$Z103)+$AA103,"")</f>
        <v>#N/A</v>
      </c>
      <c r="AR103" s="164" t="e">
        <f t="shared" ref="AR103:AR166" si="36">IF(AND($S$78&lt;=($AA103-$T$88)/($S$88-$Z103),($AA103-$T$88)/($S$88-$Z103)&lt;=$S$79,$C102&lt;=($AA103-$T$88)/($S$88-$Z103),($AA103-$T$88)/($S$88-$Z103)&lt;=$C103)=TRUE,($AA103-$T$88)/($S$88-$Z103),"")</f>
        <v>#N/A</v>
      </c>
      <c r="AS103" s="165" t="e">
        <f t="shared" ref="AS103:AS166" si="37">IF(AND($T$78&gt;=$Z103*($AA103-$T$88)/($S$88-$Z103)+$AA103,$Z103*($AA103-$T$88)/($S$88-$Z103)+$AA103&gt;=$T$79,$O102&lt;=$Z103*($AA103-$T$88)/($S$88-$Z103)+$AA103,$Z103*($AA103-$T$88)/($S$88-$Z103)+$AA103&lt;=$O103)=TRUE,$Z103*($AA103-$T$88)/($S$88-$Z103)+$AA103,"")</f>
        <v>#N/A</v>
      </c>
      <c r="AT103" s="154" t="e">
        <f t="shared" ref="AT103:AT166" si="38">IF(AND($S$79&lt;=($AA103-$T$89)/($S$89-$Z103),($AA103-$T$89)/($S$89-$Z103)&lt;=$S$80,$C102&lt;=($AA103-$T$89)/($S$89-$Z103),($AA103-$T$89)/($S$89-$Z103)&lt;=$C103)=TRUE,($AA103-$T$89)/($S$89-$Z103),"")</f>
        <v>#N/A</v>
      </c>
      <c r="AU103" s="154" t="e">
        <f t="shared" ref="AU103:AU166" si="39">IF(AND($T$79&gt;=$Z103*($AA103-$T$89)/($S$89-$Z103)+$AA103,$Z103*($AA103-$T$89)/($S$89-$Z103)+$AA103&gt;=$T$80,$O102&lt;=$Z103*($AA103-$T$89)/($S$89-$Z103)+$AA103,$Z103*($AA103-$T$89)/($S$89-$Z103)+$AA103&lt;=$O103)=TRUE,$Z103*($AA103-$T$89)/($S$89-$Z103)+$AA103,"")</f>
        <v>#N/A</v>
      </c>
      <c r="AV103" s="164" t="e">
        <f t="shared" ref="AV103:AV166" si="40">IF(AND($S$80&lt;=($AA103-$T$90)/($S$90-$Z103),($AA103-$T$90)/($S$90-$Z103)&lt;=$S$81,$C102&lt;=($AA103-$T$90)/($S$90-$Z103),($AA103-$T$90)/($S$90-$Z103)&lt;=$C103)=TRUE,($AA103-$T$90)/($S$90-$Z103),"")</f>
        <v>#N/A</v>
      </c>
      <c r="AW103" s="165" t="e">
        <f t="shared" ref="AW103:AW166" si="41">IF(AND($T$80&gt;=$Z103*($AA103-$T$90)/($S$90-$Z103)+$AA103,$Z103*($AA103-$T$90)/($S$90-$Z103)+$AA103&gt;=$T$81,$O102&lt;=$Z103*($AA103-$T$90)/($S$90-$Z103)+$AA103,$Z103*($AA103-$T$90)/($S$90-$Z103)+$AA103&lt;=$O103)=TRUE,$Z103*($AA103-$T$90)/($S$90-$Z103)+$AA103,"")</f>
        <v>#N/A</v>
      </c>
      <c r="AX103" s="154" t="e">
        <f t="shared" ref="AX103:AX166" si="42">IF(AND($S$81&lt;=($AA103-$T$91)/($S$91-$Z103),($AA103-$T$91)/($S$91-$Z103)&lt;=$S$82,$C102&lt;=($AA103-$T$91)/($S$91-$Z103),($AA103-$T$91)/($S$91-$Z103)&lt;=$C103)=TRUE,($AA103-$T$91)/($S$91-$Z103),"")</f>
        <v>#N/A</v>
      </c>
      <c r="AY103" s="154" t="e">
        <f t="shared" ref="AY103:AY166" si="43">IF(AND($T$81&gt;=$Z103*($AA103-$T$91)/($S$91-$Z103)+$AA103,$Z103*($AA103-$T$91)/($S$91-$Z103)+$AA103&gt;=$T$82,$O102&lt;=$Z103*($AA103-$T$91)/($S$91-$Z103)+$AA103,$Z103*($AA103-$T$91)/($S$91-$Z103)+$AA103&lt;=$O103)=TRUE,$Z103*($AA103-$T$91)/($S$91-$Z103)+$AA103,"")</f>
        <v>#N/A</v>
      </c>
      <c r="AZ103" s="164" t="e">
        <f t="shared" ref="AZ103:AZ166" si="44">IF(AND($S$82&lt;=($AA103-$T$92)/($S$92-$Z103),($AA103-$T$92)/($S$92-$Z103)&lt;=$S$83,$C102&lt;=($AA103-$T$92)/($S$92-$Z103),($AA103-$T$92)/($S$92-$Z103)&lt;=$C103)=TRUE,($AA103-$T$92)/($S$92-$Z103),"")</f>
        <v>#N/A</v>
      </c>
      <c r="BA103" s="165" t="e">
        <f t="shared" ref="BA103:BA166" si="45">IF(AND($T$82&gt;=$Z103*($AA103-$T$92)/($S$92-$Z103)+$AA103,$Z103*($AA103-$T$92)/($S$92-$Z103)+$AA103&gt;=$T$83,$O102&lt;=$Z103*($AA103-$T$92)/($S$92-$Z103)+$AA103,$Z103*($AA103-$T$92)/($S$92-$Z103)+$AA103&lt;=$O103)=TRUE,$Z103*($AA103-$T$92)/($S$92-$Z103)+$AA103,"")</f>
        <v>#N/A</v>
      </c>
      <c r="BB103" s="154" t="e">
        <f t="shared" ref="BB103:BB166" si="46">IF(AND($S$83&lt;=($AA103-$T$93)/($S$93-$Z103),($AA103-$T$93)/($S$93-$Z103)&lt;=$S$84,$C102&lt;=($AA103-$T$93)/($S$93-$Z103),($AA103-$T$93)/($S$93-$Z103)&lt;=$C103)=TRUE,($AA103-$T$93)/($S$93-$Z103),"")</f>
        <v>#N/A</v>
      </c>
      <c r="BC103" s="155" t="e">
        <f t="shared" ref="BC103:BC166" si="47">IF(AND($T$83&gt;=$Z103*($AA103-$T$93)/($S$93-$Z103)+$AA103,$Z103*($AA103-$T$93)/($S$93-$Z103)+$AA103&gt;=$T$84,$O102&lt;=$Z103*($AA103-$T$93)/($S$93-$Z103)+$AA103,$Z103*($AA103-$T$93)/($S$93-$Z103)+$AA103&lt;=$O103)=TRUE,$Z103*($AA103-$T$93)/($S$93-$Z103)+$AA103,"")</f>
        <v>#N/A</v>
      </c>
      <c r="BD103" s="153" t="e">
        <f t="shared" ref="BD103:BD166" si="48">IF(AND($V$77&lt;=($AA103-$W$87)/($V$87-$Z103),($AA103-$W$87)/($V$87-$Z103)&lt;=$V$78,$C102&lt;=($AA103-$W$87)/($V$87-$Z103),($AA103-$W$87)/($V$87-$Z103)&lt;=$C103)=TRUE,($AA103-$W$87)/($V$87-$Z103),"")</f>
        <v>#N/A</v>
      </c>
      <c r="BE103" s="154" t="e">
        <f t="shared" ref="BE103:BE166" si="49">IF(AND($W$77&gt;=$Z103*($AA103-$W$87)/($V$87-$Z103)+$AA103,$Z103*($AA103-$W$87)/($V$87-$Z103)+$AA103&gt;=$W$78,$O102&lt;=$Z103*($AA103-$W$87)/($V$87-$Z103)+$AA103,$Z103*($AA103-$W$87)/($V$87-$Z103)+$AA103&lt;=$O103)=TRUE,$Z103*($AA103-$W$87)/($V$87-$Z103)+$AA103,"")</f>
        <v>#N/A</v>
      </c>
      <c r="BF103" s="164" t="e">
        <f t="shared" ref="BF103:BF166" si="50">IF(AND($V$78&lt;=($AA103-$W$88)/($V$88-$Z103),($AA103-$W$88)/($V$88-$Z103)&lt;=$V$79,$C102&lt;=($AA103-$W$88)/($V$88-$Z103),($AA103-$W$88)/($V$88-$Z103)&lt;=$C103)=TRUE,($AA103-$W$88)/($V$88-$Z103),"")</f>
        <v>#N/A</v>
      </c>
      <c r="BG103" s="165" t="e">
        <f t="shared" ref="BG103:BG166" si="51">IF(AND($W$78&gt;=$Z103*($AA103-$W$88)/($V$88-$Z103)+$AA103,$Z103*($AA103-$W$88)/($V$88-$Z103)+$AA103&gt;=$W$79,$O102&lt;=$Z103*($AA103-$W$88)/($V$88-$Z103)+$AA103,$Z103*($AA103-$W$88)/($V$88-$Z103)+$AA103&lt;=$O103)=TRUE,$Z103*($AA103-$W$88)/($V$88-$Z103)+$AA103,"")</f>
        <v>#N/A</v>
      </c>
      <c r="BH103" s="154" t="e">
        <f t="shared" ref="BH103:BH166" si="52">IF(AND($V$79&lt;=($AA103-$W$89)/($V$89-$Z103),($AA103-$W$89)/($V$89-$Z103)&lt;=$V$80,$C102&lt;=($AA103-$W$89)/($V$89-$Z103),($AA103-$W$89)/($V$89-$Z103)&lt;=$C103)=TRUE,($AA103-$W$89)/($V$89-$Z103),"")</f>
        <v>#N/A</v>
      </c>
      <c r="BI103" s="154" t="e">
        <f t="shared" ref="BI103:BI166" si="53">IF(AND($W$79&gt;=$Z103*($AA103-$W$89)/($V$89-$Z103)+$AA103,$Z103*($AA103-$W$89)/($V$89-$Z103)+$AA103&gt;=$W$80,$O102&lt;=$Z103*($AA103-$W$89)/($V$89-$Z103)+$AA103,$Z103*($AA103-$W$89)/($V$89-$Z103)+$AA103&lt;=$O103)=TRUE,$Z103*($AA103-$W$89)/($V$89-$Z103)+$AA103,"")</f>
        <v>#N/A</v>
      </c>
      <c r="BJ103" s="164" t="e">
        <f t="shared" ref="BJ103:BJ166" si="54">IF(AND($V$80&lt;=($AA103-$W$90)/($V$90-$Z103),($AA103-$W$90)/($V$90-$Z103)&lt;=$V$81,$C102&lt;=($AA103-$W$90)/($V$90-$Z103),($AA103-$W$90)/($V$90-$Z103)&lt;=$C103)=TRUE,($AA103-$W$90)/($V$90-$Z103),"")</f>
        <v>#N/A</v>
      </c>
      <c r="BK103" s="165" t="e">
        <f t="shared" ref="BK103:BK166" si="55">IF(AND($W$80&gt;=$Z103*($AA103-$W$90)/($V$90-$Z103)+$AA103,$Z103*($AA103-$W$90)/($V$90-$Z103)+$AA103&gt;=$W$81,$O102&lt;=$Z103*($AA103-$W$90)/($V$90-$Z103)+$AA103,$Z103*($AA103-$W$90)/($V$90-$Z103)+$AA103&lt;=$O103)=TRUE,$Z103*($AA103-$W$90)/($V$90-$Z103)+$AA103,"")</f>
        <v>#N/A</v>
      </c>
      <c r="BL103" s="154" t="e">
        <f t="shared" ref="BL103:BL166" si="56">IF(AND($V$81&lt;=($AA103-$W$91)/($V$91-$Z103),($AA103-$W$91)/($V$91-$Z103)&lt;=$V$82,$C102&lt;=($AA103-$W$91)/($V$91-$Z103),($AA103-$W$91)/($V$91-$Z103)&lt;=$C103)=TRUE,($AA103-$W$91)/($V$91-$Z103),"")</f>
        <v>#N/A</v>
      </c>
      <c r="BM103" s="154" t="e">
        <f t="shared" ref="BM103:BM166" si="57">IF(AND($W$81&gt;=$Z103*($AA103-$W$91)/($V$91-$Z103)+$AA103,$Z103*($AA103-$W$91)/($V$91-$Z103)+$AA103&gt;=$W$82,$O102&lt;=$Z103*($AA103-$W$91)/($V$91-$Z103)+$AA103,$Z103*($AA103-$W$91)/($V$91-$Z103)+$AA103&lt;=$O103)=TRUE,$Z103*($AA103-$W$91)/($V$91-$Z103)+$AA103,"")</f>
        <v>#N/A</v>
      </c>
      <c r="BN103" s="164" t="e">
        <f t="shared" ref="BN103:BN166" si="58">IF(AND($V$82&lt;=($AA103-$W$92)/($V$92-$Z103),($AA103-$W$92)/($V$92-$Z103)&lt;=$V$83,$C102&lt;=($AA103-$W$92)/($V$92-$Z103),($AA103-$W$92)/($V$92-$Z103)&lt;=$C103)=TRUE,($AA103-$W$92)/($V$92-$Z103),"")</f>
        <v>#N/A</v>
      </c>
      <c r="BO103" s="165" t="e">
        <f t="shared" ref="BO103:BO166" si="59">IF(AND($W$82&gt;=$Z103*($AA103-$W$92)/($V$92-$Z103)+$AA103,$Z103*($AA103-$W$92)/($V$92-$Z103)+$AA103&gt;=$W$83,$O102&lt;=$Z103*($AA103-$W$92)/($V$92-$Z103)+$AA103,$Z103*($AA103-$W$92)/($V$92-$Z103)+$AA103&lt;=$O103)=TRUE,$Z103*($AA103-$W$92)/($V$92-$Z103)+$AA103,"")</f>
        <v>#N/A</v>
      </c>
      <c r="BP103" s="154" t="e">
        <f t="shared" ref="BP103:BP166" si="60">IF(AND($V$83&lt;=($AA103-$W$93)/($V$93-$Z103),($AA103-$W$93)/($V$93-$Z103)&lt;=$V$84,$C102&lt;=($AA103-$W$93)/($V$93-$Z103),($AA103-$W$93)/($V$93-$Z103)&lt;=$C103)=TRUE,($AA103-$W$93)/($V$93-$Z103),"")</f>
        <v>#N/A</v>
      </c>
      <c r="BQ103" s="155" t="e">
        <f t="shared" ref="BQ103:BQ166" si="61">IF(AND($W$83&gt;=$Z103*($AA103-$W$93)/($V$93-$Z103)+$AA103,$Z103*($AA103-$W$93)/($V$93-$Z103)+$AA103&gt;=$W$84,$O102&lt;=$Z103*($AA103-$W$93)/($V$93-$Z103)+$AA103,$Z103*($AA103-$W$93)/($V$93-$Z103)+$AA103&lt;=$O103)=TRUE,$Z103*($AA103-$W$93)/($V$93-$Z103)+$AA103,"")</f>
        <v>#N/A</v>
      </c>
      <c r="BR103" s="153" t="e">
        <f t="shared" ref="BR103:BR166" si="62">IF(AND($X$77&lt;=($AA103-$Y$87)/($X$87-$Z103),($AA103-$Y$87)/($X$87-$Z103)&lt;=$X$78,$C102&lt;=($AA103-$Y$87)/($X$87-$Z103),($AA103-$Y$87)/($X$87-$Z103)&lt;=$C103)=TRUE,($AA103-$Y$87)/($X$87-$Z103),"")</f>
        <v>#N/A</v>
      </c>
      <c r="BS103" s="154" t="e">
        <f t="shared" ref="BS103:BS166" si="63">IF(AND($Y$77&gt;=$Z103*($AA103-$Y$87)/($X$87-$Z103)+$AA103,$Z103*($AA103-$Y$87)/($X$87-$Z103)+$AA103&gt;=$Y$78,$O102&lt;=$Z103*($AA103-$Y$87)/($X$87-$Z103)+$AA103,$Z103*($AA103-$Y$87)/($X$87-$Z103)+$AA103&lt;=$O103)=TRUE,$Z103*($AA103-$Y$87)/($X$87-$Z103)+$AA103,"")</f>
        <v>#N/A</v>
      </c>
      <c r="BT103" s="164" t="e">
        <f t="shared" ref="BT103:BT166" si="64">IF(AND($X$78&lt;=($AA103-$Y$88)/($X$88-$Z103),($AA103-$Y$88)/($X$88-$Z103)&lt;=$X$79,$C102&lt;=($AA103-$Y$88)/($X$88-$Z103),($AA103-$Y$88)/($X$88-$Z103)&lt;=$C103)=TRUE,($AA103-$Y$88)/($X$88-$Z103),"")</f>
        <v>#N/A</v>
      </c>
      <c r="BU103" s="165" t="e">
        <f t="shared" ref="BU103:BU166" si="65">IF(AND($Y$78&gt;=$Z103*($AA103-$Y$88)/($X$88-$Z103)+$AA103,$Z103*($AA103-$Y$88)/($X$88-$Z103)+$AA103&gt;=$Y$79,$O102&lt;=$Z103*($AA103-$Y$88)/($X$88-$Z103)+$AA103,$Z103*($AA103-$Y$88)/($X$88-$Z103)+$AA103&lt;=$O103)=TRUE,$Z103*($AA103-$Y$88)/($X$88-$Z103)+$AA103,"")</f>
        <v>#N/A</v>
      </c>
      <c r="BV103" s="154" t="e">
        <f t="shared" ref="BV103:BV166" si="66">IF(AND($X$79&lt;=($AA103-$Y$89)/($X$89-$Z103),($AA103-$Y$89)/($X$89-$Z103)&lt;=$X$80,$C102&lt;=($AA103-$Y$89)/($X$89-$Z103),($AA103-$Y$89)/($X$89-$Z103)&lt;=$C103)=TRUE,($AA103-$Y$89)/($X$89-$Z103),"")</f>
        <v>#N/A</v>
      </c>
      <c r="BW103" s="154" t="e">
        <f t="shared" ref="BW103:BW166" si="67">IF(AND($Y$79&gt;=$Z103*($AA103-$Y$89)/($X$89-$Z103)+$AA103,$Z103*($AA103-$Y$89)/($X$89-$Z103)+$AA103&gt;=$Y$80,$O102&lt;=$Z103*($AA103-$Y$89)/($X$89-$Z103)+$AA103,$Z103*($AA103-$Y$89)/($X$89-$Z103)+$AA103&lt;=$O103)=TRUE,$Z103*($AA103-$Y$89)/($X$89-$Z103)+$AA103,"")</f>
        <v>#N/A</v>
      </c>
      <c r="BX103" s="164" t="e">
        <f t="shared" ref="BX103:BX166" si="68">IF(AND($X$80&lt;=($AA103-$Y$90)/($X$90-$Z103),($AA103-$Y$90)/($X$90-$Z103)&lt;=$X$81,$C102&lt;=($AA103-$Y$90)/($X$90-$Z103),($AA103-$Y$90)/($X$90-$Z103)&lt;=$C103)=TRUE,($AA103-$Y$90)/($X$90-$Z103),"")</f>
        <v>#N/A</v>
      </c>
      <c r="BY103" s="165" t="e">
        <f t="shared" ref="BY103:BY166" si="69">IF(AND($Y$80&gt;=$Z103*($AA103-$Y$90)/($X$90-$Z103)+$AA103,$Z103*($AA103-$Y$90)/($X$90-$Z103)+$AA103&gt;=$Y$81,$O102&lt;=$Z103*($AA103-$Y$90)/($X$90-$Z103)+$AA103,$Z103*($AA103-$Y$90)/($X$90-$Z103)+$AA103&lt;=$O103)=TRUE,$Z103*($AA103-$Y$90)/($X$90-$Z103)+$AA103,"")</f>
        <v>#N/A</v>
      </c>
      <c r="BZ103" s="154" t="e">
        <f t="shared" ref="BZ103:BZ166" si="70">IF(AND($X$81&lt;=($AA103-$Y$91)/($X$91-$Z103),($AA103-$Y$91)/($X$91-$Z103)&lt;=$X$82,$C102&lt;=($AA103-$Y$91)/($X$91-$Z103),($AA103-$Y$91)/($X$91-$Z103)&lt;=$C103)=TRUE,($AA103-$Y$91)/($X$91-$Z103),"")</f>
        <v>#N/A</v>
      </c>
      <c r="CA103" s="154" t="e">
        <f t="shared" ref="CA103:CA166" si="71">IF(AND($Y$81&gt;=$Z103*($AA103-$Y$91)/($X$91-$Z103)+$AA103,$Z103*($AA103-$Y$91)/($X$91-$Z103)+$AA103&gt;=$Y$82,$O102&lt;=$Z103*($AA103-$Y$91)/($X$91-$Z103)+$AA103,$Z103*($AA103-$Y$91)/($X$91-$Z103)+$AA103&lt;=$O103)=TRUE,$Z103*($AA103-$Y$91)/($X$91-$Z103)+$AA103,"")</f>
        <v>#N/A</v>
      </c>
      <c r="CB103" s="164" t="e">
        <f t="shared" ref="CB103:CB166" si="72">IF(AND($X$82&lt;=($AA103-$Y$92)/($X$92-$Z103),($AA103-$Y$92)/($X$92-$Z103)&lt;=$X$83,$C102&lt;=($AA103-$Y$92)/($X$92-$Z103),($AA103-$Y$92)/($X$92-$Z103)&lt;=$C103)=TRUE,($AA103-$Y$92)/($X$92-$Z103),"")</f>
        <v>#N/A</v>
      </c>
      <c r="CC103" s="165" t="e">
        <f t="shared" ref="CC103:CC166" si="73">IF(AND($Y$82&gt;=$Z103*($AA103-$Y$92)/($X$92-$Z103)+$AA103,$Z103*($AA103-$Y$92)/($X$92-$Z103)+$AA103&gt;=$Y$83,$O102&lt;=$Z103*($AA103-$Y$92)/($X$92-$Z103)+$AA103,$Z103*($AA103-$Y$92)/($X$92-$Z103)+$AA103&lt;=$O103)=TRUE,$Z103*($AA103-$Y$92)/($X$92-$Z103)+$AA103,"")</f>
        <v>#N/A</v>
      </c>
      <c r="CD103" s="154" t="e">
        <f t="shared" ref="CD103:CD166" si="74">IF(AND($X$83&lt;=($AA103-$Y$93)/($X$93-$Z103),($AA103-$Y$93)/($X$93-$Z103)&lt;=$X$84,$C102&lt;=($AA103-$Y$93)/($X$93-$Z103),($AA103-$Y$93)/($X$93-$Z103)&lt;=$C103)=TRUE,($AA103-$Y$93)/($X$93-$Z103),"")</f>
        <v>#N/A</v>
      </c>
      <c r="CE103" s="155" t="e">
        <f t="shared" ref="CE103:CE166" si="75">IF(AND($Y$83&gt;=$Z103*($AA103-$Y$93)/($X$93-$Z103)+$AA103,$Z103*($AA103-$Y$93)/($X$93-$Z103)+$AA103&gt;=$Y$84,$O102&lt;=$Z103*($AA103-$Y$93)/($X$93-$Z103)+$AA103,$Z103*($AA103-$Y$93)/($X$93-$Z103)+$AA103&lt;=$O103)=TRUE,$Z103*($AA103-$Y$93)/($X$93-$Z103)+$AA103,"")</f>
        <v>#N/A</v>
      </c>
    </row>
    <row r="104" spans="2:83" s="59" customFormat="1" hidden="1" x14ac:dyDescent="0.2">
      <c r="B104" s="59">
        <f t="shared" si="17"/>
        <v>6</v>
      </c>
      <c r="C104" s="67">
        <f t="shared" si="13"/>
        <v>6</v>
      </c>
      <c r="D104" s="67"/>
      <c r="E104" s="67">
        <f>IF(C104&lt;&gt;" ",$B$9, " ")</f>
        <v>8</v>
      </c>
      <c r="F104" s="68">
        <f>IF(C104&lt;&gt;" ",((10.4394*(($C104^1.852)/(($B$59^1.852)*(VLOOKUP($B$17,'Hidden Data'!$A$4:$E$17,(IF($B$18="SCH 40",3,IF($B$18="SCH 80",4,5))))^4.8655))*$B$16))+IF($B$15&lt;2,0,(10.4394*((($C$19/100*$C104)^1.852)/(($B$59^1.852)*(VLOOKUP($B$20,'Hidden Data'!$A$4:$E$17,(IF($B$21="SCH 40",3,IF($B$21="SCH 80",4,5))))^4.8655))*$B$19)))+IF($B$15&lt;3,0,(10.4394*((($C$22/100*$C104)^1.852)/(($B$59^1.852)*(VLOOKUP($B$23,'Hidden Data'!$A$4:$E$17,(IF($B$24="SCH 40",3,IF($B$24="SCH 80",4,5))))^4.8655))*$B$22)))+K104+L104+M104+P104+Q104+R104+S104+T104)*(1+$B$42/100), " ")</f>
        <v>0.20311153042837282</v>
      </c>
      <c r="G104" s="68">
        <f t="shared" si="14"/>
        <v>8.203111530428373</v>
      </c>
      <c r="H104" s="68"/>
      <c r="I104" s="68">
        <f t="shared" si="8"/>
        <v>0</v>
      </c>
      <c r="J104" s="68">
        <f>IF(C104&lt;&gt;" ",IF($B$48="Spider Valve",($C104/448.83*(('Spider Valve Sizing'!$B$10^2*19.64*$B$60*SQRT($B$49))/'Spider Valve Sizing'!$B$25))^2/(2*$B$60^2*(PI()/4*('Spider Valve Sizing'!$B$10/12)^2)^2*32.2),0)," ")</f>
        <v>0</v>
      </c>
      <c r="K104" s="68">
        <f>IF(C104&lt;&gt;" ",(IF($B$26="No",0,(10.4394*(((1/$B$27*$C104)^1.852)/(($B$59^1.852)*(VLOOKUP($B$29,'Hidden Data'!$A$4:$E$17,(IF($B$30="SCH 40",3,IF($B$30="SCH 80",4,5))))^4.8655))*($B$28/3)))))," ")</f>
        <v>0</v>
      </c>
      <c r="L104" s="67">
        <f t="shared" si="9"/>
        <v>0</v>
      </c>
      <c r="M104" s="67">
        <f t="shared" si="10"/>
        <v>0</v>
      </c>
      <c r="N104" s="69">
        <f>IF($B$48="Low Pressure Pipe",(IF($C104&lt;&gt;" ",($B$50*$AC$564)," ")),IF($B$48="Spider Valve",(IF($C104&lt;&gt;" ",(($B$60*(PI()/4*'Spider Valve Sizing'!$B$10^2)/144*SQRT(2*32.2*$B$49))*448.83)/(('Spider Valve Sizing'!$B$10^2*19.64*$B$60*SQRT($B$49))/'Spider Valve Sizing'!$B$25)," ")),IF(AND(OR($B$48="Non-Pressurized",$B$48="force main")=TRUE,$C$49="yes"),$F$49,NA())))</f>
        <v>30</v>
      </c>
      <c r="O104" s="68">
        <f t="shared" si="11"/>
        <v>8.203111530428373</v>
      </c>
      <c r="P104" s="68">
        <f>IF($C104&lt;&gt;" ",IF($A$34="",0,(10.4394*((($C104*$D$34/100)^1.852)/(($B$59^1.852)*(VLOOKUP($B$34,'Hidden Data'!$A$4:$E$17,(IF($B$18="SCH 40",3,IF($B$18="SCH 80",4,5))))^4.8655))*'Hidden Data'!$E$118)))," ")</f>
        <v>5.3272468386338073E-3</v>
      </c>
      <c r="Q104" s="68">
        <f>IF($C104&lt;&gt;" ",IF($A$35="",0,(10.4394*((($C104*$D$35/100)^1.852)/(($B$59^1.852)*(VLOOKUP($B$35,'Hidden Data'!$A$4:$E$17,(IF($B$18="SCH 40",3,IF($B$18="SCH 80",4,5))))^4.8655))*'Hidden Data'!$E$119)))," ")</f>
        <v>1.7620893389327208E-2</v>
      </c>
      <c r="R104" s="68">
        <f>IF($C104&lt;&gt;" ",IF($A$36="",0,(10.4394*((($C104*$D$36/100)^1.852)/(($B$59^1.852)*(VLOOKUP($B$36,'Hidden Data'!$A$4:$E$17,(IF($B$18="SCH 40",3,IF($B$18="SCH 80",4,5))))^4.8655))*'Hidden Data'!$E$120)))," ")</f>
        <v>0</v>
      </c>
      <c r="S104" s="68">
        <f>IF($C104&lt;&gt;" ",IF($A$37="",0,(10.4394*((($C104*$D$37/100)^1.852)/(($B$59^1.852)*(VLOOKUP($B$37,'Hidden Data'!$A$4:$E$17,(IF($B$18="SCH 40",3,IF($B$18="SCH 80",4,5))))^4.8655))*'Hidden Data'!$E$121)))," ")</f>
        <v>0</v>
      </c>
      <c r="T104" s="68">
        <f>IF($C104&lt;&gt;" ",IF($A$38="",0,(10.4394*((($C104*$D$38/100)^1.852)/(($B$59^1.852)*(VLOOKUP($B$38,'Hidden Data'!$A$4:$E$17,(IF($B$18="SCH 40",3,IF($B$18="SCH 80",4,5))))^4.8655))*'Hidden Data'!$E$122)))," ")</f>
        <v>0</v>
      </c>
      <c r="U104" s="67">
        <f t="shared" si="12"/>
        <v>0</v>
      </c>
      <c r="V104" s="175">
        <f t="shared" si="15"/>
        <v>0.53627971485467929</v>
      </c>
      <c r="W104" s="175">
        <f t="shared" si="16"/>
        <v>6.536279714854679</v>
      </c>
      <c r="Z104" s="141">
        <f t="shared" si="18"/>
        <v>5.3628398166818414E-2</v>
      </c>
      <c r="AA104" s="141">
        <f t="shared" si="19"/>
        <v>7.8813411414274626</v>
      </c>
      <c r="AB104" s="153" t="e">
        <f t="shared" si="20"/>
        <v>#N/A</v>
      </c>
      <c r="AC104" s="154" t="e">
        <f t="shared" si="21"/>
        <v>#N/A</v>
      </c>
      <c r="AD104" s="164" t="e">
        <f t="shared" si="22"/>
        <v>#N/A</v>
      </c>
      <c r="AE104" s="165" t="e">
        <f t="shared" si="23"/>
        <v>#N/A</v>
      </c>
      <c r="AF104" s="154" t="e">
        <f t="shared" si="24"/>
        <v>#N/A</v>
      </c>
      <c r="AG104" s="154" t="e">
        <f t="shared" si="25"/>
        <v>#N/A</v>
      </c>
      <c r="AH104" s="164" t="e">
        <f t="shared" si="26"/>
        <v>#N/A</v>
      </c>
      <c r="AI104" s="165" t="e">
        <f t="shared" si="27"/>
        <v>#N/A</v>
      </c>
      <c r="AJ104" s="154" t="e">
        <f t="shared" si="28"/>
        <v>#N/A</v>
      </c>
      <c r="AK104" s="154" t="e">
        <f t="shared" si="29"/>
        <v>#N/A</v>
      </c>
      <c r="AL104" s="164" t="e">
        <f t="shared" si="30"/>
        <v>#N/A</v>
      </c>
      <c r="AM104" s="165" t="e">
        <f t="shared" si="31"/>
        <v>#N/A</v>
      </c>
      <c r="AN104" s="154" t="e">
        <f t="shared" si="32"/>
        <v>#N/A</v>
      </c>
      <c r="AO104" s="155" t="e">
        <f t="shared" si="33"/>
        <v>#N/A</v>
      </c>
      <c r="AP104" s="153" t="e">
        <f t="shared" si="34"/>
        <v>#N/A</v>
      </c>
      <c r="AQ104" s="154" t="e">
        <f t="shared" si="35"/>
        <v>#N/A</v>
      </c>
      <c r="AR104" s="164" t="e">
        <f t="shared" si="36"/>
        <v>#N/A</v>
      </c>
      <c r="AS104" s="165" t="e">
        <f t="shared" si="37"/>
        <v>#N/A</v>
      </c>
      <c r="AT104" s="154" t="e">
        <f t="shared" si="38"/>
        <v>#N/A</v>
      </c>
      <c r="AU104" s="154" t="e">
        <f t="shared" si="39"/>
        <v>#N/A</v>
      </c>
      <c r="AV104" s="164" t="e">
        <f t="shared" si="40"/>
        <v>#N/A</v>
      </c>
      <c r="AW104" s="165" t="e">
        <f t="shared" si="41"/>
        <v>#N/A</v>
      </c>
      <c r="AX104" s="154" t="e">
        <f t="shared" si="42"/>
        <v>#N/A</v>
      </c>
      <c r="AY104" s="154" t="e">
        <f t="shared" si="43"/>
        <v>#N/A</v>
      </c>
      <c r="AZ104" s="164" t="e">
        <f t="shared" si="44"/>
        <v>#N/A</v>
      </c>
      <c r="BA104" s="165" t="e">
        <f t="shared" si="45"/>
        <v>#N/A</v>
      </c>
      <c r="BB104" s="154" t="e">
        <f t="shared" si="46"/>
        <v>#N/A</v>
      </c>
      <c r="BC104" s="155" t="e">
        <f t="shared" si="47"/>
        <v>#N/A</v>
      </c>
      <c r="BD104" s="153" t="e">
        <f t="shared" si="48"/>
        <v>#N/A</v>
      </c>
      <c r="BE104" s="154" t="e">
        <f t="shared" si="49"/>
        <v>#N/A</v>
      </c>
      <c r="BF104" s="164" t="e">
        <f t="shared" si="50"/>
        <v>#N/A</v>
      </c>
      <c r="BG104" s="165" t="e">
        <f t="shared" si="51"/>
        <v>#N/A</v>
      </c>
      <c r="BH104" s="154" t="e">
        <f t="shared" si="52"/>
        <v>#N/A</v>
      </c>
      <c r="BI104" s="154" t="e">
        <f t="shared" si="53"/>
        <v>#N/A</v>
      </c>
      <c r="BJ104" s="164" t="e">
        <f t="shared" si="54"/>
        <v>#N/A</v>
      </c>
      <c r="BK104" s="165" t="e">
        <f t="shared" si="55"/>
        <v>#N/A</v>
      </c>
      <c r="BL104" s="154" t="e">
        <f t="shared" si="56"/>
        <v>#N/A</v>
      </c>
      <c r="BM104" s="154" t="e">
        <f t="shared" si="57"/>
        <v>#N/A</v>
      </c>
      <c r="BN104" s="164" t="e">
        <f t="shared" si="58"/>
        <v>#N/A</v>
      </c>
      <c r="BO104" s="165" t="e">
        <f t="shared" si="59"/>
        <v>#N/A</v>
      </c>
      <c r="BP104" s="154" t="e">
        <f t="shared" si="60"/>
        <v>#N/A</v>
      </c>
      <c r="BQ104" s="155" t="e">
        <f t="shared" si="61"/>
        <v>#N/A</v>
      </c>
      <c r="BR104" s="153" t="e">
        <f t="shared" si="62"/>
        <v>#N/A</v>
      </c>
      <c r="BS104" s="154" t="e">
        <f t="shared" si="63"/>
        <v>#N/A</v>
      </c>
      <c r="BT104" s="164" t="e">
        <f t="shared" si="64"/>
        <v>#N/A</v>
      </c>
      <c r="BU104" s="165" t="e">
        <f t="shared" si="65"/>
        <v>#N/A</v>
      </c>
      <c r="BV104" s="154" t="e">
        <f t="shared" si="66"/>
        <v>#N/A</v>
      </c>
      <c r="BW104" s="154" t="e">
        <f t="shared" si="67"/>
        <v>#N/A</v>
      </c>
      <c r="BX104" s="164" t="e">
        <f t="shared" si="68"/>
        <v>#N/A</v>
      </c>
      <c r="BY104" s="165" t="e">
        <f t="shared" si="69"/>
        <v>#N/A</v>
      </c>
      <c r="BZ104" s="154" t="e">
        <f t="shared" si="70"/>
        <v>#N/A</v>
      </c>
      <c r="CA104" s="154" t="e">
        <f t="shared" si="71"/>
        <v>#N/A</v>
      </c>
      <c r="CB104" s="164" t="e">
        <f t="shared" si="72"/>
        <v>#N/A</v>
      </c>
      <c r="CC104" s="165" t="e">
        <f t="shared" si="73"/>
        <v>#N/A</v>
      </c>
      <c r="CD104" s="154" t="e">
        <f t="shared" si="74"/>
        <v>#N/A</v>
      </c>
      <c r="CE104" s="155" t="e">
        <f t="shared" si="75"/>
        <v>#N/A</v>
      </c>
    </row>
    <row r="105" spans="2:83" s="59" customFormat="1" hidden="1" x14ac:dyDescent="0.2">
      <c r="B105" s="59">
        <f t="shared" si="17"/>
        <v>8</v>
      </c>
      <c r="C105" s="67">
        <f t="shared" si="13"/>
        <v>8</v>
      </c>
      <c r="D105" s="67"/>
      <c r="E105" s="67">
        <f>IF(C105&lt;&gt;" ",$B$9, " ")</f>
        <v>8</v>
      </c>
      <c r="F105" s="68">
        <f>IF(C105&lt;&gt;" ",((10.4394*(($C105^1.852)/(($B$59^1.852)*(VLOOKUP($B$17,'Hidden Data'!$A$4:$E$17,(IF($B$18="SCH 40",3,IF($B$18="SCH 80",4,5))))^4.8655))*$B$16))+IF($B$15&lt;2,0,(10.4394*((($C$19/100*$C105)^1.852)/(($B$59^1.852)*(VLOOKUP($B$20,'Hidden Data'!$A$4:$E$17,(IF($B$21="SCH 40",3,IF($B$21="SCH 80",4,5))))^4.8655))*$B$19)))+IF($B$15&lt;3,0,(10.4394*((($C$22/100*$C105)^1.852)/(($B$59^1.852)*(VLOOKUP($B$23,'Hidden Data'!$A$4:$E$17,(IF($B$24="SCH 40",3,IF($B$24="SCH 80",4,5))))^4.8655))*$B$22)))+K105+L105+M105+P105+Q105+R105+S105+T105)*(1+$B$42/100), " ")</f>
        <v>0.34603586900487004</v>
      </c>
      <c r="G105" s="68">
        <f t="shared" si="14"/>
        <v>8.3460358690048704</v>
      </c>
      <c r="H105" s="68"/>
      <c r="I105" s="68">
        <f t="shared" si="8"/>
        <v>0</v>
      </c>
      <c r="J105" s="68">
        <f>IF(C105&lt;&gt;" ",IF($B$48="Spider Valve",($C105/448.83*(('Spider Valve Sizing'!$B$10^2*19.64*$B$60*SQRT($B$49))/'Spider Valve Sizing'!$B$25))^2/(2*$B$60^2*(PI()/4*('Spider Valve Sizing'!$B$10/12)^2)^2*32.2),0)," ")</f>
        <v>0</v>
      </c>
      <c r="K105" s="68">
        <f>IF(C105&lt;&gt;" ",(IF($B$26="No",0,(10.4394*(((1/$B$27*$C105)^1.852)/(($B$59^1.852)*(VLOOKUP($B$29,'Hidden Data'!$A$4:$E$17,(IF($B$30="SCH 40",3,IF($B$30="SCH 80",4,5))))^4.8655))*($B$28/3)))))," ")</f>
        <v>0</v>
      </c>
      <c r="L105" s="67">
        <f t="shared" si="9"/>
        <v>0</v>
      </c>
      <c r="M105" s="67">
        <f t="shared" si="10"/>
        <v>0</v>
      </c>
      <c r="N105" s="69">
        <f>IF($B$48="Low Pressure Pipe",(IF($C105&lt;&gt;" ",($B$50*$AC$564)," ")),IF($B$48="Spider Valve",(IF($C105&lt;&gt;" ",(($B$60*(PI()/4*'Spider Valve Sizing'!$B$10^2)/144*SQRT(2*32.2*$B$49))*448.83)/(('Spider Valve Sizing'!$B$10^2*19.64*$B$60*SQRT($B$49))/'Spider Valve Sizing'!$B$25)," ")),IF(AND(OR($B$48="Non-Pressurized",$B$48="force main")=TRUE,$C$49="yes"),$F$49,NA())))</f>
        <v>30</v>
      </c>
      <c r="O105" s="68">
        <f t="shared" si="11"/>
        <v>8.3460358690048704</v>
      </c>
      <c r="P105" s="68">
        <f>IF($C105&lt;&gt;" ",IF($A$34="",0,(10.4394*((($C105*$D$34/100)^1.852)/(($B$59^1.852)*(VLOOKUP($B$34,'Hidden Data'!$A$4:$E$17,(IF($B$18="SCH 40",3,IF($B$18="SCH 80",4,5))))^4.8655))*'Hidden Data'!$E$118)))," ")</f>
        <v>9.0758928620262493E-3</v>
      </c>
      <c r="Q105" s="68">
        <f>IF($C105&lt;&gt;" ",IF($A$35="",0,(10.4394*((($C105*$D$35/100)^1.852)/(($B$59^1.852)*(VLOOKUP($B$35,'Hidden Data'!$A$4:$E$17,(IF($B$18="SCH 40",3,IF($B$18="SCH 80",4,5))))^4.8655))*'Hidden Data'!$E$119)))," ")</f>
        <v>3.0020261005163747E-2</v>
      </c>
      <c r="R105" s="68">
        <f>IF($C105&lt;&gt;" ",IF($A$36="",0,(10.4394*((($C105*$D$36/100)^1.852)/(($B$59^1.852)*(VLOOKUP($B$36,'Hidden Data'!$A$4:$E$17,(IF($B$18="SCH 40",3,IF($B$18="SCH 80",4,5))))^4.8655))*'Hidden Data'!$E$120)))," ")</f>
        <v>0</v>
      </c>
      <c r="S105" s="68">
        <f>IF($C105&lt;&gt;" ",IF($A$37="",0,(10.4394*((($C105*$D$37/100)^1.852)/(($B$59^1.852)*(VLOOKUP($B$37,'Hidden Data'!$A$4:$E$17,(IF($B$18="SCH 40",3,IF($B$18="SCH 80",4,5))))^4.8655))*'Hidden Data'!$E$121)))," ")</f>
        <v>0</v>
      </c>
      <c r="T105" s="68">
        <f>IF($C105&lt;&gt;" ",IF($A$38="",0,(10.4394*((($C105*$D$38/100)^1.852)/(($B$59^1.852)*(VLOOKUP($B$38,'Hidden Data'!$A$4:$E$17,(IF($B$18="SCH 40",3,IF($B$18="SCH 80",4,5))))^4.8655))*'Hidden Data'!$E$122)))," ")</f>
        <v>0</v>
      </c>
      <c r="U105" s="67">
        <f t="shared" si="12"/>
        <v>0</v>
      </c>
      <c r="V105" s="175">
        <f t="shared" si="15"/>
        <v>0.54093139122413403</v>
      </c>
      <c r="W105" s="175">
        <f t="shared" si="16"/>
        <v>8.5409313912241345</v>
      </c>
      <c r="Z105" s="141">
        <f t="shared" si="18"/>
        <v>7.1462169288248667E-2</v>
      </c>
      <c r="AA105" s="141">
        <f t="shared" si="19"/>
        <v>7.774338514698881</v>
      </c>
      <c r="AB105" s="153" t="e">
        <f t="shared" si="20"/>
        <v>#N/A</v>
      </c>
      <c r="AC105" s="154" t="e">
        <f t="shared" si="21"/>
        <v>#N/A</v>
      </c>
      <c r="AD105" s="164" t="e">
        <f t="shared" si="22"/>
        <v>#N/A</v>
      </c>
      <c r="AE105" s="165" t="e">
        <f t="shared" si="23"/>
        <v>#N/A</v>
      </c>
      <c r="AF105" s="154" t="e">
        <f t="shared" si="24"/>
        <v>#N/A</v>
      </c>
      <c r="AG105" s="154" t="e">
        <f t="shared" si="25"/>
        <v>#N/A</v>
      </c>
      <c r="AH105" s="164" t="e">
        <f t="shared" si="26"/>
        <v>#N/A</v>
      </c>
      <c r="AI105" s="165" t="e">
        <f t="shared" si="27"/>
        <v>#N/A</v>
      </c>
      <c r="AJ105" s="154" t="e">
        <f t="shared" si="28"/>
        <v>#N/A</v>
      </c>
      <c r="AK105" s="154" t="e">
        <f t="shared" si="29"/>
        <v>#N/A</v>
      </c>
      <c r="AL105" s="164" t="e">
        <f t="shared" si="30"/>
        <v>#N/A</v>
      </c>
      <c r="AM105" s="165" t="e">
        <f t="shared" si="31"/>
        <v>#N/A</v>
      </c>
      <c r="AN105" s="154" t="e">
        <f t="shared" si="32"/>
        <v>#N/A</v>
      </c>
      <c r="AO105" s="155" t="e">
        <f t="shared" si="33"/>
        <v>#N/A</v>
      </c>
      <c r="AP105" s="153" t="e">
        <f t="shared" si="34"/>
        <v>#N/A</v>
      </c>
      <c r="AQ105" s="154" t="e">
        <f t="shared" si="35"/>
        <v>#N/A</v>
      </c>
      <c r="AR105" s="164" t="e">
        <f t="shared" si="36"/>
        <v>#N/A</v>
      </c>
      <c r="AS105" s="165" t="e">
        <f t="shared" si="37"/>
        <v>#N/A</v>
      </c>
      <c r="AT105" s="154" t="e">
        <f t="shared" si="38"/>
        <v>#N/A</v>
      </c>
      <c r="AU105" s="154" t="e">
        <f t="shared" si="39"/>
        <v>#N/A</v>
      </c>
      <c r="AV105" s="164" t="e">
        <f t="shared" si="40"/>
        <v>#N/A</v>
      </c>
      <c r="AW105" s="165" t="e">
        <f t="shared" si="41"/>
        <v>#N/A</v>
      </c>
      <c r="AX105" s="154" t="e">
        <f t="shared" si="42"/>
        <v>#N/A</v>
      </c>
      <c r="AY105" s="154" t="e">
        <f t="shared" si="43"/>
        <v>#N/A</v>
      </c>
      <c r="AZ105" s="164" t="e">
        <f t="shared" si="44"/>
        <v>#N/A</v>
      </c>
      <c r="BA105" s="165" t="e">
        <f t="shared" si="45"/>
        <v>#N/A</v>
      </c>
      <c r="BB105" s="154" t="e">
        <f t="shared" si="46"/>
        <v>#N/A</v>
      </c>
      <c r="BC105" s="155" t="e">
        <f t="shared" si="47"/>
        <v>#N/A</v>
      </c>
      <c r="BD105" s="153" t="e">
        <f t="shared" si="48"/>
        <v>#N/A</v>
      </c>
      <c r="BE105" s="154" t="e">
        <f t="shared" si="49"/>
        <v>#N/A</v>
      </c>
      <c r="BF105" s="164" t="e">
        <f t="shared" si="50"/>
        <v>#N/A</v>
      </c>
      <c r="BG105" s="165" t="e">
        <f t="shared" si="51"/>
        <v>#N/A</v>
      </c>
      <c r="BH105" s="154" t="e">
        <f t="shared" si="52"/>
        <v>#N/A</v>
      </c>
      <c r="BI105" s="154" t="e">
        <f t="shared" si="53"/>
        <v>#N/A</v>
      </c>
      <c r="BJ105" s="164" t="e">
        <f t="shared" si="54"/>
        <v>#N/A</v>
      </c>
      <c r="BK105" s="165" t="e">
        <f t="shared" si="55"/>
        <v>#N/A</v>
      </c>
      <c r="BL105" s="154" t="e">
        <f t="shared" si="56"/>
        <v>#N/A</v>
      </c>
      <c r="BM105" s="154" t="e">
        <f t="shared" si="57"/>
        <v>#N/A</v>
      </c>
      <c r="BN105" s="164" t="e">
        <f t="shared" si="58"/>
        <v>#N/A</v>
      </c>
      <c r="BO105" s="165" t="e">
        <f t="shared" si="59"/>
        <v>#N/A</v>
      </c>
      <c r="BP105" s="154" t="e">
        <f t="shared" si="60"/>
        <v>#N/A</v>
      </c>
      <c r="BQ105" s="155" t="e">
        <f t="shared" si="61"/>
        <v>#N/A</v>
      </c>
      <c r="BR105" s="153" t="e">
        <f t="shared" si="62"/>
        <v>#N/A</v>
      </c>
      <c r="BS105" s="154" t="e">
        <f t="shared" si="63"/>
        <v>#N/A</v>
      </c>
      <c r="BT105" s="164" t="e">
        <f t="shared" si="64"/>
        <v>#N/A</v>
      </c>
      <c r="BU105" s="165" t="e">
        <f t="shared" si="65"/>
        <v>#N/A</v>
      </c>
      <c r="BV105" s="154" t="e">
        <f t="shared" si="66"/>
        <v>#N/A</v>
      </c>
      <c r="BW105" s="154" t="e">
        <f t="shared" si="67"/>
        <v>#N/A</v>
      </c>
      <c r="BX105" s="164" t="e">
        <f t="shared" si="68"/>
        <v>#N/A</v>
      </c>
      <c r="BY105" s="165" t="e">
        <f t="shared" si="69"/>
        <v>#N/A</v>
      </c>
      <c r="BZ105" s="154" t="e">
        <f t="shared" si="70"/>
        <v>#N/A</v>
      </c>
      <c r="CA105" s="154" t="e">
        <f t="shared" si="71"/>
        <v>#N/A</v>
      </c>
      <c r="CB105" s="164" t="e">
        <f t="shared" si="72"/>
        <v>#N/A</v>
      </c>
      <c r="CC105" s="165" t="e">
        <f t="shared" si="73"/>
        <v>#N/A</v>
      </c>
      <c r="CD105" s="154" t="e">
        <f t="shared" si="74"/>
        <v>#N/A</v>
      </c>
      <c r="CE105" s="155" t="e">
        <f t="shared" si="75"/>
        <v>#N/A</v>
      </c>
    </row>
    <row r="106" spans="2:83" s="59" customFormat="1" hidden="1" x14ac:dyDescent="0.2">
      <c r="B106" s="59">
        <f t="shared" si="17"/>
        <v>10</v>
      </c>
      <c r="C106" s="67">
        <f t="shared" si="13"/>
        <v>10</v>
      </c>
      <c r="D106" s="67"/>
      <c r="E106" s="67">
        <f>IF(C106&lt;&gt;" ",$B$9, " ")</f>
        <v>8</v>
      </c>
      <c r="F106" s="68">
        <f>IF(C106&lt;&gt;" ",((10.4394*(($C106^1.852)/(($B$59^1.852)*(VLOOKUP($B$17,'Hidden Data'!$A$4:$E$17,(IF($B$18="SCH 40",3,IF($B$18="SCH 80",4,5))))^4.8655))*$B$16))+IF($B$15&lt;2,0,(10.4394*((($C$19/100*$C106)^1.852)/(($B$59^1.852)*(VLOOKUP($B$20,'Hidden Data'!$A$4:$E$17,(IF($B$21="SCH 40",3,IF($B$21="SCH 80",4,5))))^4.8655))*$B$19)))+IF($B$15&lt;3,0,(10.4394*((($C$22/100*$C106)^1.852)/(($B$59^1.852)*(VLOOKUP($B$23,'Hidden Data'!$A$4:$E$17,(IF($B$24="SCH 40",3,IF($B$24="SCH 80",4,5))))^4.8655))*$B$22)))+K106+L106+M106+P106+Q106+R106+S106+T106)*(1+$B$42/100), " ")</f>
        <v>0.52311655323102724</v>
      </c>
      <c r="G106" s="68">
        <f t="shared" si="14"/>
        <v>8.5231165532310271</v>
      </c>
      <c r="H106" s="68"/>
      <c r="I106" s="68">
        <f t="shared" si="8"/>
        <v>0</v>
      </c>
      <c r="J106" s="68">
        <f>IF(C106&lt;&gt;" ",IF($B$48="Spider Valve",($C106/448.83*(('Spider Valve Sizing'!$B$10^2*19.64*$B$60*SQRT($B$49))/'Spider Valve Sizing'!$B$25))^2/(2*$B$60^2*(PI()/4*('Spider Valve Sizing'!$B$10/12)^2)^2*32.2),0)," ")</f>
        <v>0</v>
      </c>
      <c r="K106" s="68">
        <f>IF(C106&lt;&gt;" ",(IF($B$26="No",0,(10.4394*(((1/$B$27*$C106)^1.852)/(($B$59^1.852)*(VLOOKUP($B$29,'Hidden Data'!$A$4:$E$17,(IF($B$30="SCH 40",3,IF($B$30="SCH 80",4,5))))^4.8655))*($B$28/3)))))," ")</f>
        <v>0</v>
      </c>
      <c r="L106" s="67">
        <f t="shared" si="9"/>
        <v>0</v>
      </c>
      <c r="M106" s="67">
        <f t="shared" si="10"/>
        <v>0</v>
      </c>
      <c r="N106" s="69">
        <f>IF($B$48="Low Pressure Pipe",(IF($C106&lt;&gt;" ",($B$50*$AC$564)," ")),IF($B$48="Spider Valve",(IF($C106&lt;&gt;" ",(($B$60*(PI()/4*'Spider Valve Sizing'!$B$10^2)/144*SQRT(2*32.2*$B$49))*448.83)/(('Spider Valve Sizing'!$B$10^2*19.64*$B$60*SQRT($B$49))/'Spider Valve Sizing'!$B$25)," ")),IF(AND(OR($B$48="Non-Pressurized",$B$48="force main")=TRUE,$C$49="yes"),$F$49,NA())))</f>
        <v>30</v>
      </c>
      <c r="O106" s="68">
        <f t="shared" si="11"/>
        <v>8.5231165532310271</v>
      </c>
      <c r="P106" s="68">
        <f>IF($C106&lt;&gt;" ",IF($A$34="",0,(10.4394*((($C106*$D$34/100)^1.852)/(($B$59^1.852)*(VLOOKUP($B$34,'Hidden Data'!$A$4:$E$17,(IF($B$18="SCH 40",3,IF($B$18="SCH 80",4,5))))^4.8655))*'Hidden Data'!$E$118)))," ")</f>
        <v>1.3720397845260478E-2</v>
      </c>
      <c r="Q106" s="68">
        <f>IF($C106&lt;&gt;" ",IF($A$35="",0,(10.4394*((($C106*$D$35/100)^1.852)/(($B$59^1.852)*(VLOOKUP($B$35,'Hidden Data'!$A$4:$E$17,(IF($B$18="SCH 40",3,IF($B$18="SCH 80",4,5))))^4.8655))*'Hidden Data'!$E$119)))," ")</f>
        <v>4.538285441124619E-2</v>
      </c>
      <c r="R106" s="68">
        <f>IF($C106&lt;&gt;" ",IF($A$36="",0,(10.4394*((($C106*$D$36/100)^1.852)/(($B$59^1.852)*(VLOOKUP($B$36,'Hidden Data'!$A$4:$E$17,(IF($B$18="SCH 40",3,IF($B$18="SCH 80",4,5))))^4.8655))*'Hidden Data'!$E$120)))," ")</f>
        <v>0</v>
      </c>
      <c r="S106" s="68">
        <f>IF($C106&lt;&gt;" ",IF($A$37="",0,(10.4394*((($C106*$D$37/100)^1.852)/(($B$59^1.852)*(VLOOKUP($B$37,'Hidden Data'!$A$4:$E$17,(IF($B$18="SCH 40",3,IF($B$18="SCH 80",4,5))))^4.8655))*'Hidden Data'!$E$121)))," ")</f>
        <v>0</v>
      </c>
      <c r="T106" s="68">
        <f>IF($C106&lt;&gt;" ",IF($A$38="",0,(10.4394*((($C106*$D$38/100)^1.852)/(($B$59^1.852)*(VLOOKUP($B$38,'Hidden Data'!$A$4:$E$17,(IF($B$18="SCH 40",3,IF($B$18="SCH 80",4,5))))^4.8655))*'Hidden Data'!$E$122)))," ")</f>
        <v>0</v>
      </c>
      <c r="U106" s="67">
        <f t="shared" si="12"/>
        <v>0</v>
      </c>
      <c r="V106" s="175">
        <f t="shared" si="15"/>
        <v>0.54663983340173083</v>
      </c>
      <c r="W106" s="175">
        <f t="shared" si="16"/>
        <v>10.546639833401731</v>
      </c>
      <c r="Z106" s="141">
        <f t="shared" si="18"/>
        <v>8.8540342113078374E-2</v>
      </c>
      <c r="AA106" s="141">
        <f t="shared" si="19"/>
        <v>7.6377131321002434</v>
      </c>
      <c r="AB106" s="153" t="e">
        <f t="shared" si="20"/>
        <v>#N/A</v>
      </c>
      <c r="AC106" s="154" t="e">
        <f t="shared" si="21"/>
        <v>#N/A</v>
      </c>
      <c r="AD106" s="164" t="e">
        <f t="shared" si="22"/>
        <v>#N/A</v>
      </c>
      <c r="AE106" s="165" t="e">
        <f t="shared" si="23"/>
        <v>#N/A</v>
      </c>
      <c r="AF106" s="154" t="e">
        <f t="shared" si="24"/>
        <v>#N/A</v>
      </c>
      <c r="AG106" s="154" t="e">
        <f t="shared" si="25"/>
        <v>#N/A</v>
      </c>
      <c r="AH106" s="164" t="e">
        <f t="shared" si="26"/>
        <v>#N/A</v>
      </c>
      <c r="AI106" s="165" t="e">
        <f t="shared" si="27"/>
        <v>#N/A</v>
      </c>
      <c r="AJ106" s="154" t="e">
        <f t="shared" si="28"/>
        <v>#N/A</v>
      </c>
      <c r="AK106" s="154" t="e">
        <f t="shared" si="29"/>
        <v>#N/A</v>
      </c>
      <c r="AL106" s="164" t="e">
        <f t="shared" si="30"/>
        <v>#N/A</v>
      </c>
      <c r="AM106" s="165" t="e">
        <f t="shared" si="31"/>
        <v>#N/A</v>
      </c>
      <c r="AN106" s="154" t="e">
        <f t="shared" si="32"/>
        <v>#N/A</v>
      </c>
      <c r="AO106" s="155" t="e">
        <f t="shared" si="33"/>
        <v>#N/A</v>
      </c>
      <c r="AP106" s="153" t="e">
        <f t="shared" si="34"/>
        <v>#N/A</v>
      </c>
      <c r="AQ106" s="154" t="e">
        <f t="shared" si="35"/>
        <v>#N/A</v>
      </c>
      <c r="AR106" s="164" t="e">
        <f t="shared" si="36"/>
        <v>#N/A</v>
      </c>
      <c r="AS106" s="165" t="e">
        <f t="shared" si="37"/>
        <v>#N/A</v>
      </c>
      <c r="AT106" s="154" t="e">
        <f t="shared" si="38"/>
        <v>#N/A</v>
      </c>
      <c r="AU106" s="154" t="e">
        <f t="shared" si="39"/>
        <v>#N/A</v>
      </c>
      <c r="AV106" s="164" t="e">
        <f t="shared" si="40"/>
        <v>#N/A</v>
      </c>
      <c r="AW106" s="165" t="e">
        <f t="shared" si="41"/>
        <v>#N/A</v>
      </c>
      <c r="AX106" s="154" t="e">
        <f t="shared" si="42"/>
        <v>#N/A</v>
      </c>
      <c r="AY106" s="154" t="e">
        <f t="shared" si="43"/>
        <v>#N/A</v>
      </c>
      <c r="AZ106" s="164" t="e">
        <f t="shared" si="44"/>
        <v>#N/A</v>
      </c>
      <c r="BA106" s="165" t="e">
        <f t="shared" si="45"/>
        <v>#N/A</v>
      </c>
      <c r="BB106" s="154" t="e">
        <f t="shared" si="46"/>
        <v>#N/A</v>
      </c>
      <c r="BC106" s="155" t="e">
        <f t="shared" si="47"/>
        <v>#N/A</v>
      </c>
      <c r="BD106" s="153" t="e">
        <f t="shared" si="48"/>
        <v>#N/A</v>
      </c>
      <c r="BE106" s="154" t="e">
        <f t="shared" si="49"/>
        <v>#N/A</v>
      </c>
      <c r="BF106" s="164" t="e">
        <f t="shared" si="50"/>
        <v>#N/A</v>
      </c>
      <c r="BG106" s="165" t="e">
        <f t="shared" si="51"/>
        <v>#N/A</v>
      </c>
      <c r="BH106" s="154" t="e">
        <f t="shared" si="52"/>
        <v>#N/A</v>
      </c>
      <c r="BI106" s="154" t="e">
        <f t="shared" si="53"/>
        <v>#N/A</v>
      </c>
      <c r="BJ106" s="164" t="e">
        <f t="shared" si="54"/>
        <v>#N/A</v>
      </c>
      <c r="BK106" s="165" t="e">
        <f t="shared" si="55"/>
        <v>#N/A</v>
      </c>
      <c r="BL106" s="154" t="e">
        <f t="shared" si="56"/>
        <v>#N/A</v>
      </c>
      <c r="BM106" s="154" t="e">
        <f t="shared" si="57"/>
        <v>#N/A</v>
      </c>
      <c r="BN106" s="164" t="e">
        <f t="shared" si="58"/>
        <v>#N/A</v>
      </c>
      <c r="BO106" s="165" t="e">
        <f t="shared" si="59"/>
        <v>#N/A</v>
      </c>
      <c r="BP106" s="154" t="e">
        <f t="shared" si="60"/>
        <v>#N/A</v>
      </c>
      <c r="BQ106" s="155" t="e">
        <f t="shared" si="61"/>
        <v>#N/A</v>
      </c>
      <c r="BR106" s="153" t="e">
        <f t="shared" si="62"/>
        <v>#N/A</v>
      </c>
      <c r="BS106" s="154" t="e">
        <f t="shared" si="63"/>
        <v>#N/A</v>
      </c>
      <c r="BT106" s="164" t="e">
        <f t="shared" si="64"/>
        <v>#N/A</v>
      </c>
      <c r="BU106" s="165" t="e">
        <f t="shared" si="65"/>
        <v>#N/A</v>
      </c>
      <c r="BV106" s="154" t="e">
        <f t="shared" si="66"/>
        <v>#N/A</v>
      </c>
      <c r="BW106" s="154" t="e">
        <f t="shared" si="67"/>
        <v>#N/A</v>
      </c>
      <c r="BX106" s="164" t="e">
        <f t="shared" si="68"/>
        <v>#N/A</v>
      </c>
      <c r="BY106" s="165" t="e">
        <f t="shared" si="69"/>
        <v>#N/A</v>
      </c>
      <c r="BZ106" s="154" t="e">
        <f t="shared" si="70"/>
        <v>#N/A</v>
      </c>
      <c r="CA106" s="154" t="e">
        <f t="shared" si="71"/>
        <v>#N/A</v>
      </c>
      <c r="CB106" s="164" t="e">
        <f t="shared" si="72"/>
        <v>#N/A</v>
      </c>
      <c r="CC106" s="165" t="e">
        <f t="shared" si="73"/>
        <v>#N/A</v>
      </c>
      <c r="CD106" s="154" t="e">
        <f t="shared" si="74"/>
        <v>#N/A</v>
      </c>
      <c r="CE106" s="155" t="e">
        <f t="shared" si="75"/>
        <v>#N/A</v>
      </c>
    </row>
    <row r="107" spans="2:83" s="59" customFormat="1" hidden="1" x14ac:dyDescent="0.2">
      <c r="B107" s="59">
        <f t="shared" si="17"/>
        <v>12</v>
      </c>
      <c r="C107" s="67">
        <f t="shared" si="13"/>
        <v>12</v>
      </c>
      <c r="D107" s="67"/>
      <c r="E107" s="67">
        <f>IF(C107&lt;&gt;" ",$B$9, " ")</f>
        <v>8</v>
      </c>
      <c r="F107" s="68">
        <f>IF(C107&lt;&gt;" ",((10.4394*(($C107^1.852)/(($B$59^1.852)*(VLOOKUP($B$17,'Hidden Data'!$A$4:$E$17,(IF($B$18="SCH 40",3,IF($B$18="SCH 80",4,5))))^4.8655))*$B$16))+IF($B$15&lt;2,0,(10.4394*((($C$19/100*$C107)^1.852)/(($B$59^1.852)*(VLOOKUP($B$20,'Hidden Data'!$A$4:$E$17,(IF($B$21="SCH 40",3,IF($B$21="SCH 80",4,5))))^4.8655))*$B$19)))+IF($B$15&lt;3,0,(10.4394*((($C$22/100*$C107)^1.852)/(($B$59^1.852)*(VLOOKUP($B$23,'Hidden Data'!$A$4:$E$17,(IF($B$24="SCH 40",3,IF($B$24="SCH 80",4,5))))^4.8655))*$B$22)))+K107+L107+M107+P107+Q107+R107+S107+T107)*(1+$B$42/100), " ")</f>
        <v>0.73323321587045609</v>
      </c>
      <c r="G107" s="68">
        <f t="shared" si="14"/>
        <v>8.733233215870456</v>
      </c>
      <c r="H107" s="68"/>
      <c r="I107" s="68">
        <f t="shared" si="8"/>
        <v>0</v>
      </c>
      <c r="J107" s="68">
        <f>IF(C107&lt;&gt;" ",IF($B$48="Spider Valve",($C107/448.83*(('Spider Valve Sizing'!$B$10^2*19.64*$B$60*SQRT($B$49))/'Spider Valve Sizing'!$B$25))^2/(2*$B$60^2*(PI()/4*('Spider Valve Sizing'!$B$10/12)^2)^2*32.2),0)," ")</f>
        <v>0</v>
      </c>
      <c r="K107" s="68">
        <f>IF(C107&lt;&gt;" ",(IF($B$26="No",0,(10.4394*(((1/$B$27*$C107)^1.852)/(($B$59^1.852)*(VLOOKUP($B$29,'Hidden Data'!$A$4:$E$17,(IF($B$30="SCH 40",3,IF($B$30="SCH 80",4,5))))^4.8655))*($B$28/3)))))," ")</f>
        <v>0</v>
      </c>
      <c r="L107" s="67">
        <f t="shared" si="9"/>
        <v>0</v>
      </c>
      <c r="M107" s="67">
        <f t="shared" si="10"/>
        <v>0</v>
      </c>
      <c r="N107" s="69">
        <f>IF($B$48="Low Pressure Pipe",(IF($C107&lt;&gt;" ",($B$50*$AC$564)," ")),IF($B$48="Spider Valve",(IF($C107&lt;&gt;" ",(($B$60*(PI()/4*'Spider Valve Sizing'!$B$10^2)/144*SQRT(2*32.2*$B$49))*448.83)/(('Spider Valve Sizing'!$B$10^2*19.64*$B$60*SQRT($B$49))/'Spider Valve Sizing'!$B$25)," ")),IF(AND(OR($B$48="Non-Pressurized",$B$48="force main")=TRUE,$C$49="yes"),$F$49,NA())))</f>
        <v>30</v>
      </c>
      <c r="O107" s="68">
        <f t="shared" si="11"/>
        <v>8.733233215870456</v>
      </c>
      <c r="P107" s="68">
        <f>IF($C107&lt;&gt;" ",IF($A$34="",0,(10.4394*((($C107*$D$34/100)^1.852)/(($B$59^1.852)*(VLOOKUP($B$34,'Hidden Data'!$A$4:$E$17,(IF($B$18="SCH 40",3,IF($B$18="SCH 80",4,5))))^4.8655))*'Hidden Data'!$E$118)))," ")</f>
        <v>1.9231376588955774E-2</v>
      </c>
      <c r="Q107" s="68">
        <f>IF($C107&lt;&gt;" ",IF($A$35="",0,(10.4394*((($C107*$D$35/100)^1.852)/(($B$59^1.852)*(VLOOKUP($B$35,'Hidden Data'!$A$4:$E$17,(IF($B$18="SCH 40",3,IF($B$18="SCH 80",4,5))))^4.8655))*'Hidden Data'!$E$119)))," ")</f>
        <v>6.3611476409622947E-2</v>
      </c>
      <c r="R107" s="68">
        <f>IF($C107&lt;&gt;" ",IF($A$36="",0,(10.4394*((($C107*$D$36/100)^1.852)/(($B$59^1.852)*(VLOOKUP($B$36,'Hidden Data'!$A$4:$E$17,(IF($B$18="SCH 40",3,IF($B$18="SCH 80",4,5))))^4.8655))*'Hidden Data'!$E$120)))," ")</f>
        <v>0</v>
      </c>
      <c r="S107" s="68">
        <f>IF($C107&lt;&gt;" ",IF($A$37="",0,(10.4394*((($C107*$D$37/100)^1.852)/(($B$59^1.852)*(VLOOKUP($B$37,'Hidden Data'!$A$4:$E$17,(IF($B$18="SCH 40",3,IF($B$18="SCH 80",4,5))))^4.8655))*'Hidden Data'!$E$121)))," ")</f>
        <v>0</v>
      </c>
      <c r="T107" s="68">
        <f>IF($C107&lt;&gt;" ",IF($A$38="",0,(10.4394*((($C107*$D$38/100)^1.852)/(($B$59^1.852)*(VLOOKUP($B$38,'Hidden Data'!$A$4:$E$17,(IF($B$18="SCH 40",3,IF($B$18="SCH 80",4,5))))^4.8655))*'Hidden Data'!$E$122)))," ")</f>
        <v>0</v>
      </c>
      <c r="U107" s="67">
        <f t="shared" si="12"/>
        <v>0</v>
      </c>
      <c r="V107" s="175">
        <f t="shared" si="15"/>
        <v>0.55333684636315494</v>
      </c>
      <c r="W107" s="175">
        <f t="shared" si="16"/>
        <v>12.553336846363155</v>
      </c>
      <c r="Z107" s="141">
        <f t="shared" si="18"/>
        <v>0.10505833131971443</v>
      </c>
      <c r="AA107" s="141">
        <f t="shared" si="19"/>
        <v>7.4725332400338829</v>
      </c>
      <c r="AB107" s="153" t="e">
        <f t="shared" si="20"/>
        <v>#N/A</v>
      </c>
      <c r="AC107" s="154" t="e">
        <f t="shared" si="21"/>
        <v>#N/A</v>
      </c>
      <c r="AD107" s="164" t="e">
        <f t="shared" si="22"/>
        <v>#N/A</v>
      </c>
      <c r="AE107" s="165" t="e">
        <f t="shared" si="23"/>
        <v>#N/A</v>
      </c>
      <c r="AF107" s="154" t="e">
        <f t="shared" si="24"/>
        <v>#N/A</v>
      </c>
      <c r="AG107" s="154" t="e">
        <f t="shared" si="25"/>
        <v>#N/A</v>
      </c>
      <c r="AH107" s="164" t="e">
        <f t="shared" si="26"/>
        <v>#N/A</v>
      </c>
      <c r="AI107" s="165" t="e">
        <f t="shared" si="27"/>
        <v>#N/A</v>
      </c>
      <c r="AJ107" s="154" t="e">
        <f t="shared" si="28"/>
        <v>#N/A</v>
      </c>
      <c r="AK107" s="154" t="e">
        <f t="shared" si="29"/>
        <v>#N/A</v>
      </c>
      <c r="AL107" s="164" t="e">
        <f t="shared" si="30"/>
        <v>#N/A</v>
      </c>
      <c r="AM107" s="165" t="e">
        <f t="shared" si="31"/>
        <v>#N/A</v>
      </c>
      <c r="AN107" s="154" t="e">
        <f t="shared" si="32"/>
        <v>#N/A</v>
      </c>
      <c r="AO107" s="155" t="e">
        <f t="shared" si="33"/>
        <v>#N/A</v>
      </c>
      <c r="AP107" s="153" t="e">
        <f t="shared" si="34"/>
        <v>#N/A</v>
      </c>
      <c r="AQ107" s="154" t="e">
        <f t="shared" si="35"/>
        <v>#N/A</v>
      </c>
      <c r="AR107" s="164" t="e">
        <f t="shared" si="36"/>
        <v>#N/A</v>
      </c>
      <c r="AS107" s="165" t="e">
        <f t="shared" si="37"/>
        <v>#N/A</v>
      </c>
      <c r="AT107" s="154" t="e">
        <f t="shared" si="38"/>
        <v>#N/A</v>
      </c>
      <c r="AU107" s="154" t="e">
        <f t="shared" si="39"/>
        <v>#N/A</v>
      </c>
      <c r="AV107" s="164" t="e">
        <f t="shared" si="40"/>
        <v>#N/A</v>
      </c>
      <c r="AW107" s="165" t="e">
        <f t="shared" si="41"/>
        <v>#N/A</v>
      </c>
      <c r="AX107" s="154" t="e">
        <f t="shared" si="42"/>
        <v>#N/A</v>
      </c>
      <c r="AY107" s="154" t="e">
        <f t="shared" si="43"/>
        <v>#N/A</v>
      </c>
      <c r="AZ107" s="164" t="e">
        <f t="shared" si="44"/>
        <v>#N/A</v>
      </c>
      <c r="BA107" s="165" t="e">
        <f t="shared" si="45"/>
        <v>#N/A</v>
      </c>
      <c r="BB107" s="154" t="e">
        <f t="shared" si="46"/>
        <v>#N/A</v>
      </c>
      <c r="BC107" s="155" t="e">
        <f t="shared" si="47"/>
        <v>#N/A</v>
      </c>
      <c r="BD107" s="153" t="e">
        <f t="shared" si="48"/>
        <v>#N/A</v>
      </c>
      <c r="BE107" s="154" t="e">
        <f t="shared" si="49"/>
        <v>#N/A</v>
      </c>
      <c r="BF107" s="164" t="e">
        <f t="shared" si="50"/>
        <v>#N/A</v>
      </c>
      <c r="BG107" s="165" t="e">
        <f t="shared" si="51"/>
        <v>#N/A</v>
      </c>
      <c r="BH107" s="154" t="e">
        <f t="shared" si="52"/>
        <v>#N/A</v>
      </c>
      <c r="BI107" s="154" t="e">
        <f t="shared" si="53"/>
        <v>#N/A</v>
      </c>
      <c r="BJ107" s="164" t="e">
        <f t="shared" si="54"/>
        <v>#N/A</v>
      </c>
      <c r="BK107" s="165" t="e">
        <f t="shared" si="55"/>
        <v>#N/A</v>
      </c>
      <c r="BL107" s="154" t="e">
        <f t="shared" si="56"/>
        <v>#N/A</v>
      </c>
      <c r="BM107" s="154" t="e">
        <f t="shared" si="57"/>
        <v>#N/A</v>
      </c>
      <c r="BN107" s="164" t="e">
        <f t="shared" si="58"/>
        <v>#N/A</v>
      </c>
      <c r="BO107" s="165" t="e">
        <f t="shared" si="59"/>
        <v>#N/A</v>
      </c>
      <c r="BP107" s="154" t="e">
        <f t="shared" si="60"/>
        <v>#N/A</v>
      </c>
      <c r="BQ107" s="155" t="e">
        <f t="shared" si="61"/>
        <v>#N/A</v>
      </c>
      <c r="BR107" s="153" t="e">
        <f t="shared" si="62"/>
        <v>#N/A</v>
      </c>
      <c r="BS107" s="154" t="e">
        <f t="shared" si="63"/>
        <v>#N/A</v>
      </c>
      <c r="BT107" s="164" t="e">
        <f t="shared" si="64"/>
        <v>#N/A</v>
      </c>
      <c r="BU107" s="165" t="e">
        <f t="shared" si="65"/>
        <v>#N/A</v>
      </c>
      <c r="BV107" s="154" t="e">
        <f t="shared" si="66"/>
        <v>#N/A</v>
      </c>
      <c r="BW107" s="154" t="e">
        <f t="shared" si="67"/>
        <v>#N/A</v>
      </c>
      <c r="BX107" s="164" t="e">
        <f t="shared" si="68"/>
        <v>#N/A</v>
      </c>
      <c r="BY107" s="165" t="e">
        <f t="shared" si="69"/>
        <v>#N/A</v>
      </c>
      <c r="BZ107" s="154" t="e">
        <f t="shared" si="70"/>
        <v>#N/A</v>
      </c>
      <c r="CA107" s="154" t="e">
        <f t="shared" si="71"/>
        <v>#N/A</v>
      </c>
      <c r="CB107" s="164" t="e">
        <f t="shared" si="72"/>
        <v>#N/A</v>
      </c>
      <c r="CC107" s="165" t="e">
        <f t="shared" si="73"/>
        <v>#N/A</v>
      </c>
      <c r="CD107" s="154" t="e">
        <f t="shared" si="74"/>
        <v>#N/A</v>
      </c>
      <c r="CE107" s="155" t="e">
        <f t="shared" si="75"/>
        <v>#N/A</v>
      </c>
    </row>
    <row r="108" spans="2:83" s="59" customFormat="1" hidden="1" x14ac:dyDescent="0.2">
      <c r="B108" s="59">
        <f t="shared" si="17"/>
        <v>14</v>
      </c>
      <c r="C108" s="67">
        <f t="shared" si="13"/>
        <v>14</v>
      </c>
      <c r="D108" s="67"/>
      <c r="E108" s="67">
        <f>IF(C108&lt;&gt;" ",$B$9, " ")</f>
        <v>8</v>
      </c>
      <c r="F108" s="68">
        <f>IF(C108&lt;&gt;" ",((10.4394*(($C108^1.852)/(($B$59^1.852)*(VLOOKUP($B$17,'Hidden Data'!$A$4:$E$17,(IF($B$18="SCH 40",3,IF($B$18="SCH 80",4,5))))^4.8655))*$B$16))+IF($B$15&lt;2,0,(10.4394*((($C$19/100*$C108)^1.852)/(($B$59^1.852)*(VLOOKUP($B$20,'Hidden Data'!$A$4:$E$17,(IF($B$21="SCH 40",3,IF($B$21="SCH 80",4,5))))^4.8655))*$B$19)))+IF($B$15&lt;3,0,(10.4394*((($C$22/100*$C108)^1.852)/(($B$59^1.852)*(VLOOKUP($B$23,'Hidden Data'!$A$4:$E$17,(IF($B$24="SCH 40",3,IF($B$24="SCH 80",4,5))))^4.8655))*$B$22)))+K108+L108+M108+P108+Q108+R108+S108+T108)*(1+$B$42/100), " ")</f>
        <v>0.97550069896743707</v>
      </c>
      <c r="G108" s="68">
        <f t="shared" si="14"/>
        <v>8.9755006989674371</v>
      </c>
      <c r="H108" s="68"/>
      <c r="I108" s="68">
        <f t="shared" si="8"/>
        <v>0</v>
      </c>
      <c r="J108" s="68">
        <f>IF(C108&lt;&gt;" ",IF($B$48="Spider Valve",($C108/448.83*(('Spider Valve Sizing'!$B$10^2*19.64*$B$60*SQRT($B$49))/'Spider Valve Sizing'!$B$25))^2/(2*$B$60^2*(PI()/4*('Spider Valve Sizing'!$B$10/12)^2)^2*32.2),0)," ")</f>
        <v>0</v>
      </c>
      <c r="K108" s="68">
        <f>IF(C108&lt;&gt;" ",(IF($B$26="No",0,(10.4394*(((1/$B$27*$C108)^1.852)/(($B$59^1.852)*(VLOOKUP($B$29,'Hidden Data'!$A$4:$E$17,(IF($B$30="SCH 40",3,IF($B$30="SCH 80",4,5))))^4.8655))*($B$28/3)))))," ")</f>
        <v>0</v>
      </c>
      <c r="L108" s="67">
        <f t="shared" si="9"/>
        <v>0</v>
      </c>
      <c r="M108" s="67">
        <f t="shared" si="10"/>
        <v>0</v>
      </c>
      <c r="N108" s="69">
        <f>IF($B$48="Low Pressure Pipe",(IF($C108&lt;&gt;" ",($B$50*$AC$564)," ")),IF($B$48="Spider Valve",(IF($C108&lt;&gt;" ",(($B$60*(PI()/4*'Spider Valve Sizing'!$B$10^2)/144*SQRT(2*32.2*$B$49))*448.83)/(('Spider Valve Sizing'!$B$10^2*19.64*$B$60*SQRT($B$49))/'Spider Valve Sizing'!$B$25)," ")),IF(AND(OR($B$48="Non-Pressurized",$B$48="force main")=TRUE,$C$49="yes"),$F$49,NA())))</f>
        <v>30</v>
      </c>
      <c r="O108" s="68">
        <f t="shared" si="11"/>
        <v>8.9755006989674371</v>
      </c>
      <c r="P108" s="68">
        <f>IF($C108&lt;&gt;" ",IF($A$34="",0,(10.4394*((($C108*$D$34/100)^1.852)/(($B$59^1.852)*(VLOOKUP($B$34,'Hidden Data'!$A$4:$E$17,(IF($B$18="SCH 40",3,IF($B$18="SCH 80",4,5))))^4.8655))*'Hidden Data'!$E$118)))," ")</f>
        <v>2.5585613006308246E-2</v>
      </c>
      <c r="Q108" s="68">
        <f>IF($C108&lt;&gt;" ",IF($A$35="",0,(10.4394*((($C108*$D$35/100)^1.852)/(($B$59^1.852)*(VLOOKUP($B$35,'Hidden Data'!$A$4:$E$17,(IF($B$18="SCH 40",3,IF($B$18="SCH 80",4,5))))^4.8655))*'Hidden Data'!$E$119)))," ")</f>
        <v>8.4629335328558042E-2</v>
      </c>
      <c r="R108" s="68">
        <f>IF($C108&lt;&gt;" ",IF($A$36="",0,(10.4394*((($C108*$D$36/100)^1.852)/(($B$59^1.852)*(VLOOKUP($B$36,'Hidden Data'!$A$4:$E$17,(IF($B$18="SCH 40",3,IF($B$18="SCH 80",4,5))))^4.8655))*'Hidden Data'!$E$120)))," ")</f>
        <v>0</v>
      </c>
      <c r="S108" s="68">
        <f>IF($C108&lt;&gt;" ",IF($A$37="",0,(10.4394*((($C108*$D$37/100)^1.852)/(($B$59^1.852)*(VLOOKUP($B$37,'Hidden Data'!$A$4:$E$17,(IF($B$18="SCH 40",3,IF($B$18="SCH 80",4,5))))^4.8655))*'Hidden Data'!$E$121)))," ")</f>
        <v>0</v>
      </c>
      <c r="T108" s="68">
        <f>IF($C108&lt;&gt;" ",IF($A$38="",0,(10.4394*((($C108*$D$38/100)^1.852)/(($B$59^1.852)*(VLOOKUP($B$38,'Hidden Data'!$A$4:$E$17,(IF($B$18="SCH 40",3,IF($B$18="SCH 80",4,5))))^4.8655))*'Hidden Data'!$E$122)))," ")</f>
        <v>0</v>
      </c>
      <c r="U108" s="67">
        <f t="shared" si="12"/>
        <v>0</v>
      </c>
      <c r="V108" s="175">
        <f t="shared" si="15"/>
        <v>0.56095936677734559</v>
      </c>
      <c r="W108" s="175">
        <f t="shared" si="16"/>
        <v>14.560959366777345</v>
      </c>
      <c r="Z108" s="141">
        <f t="shared" si="18"/>
        <v>0.12113374154849055</v>
      </c>
      <c r="AA108" s="141">
        <f t="shared" si="19"/>
        <v>7.2796283172885694</v>
      </c>
      <c r="AB108" s="153" t="e">
        <f t="shared" si="20"/>
        <v>#N/A</v>
      </c>
      <c r="AC108" s="154" t="e">
        <f t="shared" si="21"/>
        <v>#N/A</v>
      </c>
      <c r="AD108" s="164" t="e">
        <f t="shared" si="22"/>
        <v>#N/A</v>
      </c>
      <c r="AE108" s="165" t="e">
        <f t="shared" si="23"/>
        <v>#N/A</v>
      </c>
      <c r="AF108" s="154" t="e">
        <f t="shared" si="24"/>
        <v>#N/A</v>
      </c>
      <c r="AG108" s="154" t="e">
        <f t="shared" si="25"/>
        <v>#N/A</v>
      </c>
      <c r="AH108" s="164" t="e">
        <f t="shared" si="26"/>
        <v>#N/A</v>
      </c>
      <c r="AI108" s="165" t="e">
        <f t="shared" si="27"/>
        <v>#N/A</v>
      </c>
      <c r="AJ108" s="154" t="e">
        <f t="shared" si="28"/>
        <v>#N/A</v>
      </c>
      <c r="AK108" s="154" t="e">
        <f t="shared" si="29"/>
        <v>#N/A</v>
      </c>
      <c r="AL108" s="164" t="e">
        <f t="shared" si="30"/>
        <v>#N/A</v>
      </c>
      <c r="AM108" s="165" t="e">
        <f t="shared" si="31"/>
        <v>#N/A</v>
      </c>
      <c r="AN108" s="154" t="e">
        <f t="shared" si="32"/>
        <v>#N/A</v>
      </c>
      <c r="AO108" s="155" t="e">
        <f t="shared" si="33"/>
        <v>#N/A</v>
      </c>
      <c r="AP108" s="153" t="e">
        <f t="shared" si="34"/>
        <v>#N/A</v>
      </c>
      <c r="AQ108" s="154" t="e">
        <f t="shared" si="35"/>
        <v>#N/A</v>
      </c>
      <c r="AR108" s="164" t="e">
        <f t="shared" si="36"/>
        <v>#N/A</v>
      </c>
      <c r="AS108" s="165" t="e">
        <f t="shared" si="37"/>
        <v>#N/A</v>
      </c>
      <c r="AT108" s="154" t="e">
        <f t="shared" si="38"/>
        <v>#N/A</v>
      </c>
      <c r="AU108" s="154" t="e">
        <f t="shared" si="39"/>
        <v>#N/A</v>
      </c>
      <c r="AV108" s="164" t="e">
        <f t="shared" si="40"/>
        <v>#N/A</v>
      </c>
      <c r="AW108" s="165" t="e">
        <f t="shared" si="41"/>
        <v>#N/A</v>
      </c>
      <c r="AX108" s="154" t="e">
        <f t="shared" si="42"/>
        <v>#N/A</v>
      </c>
      <c r="AY108" s="154" t="e">
        <f t="shared" si="43"/>
        <v>#N/A</v>
      </c>
      <c r="AZ108" s="164" t="e">
        <f t="shared" si="44"/>
        <v>#N/A</v>
      </c>
      <c r="BA108" s="165" t="e">
        <f t="shared" si="45"/>
        <v>#N/A</v>
      </c>
      <c r="BB108" s="154" t="e">
        <f t="shared" si="46"/>
        <v>#N/A</v>
      </c>
      <c r="BC108" s="155" t="e">
        <f t="shared" si="47"/>
        <v>#N/A</v>
      </c>
      <c r="BD108" s="153" t="e">
        <f t="shared" si="48"/>
        <v>#N/A</v>
      </c>
      <c r="BE108" s="154" t="e">
        <f t="shared" si="49"/>
        <v>#N/A</v>
      </c>
      <c r="BF108" s="164" t="e">
        <f t="shared" si="50"/>
        <v>#N/A</v>
      </c>
      <c r="BG108" s="165" t="e">
        <f t="shared" si="51"/>
        <v>#N/A</v>
      </c>
      <c r="BH108" s="154" t="e">
        <f t="shared" si="52"/>
        <v>#N/A</v>
      </c>
      <c r="BI108" s="154" t="e">
        <f t="shared" si="53"/>
        <v>#N/A</v>
      </c>
      <c r="BJ108" s="164" t="e">
        <f t="shared" si="54"/>
        <v>#N/A</v>
      </c>
      <c r="BK108" s="165" t="e">
        <f t="shared" si="55"/>
        <v>#N/A</v>
      </c>
      <c r="BL108" s="154" t="e">
        <f t="shared" si="56"/>
        <v>#N/A</v>
      </c>
      <c r="BM108" s="154" t="e">
        <f t="shared" si="57"/>
        <v>#N/A</v>
      </c>
      <c r="BN108" s="164" t="e">
        <f t="shared" si="58"/>
        <v>#N/A</v>
      </c>
      <c r="BO108" s="165" t="e">
        <f t="shared" si="59"/>
        <v>#N/A</v>
      </c>
      <c r="BP108" s="154" t="e">
        <f t="shared" si="60"/>
        <v>#N/A</v>
      </c>
      <c r="BQ108" s="155" t="e">
        <f t="shared" si="61"/>
        <v>#N/A</v>
      </c>
      <c r="BR108" s="153" t="e">
        <f t="shared" si="62"/>
        <v>#N/A</v>
      </c>
      <c r="BS108" s="154" t="e">
        <f t="shared" si="63"/>
        <v>#N/A</v>
      </c>
      <c r="BT108" s="164" t="e">
        <f t="shared" si="64"/>
        <v>#N/A</v>
      </c>
      <c r="BU108" s="165" t="e">
        <f t="shared" si="65"/>
        <v>#N/A</v>
      </c>
      <c r="BV108" s="154" t="e">
        <f t="shared" si="66"/>
        <v>#N/A</v>
      </c>
      <c r="BW108" s="154" t="e">
        <f t="shared" si="67"/>
        <v>#N/A</v>
      </c>
      <c r="BX108" s="164" t="e">
        <f t="shared" si="68"/>
        <v>#N/A</v>
      </c>
      <c r="BY108" s="165" t="e">
        <f t="shared" si="69"/>
        <v>#N/A</v>
      </c>
      <c r="BZ108" s="154" t="e">
        <f t="shared" si="70"/>
        <v>#N/A</v>
      </c>
      <c r="CA108" s="154" t="e">
        <f t="shared" si="71"/>
        <v>#N/A</v>
      </c>
      <c r="CB108" s="164" t="e">
        <f t="shared" si="72"/>
        <v>#N/A</v>
      </c>
      <c r="CC108" s="165" t="e">
        <f t="shared" si="73"/>
        <v>#N/A</v>
      </c>
      <c r="CD108" s="154" t="e">
        <f t="shared" si="74"/>
        <v>#N/A</v>
      </c>
      <c r="CE108" s="155" t="e">
        <f t="shared" si="75"/>
        <v>#N/A</v>
      </c>
    </row>
    <row r="109" spans="2:83" s="59" customFormat="1" hidden="1" x14ac:dyDescent="0.2">
      <c r="B109" s="59">
        <f t="shared" si="17"/>
        <v>16</v>
      </c>
      <c r="C109" s="67">
        <f t="shared" si="13"/>
        <v>16</v>
      </c>
      <c r="D109" s="67"/>
      <c r="E109" s="67">
        <f>IF(C109&lt;&gt;" ",$B$9, " ")</f>
        <v>8</v>
      </c>
      <c r="F109" s="68">
        <f>IF(C109&lt;&gt;" ",((10.4394*(($C109^1.852)/(($B$59^1.852)*(VLOOKUP($B$17,'Hidden Data'!$A$4:$E$17,(IF($B$18="SCH 40",3,IF($B$18="SCH 80",4,5))))^4.8655))*$B$16))+IF($B$15&lt;2,0,(10.4394*((($C$19/100*$C109)^1.852)/(($B$59^1.852)*(VLOOKUP($B$20,'Hidden Data'!$A$4:$E$17,(IF($B$21="SCH 40",3,IF($B$21="SCH 80",4,5))))^4.8655))*$B$19)))+IF($B$15&lt;3,0,(10.4394*((($C$22/100*$C109)^1.852)/(($B$59^1.852)*(VLOOKUP($B$23,'Hidden Data'!$A$4:$E$17,(IF($B$24="SCH 40",3,IF($B$24="SCH 80",4,5))))^4.8655))*$B$22)))+K109+L109+M109+P109+Q109+R109+S109+T109)*(1+$B$42/100), " ")</f>
        <v>1.2491904940199576</v>
      </c>
      <c r="G109" s="68">
        <f t="shared" si="14"/>
        <v>9.2491904940199579</v>
      </c>
      <c r="H109" s="68"/>
      <c r="I109" s="68">
        <f t="shared" si="8"/>
        <v>0</v>
      </c>
      <c r="J109" s="68">
        <f>IF(C109&lt;&gt;" ",IF($B$48="Spider Valve",($C109/448.83*(('Spider Valve Sizing'!$B$10^2*19.64*$B$60*SQRT($B$49))/'Spider Valve Sizing'!$B$25))^2/(2*$B$60^2*(PI()/4*('Spider Valve Sizing'!$B$10/12)^2)^2*32.2),0)," ")</f>
        <v>0</v>
      </c>
      <c r="K109" s="68">
        <f>IF(C109&lt;&gt;" ",(IF($B$26="No",0,(10.4394*(((1/$B$27*$C109)^1.852)/(($B$59^1.852)*(VLOOKUP($B$29,'Hidden Data'!$A$4:$E$17,(IF($B$30="SCH 40",3,IF($B$30="SCH 80",4,5))))^4.8655))*($B$28/3)))))," ")</f>
        <v>0</v>
      </c>
      <c r="L109" s="67">
        <f t="shared" si="9"/>
        <v>0</v>
      </c>
      <c r="M109" s="67">
        <f t="shared" si="10"/>
        <v>0</v>
      </c>
      <c r="N109" s="69">
        <f>IF($B$48="Low Pressure Pipe",(IF($C109&lt;&gt;" ",($B$50*$AC$564)," ")),IF($B$48="Spider Valve",(IF($C109&lt;&gt;" ",(($B$60*(PI()/4*'Spider Valve Sizing'!$B$10^2)/144*SQRT(2*32.2*$B$49))*448.83)/(('Spider Valve Sizing'!$B$10^2*19.64*$B$60*SQRT($B$49))/'Spider Valve Sizing'!$B$25)," ")),IF(AND(OR($B$48="Non-Pressurized",$B$48="force main")=TRUE,$C$49="yes"),$F$49,NA())))</f>
        <v>30</v>
      </c>
      <c r="O109" s="68">
        <f t="shared" si="11"/>
        <v>9.2491904940199579</v>
      </c>
      <c r="P109" s="68">
        <f>IF($C109&lt;&gt;" ",IF($A$34="",0,(10.4394*((($C109*$D$34/100)^1.852)/(($B$59^1.852)*(VLOOKUP($B$34,'Hidden Data'!$A$4:$E$17,(IF($B$18="SCH 40",3,IF($B$18="SCH 80",4,5))))^4.8655))*'Hidden Data'!$E$118)))," ")</f>
        <v>3.2763999641399075E-2</v>
      </c>
      <c r="Q109" s="68">
        <f>IF($C109&lt;&gt;" ",IF($A$35="",0,(10.4394*((($C109*$D$35/100)^1.852)/(($B$59^1.852)*(VLOOKUP($B$35,'Hidden Data'!$A$4:$E$17,(IF($B$18="SCH 40",3,IF($B$18="SCH 80",4,5))))^4.8655))*'Hidden Data'!$E$119)))," ")</f>
        <v>0.10837322958308925</v>
      </c>
      <c r="R109" s="68">
        <f>IF($C109&lt;&gt;" ",IF($A$36="",0,(10.4394*((($C109*$D$36/100)^1.852)/(($B$59^1.852)*(VLOOKUP($B$36,'Hidden Data'!$A$4:$E$17,(IF($B$18="SCH 40",3,IF($B$18="SCH 80",4,5))))^4.8655))*'Hidden Data'!$E$120)))," ")</f>
        <v>0</v>
      </c>
      <c r="S109" s="68">
        <f>IF($C109&lt;&gt;" ",IF($A$37="",0,(10.4394*((($C109*$D$37/100)^1.852)/(($B$59^1.852)*(VLOOKUP($B$37,'Hidden Data'!$A$4:$E$17,(IF($B$18="SCH 40",3,IF($B$18="SCH 80",4,5))))^4.8655))*'Hidden Data'!$E$121)))," ")</f>
        <v>0</v>
      </c>
      <c r="T109" s="68">
        <f>IF($C109&lt;&gt;" ",IF($A$38="",0,(10.4394*((($C109*$D$38/100)^1.852)/(($B$59^1.852)*(VLOOKUP($B$38,'Hidden Data'!$A$4:$E$17,(IF($B$18="SCH 40",3,IF($B$18="SCH 80",4,5))))^4.8655))*'Hidden Data'!$E$122)))," ")</f>
        <v>0</v>
      </c>
      <c r="U109" s="67">
        <f t="shared" si="12"/>
        <v>0</v>
      </c>
      <c r="V109" s="175">
        <f t="shared" si="15"/>
        <v>0.56944780560451358</v>
      </c>
      <c r="W109" s="175">
        <f t="shared" si="16"/>
        <v>16.569447805604515</v>
      </c>
      <c r="Z109" s="141">
        <f t="shared" si="18"/>
        <v>0.13684489752626039</v>
      </c>
      <c r="AA109" s="141">
        <f t="shared" si="19"/>
        <v>7.0596721335997916</v>
      </c>
      <c r="AB109" s="153" t="e">
        <f t="shared" si="20"/>
        <v>#N/A</v>
      </c>
      <c r="AC109" s="154" t="e">
        <f t="shared" si="21"/>
        <v>#N/A</v>
      </c>
      <c r="AD109" s="164" t="e">
        <f t="shared" si="22"/>
        <v>#N/A</v>
      </c>
      <c r="AE109" s="165" t="e">
        <f t="shared" si="23"/>
        <v>#N/A</v>
      </c>
      <c r="AF109" s="154" t="e">
        <f t="shared" si="24"/>
        <v>#N/A</v>
      </c>
      <c r="AG109" s="154" t="e">
        <f t="shared" si="25"/>
        <v>#N/A</v>
      </c>
      <c r="AH109" s="164" t="e">
        <f t="shared" si="26"/>
        <v>#N/A</v>
      </c>
      <c r="AI109" s="165" t="e">
        <f t="shared" si="27"/>
        <v>#N/A</v>
      </c>
      <c r="AJ109" s="154" t="e">
        <f t="shared" si="28"/>
        <v>#N/A</v>
      </c>
      <c r="AK109" s="154" t="e">
        <f t="shared" si="29"/>
        <v>#N/A</v>
      </c>
      <c r="AL109" s="164" t="e">
        <f t="shared" si="30"/>
        <v>#N/A</v>
      </c>
      <c r="AM109" s="165" t="e">
        <f t="shared" si="31"/>
        <v>#N/A</v>
      </c>
      <c r="AN109" s="154" t="e">
        <f t="shared" si="32"/>
        <v>#N/A</v>
      </c>
      <c r="AO109" s="155" t="e">
        <f t="shared" si="33"/>
        <v>#N/A</v>
      </c>
      <c r="AP109" s="153" t="e">
        <f t="shared" si="34"/>
        <v>#N/A</v>
      </c>
      <c r="AQ109" s="154" t="e">
        <f t="shared" si="35"/>
        <v>#N/A</v>
      </c>
      <c r="AR109" s="164" t="e">
        <f t="shared" si="36"/>
        <v>#N/A</v>
      </c>
      <c r="AS109" s="165" t="e">
        <f t="shared" si="37"/>
        <v>#N/A</v>
      </c>
      <c r="AT109" s="154" t="e">
        <f t="shared" si="38"/>
        <v>#N/A</v>
      </c>
      <c r="AU109" s="154" t="e">
        <f t="shared" si="39"/>
        <v>#N/A</v>
      </c>
      <c r="AV109" s="164" t="e">
        <f t="shared" si="40"/>
        <v>#N/A</v>
      </c>
      <c r="AW109" s="165" t="e">
        <f t="shared" si="41"/>
        <v>#N/A</v>
      </c>
      <c r="AX109" s="154" t="e">
        <f t="shared" si="42"/>
        <v>#N/A</v>
      </c>
      <c r="AY109" s="154" t="e">
        <f t="shared" si="43"/>
        <v>#N/A</v>
      </c>
      <c r="AZ109" s="164" t="e">
        <f t="shared" si="44"/>
        <v>#N/A</v>
      </c>
      <c r="BA109" s="165" t="e">
        <f t="shared" si="45"/>
        <v>#N/A</v>
      </c>
      <c r="BB109" s="154" t="e">
        <f t="shared" si="46"/>
        <v>#N/A</v>
      </c>
      <c r="BC109" s="155" t="e">
        <f t="shared" si="47"/>
        <v>#N/A</v>
      </c>
      <c r="BD109" s="153" t="e">
        <f t="shared" si="48"/>
        <v>#N/A</v>
      </c>
      <c r="BE109" s="154" t="e">
        <f t="shared" si="49"/>
        <v>#N/A</v>
      </c>
      <c r="BF109" s="164" t="e">
        <f t="shared" si="50"/>
        <v>#N/A</v>
      </c>
      <c r="BG109" s="165" t="e">
        <f t="shared" si="51"/>
        <v>#N/A</v>
      </c>
      <c r="BH109" s="154" t="e">
        <f t="shared" si="52"/>
        <v>#N/A</v>
      </c>
      <c r="BI109" s="154" t="e">
        <f t="shared" si="53"/>
        <v>#N/A</v>
      </c>
      <c r="BJ109" s="164" t="e">
        <f t="shared" si="54"/>
        <v>#N/A</v>
      </c>
      <c r="BK109" s="165" t="e">
        <f t="shared" si="55"/>
        <v>#N/A</v>
      </c>
      <c r="BL109" s="154" t="e">
        <f t="shared" si="56"/>
        <v>#N/A</v>
      </c>
      <c r="BM109" s="154" t="e">
        <f t="shared" si="57"/>
        <v>#N/A</v>
      </c>
      <c r="BN109" s="164" t="e">
        <f t="shared" si="58"/>
        <v>#N/A</v>
      </c>
      <c r="BO109" s="165" t="e">
        <f t="shared" si="59"/>
        <v>#N/A</v>
      </c>
      <c r="BP109" s="154" t="e">
        <f t="shared" si="60"/>
        <v>#N/A</v>
      </c>
      <c r="BQ109" s="155" t="e">
        <f t="shared" si="61"/>
        <v>#N/A</v>
      </c>
      <c r="BR109" s="153" t="e">
        <f t="shared" si="62"/>
        <v>#N/A</v>
      </c>
      <c r="BS109" s="154" t="e">
        <f t="shared" si="63"/>
        <v>#N/A</v>
      </c>
      <c r="BT109" s="164" t="e">
        <f t="shared" si="64"/>
        <v>#N/A</v>
      </c>
      <c r="BU109" s="165" t="e">
        <f t="shared" si="65"/>
        <v>#N/A</v>
      </c>
      <c r="BV109" s="154" t="e">
        <f t="shared" si="66"/>
        <v>#N/A</v>
      </c>
      <c r="BW109" s="154" t="e">
        <f t="shared" si="67"/>
        <v>#N/A</v>
      </c>
      <c r="BX109" s="164" t="e">
        <f t="shared" si="68"/>
        <v>#N/A</v>
      </c>
      <c r="BY109" s="165" t="e">
        <f t="shared" si="69"/>
        <v>#N/A</v>
      </c>
      <c r="BZ109" s="154" t="e">
        <f t="shared" si="70"/>
        <v>#N/A</v>
      </c>
      <c r="CA109" s="154" t="e">
        <f t="shared" si="71"/>
        <v>#N/A</v>
      </c>
      <c r="CB109" s="164" t="e">
        <f t="shared" si="72"/>
        <v>#N/A</v>
      </c>
      <c r="CC109" s="165" t="e">
        <f t="shared" si="73"/>
        <v>#N/A</v>
      </c>
      <c r="CD109" s="154" t="e">
        <f t="shared" si="74"/>
        <v>#N/A</v>
      </c>
      <c r="CE109" s="155" t="e">
        <f t="shared" si="75"/>
        <v>#N/A</v>
      </c>
    </row>
    <row r="110" spans="2:83" s="59" customFormat="1" hidden="1" x14ac:dyDescent="0.2">
      <c r="B110" s="59">
        <f t="shared" si="17"/>
        <v>18</v>
      </c>
      <c r="C110" s="67">
        <f t="shared" si="13"/>
        <v>18</v>
      </c>
      <c r="D110" s="67"/>
      <c r="E110" s="67">
        <f>IF(C110&lt;&gt;" ",$B$9, " ")</f>
        <v>8</v>
      </c>
      <c r="F110" s="68">
        <f>IF(C110&lt;&gt;" ",((10.4394*(($C110^1.852)/(($B$59^1.852)*(VLOOKUP($B$17,'Hidden Data'!$A$4:$E$17,(IF($B$18="SCH 40",3,IF($B$18="SCH 80",4,5))))^4.8655))*$B$16))+IF($B$15&lt;2,0,(10.4394*((($C$19/100*$C110)^1.852)/(($B$59^1.852)*(VLOOKUP($B$20,'Hidden Data'!$A$4:$E$17,(IF($B$21="SCH 40",3,IF($B$21="SCH 80",4,5))))^4.8655))*$B$19)))+IF($B$15&lt;3,0,(10.4394*((($C$22/100*$C110)^1.852)/(($B$59^1.852)*(VLOOKUP($B$23,'Hidden Data'!$A$4:$E$17,(IF($B$24="SCH 40",3,IF($B$24="SCH 80",4,5))))^4.8655))*$B$22)))+K110+L110+M110+P110+Q110+R110+S110+T110)*(1+$B$42/100), " ")</f>
        <v>1.5536856060669373</v>
      </c>
      <c r="G110" s="68">
        <f t="shared" si="14"/>
        <v>9.5536856060669368</v>
      </c>
      <c r="H110" s="68"/>
      <c r="I110" s="68">
        <f t="shared" si="8"/>
        <v>0</v>
      </c>
      <c r="J110" s="68">
        <f>IF(C110&lt;&gt;" ",IF($B$48="Spider Valve",($C110/448.83*(('Spider Valve Sizing'!$B$10^2*19.64*$B$60*SQRT($B$49))/'Spider Valve Sizing'!$B$25))^2/(2*$B$60^2*(PI()/4*('Spider Valve Sizing'!$B$10/12)^2)^2*32.2),0)," ")</f>
        <v>0</v>
      </c>
      <c r="K110" s="68">
        <f>IF(C110&lt;&gt;" ",(IF($B$26="No",0,(10.4394*(((1/$B$27*$C110)^1.852)/(($B$59^1.852)*(VLOOKUP($B$29,'Hidden Data'!$A$4:$E$17,(IF($B$30="SCH 40",3,IF($B$30="SCH 80",4,5))))^4.8655))*($B$28/3)))))," ")</f>
        <v>0</v>
      </c>
      <c r="L110" s="67">
        <f t="shared" si="9"/>
        <v>0</v>
      </c>
      <c r="M110" s="67">
        <f t="shared" si="10"/>
        <v>0</v>
      </c>
      <c r="N110" s="69">
        <f>IF($B$48="Low Pressure Pipe",(IF($C110&lt;&gt;" ",($B$50*$AC$564)," ")),IF($B$48="Spider Valve",(IF($C110&lt;&gt;" ",(($B$60*(PI()/4*'Spider Valve Sizing'!$B$10^2)/144*SQRT(2*32.2*$B$49))*448.83)/(('Spider Valve Sizing'!$B$10^2*19.64*$B$60*SQRT($B$49))/'Spider Valve Sizing'!$B$25)," ")),IF(AND(OR($B$48="Non-Pressurized",$B$48="force main")=TRUE,$C$49="yes"),$F$49,NA())))</f>
        <v>30</v>
      </c>
      <c r="O110" s="68">
        <f t="shared" si="11"/>
        <v>9.5536856060669368</v>
      </c>
      <c r="P110" s="68">
        <f>IF($C110&lt;&gt;" ",IF($A$34="",0,(10.4394*((($C110*$D$34/100)^1.852)/(($B$59^1.852)*(VLOOKUP($B$34,'Hidden Data'!$A$4:$E$17,(IF($B$18="SCH 40",3,IF($B$18="SCH 80",4,5))))^4.8655))*'Hidden Data'!$E$118)))," ")</f>
        <v>4.075035383611457E-2</v>
      </c>
      <c r="Q110" s="68">
        <f>IF($C110&lt;&gt;" ",IF($A$35="",0,(10.4394*((($C110*$D$35/100)^1.852)/(($B$59^1.852)*(VLOOKUP($B$35,'Hidden Data'!$A$4:$E$17,(IF($B$18="SCH 40",3,IF($B$18="SCH 80",4,5))))^4.8655))*'Hidden Data'!$E$119)))," ")</f>
        <v>0.13478963191945587</v>
      </c>
      <c r="R110" s="68">
        <f>IF($C110&lt;&gt;" ",IF($A$36="",0,(10.4394*((($C110*$D$36/100)^1.852)/(($B$59^1.852)*(VLOOKUP($B$36,'Hidden Data'!$A$4:$E$17,(IF($B$18="SCH 40",3,IF($B$18="SCH 80",4,5))))^4.8655))*'Hidden Data'!$E$120)))," ")</f>
        <v>0</v>
      </c>
      <c r="S110" s="68">
        <f>IF($C110&lt;&gt;" ",IF($A$37="",0,(10.4394*((($C110*$D$37/100)^1.852)/(($B$59^1.852)*(VLOOKUP($B$37,'Hidden Data'!$A$4:$E$17,(IF($B$18="SCH 40",3,IF($B$18="SCH 80",4,5))))^4.8655))*'Hidden Data'!$E$121)))," ")</f>
        <v>0</v>
      </c>
      <c r="T110" s="68">
        <f>IF($C110&lt;&gt;" ",IF($A$38="",0,(10.4394*((($C110*$D$38/100)^1.852)/(($B$59^1.852)*(VLOOKUP($B$38,'Hidden Data'!$A$4:$E$17,(IF($B$18="SCH 40",3,IF($B$18="SCH 80",4,5))))^4.8655))*'Hidden Data'!$E$122)))," ")</f>
        <v>0</v>
      </c>
      <c r="U110" s="67">
        <f t="shared" si="12"/>
        <v>0</v>
      </c>
      <c r="V110" s="175">
        <f t="shared" si="15"/>
        <v>0.57874537621080602</v>
      </c>
      <c r="W110" s="175">
        <f t="shared" si="16"/>
        <v>18.578745376210804</v>
      </c>
      <c r="Z110" s="141">
        <f t="shared" si="18"/>
        <v>0.15224755602348949</v>
      </c>
      <c r="AA110" s="141">
        <f t="shared" si="19"/>
        <v>6.8132295976441259</v>
      </c>
      <c r="AB110" s="153" t="e">
        <f t="shared" si="20"/>
        <v>#N/A</v>
      </c>
      <c r="AC110" s="154" t="e">
        <f t="shared" si="21"/>
        <v>#N/A</v>
      </c>
      <c r="AD110" s="164" t="e">
        <f t="shared" si="22"/>
        <v>#N/A</v>
      </c>
      <c r="AE110" s="165" t="e">
        <f t="shared" si="23"/>
        <v>#N/A</v>
      </c>
      <c r="AF110" s="154" t="e">
        <f t="shared" si="24"/>
        <v>#N/A</v>
      </c>
      <c r="AG110" s="154" t="e">
        <f t="shared" si="25"/>
        <v>#N/A</v>
      </c>
      <c r="AH110" s="164" t="e">
        <f t="shared" si="26"/>
        <v>#N/A</v>
      </c>
      <c r="AI110" s="165" t="e">
        <f t="shared" si="27"/>
        <v>#N/A</v>
      </c>
      <c r="AJ110" s="154" t="e">
        <f t="shared" si="28"/>
        <v>#N/A</v>
      </c>
      <c r="AK110" s="154" t="e">
        <f t="shared" si="29"/>
        <v>#N/A</v>
      </c>
      <c r="AL110" s="164" t="e">
        <f t="shared" si="30"/>
        <v>#N/A</v>
      </c>
      <c r="AM110" s="165" t="e">
        <f t="shared" si="31"/>
        <v>#N/A</v>
      </c>
      <c r="AN110" s="154" t="e">
        <f t="shared" si="32"/>
        <v>#N/A</v>
      </c>
      <c r="AO110" s="155" t="e">
        <f t="shared" si="33"/>
        <v>#N/A</v>
      </c>
      <c r="AP110" s="153" t="e">
        <f t="shared" si="34"/>
        <v>#N/A</v>
      </c>
      <c r="AQ110" s="154" t="e">
        <f t="shared" si="35"/>
        <v>#N/A</v>
      </c>
      <c r="AR110" s="164" t="e">
        <f t="shared" si="36"/>
        <v>#N/A</v>
      </c>
      <c r="AS110" s="165" t="e">
        <f t="shared" si="37"/>
        <v>#N/A</v>
      </c>
      <c r="AT110" s="154" t="e">
        <f t="shared" si="38"/>
        <v>#N/A</v>
      </c>
      <c r="AU110" s="154" t="e">
        <f t="shared" si="39"/>
        <v>#N/A</v>
      </c>
      <c r="AV110" s="164" t="e">
        <f t="shared" si="40"/>
        <v>#N/A</v>
      </c>
      <c r="AW110" s="165" t="e">
        <f t="shared" si="41"/>
        <v>#N/A</v>
      </c>
      <c r="AX110" s="154" t="e">
        <f t="shared" si="42"/>
        <v>#N/A</v>
      </c>
      <c r="AY110" s="154" t="e">
        <f t="shared" si="43"/>
        <v>#N/A</v>
      </c>
      <c r="AZ110" s="164" t="e">
        <f t="shared" si="44"/>
        <v>#N/A</v>
      </c>
      <c r="BA110" s="165" t="e">
        <f t="shared" si="45"/>
        <v>#N/A</v>
      </c>
      <c r="BB110" s="154" t="e">
        <f t="shared" si="46"/>
        <v>#N/A</v>
      </c>
      <c r="BC110" s="155" t="e">
        <f t="shared" si="47"/>
        <v>#N/A</v>
      </c>
      <c r="BD110" s="153" t="e">
        <f t="shared" si="48"/>
        <v>#N/A</v>
      </c>
      <c r="BE110" s="154" t="e">
        <f t="shared" si="49"/>
        <v>#N/A</v>
      </c>
      <c r="BF110" s="164" t="e">
        <f t="shared" si="50"/>
        <v>#N/A</v>
      </c>
      <c r="BG110" s="165" t="e">
        <f t="shared" si="51"/>
        <v>#N/A</v>
      </c>
      <c r="BH110" s="154" t="e">
        <f t="shared" si="52"/>
        <v>#N/A</v>
      </c>
      <c r="BI110" s="154" t="e">
        <f t="shared" si="53"/>
        <v>#N/A</v>
      </c>
      <c r="BJ110" s="164" t="e">
        <f t="shared" si="54"/>
        <v>#N/A</v>
      </c>
      <c r="BK110" s="165" t="e">
        <f t="shared" si="55"/>
        <v>#N/A</v>
      </c>
      <c r="BL110" s="154" t="e">
        <f t="shared" si="56"/>
        <v>#N/A</v>
      </c>
      <c r="BM110" s="154" t="e">
        <f t="shared" si="57"/>
        <v>#N/A</v>
      </c>
      <c r="BN110" s="164" t="e">
        <f t="shared" si="58"/>
        <v>#N/A</v>
      </c>
      <c r="BO110" s="165" t="e">
        <f t="shared" si="59"/>
        <v>#N/A</v>
      </c>
      <c r="BP110" s="154" t="e">
        <f t="shared" si="60"/>
        <v>#N/A</v>
      </c>
      <c r="BQ110" s="155" t="e">
        <f t="shared" si="61"/>
        <v>#N/A</v>
      </c>
      <c r="BR110" s="153" t="e">
        <f t="shared" si="62"/>
        <v>#N/A</v>
      </c>
      <c r="BS110" s="154" t="e">
        <f t="shared" si="63"/>
        <v>#N/A</v>
      </c>
      <c r="BT110" s="164" t="e">
        <f t="shared" si="64"/>
        <v>#N/A</v>
      </c>
      <c r="BU110" s="165" t="e">
        <f t="shared" si="65"/>
        <v>#N/A</v>
      </c>
      <c r="BV110" s="154" t="e">
        <f t="shared" si="66"/>
        <v>#N/A</v>
      </c>
      <c r="BW110" s="154" t="e">
        <f t="shared" si="67"/>
        <v>#N/A</v>
      </c>
      <c r="BX110" s="164" t="e">
        <f t="shared" si="68"/>
        <v>#N/A</v>
      </c>
      <c r="BY110" s="165" t="e">
        <f t="shared" si="69"/>
        <v>#N/A</v>
      </c>
      <c r="BZ110" s="154" t="e">
        <f t="shared" si="70"/>
        <v>#N/A</v>
      </c>
      <c r="CA110" s="154" t="e">
        <f t="shared" si="71"/>
        <v>#N/A</v>
      </c>
      <c r="CB110" s="164" t="e">
        <f t="shared" si="72"/>
        <v>#N/A</v>
      </c>
      <c r="CC110" s="165" t="e">
        <f t="shared" si="73"/>
        <v>#N/A</v>
      </c>
      <c r="CD110" s="154" t="e">
        <f t="shared" si="74"/>
        <v>#N/A</v>
      </c>
      <c r="CE110" s="155" t="e">
        <f t="shared" si="75"/>
        <v>#N/A</v>
      </c>
    </row>
    <row r="111" spans="2:83" s="59" customFormat="1" hidden="1" x14ac:dyDescent="0.2">
      <c r="B111" s="59">
        <f t="shared" si="17"/>
        <v>20</v>
      </c>
      <c r="C111" s="67">
        <f t="shared" si="13"/>
        <v>20</v>
      </c>
      <c r="D111" s="67"/>
      <c r="E111" s="67">
        <f>IF(C111&lt;&gt;" ",$B$9, " ")</f>
        <v>8</v>
      </c>
      <c r="F111" s="68">
        <f>IF(C111&lt;&gt;" ",((10.4394*(($C111^1.852)/(($B$59^1.852)*(VLOOKUP($B$17,'Hidden Data'!$A$4:$E$17,(IF($B$18="SCH 40",3,IF($B$18="SCH 80",4,5))))^4.8655))*$B$16))+IF($B$15&lt;2,0,(10.4394*((($C$19/100*$C111)^1.852)/(($B$59^1.852)*(VLOOKUP($B$20,'Hidden Data'!$A$4:$E$17,(IF($B$21="SCH 40",3,IF($B$21="SCH 80",4,5))))^4.8655))*$B$19)))+IF($B$15&lt;3,0,(10.4394*((($C$22/100*$C111)^1.852)/(($B$59^1.852)*(VLOOKUP($B$23,'Hidden Data'!$A$4:$E$17,(IF($B$24="SCH 40",3,IF($B$24="SCH 80",4,5))))^4.8655))*$B$22)))+K111+L111+M111+P111+Q111+R111+S111+T111)*(1+$B$42/100), " ")</f>
        <v>1.8884522793545642</v>
      </c>
      <c r="G111" s="68">
        <f t="shared" si="14"/>
        <v>9.8884522793545635</v>
      </c>
      <c r="H111" s="68"/>
      <c r="I111" s="68">
        <f t="shared" si="8"/>
        <v>0</v>
      </c>
      <c r="J111" s="68">
        <f>IF(C111&lt;&gt;" ",IF($B$48="Spider Valve",($C111/448.83*(('Spider Valve Sizing'!$B$10^2*19.64*$B$60*SQRT($B$49))/'Spider Valve Sizing'!$B$25))^2/(2*$B$60^2*(PI()/4*('Spider Valve Sizing'!$B$10/12)^2)^2*32.2),0)," ")</f>
        <v>0</v>
      </c>
      <c r="K111" s="68">
        <f>IF(C111&lt;&gt;" ",(IF($B$26="No",0,(10.4394*(((1/$B$27*$C111)^1.852)/(($B$59^1.852)*(VLOOKUP($B$29,'Hidden Data'!$A$4:$E$17,(IF($B$30="SCH 40",3,IF($B$30="SCH 80",4,5))))^4.8655))*($B$28/3)))))," ")</f>
        <v>0</v>
      </c>
      <c r="L111" s="67">
        <f t="shared" si="9"/>
        <v>0</v>
      </c>
      <c r="M111" s="67">
        <f t="shared" si="10"/>
        <v>0</v>
      </c>
      <c r="N111" s="69">
        <f>IF($B$48="Low Pressure Pipe",(IF($C111&lt;&gt;" ",($B$50*$AC$564)," ")),IF($B$48="Spider Valve",(IF($C111&lt;&gt;" ",(($B$60*(PI()/4*'Spider Valve Sizing'!$B$10^2)/144*SQRT(2*32.2*$B$49))*448.83)/(('Spider Valve Sizing'!$B$10^2*19.64*$B$60*SQRT($B$49))/'Spider Valve Sizing'!$B$25)," ")),IF(AND(OR($B$48="Non-Pressurized",$B$48="force main")=TRUE,$C$49="yes"),$F$49,NA())))</f>
        <v>30</v>
      </c>
      <c r="O111" s="68">
        <f t="shared" si="11"/>
        <v>9.8884522793545635</v>
      </c>
      <c r="P111" s="68">
        <f>IF($C111&lt;&gt;" ",IF($A$34="",0,(10.4394*((($C111*$D$34/100)^1.852)/(($B$59^1.852)*(VLOOKUP($B$34,'Hidden Data'!$A$4:$E$17,(IF($B$18="SCH 40",3,IF($B$18="SCH 80",4,5))))^4.8655))*'Hidden Data'!$E$118)))," ")</f>
        <v>4.9530676145686146E-2</v>
      </c>
      <c r="Q111" s="68">
        <f>IF($C111&lt;&gt;" ",IF($A$35="",0,(10.4394*((($C111*$D$35/100)^1.852)/(($B$59^1.852)*(VLOOKUP($B$35,'Hidden Data'!$A$4:$E$17,(IF($B$18="SCH 40",3,IF($B$18="SCH 80",4,5))))^4.8655))*'Hidden Data'!$E$119)))," ")</f>
        <v>0.16383223648188491</v>
      </c>
      <c r="R111" s="68">
        <f>IF($C111&lt;&gt;" ",IF($A$36="",0,(10.4394*((($C111*$D$36/100)^1.852)/(($B$59^1.852)*(VLOOKUP($B$36,'Hidden Data'!$A$4:$E$17,(IF($B$18="SCH 40",3,IF($B$18="SCH 80",4,5))))^4.8655))*'Hidden Data'!$E$120)))," ")</f>
        <v>0</v>
      </c>
      <c r="S111" s="68">
        <f>IF($C111&lt;&gt;" ",IF($A$37="",0,(10.4394*((($C111*$D$37/100)^1.852)/(($B$59^1.852)*(VLOOKUP($B$37,'Hidden Data'!$A$4:$E$17,(IF($B$18="SCH 40",3,IF($B$18="SCH 80",4,5))))^4.8655))*'Hidden Data'!$E$121)))," ")</f>
        <v>0</v>
      </c>
      <c r="T111" s="68">
        <f>IF($C111&lt;&gt;" ",IF($A$38="",0,(10.4394*((($C111*$D$38/100)^1.852)/(($B$59^1.852)*(VLOOKUP($B$38,'Hidden Data'!$A$4:$E$17,(IF($B$18="SCH 40",3,IF($B$18="SCH 80",4,5))))^4.8655))*'Hidden Data'!$E$122)))," ")</f>
        <v>0</v>
      </c>
      <c r="U111" s="67">
        <f t="shared" si="12"/>
        <v>0</v>
      </c>
      <c r="V111" s="175">
        <f t="shared" si="15"/>
        <v>0.58879785968266241</v>
      </c>
      <c r="W111" s="175">
        <f t="shared" si="16"/>
        <v>20.588797859682664</v>
      </c>
      <c r="Z111" s="141">
        <f t="shared" si="18"/>
        <v>0.16738333664381333</v>
      </c>
      <c r="AA111" s="141">
        <f t="shared" si="19"/>
        <v>6.5407855464782969</v>
      </c>
      <c r="AB111" s="153" t="e">
        <f t="shared" si="20"/>
        <v>#N/A</v>
      </c>
      <c r="AC111" s="154" t="e">
        <f t="shared" si="21"/>
        <v>#N/A</v>
      </c>
      <c r="AD111" s="164" t="e">
        <f t="shared" si="22"/>
        <v>#N/A</v>
      </c>
      <c r="AE111" s="165" t="e">
        <f t="shared" si="23"/>
        <v>#N/A</v>
      </c>
      <c r="AF111" s="154" t="e">
        <f t="shared" si="24"/>
        <v>#N/A</v>
      </c>
      <c r="AG111" s="154" t="e">
        <f t="shared" si="25"/>
        <v>#N/A</v>
      </c>
      <c r="AH111" s="164" t="e">
        <f t="shared" si="26"/>
        <v>#N/A</v>
      </c>
      <c r="AI111" s="165" t="e">
        <f t="shared" si="27"/>
        <v>#N/A</v>
      </c>
      <c r="AJ111" s="154" t="e">
        <f t="shared" si="28"/>
        <v>#N/A</v>
      </c>
      <c r="AK111" s="154" t="e">
        <f t="shared" si="29"/>
        <v>#N/A</v>
      </c>
      <c r="AL111" s="164" t="e">
        <f t="shared" si="30"/>
        <v>#N/A</v>
      </c>
      <c r="AM111" s="165" t="e">
        <f t="shared" si="31"/>
        <v>#N/A</v>
      </c>
      <c r="AN111" s="154" t="e">
        <f t="shared" si="32"/>
        <v>#N/A</v>
      </c>
      <c r="AO111" s="155" t="e">
        <f t="shared" si="33"/>
        <v>#N/A</v>
      </c>
      <c r="AP111" s="153" t="e">
        <f t="shared" si="34"/>
        <v>#N/A</v>
      </c>
      <c r="AQ111" s="154" t="e">
        <f t="shared" si="35"/>
        <v>#N/A</v>
      </c>
      <c r="AR111" s="164" t="e">
        <f t="shared" si="36"/>
        <v>#N/A</v>
      </c>
      <c r="AS111" s="165" t="e">
        <f t="shared" si="37"/>
        <v>#N/A</v>
      </c>
      <c r="AT111" s="154" t="e">
        <f t="shared" si="38"/>
        <v>#N/A</v>
      </c>
      <c r="AU111" s="154" t="e">
        <f t="shared" si="39"/>
        <v>#N/A</v>
      </c>
      <c r="AV111" s="164" t="e">
        <f t="shared" si="40"/>
        <v>#N/A</v>
      </c>
      <c r="AW111" s="165" t="e">
        <f t="shared" si="41"/>
        <v>#N/A</v>
      </c>
      <c r="AX111" s="154" t="e">
        <f t="shared" si="42"/>
        <v>#N/A</v>
      </c>
      <c r="AY111" s="154" t="e">
        <f t="shared" si="43"/>
        <v>#N/A</v>
      </c>
      <c r="AZ111" s="164" t="e">
        <f t="shared" si="44"/>
        <v>#N/A</v>
      </c>
      <c r="BA111" s="165" t="e">
        <f t="shared" si="45"/>
        <v>#N/A</v>
      </c>
      <c r="BB111" s="154" t="e">
        <f t="shared" si="46"/>
        <v>#N/A</v>
      </c>
      <c r="BC111" s="155" t="e">
        <f t="shared" si="47"/>
        <v>#N/A</v>
      </c>
      <c r="BD111" s="153" t="e">
        <f t="shared" si="48"/>
        <v>#N/A</v>
      </c>
      <c r="BE111" s="154" t="e">
        <f t="shared" si="49"/>
        <v>#N/A</v>
      </c>
      <c r="BF111" s="164" t="e">
        <f t="shared" si="50"/>
        <v>#N/A</v>
      </c>
      <c r="BG111" s="165" t="e">
        <f t="shared" si="51"/>
        <v>#N/A</v>
      </c>
      <c r="BH111" s="154" t="e">
        <f t="shared" si="52"/>
        <v>#N/A</v>
      </c>
      <c r="BI111" s="154" t="e">
        <f t="shared" si="53"/>
        <v>#N/A</v>
      </c>
      <c r="BJ111" s="164" t="e">
        <f t="shared" si="54"/>
        <v>#N/A</v>
      </c>
      <c r="BK111" s="165" t="e">
        <f t="shared" si="55"/>
        <v>#N/A</v>
      </c>
      <c r="BL111" s="154" t="e">
        <f t="shared" si="56"/>
        <v>#N/A</v>
      </c>
      <c r="BM111" s="154" t="e">
        <f t="shared" si="57"/>
        <v>#N/A</v>
      </c>
      <c r="BN111" s="164" t="e">
        <f t="shared" si="58"/>
        <v>#N/A</v>
      </c>
      <c r="BO111" s="165" t="e">
        <f t="shared" si="59"/>
        <v>#N/A</v>
      </c>
      <c r="BP111" s="154" t="e">
        <f t="shared" si="60"/>
        <v>#N/A</v>
      </c>
      <c r="BQ111" s="155" t="e">
        <f t="shared" si="61"/>
        <v>#N/A</v>
      </c>
      <c r="BR111" s="153" t="e">
        <f t="shared" si="62"/>
        <v>#N/A</v>
      </c>
      <c r="BS111" s="154" t="e">
        <f t="shared" si="63"/>
        <v>#N/A</v>
      </c>
      <c r="BT111" s="164" t="e">
        <f t="shared" si="64"/>
        <v>#N/A</v>
      </c>
      <c r="BU111" s="165" t="e">
        <f t="shared" si="65"/>
        <v>#N/A</v>
      </c>
      <c r="BV111" s="154" t="e">
        <f t="shared" si="66"/>
        <v>#N/A</v>
      </c>
      <c r="BW111" s="154" t="e">
        <f t="shared" si="67"/>
        <v>#N/A</v>
      </c>
      <c r="BX111" s="164" t="e">
        <f t="shared" si="68"/>
        <v>#N/A</v>
      </c>
      <c r="BY111" s="165" t="e">
        <f t="shared" si="69"/>
        <v>#N/A</v>
      </c>
      <c r="BZ111" s="154" t="e">
        <f t="shared" si="70"/>
        <v>#N/A</v>
      </c>
      <c r="CA111" s="154" t="e">
        <f t="shared" si="71"/>
        <v>#N/A</v>
      </c>
      <c r="CB111" s="164" t="e">
        <f t="shared" si="72"/>
        <v>#N/A</v>
      </c>
      <c r="CC111" s="165" t="e">
        <f t="shared" si="73"/>
        <v>#N/A</v>
      </c>
      <c r="CD111" s="154" t="e">
        <f t="shared" si="74"/>
        <v>#N/A</v>
      </c>
      <c r="CE111" s="155" t="e">
        <f t="shared" si="75"/>
        <v>#N/A</v>
      </c>
    </row>
    <row r="112" spans="2:83" s="59" customFormat="1" hidden="1" x14ac:dyDescent="0.2">
      <c r="B112" s="59">
        <f t="shared" si="17"/>
        <v>22</v>
      </c>
      <c r="C112" s="67">
        <f t="shared" si="13"/>
        <v>22</v>
      </c>
      <c r="D112" s="67"/>
      <c r="E112" s="67">
        <f>IF(C112&lt;&gt;" ",$B$9, " ")</f>
        <v>8</v>
      </c>
      <c r="F112" s="68">
        <f>IF(C112&lt;&gt;" ",((10.4394*(($C112^1.852)/(($B$59^1.852)*(VLOOKUP($B$17,'Hidden Data'!$A$4:$E$17,(IF($B$18="SCH 40",3,IF($B$18="SCH 80",4,5))))^4.8655))*$B$16))+IF($B$15&lt;2,0,(10.4394*((($C$19/100*$C112)^1.852)/(($B$59^1.852)*(VLOOKUP($B$20,'Hidden Data'!$A$4:$E$17,(IF($B$21="SCH 40",3,IF($B$21="SCH 80",4,5))))^4.8655))*$B$19)))+IF($B$15&lt;3,0,(10.4394*((($C$22/100*$C112)^1.852)/(($B$59^1.852)*(VLOOKUP($B$23,'Hidden Data'!$A$4:$E$17,(IF($B$24="SCH 40",3,IF($B$24="SCH 80",4,5))))^4.8655))*$B$22)))+K112+L112+M112+P112+Q112+R112+S112+T112)*(1+$B$42/100), " ")</f>
        <v>2.253021145236541</v>
      </c>
      <c r="G112" s="68">
        <f t="shared" si="14"/>
        <v>10.253021145236541</v>
      </c>
      <c r="H112" s="68"/>
      <c r="I112" s="68">
        <f t="shared" si="8"/>
        <v>0</v>
      </c>
      <c r="J112" s="68">
        <f>IF(C112&lt;&gt;" ",IF($B$48="Spider Valve",($C112/448.83*(('Spider Valve Sizing'!$B$10^2*19.64*$B$60*SQRT($B$49))/'Spider Valve Sizing'!$B$25))^2/(2*$B$60^2*(PI()/4*('Spider Valve Sizing'!$B$10/12)^2)^2*32.2),0)," ")</f>
        <v>0</v>
      </c>
      <c r="K112" s="68">
        <f>IF(C112&lt;&gt;" ",(IF($B$26="No",0,(10.4394*(((1/$B$27*$C112)^1.852)/(($B$59^1.852)*(VLOOKUP($B$29,'Hidden Data'!$A$4:$E$17,(IF($B$30="SCH 40",3,IF($B$30="SCH 80",4,5))))^4.8655))*($B$28/3)))))," ")</f>
        <v>0</v>
      </c>
      <c r="L112" s="67">
        <f t="shared" si="9"/>
        <v>0</v>
      </c>
      <c r="M112" s="67">
        <f t="shared" si="10"/>
        <v>0</v>
      </c>
      <c r="N112" s="69">
        <f>IF($B$48="Low Pressure Pipe",(IF($C112&lt;&gt;" ",($B$50*$AC$564)," ")),IF($B$48="Spider Valve",(IF($C112&lt;&gt;" ",(($B$60*(PI()/4*'Spider Valve Sizing'!$B$10^2)/144*SQRT(2*32.2*$B$49))*448.83)/(('Spider Valve Sizing'!$B$10^2*19.64*$B$60*SQRT($B$49))/'Spider Valve Sizing'!$B$25)," ")),IF(AND(OR($B$48="Non-Pressurized",$B$48="force main")=TRUE,$C$49="yes"),$F$49,NA())))</f>
        <v>30</v>
      </c>
      <c r="O112" s="68">
        <f t="shared" si="11"/>
        <v>10.253021145236541</v>
      </c>
      <c r="P112" s="68">
        <f>IF($C112&lt;&gt;" ",IF($A$34="",0,(10.4394*((($C112*$D$34/100)^1.852)/(($B$59^1.852)*(VLOOKUP($B$34,'Hidden Data'!$A$4:$E$17,(IF($B$18="SCH 40",3,IF($B$18="SCH 80",4,5))))^4.8655))*'Hidden Data'!$E$118)))," ")</f>
        <v>5.9092655882326303E-2</v>
      </c>
      <c r="Q112" s="68">
        <f>IF($C112&lt;&gt;" ",IF($A$35="",0,(10.4394*((($C112*$D$35/100)^1.852)/(($B$59^1.852)*(VLOOKUP($B$35,'Hidden Data'!$A$4:$E$17,(IF($B$18="SCH 40",3,IF($B$18="SCH 80",4,5))))^4.8655))*'Hidden Data'!$E$119)))," ")</f>
        <v>0.1954603233030793</v>
      </c>
      <c r="R112" s="68">
        <f>IF($C112&lt;&gt;" ",IF($A$36="",0,(10.4394*((($C112*$D$36/100)^1.852)/(($B$59^1.852)*(VLOOKUP($B$36,'Hidden Data'!$A$4:$E$17,(IF($B$18="SCH 40",3,IF($B$18="SCH 80",4,5))))^4.8655))*'Hidden Data'!$E$120)))," ")</f>
        <v>0</v>
      </c>
      <c r="S112" s="68">
        <f>IF($C112&lt;&gt;" ",IF($A$37="",0,(10.4394*((($C112*$D$37/100)^1.852)/(($B$59^1.852)*(VLOOKUP($B$37,'Hidden Data'!$A$4:$E$17,(IF($B$18="SCH 40",3,IF($B$18="SCH 80",4,5))))^4.8655))*'Hidden Data'!$E$121)))," ")</f>
        <v>0</v>
      </c>
      <c r="T112" s="68">
        <f>IF($C112&lt;&gt;" ",IF($A$38="",0,(10.4394*((($C112*$D$38/100)^1.852)/(($B$59^1.852)*(VLOOKUP($B$38,'Hidden Data'!$A$4:$E$17,(IF($B$18="SCH 40",3,IF($B$18="SCH 80",4,5))))^4.8655))*'Hidden Data'!$E$122)))," ")</f>
        <v>0</v>
      </c>
      <c r="U112" s="67">
        <f t="shared" si="12"/>
        <v>0</v>
      </c>
      <c r="V112" s="175">
        <f t="shared" si="15"/>
        <v>0.59955356289714579</v>
      </c>
      <c r="W112" s="175">
        <f t="shared" si="16"/>
        <v>22.599553562897146</v>
      </c>
      <c r="Z112" s="141">
        <f t="shared" si="18"/>
        <v>0.18228443294098895</v>
      </c>
      <c r="AA112" s="141">
        <f t="shared" si="19"/>
        <v>6.2427636205347845</v>
      </c>
      <c r="AB112" s="153" t="e">
        <f t="shared" si="20"/>
        <v>#N/A</v>
      </c>
      <c r="AC112" s="154" t="e">
        <f t="shared" si="21"/>
        <v>#N/A</v>
      </c>
      <c r="AD112" s="164" t="e">
        <f t="shared" si="22"/>
        <v>#N/A</v>
      </c>
      <c r="AE112" s="165" t="e">
        <f t="shared" si="23"/>
        <v>#N/A</v>
      </c>
      <c r="AF112" s="154" t="e">
        <f t="shared" si="24"/>
        <v>#N/A</v>
      </c>
      <c r="AG112" s="154" t="e">
        <f t="shared" si="25"/>
        <v>#N/A</v>
      </c>
      <c r="AH112" s="164" t="e">
        <f t="shared" si="26"/>
        <v>#N/A</v>
      </c>
      <c r="AI112" s="165" t="e">
        <f t="shared" si="27"/>
        <v>#N/A</v>
      </c>
      <c r="AJ112" s="154" t="e">
        <f t="shared" si="28"/>
        <v>#N/A</v>
      </c>
      <c r="AK112" s="154" t="e">
        <f t="shared" si="29"/>
        <v>#N/A</v>
      </c>
      <c r="AL112" s="164" t="e">
        <f t="shared" si="30"/>
        <v>#N/A</v>
      </c>
      <c r="AM112" s="165" t="e">
        <f t="shared" si="31"/>
        <v>#N/A</v>
      </c>
      <c r="AN112" s="154" t="e">
        <f t="shared" si="32"/>
        <v>#N/A</v>
      </c>
      <c r="AO112" s="155" t="e">
        <f t="shared" si="33"/>
        <v>#N/A</v>
      </c>
      <c r="AP112" s="153" t="e">
        <f t="shared" si="34"/>
        <v>#N/A</v>
      </c>
      <c r="AQ112" s="154" t="e">
        <f t="shared" si="35"/>
        <v>#N/A</v>
      </c>
      <c r="AR112" s="164" t="e">
        <f t="shared" si="36"/>
        <v>#N/A</v>
      </c>
      <c r="AS112" s="165" t="e">
        <f t="shared" si="37"/>
        <v>#N/A</v>
      </c>
      <c r="AT112" s="154" t="e">
        <f t="shared" si="38"/>
        <v>#N/A</v>
      </c>
      <c r="AU112" s="154" t="e">
        <f t="shared" si="39"/>
        <v>#N/A</v>
      </c>
      <c r="AV112" s="164" t="e">
        <f t="shared" si="40"/>
        <v>#N/A</v>
      </c>
      <c r="AW112" s="165" t="e">
        <f t="shared" si="41"/>
        <v>#N/A</v>
      </c>
      <c r="AX112" s="154" t="e">
        <f t="shared" si="42"/>
        <v>#N/A</v>
      </c>
      <c r="AY112" s="154" t="e">
        <f t="shared" si="43"/>
        <v>#N/A</v>
      </c>
      <c r="AZ112" s="164" t="e">
        <f t="shared" si="44"/>
        <v>#N/A</v>
      </c>
      <c r="BA112" s="165" t="e">
        <f t="shared" si="45"/>
        <v>#N/A</v>
      </c>
      <c r="BB112" s="154" t="e">
        <f t="shared" si="46"/>
        <v>#N/A</v>
      </c>
      <c r="BC112" s="155" t="e">
        <f t="shared" si="47"/>
        <v>#N/A</v>
      </c>
      <c r="BD112" s="153" t="e">
        <f t="shared" si="48"/>
        <v>#N/A</v>
      </c>
      <c r="BE112" s="154" t="e">
        <f t="shared" si="49"/>
        <v>#N/A</v>
      </c>
      <c r="BF112" s="164" t="e">
        <f t="shared" si="50"/>
        <v>#N/A</v>
      </c>
      <c r="BG112" s="165" t="e">
        <f t="shared" si="51"/>
        <v>#N/A</v>
      </c>
      <c r="BH112" s="154" t="e">
        <f t="shared" si="52"/>
        <v>#N/A</v>
      </c>
      <c r="BI112" s="154" t="e">
        <f t="shared" si="53"/>
        <v>#N/A</v>
      </c>
      <c r="BJ112" s="164" t="e">
        <f t="shared" si="54"/>
        <v>#N/A</v>
      </c>
      <c r="BK112" s="165" t="e">
        <f t="shared" si="55"/>
        <v>#N/A</v>
      </c>
      <c r="BL112" s="154" t="e">
        <f t="shared" si="56"/>
        <v>#N/A</v>
      </c>
      <c r="BM112" s="154" t="e">
        <f t="shared" si="57"/>
        <v>#N/A</v>
      </c>
      <c r="BN112" s="164" t="e">
        <f t="shared" si="58"/>
        <v>#N/A</v>
      </c>
      <c r="BO112" s="165" t="e">
        <f t="shared" si="59"/>
        <v>#N/A</v>
      </c>
      <c r="BP112" s="154" t="e">
        <f t="shared" si="60"/>
        <v>#N/A</v>
      </c>
      <c r="BQ112" s="155" t="e">
        <f t="shared" si="61"/>
        <v>#N/A</v>
      </c>
      <c r="BR112" s="153" t="e">
        <f t="shared" si="62"/>
        <v>#N/A</v>
      </c>
      <c r="BS112" s="154" t="e">
        <f t="shared" si="63"/>
        <v>#N/A</v>
      </c>
      <c r="BT112" s="164" t="e">
        <f t="shared" si="64"/>
        <v>#N/A</v>
      </c>
      <c r="BU112" s="165" t="e">
        <f t="shared" si="65"/>
        <v>#N/A</v>
      </c>
      <c r="BV112" s="154" t="e">
        <f t="shared" si="66"/>
        <v>#N/A</v>
      </c>
      <c r="BW112" s="154" t="e">
        <f t="shared" si="67"/>
        <v>#N/A</v>
      </c>
      <c r="BX112" s="164" t="e">
        <f t="shared" si="68"/>
        <v>#N/A</v>
      </c>
      <c r="BY112" s="165" t="e">
        <f t="shared" si="69"/>
        <v>#N/A</v>
      </c>
      <c r="BZ112" s="154" t="e">
        <f t="shared" si="70"/>
        <v>#N/A</v>
      </c>
      <c r="CA112" s="154" t="e">
        <f t="shared" si="71"/>
        <v>#N/A</v>
      </c>
      <c r="CB112" s="164" t="e">
        <f t="shared" si="72"/>
        <v>#N/A</v>
      </c>
      <c r="CC112" s="165" t="e">
        <f t="shared" si="73"/>
        <v>#N/A</v>
      </c>
      <c r="CD112" s="154" t="e">
        <f t="shared" si="74"/>
        <v>#N/A</v>
      </c>
      <c r="CE112" s="155" t="e">
        <f t="shared" si="75"/>
        <v>#N/A</v>
      </c>
    </row>
    <row r="113" spans="2:83" s="59" customFormat="1" hidden="1" x14ac:dyDescent="0.2">
      <c r="B113" s="59">
        <f t="shared" si="17"/>
        <v>24</v>
      </c>
      <c r="C113" s="67">
        <f t="shared" si="13"/>
        <v>24</v>
      </c>
      <c r="D113" s="67"/>
      <c r="E113" s="67">
        <f>IF(C113&lt;&gt;" ",$B$9, " ")</f>
        <v>8</v>
      </c>
      <c r="F113" s="68">
        <f>IF(C113&lt;&gt;" ",((10.4394*(($C113^1.852)/(($B$59^1.852)*(VLOOKUP($B$17,'Hidden Data'!$A$4:$E$17,(IF($B$18="SCH 40",3,IF($B$18="SCH 80",4,5))))^4.8655))*$B$16))+IF($B$15&lt;2,0,(10.4394*((($C$19/100*$C113)^1.852)/(($B$59^1.852)*(VLOOKUP($B$20,'Hidden Data'!$A$4:$E$17,(IF($B$21="SCH 40",3,IF($B$21="SCH 80",4,5))))^4.8655))*$B$19)))+IF($B$15&lt;3,0,(10.4394*((($C$22/100*$C113)^1.852)/(($B$59^1.852)*(VLOOKUP($B$23,'Hidden Data'!$A$4:$E$17,(IF($B$24="SCH 40",3,IF($B$24="SCH 80",4,5))))^4.8655))*$B$22)))+K113+L113+M113+P113+Q113+R113+S113+T113)*(1+$B$42/100), " ")</f>
        <v>2.6469740428908151</v>
      </c>
      <c r="G113" s="68">
        <f t="shared" si="14"/>
        <v>10.646974042890815</v>
      </c>
      <c r="H113" s="68"/>
      <c r="I113" s="68">
        <f t="shared" si="8"/>
        <v>0</v>
      </c>
      <c r="J113" s="68">
        <f>IF(C113&lt;&gt;" ",IF($B$48="Spider Valve",($C113/448.83*(('Spider Valve Sizing'!$B$10^2*19.64*$B$60*SQRT($B$49))/'Spider Valve Sizing'!$B$25))^2/(2*$B$60^2*(PI()/4*('Spider Valve Sizing'!$B$10/12)^2)^2*32.2),0)," ")</f>
        <v>0</v>
      </c>
      <c r="K113" s="68">
        <f>IF(C113&lt;&gt;" ",(IF($B$26="No",0,(10.4394*(((1/$B$27*$C113)^1.852)/(($B$59^1.852)*(VLOOKUP($B$29,'Hidden Data'!$A$4:$E$17,(IF($B$30="SCH 40",3,IF($B$30="SCH 80",4,5))))^4.8655))*($B$28/3)))))," ")</f>
        <v>0</v>
      </c>
      <c r="L113" s="67">
        <f t="shared" si="9"/>
        <v>0</v>
      </c>
      <c r="M113" s="67">
        <f t="shared" si="10"/>
        <v>0</v>
      </c>
      <c r="N113" s="69">
        <f>IF($B$48="Low Pressure Pipe",(IF($C113&lt;&gt;" ",($B$50*$AC$564)," ")),IF($B$48="Spider Valve",(IF($C113&lt;&gt;" ",(($B$60*(PI()/4*'Spider Valve Sizing'!$B$10^2)/144*SQRT(2*32.2*$B$49))*448.83)/(('Spider Valve Sizing'!$B$10^2*19.64*$B$60*SQRT($B$49))/'Spider Valve Sizing'!$B$25)," ")),IF(AND(OR($B$48="Non-Pressurized",$B$48="force main")=TRUE,$C$49="yes"),$F$49,NA())))</f>
        <v>30</v>
      </c>
      <c r="O113" s="68">
        <f t="shared" si="11"/>
        <v>10.646974042890815</v>
      </c>
      <c r="P113" s="68">
        <f>IF($C113&lt;&gt;" ",IF($A$34="",0,(10.4394*((($C113*$D$34/100)^1.852)/(($B$59^1.852)*(VLOOKUP($B$34,'Hidden Data'!$A$4:$E$17,(IF($B$18="SCH 40",3,IF($B$18="SCH 80",4,5))))^4.8655))*'Hidden Data'!$E$118)))," ")</f>
        <v>6.9425325446546143E-2</v>
      </c>
      <c r="Q113" s="68">
        <f>IF($C113&lt;&gt;" ",IF($A$35="",0,(10.4394*((($C113*$D$35/100)^1.852)/(($B$59^1.852)*(VLOOKUP($B$35,'Hidden Data'!$A$4:$E$17,(IF($B$18="SCH 40",3,IF($B$18="SCH 80",4,5))))^4.8655))*'Hidden Data'!$E$119)))," ")</f>
        <v>0.22963761493857571</v>
      </c>
      <c r="R113" s="68">
        <f>IF($C113&lt;&gt;" ",IF($A$36="",0,(10.4394*((($C113*$D$36/100)^1.852)/(($B$59^1.852)*(VLOOKUP($B$36,'Hidden Data'!$A$4:$E$17,(IF($B$18="SCH 40",3,IF($B$18="SCH 80",4,5))))^4.8655))*'Hidden Data'!$E$120)))," ")</f>
        <v>0</v>
      </c>
      <c r="S113" s="68">
        <f>IF($C113&lt;&gt;" ",IF($A$37="",0,(10.4394*((($C113*$D$37/100)^1.852)/(($B$59^1.852)*(VLOOKUP($B$37,'Hidden Data'!$A$4:$E$17,(IF($B$18="SCH 40",3,IF($B$18="SCH 80",4,5))))^4.8655))*'Hidden Data'!$E$121)))," ")</f>
        <v>0</v>
      </c>
      <c r="T113" s="68">
        <f>IF($C113&lt;&gt;" ",IF($A$38="",0,(10.4394*((($C113*$D$38/100)^1.852)/(($B$59^1.852)*(VLOOKUP($B$38,'Hidden Data'!$A$4:$E$17,(IF($B$18="SCH 40",3,IF($B$18="SCH 80",4,5))))^4.8655))*'Hidden Data'!$E$122)))," ")</f>
        <v>0</v>
      </c>
      <c r="U113" s="67">
        <f t="shared" si="12"/>
        <v>0</v>
      </c>
      <c r="V113" s="175">
        <f t="shared" si="15"/>
        <v>0.61096335051884798</v>
      </c>
      <c r="W113" s="175">
        <f t="shared" si="16"/>
        <v>24.610963350518848</v>
      </c>
      <c r="Z113" s="141">
        <f t="shared" si="18"/>
        <v>0.19697644882713661</v>
      </c>
      <c r="AA113" s="141">
        <f t="shared" si="19"/>
        <v>5.919539271039536</v>
      </c>
      <c r="AB113" s="153" t="e">
        <f t="shared" si="20"/>
        <v>#N/A</v>
      </c>
      <c r="AC113" s="154" t="e">
        <f t="shared" si="21"/>
        <v>#N/A</v>
      </c>
      <c r="AD113" s="164" t="e">
        <f t="shared" si="22"/>
        <v>#N/A</v>
      </c>
      <c r="AE113" s="165" t="e">
        <f t="shared" si="23"/>
        <v>#N/A</v>
      </c>
      <c r="AF113" s="154" t="e">
        <f t="shared" si="24"/>
        <v>#N/A</v>
      </c>
      <c r="AG113" s="154" t="e">
        <f t="shared" si="25"/>
        <v>#N/A</v>
      </c>
      <c r="AH113" s="164" t="e">
        <f t="shared" si="26"/>
        <v>#N/A</v>
      </c>
      <c r="AI113" s="165" t="e">
        <f t="shared" si="27"/>
        <v>#N/A</v>
      </c>
      <c r="AJ113" s="154" t="e">
        <f t="shared" si="28"/>
        <v>#N/A</v>
      </c>
      <c r="AK113" s="154" t="e">
        <f t="shared" si="29"/>
        <v>#N/A</v>
      </c>
      <c r="AL113" s="164" t="e">
        <f t="shared" si="30"/>
        <v>#N/A</v>
      </c>
      <c r="AM113" s="165" t="e">
        <f t="shared" si="31"/>
        <v>#N/A</v>
      </c>
      <c r="AN113" s="154" t="e">
        <f t="shared" si="32"/>
        <v>#N/A</v>
      </c>
      <c r="AO113" s="155" t="e">
        <f t="shared" si="33"/>
        <v>#N/A</v>
      </c>
      <c r="AP113" s="153" t="e">
        <f t="shared" si="34"/>
        <v>#N/A</v>
      </c>
      <c r="AQ113" s="154" t="e">
        <f t="shared" si="35"/>
        <v>#N/A</v>
      </c>
      <c r="AR113" s="164" t="e">
        <f t="shared" si="36"/>
        <v>#N/A</v>
      </c>
      <c r="AS113" s="165" t="e">
        <f t="shared" si="37"/>
        <v>#N/A</v>
      </c>
      <c r="AT113" s="154" t="e">
        <f t="shared" si="38"/>
        <v>#N/A</v>
      </c>
      <c r="AU113" s="154" t="e">
        <f t="shared" si="39"/>
        <v>#N/A</v>
      </c>
      <c r="AV113" s="164" t="e">
        <f t="shared" si="40"/>
        <v>#N/A</v>
      </c>
      <c r="AW113" s="165" t="e">
        <f t="shared" si="41"/>
        <v>#N/A</v>
      </c>
      <c r="AX113" s="154" t="e">
        <f t="shared" si="42"/>
        <v>#N/A</v>
      </c>
      <c r="AY113" s="154" t="e">
        <f t="shared" si="43"/>
        <v>#N/A</v>
      </c>
      <c r="AZ113" s="164" t="e">
        <f t="shared" si="44"/>
        <v>#N/A</v>
      </c>
      <c r="BA113" s="165" t="e">
        <f t="shared" si="45"/>
        <v>#N/A</v>
      </c>
      <c r="BB113" s="154" t="e">
        <f t="shared" si="46"/>
        <v>#N/A</v>
      </c>
      <c r="BC113" s="155" t="e">
        <f t="shared" si="47"/>
        <v>#N/A</v>
      </c>
      <c r="BD113" s="153" t="e">
        <f t="shared" si="48"/>
        <v>#N/A</v>
      </c>
      <c r="BE113" s="154" t="e">
        <f t="shared" si="49"/>
        <v>#N/A</v>
      </c>
      <c r="BF113" s="164" t="e">
        <f t="shared" si="50"/>
        <v>#N/A</v>
      </c>
      <c r="BG113" s="165" t="e">
        <f t="shared" si="51"/>
        <v>#N/A</v>
      </c>
      <c r="BH113" s="154" t="e">
        <f t="shared" si="52"/>
        <v>#N/A</v>
      </c>
      <c r="BI113" s="154" t="e">
        <f t="shared" si="53"/>
        <v>#N/A</v>
      </c>
      <c r="BJ113" s="164" t="e">
        <f t="shared" si="54"/>
        <v>#N/A</v>
      </c>
      <c r="BK113" s="165" t="e">
        <f t="shared" si="55"/>
        <v>#N/A</v>
      </c>
      <c r="BL113" s="154" t="e">
        <f t="shared" si="56"/>
        <v>#N/A</v>
      </c>
      <c r="BM113" s="154" t="e">
        <f t="shared" si="57"/>
        <v>#N/A</v>
      </c>
      <c r="BN113" s="164" t="e">
        <f t="shared" si="58"/>
        <v>#N/A</v>
      </c>
      <c r="BO113" s="165" t="e">
        <f t="shared" si="59"/>
        <v>#N/A</v>
      </c>
      <c r="BP113" s="154" t="e">
        <f t="shared" si="60"/>
        <v>#N/A</v>
      </c>
      <c r="BQ113" s="155" t="e">
        <f t="shared" si="61"/>
        <v>#N/A</v>
      </c>
      <c r="BR113" s="153" t="e">
        <f t="shared" si="62"/>
        <v>#N/A</v>
      </c>
      <c r="BS113" s="154" t="e">
        <f t="shared" si="63"/>
        <v>#N/A</v>
      </c>
      <c r="BT113" s="164" t="e">
        <f t="shared" si="64"/>
        <v>#N/A</v>
      </c>
      <c r="BU113" s="165" t="e">
        <f t="shared" si="65"/>
        <v>#N/A</v>
      </c>
      <c r="BV113" s="154" t="e">
        <f t="shared" si="66"/>
        <v>#N/A</v>
      </c>
      <c r="BW113" s="154" t="e">
        <f t="shared" si="67"/>
        <v>#N/A</v>
      </c>
      <c r="BX113" s="164" t="e">
        <f t="shared" si="68"/>
        <v>#N/A</v>
      </c>
      <c r="BY113" s="165" t="e">
        <f t="shared" si="69"/>
        <v>#N/A</v>
      </c>
      <c r="BZ113" s="154" t="e">
        <f t="shared" si="70"/>
        <v>#N/A</v>
      </c>
      <c r="CA113" s="154" t="e">
        <f t="shared" si="71"/>
        <v>#N/A</v>
      </c>
      <c r="CB113" s="164" t="e">
        <f t="shared" si="72"/>
        <v>#N/A</v>
      </c>
      <c r="CC113" s="165" t="e">
        <f t="shared" si="73"/>
        <v>#N/A</v>
      </c>
      <c r="CD113" s="154" t="e">
        <f t="shared" si="74"/>
        <v>#N/A</v>
      </c>
      <c r="CE113" s="155" t="e">
        <f t="shared" si="75"/>
        <v>#N/A</v>
      </c>
    </row>
    <row r="114" spans="2:83" s="59" customFormat="1" hidden="1" x14ac:dyDescent="0.2">
      <c r="B114" s="59">
        <f t="shared" si="17"/>
        <v>26</v>
      </c>
      <c r="C114" s="67">
        <f t="shared" si="13"/>
        <v>26</v>
      </c>
      <c r="D114" s="67"/>
      <c r="E114" s="67">
        <f>IF(C114&lt;&gt;" ",$B$9, " ")</f>
        <v>8</v>
      </c>
      <c r="F114" s="68">
        <f>IF(C114&lt;&gt;" ",((10.4394*(($C114^1.852)/(($B$59^1.852)*(VLOOKUP($B$17,'Hidden Data'!$A$4:$E$17,(IF($B$18="SCH 40",3,IF($B$18="SCH 80",4,5))))^4.8655))*$B$16))+IF($B$15&lt;2,0,(10.4394*((($C$19/100*$C114)^1.852)/(($B$59^1.852)*(VLOOKUP($B$20,'Hidden Data'!$A$4:$E$17,(IF($B$21="SCH 40",3,IF($B$21="SCH 80",4,5))))^4.8655))*$B$19)))+IF($B$15&lt;3,0,(10.4394*((($C$22/100*$C114)^1.852)/(($B$59^1.852)*(VLOOKUP($B$23,'Hidden Data'!$A$4:$E$17,(IF($B$24="SCH 40",3,IF($B$24="SCH 80",4,5))))^4.8655))*$B$22)))+K114+L114+M114+P114+Q114+R114+S114+T114)*(1+$B$42/100), " ")</f>
        <v>3.0699344561144133</v>
      </c>
      <c r="G114" s="68">
        <f t="shared" si="14"/>
        <v>11.069934456114414</v>
      </c>
      <c r="H114" s="68"/>
      <c r="I114" s="68">
        <f t="shared" si="8"/>
        <v>0</v>
      </c>
      <c r="J114" s="68">
        <f>IF(C114&lt;&gt;" ",IF($B$48="Spider Valve",($C114/448.83*(('Spider Valve Sizing'!$B$10^2*19.64*$B$60*SQRT($B$49))/'Spider Valve Sizing'!$B$25))^2/(2*$B$60^2*(PI()/4*('Spider Valve Sizing'!$B$10/12)^2)^2*32.2),0)," ")</f>
        <v>0</v>
      </c>
      <c r="K114" s="68">
        <f>IF(C114&lt;&gt;" ",(IF($B$26="No",0,(10.4394*(((1/$B$27*$C114)^1.852)/(($B$59^1.852)*(VLOOKUP($B$29,'Hidden Data'!$A$4:$E$17,(IF($B$30="SCH 40",3,IF($B$30="SCH 80",4,5))))^4.8655))*($B$28/3)))))," ")</f>
        <v>0</v>
      </c>
      <c r="L114" s="67">
        <f t="shared" si="9"/>
        <v>0</v>
      </c>
      <c r="M114" s="67">
        <f t="shared" si="10"/>
        <v>0</v>
      </c>
      <c r="N114" s="69">
        <f>IF($B$48="Low Pressure Pipe",(IF($C114&lt;&gt;" ",($B$50*$AC$564)," ")),IF($B$48="Spider Valve",(IF($C114&lt;&gt;" ",(($B$60*(PI()/4*'Spider Valve Sizing'!$B$10^2)/144*SQRT(2*32.2*$B$49))*448.83)/(('Spider Valve Sizing'!$B$10^2*19.64*$B$60*SQRT($B$49))/'Spider Valve Sizing'!$B$25)," ")),IF(AND(OR($B$48="Non-Pressurized",$B$48="force main")=TRUE,$C$49="yes"),$F$49,NA())))</f>
        <v>30</v>
      </c>
      <c r="O114" s="68">
        <f t="shared" si="11"/>
        <v>11.069934456114414</v>
      </c>
      <c r="P114" s="68">
        <f>IF($C114&lt;&gt;" ",IF($A$34="",0,(10.4394*((($C114*$D$34/100)^1.852)/(($B$59^1.852)*(VLOOKUP($B$34,'Hidden Data'!$A$4:$E$17,(IF($B$18="SCH 40",3,IF($B$18="SCH 80",4,5))))^4.8655))*'Hidden Data'!$E$118)))," ")</f>
        <v>8.0518809501639005E-2</v>
      </c>
      <c r="Q114" s="68">
        <f>IF($C114&lt;&gt;" ",IF($A$35="",0,(10.4394*((($C114*$D$35/100)^1.852)/(($B$59^1.852)*(VLOOKUP($B$35,'Hidden Data'!$A$4:$E$17,(IF($B$18="SCH 40",3,IF($B$18="SCH 80",4,5))))^4.8655))*'Hidden Data'!$E$119)))," ")</f>
        <v>0.2663314468131136</v>
      </c>
      <c r="R114" s="68">
        <f>IF($C114&lt;&gt;" ",IF($A$36="",0,(10.4394*((($C114*$D$36/100)^1.852)/(($B$59^1.852)*(VLOOKUP($B$36,'Hidden Data'!$A$4:$E$17,(IF($B$18="SCH 40",3,IF($B$18="SCH 80",4,5))))^4.8655))*'Hidden Data'!$E$120)))," ")</f>
        <v>0</v>
      </c>
      <c r="S114" s="68">
        <f>IF($C114&lt;&gt;" ",IF($A$37="",0,(10.4394*((($C114*$D$37/100)^1.852)/(($B$59^1.852)*(VLOOKUP($B$37,'Hidden Data'!$A$4:$E$17,(IF($B$18="SCH 40",3,IF($B$18="SCH 80",4,5))))^4.8655))*'Hidden Data'!$E$121)))," ")</f>
        <v>0</v>
      </c>
      <c r="T114" s="68">
        <f>IF($C114&lt;&gt;" ",IF($A$38="",0,(10.4394*((($C114*$D$38/100)^1.852)/(($B$59^1.852)*(VLOOKUP($B$38,'Hidden Data'!$A$4:$E$17,(IF($B$18="SCH 40",3,IF($B$18="SCH 80",4,5))))^4.8655))*'Hidden Data'!$E$122)))," ")</f>
        <v>0</v>
      </c>
      <c r="U114" s="67">
        <f t="shared" si="12"/>
        <v>0</v>
      </c>
      <c r="V114" s="175">
        <f t="shared" si="15"/>
        <v>0.62298069137751533</v>
      </c>
      <c r="W114" s="175">
        <f t="shared" si="16"/>
        <v>26.622980691377514</v>
      </c>
      <c r="Z114" s="141">
        <f t="shared" si="18"/>
        <v>0.21148020661179956</v>
      </c>
      <c r="AA114" s="141">
        <f t="shared" si="19"/>
        <v>5.5714490842076252</v>
      </c>
      <c r="AB114" s="153" t="e">
        <f t="shared" si="20"/>
        <v>#N/A</v>
      </c>
      <c r="AC114" s="154" t="e">
        <f t="shared" si="21"/>
        <v>#N/A</v>
      </c>
      <c r="AD114" s="164" t="e">
        <f t="shared" si="22"/>
        <v>#N/A</v>
      </c>
      <c r="AE114" s="165" t="e">
        <f t="shared" si="23"/>
        <v>#N/A</v>
      </c>
      <c r="AF114" s="154" t="e">
        <f t="shared" si="24"/>
        <v>#N/A</v>
      </c>
      <c r="AG114" s="154" t="e">
        <f t="shared" si="25"/>
        <v>#N/A</v>
      </c>
      <c r="AH114" s="164" t="e">
        <f t="shared" si="26"/>
        <v>#N/A</v>
      </c>
      <c r="AI114" s="165" t="e">
        <f t="shared" si="27"/>
        <v>#N/A</v>
      </c>
      <c r="AJ114" s="154" t="e">
        <f t="shared" si="28"/>
        <v>#N/A</v>
      </c>
      <c r="AK114" s="154" t="e">
        <f t="shared" si="29"/>
        <v>#N/A</v>
      </c>
      <c r="AL114" s="164" t="e">
        <f t="shared" si="30"/>
        <v>#N/A</v>
      </c>
      <c r="AM114" s="165" t="e">
        <f t="shared" si="31"/>
        <v>#N/A</v>
      </c>
      <c r="AN114" s="154" t="e">
        <f t="shared" si="32"/>
        <v>#N/A</v>
      </c>
      <c r="AO114" s="155" t="e">
        <f t="shared" si="33"/>
        <v>#N/A</v>
      </c>
      <c r="AP114" s="153" t="e">
        <f t="shared" si="34"/>
        <v>#N/A</v>
      </c>
      <c r="AQ114" s="154" t="e">
        <f t="shared" si="35"/>
        <v>#N/A</v>
      </c>
      <c r="AR114" s="164" t="e">
        <f t="shared" si="36"/>
        <v>#N/A</v>
      </c>
      <c r="AS114" s="165" t="e">
        <f t="shared" si="37"/>
        <v>#N/A</v>
      </c>
      <c r="AT114" s="154" t="e">
        <f t="shared" si="38"/>
        <v>#N/A</v>
      </c>
      <c r="AU114" s="154" t="e">
        <f t="shared" si="39"/>
        <v>#N/A</v>
      </c>
      <c r="AV114" s="164" t="e">
        <f t="shared" si="40"/>
        <v>#N/A</v>
      </c>
      <c r="AW114" s="165" t="e">
        <f t="shared" si="41"/>
        <v>#N/A</v>
      </c>
      <c r="AX114" s="154" t="e">
        <f t="shared" si="42"/>
        <v>#N/A</v>
      </c>
      <c r="AY114" s="154" t="e">
        <f t="shared" si="43"/>
        <v>#N/A</v>
      </c>
      <c r="AZ114" s="164" t="e">
        <f t="shared" si="44"/>
        <v>#N/A</v>
      </c>
      <c r="BA114" s="165" t="e">
        <f t="shared" si="45"/>
        <v>#N/A</v>
      </c>
      <c r="BB114" s="154" t="e">
        <f t="shared" si="46"/>
        <v>#N/A</v>
      </c>
      <c r="BC114" s="155" t="e">
        <f t="shared" si="47"/>
        <v>#N/A</v>
      </c>
      <c r="BD114" s="153" t="e">
        <f t="shared" si="48"/>
        <v>#N/A</v>
      </c>
      <c r="BE114" s="154" t="e">
        <f t="shared" si="49"/>
        <v>#N/A</v>
      </c>
      <c r="BF114" s="164" t="e">
        <f t="shared" si="50"/>
        <v>#N/A</v>
      </c>
      <c r="BG114" s="165" t="e">
        <f t="shared" si="51"/>
        <v>#N/A</v>
      </c>
      <c r="BH114" s="154" t="e">
        <f t="shared" si="52"/>
        <v>#N/A</v>
      </c>
      <c r="BI114" s="154" t="e">
        <f t="shared" si="53"/>
        <v>#N/A</v>
      </c>
      <c r="BJ114" s="164" t="e">
        <f t="shared" si="54"/>
        <v>#N/A</v>
      </c>
      <c r="BK114" s="165" t="e">
        <f t="shared" si="55"/>
        <v>#N/A</v>
      </c>
      <c r="BL114" s="154" t="e">
        <f t="shared" si="56"/>
        <v>#N/A</v>
      </c>
      <c r="BM114" s="154" t="e">
        <f t="shared" si="57"/>
        <v>#N/A</v>
      </c>
      <c r="BN114" s="164" t="e">
        <f t="shared" si="58"/>
        <v>#N/A</v>
      </c>
      <c r="BO114" s="165" t="e">
        <f t="shared" si="59"/>
        <v>#N/A</v>
      </c>
      <c r="BP114" s="154" t="e">
        <f t="shared" si="60"/>
        <v>#N/A</v>
      </c>
      <c r="BQ114" s="155" t="e">
        <f t="shared" si="61"/>
        <v>#N/A</v>
      </c>
      <c r="BR114" s="153" t="e">
        <f t="shared" si="62"/>
        <v>#N/A</v>
      </c>
      <c r="BS114" s="154" t="e">
        <f t="shared" si="63"/>
        <v>#N/A</v>
      </c>
      <c r="BT114" s="164" t="e">
        <f t="shared" si="64"/>
        <v>#N/A</v>
      </c>
      <c r="BU114" s="165" t="e">
        <f t="shared" si="65"/>
        <v>#N/A</v>
      </c>
      <c r="BV114" s="154" t="e">
        <f t="shared" si="66"/>
        <v>#N/A</v>
      </c>
      <c r="BW114" s="154" t="e">
        <f t="shared" si="67"/>
        <v>#N/A</v>
      </c>
      <c r="BX114" s="164" t="e">
        <f t="shared" si="68"/>
        <v>#N/A</v>
      </c>
      <c r="BY114" s="165" t="e">
        <f t="shared" si="69"/>
        <v>#N/A</v>
      </c>
      <c r="BZ114" s="154" t="e">
        <f t="shared" si="70"/>
        <v>#N/A</v>
      </c>
      <c r="CA114" s="154" t="e">
        <f t="shared" si="71"/>
        <v>#N/A</v>
      </c>
      <c r="CB114" s="164" t="e">
        <f t="shared" si="72"/>
        <v>#N/A</v>
      </c>
      <c r="CC114" s="165" t="e">
        <f t="shared" si="73"/>
        <v>#N/A</v>
      </c>
      <c r="CD114" s="154" t="e">
        <f t="shared" si="74"/>
        <v>#N/A</v>
      </c>
      <c r="CE114" s="155" t="e">
        <f t="shared" si="75"/>
        <v>#N/A</v>
      </c>
    </row>
    <row r="115" spans="2:83" s="59" customFormat="1" hidden="1" x14ac:dyDescent="0.2">
      <c r="B115" s="59">
        <f t="shared" si="17"/>
        <v>28</v>
      </c>
      <c r="C115" s="67">
        <f t="shared" si="13"/>
        <v>28</v>
      </c>
      <c r="D115" s="67"/>
      <c r="E115" s="67">
        <f>IF(C115&lt;&gt;" ",$B$9, " ")</f>
        <v>8</v>
      </c>
      <c r="F115" s="68">
        <f>IF(C115&lt;&gt;" ",((10.4394*(($C115^1.852)/(($B$59^1.852)*(VLOOKUP($B$17,'Hidden Data'!$A$4:$E$17,(IF($B$18="SCH 40",3,IF($B$18="SCH 80",4,5))))^4.8655))*$B$16))+IF($B$15&lt;2,0,(10.4394*((($C$19/100*$C115)^1.852)/(($B$59^1.852)*(VLOOKUP($B$20,'Hidden Data'!$A$4:$E$17,(IF($B$21="SCH 40",3,IF($B$21="SCH 80",4,5))))^4.8655))*$B$19)))+IF($B$15&lt;3,0,(10.4394*((($C$22/100*$C115)^1.852)/(($B$59^1.852)*(VLOOKUP($B$23,'Hidden Data'!$A$4:$E$17,(IF($B$24="SCH 40",3,IF($B$24="SCH 80",4,5))))^4.8655))*$B$22)))+K115+L115+M115+P115+Q115+R115+S115+T115)*(1+$B$42/100), " ")</f>
        <v>3.521560361832885</v>
      </c>
      <c r="G115" s="68">
        <f t="shared" si="14"/>
        <v>11.521560361832885</v>
      </c>
      <c r="H115" s="68"/>
      <c r="I115" s="68">
        <f t="shared" si="8"/>
        <v>0</v>
      </c>
      <c r="J115" s="68">
        <f>IF(C115&lt;&gt;" ",IF($B$48="Spider Valve",($C115/448.83*(('Spider Valve Sizing'!$B$10^2*19.64*$B$60*SQRT($B$49))/'Spider Valve Sizing'!$B$25))^2/(2*$B$60^2*(PI()/4*('Spider Valve Sizing'!$B$10/12)^2)^2*32.2),0)," ")</f>
        <v>0</v>
      </c>
      <c r="K115" s="68">
        <f>IF(C115&lt;&gt;" ",(IF($B$26="No",0,(10.4394*(((1/$B$27*$C115)^1.852)/(($B$59^1.852)*(VLOOKUP($B$29,'Hidden Data'!$A$4:$E$17,(IF($B$30="SCH 40",3,IF($B$30="SCH 80",4,5))))^4.8655))*($B$28/3)))))," ")</f>
        <v>0</v>
      </c>
      <c r="L115" s="67">
        <f t="shared" si="9"/>
        <v>0</v>
      </c>
      <c r="M115" s="67">
        <f t="shared" si="10"/>
        <v>0</v>
      </c>
      <c r="N115" s="69">
        <f>IF($B$48="Low Pressure Pipe",(IF($C115&lt;&gt;" ",($B$50*$AC$564)," ")),IF($B$48="Spider Valve",(IF($C115&lt;&gt;" ",(($B$60*(PI()/4*'Spider Valve Sizing'!$B$10^2)/144*SQRT(2*32.2*$B$49))*448.83)/(('Spider Valve Sizing'!$B$10^2*19.64*$B$60*SQRT($B$49))/'Spider Valve Sizing'!$B$25)," ")),IF(AND(OR($B$48="Non-Pressurized",$B$48="force main")=TRUE,$C$49="yes"),$F$49,NA())))</f>
        <v>30</v>
      </c>
      <c r="O115" s="68">
        <f t="shared" si="11"/>
        <v>11.521560361832885</v>
      </c>
      <c r="P115" s="68">
        <f>IF($C115&lt;&gt;" ",IF($A$34="",0,(10.4394*((($C115*$D$34/100)^1.852)/(($B$59^1.852)*(VLOOKUP($B$34,'Hidden Data'!$A$4:$E$17,(IF($B$18="SCH 40",3,IF($B$18="SCH 80",4,5))))^4.8655))*'Hidden Data'!$E$118)))," ")</f>
        <v>9.2364137403061639E-2</v>
      </c>
      <c r="Q115" s="68">
        <f>IF($C115&lt;&gt;" ",IF($A$35="",0,(10.4394*((($C115*$D$35/100)^1.852)/(($B$59^1.852)*(VLOOKUP($B$35,'Hidden Data'!$A$4:$E$17,(IF($B$18="SCH 40",3,IF($B$18="SCH 80",4,5))))^4.8655))*'Hidden Data'!$E$119)))," ")</f>
        <v>0.30551214679474237</v>
      </c>
      <c r="R115" s="68">
        <f>IF($C115&lt;&gt;" ",IF($A$36="",0,(10.4394*((($C115*$D$36/100)^1.852)/(($B$59^1.852)*(VLOOKUP($B$36,'Hidden Data'!$A$4:$E$17,(IF($B$18="SCH 40",3,IF($B$18="SCH 80",4,5))))^4.8655))*'Hidden Data'!$E$120)))," ")</f>
        <v>0</v>
      </c>
      <c r="S115" s="68">
        <f>IF($C115&lt;&gt;" ",IF($A$37="",0,(10.4394*((($C115*$D$37/100)^1.852)/(($B$59^1.852)*(VLOOKUP($B$37,'Hidden Data'!$A$4:$E$17,(IF($B$18="SCH 40",3,IF($B$18="SCH 80",4,5))))^4.8655))*'Hidden Data'!$E$121)))," ")</f>
        <v>0</v>
      </c>
      <c r="T115" s="68">
        <f>IF($C115&lt;&gt;" ",IF($A$38="",0,(10.4394*((($C115*$D$38/100)^1.852)/(($B$59^1.852)*(VLOOKUP($B$38,'Hidden Data'!$A$4:$E$17,(IF($B$18="SCH 40",3,IF($B$18="SCH 80",4,5))))^4.8655))*'Hidden Data'!$E$122)))," ")</f>
        <v>0</v>
      </c>
      <c r="U115" s="67">
        <f t="shared" si="12"/>
        <v>0</v>
      </c>
      <c r="V115" s="175">
        <f t="shared" si="15"/>
        <v>0.63556169025885179</v>
      </c>
      <c r="W115" s="175">
        <f t="shared" si="16"/>
        <v>28.63556169025885</v>
      </c>
      <c r="Z115" s="141">
        <f t="shared" si="18"/>
        <v>0.22581295285923542</v>
      </c>
      <c r="AA115" s="141">
        <f t="shared" si="19"/>
        <v>5.1987976817742929</v>
      </c>
      <c r="AB115" s="153" t="e">
        <f t="shared" si="20"/>
        <v>#N/A</v>
      </c>
      <c r="AC115" s="154" t="e">
        <f t="shared" si="21"/>
        <v>#N/A</v>
      </c>
      <c r="AD115" s="164" t="e">
        <f t="shared" si="22"/>
        <v>#N/A</v>
      </c>
      <c r="AE115" s="165" t="e">
        <f t="shared" si="23"/>
        <v>#N/A</v>
      </c>
      <c r="AF115" s="154" t="e">
        <f t="shared" si="24"/>
        <v>#N/A</v>
      </c>
      <c r="AG115" s="154" t="e">
        <f t="shared" si="25"/>
        <v>#N/A</v>
      </c>
      <c r="AH115" s="164" t="e">
        <f t="shared" si="26"/>
        <v>#N/A</v>
      </c>
      <c r="AI115" s="165" t="e">
        <f t="shared" si="27"/>
        <v>#N/A</v>
      </c>
      <c r="AJ115" s="154" t="e">
        <f t="shared" si="28"/>
        <v>#N/A</v>
      </c>
      <c r="AK115" s="154" t="e">
        <f t="shared" si="29"/>
        <v>#N/A</v>
      </c>
      <c r="AL115" s="164" t="e">
        <f t="shared" si="30"/>
        <v>#N/A</v>
      </c>
      <c r="AM115" s="165" t="e">
        <f t="shared" si="31"/>
        <v>#N/A</v>
      </c>
      <c r="AN115" s="154" t="e">
        <f t="shared" si="32"/>
        <v>#N/A</v>
      </c>
      <c r="AO115" s="155" t="e">
        <f t="shared" si="33"/>
        <v>#N/A</v>
      </c>
      <c r="AP115" s="153" t="e">
        <f t="shared" si="34"/>
        <v>#N/A</v>
      </c>
      <c r="AQ115" s="154" t="e">
        <f t="shared" si="35"/>
        <v>#N/A</v>
      </c>
      <c r="AR115" s="164" t="e">
        <f t="shared" si="36"/>
        <v>#N/A</v>
      </c>
      <c r="AS115" s="165" t="e">
        <f t="shared" si="37"/>
        <v>#N/A</v>
      </c>
      <c r="AT115" s="154" t="e">
        <f t="shared" si="38"/>
        <v>#N/A</v>
      </c>
      <c r="AU115" s="154" t="e">
        <f t="shared" si="39"/>
        <v>#N/A</v>
      </c>
      <c r="AV115" s="164" t="e">
        <f t="shared" si="40"/>
        <v>#N/A</v>
      </c>
      <c r="AW115" s="165" t="e">
        <f t="shared" si="41"/>
        <v>#N/A</v>
      </c>
      <c r="AX115" s="154" t="e">
        <f t="shared" si="42"/>
        <v>#N/A</v>
      </c>
      <c r="AY115" s="154" t="e">
        <f t="shared" si="43"/>
        <v>#N/A</v>
      </c>
      <c r="AZ115" s="164" t="e">
        <f t="shared" si="44"/>
        <v>#N/A</v>
      </c>
      <c r="BA115" s="165" t="e">
        <f t="shared" si="45"/>
        <v>#N/A</v>
      </c>
      <c r="BB115" s="154" t="e">
        <f t="shared" si="46"/>
        <v>#N/A</v>
      </c>
      <c r="BC115" s="155" t="e">
        <f t="shared" si="47"/>
        <v>#N/A</v>
      </c>
      <c r="BD115" s="153" t="e">
        <f t="shared" si="48"/>
        <v>#N/A</v>
      </c>
      <c r="BE115" s="154" t="e">
        <f t="shared" si="49"/>
        <v>#N/A</v>
      </c>
      <c r="BF115" s="164" t="e">
        <f t="shared" si="50"/>
        <v>#N/A</v>
      </c>
      <c r="BG115" s="165" t="e">
        <f t="shared" si="51"/>
        <v>#N/A</v>
      </c>
      <c r="BH115" s="154" t="e">
        <f t="shared" si="52"/>
        <v>#N/A</v>
      </c>
      <c r="BI115" s="154" t="e">
        <f t="shared" si="53"/>
        <v>#N/A</v>
      </c>
      <c r="BJ115" s="164" t="e">
        <f t="shared" si="54"/>
        <v>#N/A</v>
      </c>
      <c r="BK115" s="165" t="e">
        <f t="shared" si="55"/>
        <v>#N/A</v>
      </c>
      <c r="BL115" s="154" t="e">
        <f t="shared" si="56"/>
        <v>#N/A</v>
      </c>
      <c r="BM115" s="154" t="e">
        <f t="shared" si="57"/>
        <v>#N/A</v>
      </c>
      <c r="BN115" s="164" t="e">
        <f t="shared" si="58"/>
        <v>#N/A</v>
      </c>
      <c r="BO115" s="165" t="e">
        <f t="shared" si="59"/>
        <v>#N/A</v>
      </c>
      <c r="BP115" s="154" t="e">
        <f t="shared" si="60"/>
        <v>#N/A</v>
      </c>
      <c r="BQ115" s="155" t="e">
        <f t="shared" si="61"/>
        <v>#N/A</v>
      </c>
      <c r="BR115" s="153" t="e">
        <f t="shared" si="62"/>
        <v>#N/A</v>
      </c>
      <c r="BS115" s="154" t="e">
        <f t="shared" si="63"/>
        <v>#N/A</v>
      </c>
      <c r="BT115" s="164" t="e">
        <f t="shared" si="64"/>
        <v>#N/A</v>
      </c>
      <c r="BU115" s="165" t="e">
        <f t="shared" si="65"/>
        <v>#N/A</v>
      </c>
      <c r="BV115" s="154" t="e">
        <f t="shared" si="66"/>
        <v>#N/A</v>
      </c>
      <c r="BW115" s="154" t="e">
        <f t="shared" si="67"/>
        <v>#N/A</v>
      </c>
      <c r="BX115" s="164" t="e">
        <f t="shared" si="68"/>
        <v>#N/A</v>
      </c>
      <c r="BY115" s="165" t="e">
        <f t="shared" si="69"/>
        <v>#N/A</v>
      </c>
      <c r="BZ115" s="154" t="e">
        <f t="shared" si="70"/>
        <v>#N/A</v>
      </c>
      <c r="CA115" s="154" t="e">
        <f t="shared" si="71"/>
        <v>#N/A</v>
      </c>
      <c r="CB115" s="164" t="e">
        <f t="shared" si="72"/>
        <v>#N/A</v>
      </c>
      <c r="CC115" s="165" t="e">
        <f t="shared" si="73"/>
        <v>#N/A</v>
      </c>
      <c r="CD115" s="154" t="e">
        <f t="shared" si="74"/>
        <v>#N/A</v>
      </c>
      <c r="CE115" s="155" t="e">
        <f t="shared" si="75"/>
        <v>#N/A</v>
      </c>
    </row>
    <row r="116" spans="2:83" s="59" customFormat="1" hidden="1" x14ac:dyDescent="0.2">
      <c r="B116" s="59">
        <f t="shared" si="17"/>
        <v>30</v>
      </c>
      <c r="C116" s="67">
        <f t="shared" si="13"/>
        <v>30</v>
      </c>
      <c r="D116" s="67"/>
      <c r="E116" s="67">
        <f>IF(C116&lt;&gt;" ",$B$9, " ")</f>
        <v>8</v>
      </c>
      <c r="F116" s="68">
        <f>IF(C116&lt;&gt;" ",((10.4394*(($C116^1.852)/(($B$59^1.852)*(VLOOKUP($B$17,'Hidden Data'!$A$4:$E$17,(IF($B$18="SCH 40",3,IF($B$18="SCH 80",4,5))))^4.8655))*$B$16))+IF($B$15&lt;2,0,(10.4394*((($C$19/100*$C116)^1.852)/(($B$59^1.852)*(VLOOKUP($B$20,'Hidden Data'!$A$4:$E$17,(IF($B$21="SCH 40",3,IF($B$21="SCH 80",4,5))))^4.8655))*$B$19)))+IF($B$15&lt;3,0,(10.4394*((($C$22/100*$C116)^1.852)/(($B$59^1.852)*(VLOOKUP($B$23,'Hidden Data'!$A$4:$E$17,(IF($B$24="SCH 40",3,IF($B$24="SCH 80",4,5))))^4.8655))*$B$22)))+K116+L116+M116+P116+Q116+R116+S116+T116)*(1+$B$42/100), " ")</f>
        <v>4.0015387473879249</v>
      </c>
      <c r="G116" s="68">
        <f t="shared" si="14"/>
        <v>12.001538747387926</v>
      </c>
      <c r="H116" s="68"/>
      <c r="I116" s="68">
        <f t="shared" si="8"/>
        <v>0</v>
      </c>
      <c r="J116" s="68">
        <f>IF(C116&lt;&gt;" ",IF($B$48="Spider Valve",($C116/448.83*(('Spider Valve Sizing'!$B$10^2*19.64*$B$60*SQRT($B$49))/'Spider Valve Sizing'!$B$25))^2/(2*$B$60^2*(PI()/4*('Spider Valve Sizing'!$B$10/12)^2)^2*32.2),0)," ")</f>
        <v>0</v>
      </c>
      <c r="K116" s="68">
        <f>IF(C116&lt;&gt;" ",(IF($B$26="No",0,(10.4394*(((1/$B$27*$C116)^1.852)/(($B$59^1.852)*(VLOOKUP($B$29,'Hidden Data'!$A$4:$E$17,(IF($B$30="SCH 40",3,IF($B$30="SCH 80",4,5))))^4.8655))*($B$28/3)))))," ")</f>
        <v>0</v>
      </c>
      <c r="L116" s="67">
        <f t="shared" si="9"/>
        <v>0</v>
      </c>
      <c r="M116" s="67">
        <f t="shared" si="10"/>
        <v>0</v>
      </c>
      <c r="N116" s="69">
        <f>IF($B$48="Low Pressure Pipe",(IF($C116&lt;&gt;" ",($B$50*$AC$564)," ")),IF($B$48="Spider Valve",(IF($C116&lt;&gt;" ",(($B$60*(PI()/4*'Spider Valve Sizing'!$B$10^2)/144*SQRT(2*32.2*$B$49))*448.83)/(('Spider Valve Sizing'!$B$10^2*19.64*$B$60*SQRT($B$49))/'Spider Valve Sizing'!$B$25)," ")),IF(AND(OR($B$48="Non-Pressurized",$B$48="force main")=TRUE,$C$49="yes"),$F$49,NA())))</f>
        <v>30</v>
      </c>
      <c r="O116" s="68">
        <f t="shared" si="11"/>
        <v>12.001538747387926</v>
      </c>
      <c r="P116" s="68">
        <f>IF($C116&lt;&gt;" ",IF($A$34="",0,(10.4394*((($C116*$D$34/100)^1.852)/(($B$59^1.852)*(VLOOKUP($B$34,'Hidden Data'!$A$4:$E$17,(IF($B$18="SCH 40",3,IF($B$18="SCH 80",4,5))))^4.8655))*'Hidden Data'!$E$118)))," ")</f>
        <v>0.10495309939683856</v>
      </c>
      <c r="Q116" s="68">
        <f>IF($C116&lt;&gt;" ",IF($A$35="",0,(10.4394*((($C116*$D$35/100)^1.852)/(($B$59^1.852)*(VLOOKUP($B$35,'Hidden Data'!$A$4:$E$17,(IF($B$18="SCH 40",3,IF($B$18="SCH 80",4,5))))^4.8655))*'Hidden Data'!$E$119)))," ")</f>
        <v>0.34715255954338903</v>
      </c>
      <c r="R116" s="68">
        <f>IF($C116&lt;&gt;" ",IF($A$36="",0,(10.4394*((($C116*$D$36/100)^1.852)/(($B$59^1.852)*(VLOOKUP($B$36,'Hidden Data'!$A$4:$E$17,(IF($B$18="SCH 40",3,IF($B$18="SCH 80",4,5))))^4.8655))*'Hidden Data'!$E$120)))," ")</f>
        <v>0</v>
      </c>
      <c r="S116" s="68">
        <f>IF($C116&lt;&gt;" ",IF($A$37="",0,(10.4394*((($C116*$D$37/100)^1.852)/(($B$59^1.852)*(VLOOKUP($B$37,'Hidden Data'!$A$4:$E$17,(IF($B$18="SCH 40",3,IF($B$18="SCH 80",4,5))))^4.8655))*'Hidden Data'!$E$121)))," ")</f>
        <v>0</v>
      </c>
      <c r="T116" s="68">
        <f>IF($C116&lt;&gt;" ",IF($A$38="",0,(10.4394*((($C116*$D$38/100)^1.852)/(($B$59^1.852)*(VLOOKUP($B$38,'Hidden Data'!$A$4:$E$17,(IF($B$18="SCH 40",3,IF($B$18="SCH 80",4,5))))^4.8655))*'Hidden Data'!$E$122)))," ")</f>
        <v>0</v>
      </c>
      <c r="U116" s="67">
        <f t="shared" si="12"/>
        <v>0</v>
      </c>
      <c r="V116" s="175">
        <f t="shared" si="15"/>
        <v>0.64866509273789952</v>
      </c>
      <c r="W116" s="175">
        <f t="shared" si="16"/>
        <v>30.6486650927379</v>
      </c>
      <c r="Z116" s="141">
        <f t="shared" si="18"/>
        <v>0.23998919277752062</v>
      </c>
      <c r="AA116" s="141">
        <f t="shared" si="19"/>
        <v>4.8018629640623072</v>
      </c>
      <c r="AB116" s="153" t="e">
        <f t="shared" si="20"/>
        <v>#N/A</v>
      </c>
      <c r="AC116" s="154" t="e">
        <f t="shared" si="21"/>
        <v>#N/A</v>
      </c>
      <c r="AD116" s="164" t="e">
        <f t="shared" si="22"/>
        <v>#N/A</v>
      </c>
      <c r="AE116" s="165" t="e">
        <f t="shared" si="23"/>
        <v>#N/A</v>
      </c>
      <c r="AF116" s="154" t="e">
        <f t="shared" si="24"/>
        <v>#N/A</v>
      </c>
      <c r="AG116" s="154" t="e">
        <f t="shared" si="25"/>
        <v>#N/A</v>
      </c>
      <c r="AH116" s="164" t="e">
        <f t="shared" si="26"/>
        <v>#N/A</v>
      </c>
      <c r="AI116" s="165" t="e">
        <f t="shared" si="27"/>
        <v>#N/A</v>
      </c>
      <c r="AJ116" s="154" t="e">
        <f t="shared" si="28"/>
        <v>#N/A</v>
      </c>
      <c r="AK116" s="154" t="e">
        <f t="shared" si="29"/>
        <v>#N/A</v>
      </c>
      <c r="AL116" s="164" t="e">
        <f t="shared" si="30"/>
        <v>#N/A</v>
      </c>
      <c r="AM116" s="165" t="e">
        <f t="shared" si="31"/>
        <v>#N/A</v>
      </c>
      <c r="AN116" s="154" t="e">
        <f t="shared" si="32"/>
        <v>#N/A</v>
      </c>
      <c r="AO116" s="155" t="e">
        <f t="shared" si="33"/>
        <v>#N/A</v>
      </c>
      <c r="AP116" s="153" t="e">
        <f t="shared" si="34"/>
        <v>#N/A</v>
      </c>
      <c r="AQ116" s="154" t="e">
        <f t="shared" si="35"/>
        <v>#N/A</v>
      </c>
      <c r="AR116" s="164" t="e">
        <f t="shared" si="36"/>
        <v>#N/A</v>
      </c>
      <c r="AS116" s="165" t="e">
        <f t="shared" si="37"/>
        <v>#N/A</v>
      </c>
      <c r="AT116" s="154" t="e">
        <f t="shared" si="38"/>
        <v>#N/A</v>
      </c>
      <c r="AU116" s="154" t="e">
        <f t="shared" si="39"/>
        <v>#N/A</v>
      </c>
      <c r="AV116" s="164" t="e">
        <f t="shared" si="40"/>
        <v>#N/A</v>
      </c>
      <c r="AW116" s="165" t="e">
        <f t="shared" si="41"/>
        <v>#N/A</v>
      </c>
      <c r="AX116" s="154" t="e">
        <f t="shared" si="42"/>
        <v>#N/A</v>
      </c>
      <c r="AY116" s="154" t="e">
        <f t="shared" si="43"/>
        <v>#N/A</v>
      </c>
      <c r="AZ116" s="164" t="e">
        <f t="shared" si="44"/>
        <v>#N/A</v>
      </c>
      <c r="BA116" s="165" t="e">
        <f t="shared" si="45"/>
        <v>#N/A</v>
      </c>
      <c r="BB116" s="154" t="e">
        <f t="shared" si="46"/>
        <v>#N/A</v>
      </c>
      <c r="BC116" s="155" t="e">
        <f t="shared" si="47"/>
        <v>#N/A</v>
      </c>
      <c r="BD116" s="153" t="e">
        <f t="shared" si="48"/>
        <v>#N/A</v>
      </c>
      <c r="BE116" s="154" t="e">
        <f t="shared" si="49"/>
        <v>#N/A</v>
      </c>
      <c r="BF116" s="164" t="e">
        <f t="shared" si="50"/>
        <v>#N/A</v>
      </c>
      <c r="BG116" s="165" t="e">
        <f t="shared" si="51"/>
        <v>#N/A</v>
      </c>
      <c r="BH116" s="154" t="e">
        <f t="shared" si="52"/>
        <v>#N/A</v>
      </c>
      <c r="BI116" s="154" t="e">
        <f t="shared" si="53"/>
        <v>#N/A</v>
      </c>
      <c r="BJ116" s="164" t="e">
        <f t="shared" si="54"/>
        <v>#N/A</v>
      </c>
      <c r="BK116" s="165" t="e">
        <f t="shared" si="55"/>
        <v>#N/A</v>
      </c>
      <c r="BL116" s="154" t="e">
        <f t="shared" si="56"/>
        <v>#N/A</v>
      </c>
      <c r="BM116" s="154" t="e">
        <f t="shared" si="57"/>
        <v>#N/A</v>
      </c>
      <c r="BN116" s="164" t="e">
        <f t="shared" si="58"/>
        <v>#N/A</v>
      </c>
      <c r="BO116" s="165" t="e">
        <f t="shared" si="59"/>
        <v>#N/A</v>
      </c>
      <c r="BP116" s="154" t="e">
        <f t="shared" si="60"/>
        <v>#N/A</v>
      </c>
      <c r="BQ116" s="155" t="e">
        <f t="shared" si="61"/>
        <v>#N/A</v>
      </c>
      <c r="BR116" s="153" t="e">
        <f t="shared" si="62"/>
        <v>#N/A</v>
      </c>
      <c r="BS116" s="154" t="e">
        <f t="shared" si="63"/>
        <v>#N/A</v>
      </c>
      <c r="BT116" s="164" t="e">
        <f t="shared" si="64"/>
        <v>#N/A</v>
      </c>
      <c r="BU116" s="165" t="e">
        <f t="shared" si="65"/>
        <v>#N/A</v>
      </c>
      <c r="BV116" s="154" t="e">
        <f t="shared" si="66"/>
        <v>#N/A</v>
      </c>
      <c r="BW116" s="154" t="e">
        <f t="shared" si="67"/>
        <v>#N/A</v>
      </c>
      <c r="BX116" s="164" t="e">
        <f t="shared" si="68"/>
        <v>#N/A</v>
      </c>
      <c r="BY116" s="165" t="e">
        <f t="shared" si="69"/>
        <v>#N/A</v>
      </c>
      <c r="BZ116" s="154" t="e">
        <f t="shared" si="70"/>
        <v>#N/A</v>
      </c>
      <c r="CA116" s="154" t="e">
        <f t="shared" si="71"/>
        <v>#N/A</v>
      </c>
      <c r="CB116" s="164" t="e">
        <f t="shared" si="72"/>
        <v>#N/A</v>
      </c>
      <c r="CC116" s="165" t="e">
        <f t="shared" si="73"/>
        <v>#N/A</v>
      </c>
      <c r="CD116" s="154" t="e">
        <f t="shared" si="74"/>
        <v>#N/A</v>
      </c>
      <c r="CE116" s="155" t="e">
        <f t="shared" si="75"/>
        <v>#N/A</v>
      </c>
    </row>
    <row r="117" spans="2:83" s="59" customFormat="1" hidden="1" x14ac:dyDescent="0.2">
      <c r="B117" s="59">
        <f t="shared" si="17"/>
        <v>32</v>
      </c>
      <c r="C117" s="67">
        <f t="shared" si="13"/>
        <v>32</v>
      </c>
      <c r="D117" s="67"/>
      <c r="E117" s="67">
        <f>IF(C117&lt;&gt;" ",$B$9, " ")</f>
        <v>8</v>
      </c>
      <c r="F117" s="68">
        <f>IF(C117&lt;&gt;" ",((10.4394*(($C117^1.852)/(($B$59^1.852)*(VLOOKUP($B$17,'Hidden Data'!$A$4:$E$17,(IF($B$18="SCH 40",3,IF($B$18="SCH 80",4,5))))^4.8655))*$B$16))+IF($B$15&lt;2,0,(10.4394*((($C$19/100*$C117)^1.852)/(($B$59^1.852)*(VLOOKUP($B$20,'Hidden Data'!$A$4:$E$17,(IF($B$21="SCH 40",3,IF($B$21="SCH 80",4,5))))^4.8655))*$B$19)))+IF($B$15&lt;3,0,(10.4394*((($C$22/100*$C117)^1.852)/(($B$59^1.852)*(VLOOKUP($B$23,'Hidden Data'!$A$4:$E$17,(IF($B$24="SCH 40",3,IF($B$24="SCH 80",4,5))))^4.8655))*$B$22)))+K117+L117+M117+P117+Q117+R117+S117+T117)*(1+$B$42/100), " ")</f>
        <v>4.5095813183686584</v>
      </c>
      <c r="G117" s="68">
        <f t="shared" si="14"/>
        <v>12.509581318368658</v>
      </c>
      <c r="H117" s="68"/>
      <c r="I117" s="68">
        <f t="shared" si="8"/>
        <v>0</v>
      </c>
      <c r="J117" s="68">
        <f>IF(C117&lt;&gt;" ",IF($B$48="Spider Valve",($C117/448.83*(('Spider Valve Sizing'!$B$10^2*19.64*$B$60*SQRT($B$49))/'Spider Valve Sizing'!$B$25))^2/(2*$B$60^2*(PI()/4*('Spider Valve Sizing'!$B$10/12)^2)^2*32.2),0)," ")</f>
        <v>0</v>
      </c>
      <c r="K117" s="68">
        <f>IF(C117&lt;&gt;" ",(IF($B$26="No",0,(10.4394*(((1/$B$27*$C117)^1.852)/(($B$59^1.852)*(VLOOKUP($B$29,'Hidden Data'!$A$4:$E$17,(IF($B$30="SCH 40",3,IF($B$30="SCH 80",4,5))))^4.8655))*($B$28/3)))))," ")</f>
        <v>0</v>
      </c>
      <c r="L117" s="67">
        <f t="shared" si="9"/>
        <v>0</v>
      </c>
      <c r="M117" s="67">
        <f t="shared" si="10"/>
        <v>0</v>
      </c>
      <c r="N117" s="69">
        <f>IF($B$48="Low Pressure Pipe",(IF($C117&lt;&gt;" ",($B$50*$AC$564)," ")),IF($B$48="Spider Valve",(IF($C117&lt;&gt;" ",(($B$60*(PI()/4*'Spider Valve Sizing'!$B$10^2)/144*SQRT(2*32.2*$B$49))*448.83)/(('Spider Valve Sizing'!$B$10^2*19.64*$B$60*SQRT($B$49))/'Spider Valve Sizing'!$B$25)," ")),IF(AND(OR($B$48="Non-Pressurized",$B$48="force main")=TRUE,$C$49="yes"),$F$49,NA())))</f>
        <v>30</v>
      </c>
      <c r="O117" s="68">
        <f t="shared" si="11"/>
        <v>12.509581318368658</v>
      </c>
      <c r="P117" s="68">
        <f>IF($C117&lt;&gt;" ",IF($A$34="",0,(10.4394*((($C117*$D$34/100)^1.852)/(($B$59^1.852)*(VLOOKUP($B$34,'Hidden Data'!$A$4:$E$17,(IF($B$18="SCH 40",3,IF($B$18="SCH 80",4,5))))^4.8655))*'Hidden Data'!$E$118)))," ")</f>
        <v>0.11827813404376587</v>
      </c>
      <c r="Q117" s="68">
        <f>IF($C117&lt;&gt;" ",IF($A$35="",0,(10.4394*((($C117*$D$35/100)^1.852)/(($B$59^1.852)*(VLOOKUP($B$35,'Hidden Data'!$A$4:$E$17,(IF($B$18="SCH 40",3,IF($B$18="SCH 80",4,5))))^4.8655))*'Hidden Data'!$E$119)))," ")</f>
        <v>0.39122767414476406</v>
      </c>
      <c r="R117" s="68">
        <f>IF($C117&lt;&gt;" ",IF($A$36="",0,(10.4394*((($C117*$D$36/100)^1.852)/(($B$59^1.852)*(VLOOKUP($B$36,'Hidden Data'!$A$4:$E$17,(IF($B$18="SCH 40",3,IF($B$18="SCH 80",4,5))))^4.8655))*'Hidden Data'!$E$120)))," ")</f>
        <v>0</v>
      </c>
      <c r="S117" s="68">
        <f>IF($C117&lt;&gt;" ",IF($A$37="",0,(10.4394*((($C117*$D$37/100)^1.852)/(($B$59^1.852)*(VLOOKUP($B$37,'Hidden Data'!$A$4:$E$17,(IF($B$18="SCH 40",3,IF($B$18="SCH 80",4,5))))^4.8655))*'Hidden Data'!$E$121)))," ")</f>
        <v>0</v>
      </c>
      <c r="T117" s="68">
        <f>IF($C117&lt;&gt;" ",IF($A$38="",0,(10.4394*((($C117*$D$38/100)^1.852)/(($B$59^1.852)*(VLOOKUP($B$38,'Hidden Data'!$A$4:$E$17,(IF($B$18="SCH 40",3,IF($B$18="SCH 80",4,5))))^4.8655))*'Hidden Data'!$E$122)))," ")</f>
        <v>0</v>
      </c>
      <c r="U117" s="67">
        <f t="shared" si="12"/>
        <v>0</v>
      </c>
      <c r="V117" s="175">
        <f t="shared" si="15"/>
        <v>0.66225225982578839</v>
      </c>
      <c r="W117" s="175">
        <f t="shared" si="16"/>
        <v>32.662252259825792</v>
      </c>
      <c r="Z117" s="141">
        <f t="shared" si="18"/>
        <v>0.25402128549036629</v>
      </c>
      <c r="AA117" s="141">
        <f t="shared" si="19"/>
        <v>4.3809001826769371</v>
      </c>
      <c r="AB117" s="153" t="e">
        <f t="shared" si="20"/>
        <v>#N/A</v>
      </c>
      <c r="AC117" s="154" t="e">
        <f t="shared" si="21"/>
        <v>#N/A</v>
      </c>
      <c r="AD117" s="164" t="e">
        <f t="shared" si="22"/>
        <v>#N/A</v>
      </c>
      <c r="AE117" s="165" t="e">
        <f t="shared" si="23"/>
        <v>#N/A</v>
      </c>
      <c r="AF117" s="154" t="e">
        <f t="shared" si="24"/>
        <v>#N/A</v>
      </c>
      <c r="AG117" s="154" t="e">
        <f t="shared" si="25"/>
        <v>#N/A</v>
      </c>
      <c r="AH117" s="164" t="e">
        <f t="shared" si="26"/>
        <v>#N/A</v>
      </c>
      <c r="AI117" s="165" t="e">
        <f t="shared" si="27"/>
        <v>#N/A</v>
      </c>
      <c r="AJ117" s="154" t="e">
        <f t="shared" si="28"/>
        <v>#N/A</v>
      </c>
      <c r="AK117" s="154" t="e">
        <f t="shared" si="29"/>
        <v>#N/A</v>
      </c>
      <c r="AL117" s="164" t="e">
        <f t="shared" si="30"/>
        <v>#N/A</v>
      </c>
      <c r="AM117" s="165" t="e">
        <f t="shared" si="31"/>
        <v>#N/A</v>
      </c>
      <c r="AN117" s="154" t="e">
        <f t="shared" si="32"/>
        <v>#N/A</v>
      </c>
      <c r="AO117" s="155" t="e">
        <f t="shared" si="33"/>
        <v>#N/A</v>
      </c>
      <c r="AP117" s="153" t="e">
        <f t="shared" si="34"/>
        <v>#N/A</v>
      </c>
      <c r="AQ117" s="154" t="e">
        <f t="shared" si="35"/>
        <v>#N/A</v>
      </c>
      <c r="AR117" s="164" t="e">
        <f t="shared" si="36"/>
        <v>#N/A</v>
      </c>
      <c r="AS117" s="165" t="e">
        <f t="shared" si="37"/>
        <v>#N/A</v>
      </c>
      <c r="AT117" s="154" t="e">
        <f t="shared" si="38"/>
        <v>#N/A</v>
      </c>
      <c r="AU117" s="154" t="e">
        <f t="shared" si="39"/>
        <v>#N/A</v>
      </c>
      <c r="AV117" s="164" t="e">
        <f t="shared" si="40"/>
        <v>#N/A</v>
      </c>
      <c r="AW117" s="165" t="e">
        <f t="shared" si="41"/>
        <v>#N/A</v>
      </c>
      <c r="AX117" s="154" t="e">
        <f t="shared" si="42"/>
        <v>#N/A</v>
      </c>
      <c r="AY117" s="154" t="e">
        <f t="shared" si="43"/>
        <v>#N/A</v>
      </c>
      <c r="AZ117" s="164" t="e">
        <f t="shared" si="44"/>
        <v>#N/A</v>
      </c>
      <c r="BA117" s="165" t="e">
        <f t="shared" si="45"/>
        <v>#N/A</v>
      </c>
      <c r="BB117" s="154" t="e">
        <f t="shared" si="46"/>
        <v>#N/A</v>
      </c>
      <c r="BC117" s="155" t="e">
        <f t="shared" si="47"/>
        <v>#N/A</v>
      </c>
      <c r="BD117" s="153" t="e">
        <f t="shared" si="48"/>
        <v>#N/A</v>
      </c>
      <c r="BE117" s="154" t="e">
        <f t="shared" si="49"/>
        <v>#N/A</v>
      </c>
      <c r="BF117" s="164" t="e">
        <f t="shared" si="50"/>
        <v>#N/A</v>
      </c>
      <c r="BG117" s="165" t="e">
        <f t="shared" si="51"/>
        <v>#N/A</v>
      </c>
      <c r="BH117" s="154" t="e">
        <f>IF(AND($V$79&lt;=($AA117-$W$89)/($V$89-$Z117),($AA117-$W$89)/($V$89-$Z117)&lt;=$V$80,$C116&lt;=($AA117-$W$89)/($V$89-$Z117),($AA117-$W$89)/($V$89-$Z117)&lt;=$C117)=TRUE,($AA117-$W$89)/($V$89-$Z117),"")</f>
        <v>#N/A</v>
      </c>
      <c r="BI117" s="154" t="e">
        <f t="shared" si="53"/>
        <v>#N/A</v>
      </c>
      <c r="BJ117" s="164" t="e">
        <f t="shared" si="54"/>
        <v>#N/A</v>
      </c>
      <c r="BK117" s="165" t="e">
        <f t="shared" si="55"/>
        <v>#N/A</v>
      </c>
      <c r="BL117" s="154" t="e">
        <f t="shared" si="56"/>
        <v>#N/A</v>
      </c>
      <c r="BM117" s="154" t="e">
        <f t="shared" si="57"/>
        <v>#N/A</v>
      </c>
      <c r="BN117" s="164" t="e">
        <f t="shared" si="58"/>
        <v>#N/A</v>
      </c>
      <c r="BO117" s="165" t="e">
        <f t="shared" si="59"/>
        <v>#N/A</v>
      </c>
      <c r="BP117" s="154" t="e">
        <f t="shared" si="60"/>
        <v>#N/A</v>
      </c>
      <c r="BQ117" s="155" t="e">
        <f t="shared" si="61"/>
        <v>#N/A</v>
      </c>
      <c r="BR117" s="153" t="e">
        <f t="shared" si="62"/>
        <v>#N/A</v>
      </c>
      <c r="BS117" s="154" t="e">
        <f t="shared" si="63"/>
        <v>#N/A</v>
      </c>
      <c r="BT117" s="164" t="e">
        <f t="shared" si="64"/>
        <v>#N/A</v>
      </c>
      <c r="BU117" s="165" t="e">
        <f t="shared" si="65"/>
        <v>#N/A</v>
      </c>
      <c r="BV117" s="154" t="e">
        <f t="shared" si="66"/>
        <v>#N/A</v>
      </c>
      <c r="BW117" s="154" t="e">
        <f t="shared" si="67"/>
        <v>#N/A</v>
      </c>
      <c r="BX117" s="164" t="e">
        <f t="shared" si="68"/>
        <v>#N/A</v>
      </c>
      <c r="BY117" s="165" t="e">
        <f t="shared" si="69"/>
        <v>#N/A</v>
      </c>
      <c r="BZ117" s="154" t="e">
        <f t="shared" si="70"/>
        <v>#N/A</v>
      </c>
      <c r="CA117" s="154" t="e">
        <f t="shared" si="71"/>
        <v>#N/A</v>
      </c>
      <c r="CB117" s="164" t="e">
        <f t="shared" si="72"/>
        <v>#N/A</v>
      </c>
      <c r="CC117" s="165" t="e">
        <f t="shared" si="73"/>
        <v>#N/A</v>
      </c>
      <c r="CD117" s="154" t="e">
        <f t="shared" si="74"/>
        <v>#N/A</v>
      </c>
      <c r="CE117" s="155" t="e">
        <f t="shared" si="75"/>
        <v>#N/A</v>
      </c>
    </row>
    <row r="118" spans="2:83" s="59" customFormat="1" hidden="1" x14ac:dyDescent="0.2">
      <c r="B118" s="59">
        <f t="shared" si="17"/>
        <v>34</v>
      </c>
      <c r="C118" s="67">
        <f t="shared" si="13"/>
        <v>34</v>
      </c>
      <c r="D118" s="67"/>
      <c r="E118" s="67">
        <f>IF(C118&lt;&gt;" ",$B$9, " ")</f>
        <v>8</v>
      </c>
      <c r="F118" s="68">
        <f>IF(C118&lt;&gt;" ",((10.4394*(($C118^1.852)/(($B$59^1.852)*(VLOOKUP($B$17,'Hidden Data'!$A$4:$E$17,(IF($B$18="SCH 40",3,IF($B$18="SCH 80",4,5))))^4.8655))*$B$16))+IF($B$15&lt;2,0,(10.4394*((($C$19/100*$C118)^1.852)/(($B$59^1.852)*(VLOOKUP($B$20,'Hidden Data'!$A$4:$E$17,(IF($B$21="SCH 40",3,IF($B$21="SCH 80",4,5))))^4.8655))*$B$19)))+IF($B$15&lt;3,0,(10.4394*((($C$22/100*$C118)^1.852)/(($B$59^1.852)*(VLOOKUP($B$23,'Hidden Data'!$A$4:$E$17,(IF($B$24="SCH 40",3,IF($B$24="SCH 80",4,5))))^4.8655))*$B$22)))+K118+L118+M118+P118+Q118+R118+S118+T118)*(1+$B$42/100), " ")</f>
        <v>5.0454210780093227</v>
      </c>
      <c r="G118" s="68">
        <f t="shared" si="14"/>
        <v>13.045421078009323</v>
      </c>
      <c r="H118" s="68"/>
      <c r="I118" s="68">
        <f t="shared" si="8"/>
        <v>0</v>
      </c>
      <c r="J118" s="68">
        <f>IF(C118&lt;&gt;" ",IF($B$48="Spider Valve",($C118/448.83*(('Spider Valve Sizing'!$B$10^2*19.64*$B$60*SQRT($B$49))/'Spider Valve Sizing'!$B$25))^2/(2*$B$60^2*(PI()/4*('Spider Valve Sizing'!$B$10/12)^2)^2*32.2),0)," ")</f>
        <v>0</v>
      </c>
      <c r="K118" s="68">
        <f>IF(C118&lt;&gt;" ",(IF($B$26="No",0,(10.4394*(((1/$B$27*$C118)^1.852)/(($B$59^1.852)*(VLOOKUP($B$29,'Hidden Data'!$A$4:$E$17,(IF($B$30="SCH 40",3,IF($B$30="SCH 80",4,5))))^4.8655))*($B$28/3)))))," ")</f>
        <v>0</v>
      </c>
      <c r="L118" s="67">
        <f t="shared" si="9"/>
        <v>0</v>
      </c>
      <c r="M118" s="67">
        <f t="shared" si="10"/>
        <v>0</v>
      </c>
      <c r="N118" s="69">
        <f>IF($B$48="Low Pressure Pipe",(IF($C118&lt;&gt;" ",($B$50*$AC$564)," ")),IF($B$48="Spider Valve",(IF($C118&lt;&gt;" ",(($B$60*(PI()/4*'Spider Valve Sizing'!$B$10^2)/144*SQRT(2*32.2*$B$49))*448.83)/(('Spider Valve Sizing'!$B$10^2*19.64*$B$60*SQRT($B$49))/'Spider Valve Sizing'!$B$25)," ")),IF(AND(OR($B$48="Non-Pressurized",$B$48="force main")=TRUE,$C$49="yes"),$F$49,NA())))</f>
        <v>30</v>
      </c>
      <c r="O118" s="68">
        <f t="shared" si="11"/>
        <v>13.045421078009323</v>
      </c>
      <c r="P118" s="68">
        <f>IF($C118&lt;&gt;" ",IF($A$34="",0,(10.4394*((($C118*$D$34/100)^1.852)/(($B$59^1.852)*(VLOOKUP($B$34,'Hidden Data'!$A$4:$E$17,(IF($B$18="SCH 40",3,IF($B$18="SCH 80",4,5))))^4.8655))*'Hidden Data'!$E$118)))," ")</f>
        <v>0.1323322385032204</v>
      </c>
      <c r="Q118" s="68">
        <f>IF($C118&lt;&gt;" ",IF($A$35="",0,(10.4394*((($C118*$D$35/100)^1.852)/(($B$59^1.852)*(VLOOKUP($B$35,'Hidden Data'!$A$4:$E$17,(IF($B$18="SCH 40",3,IF($B$18="SCH 80",4,5))))^4.8655))*'Hidden Data'!$E$119)))," ")</f>
        <v>0.43771432735680599</v>
      </c>
      <c r="R118" s="68">
        <f>IF($C118&lt;&gt;" ",IF($A$36="",0,(10.4394*((($C118*$D$36/100)^1.852)/(($B$59^1.852)*(VLOOKUP($B$36,'Hidden Data'!$A$4:$E$17,(IF($B$18="SCH 40",3,IF($B$18="SCH 80",4,5))))^4.8655))*'Hidden Data'!$E$120)))," ")</f>
        <v>0</v>
      </c>
      <c r="S118" s="68">
        <f>IF($C118&lt;&gt;" ",IF($A$37="",0,(10.4394*((($C118*$D$37/100)^1.852)/(($B$59^1.852)*(VLOOKUP($B$37,'Hidden Data'!$A$4:$E$17,(IF($B$18="SCH 40",3,IF($B$18="SCH 80",4,5))))^4.8655))*'Hidden Data'!$E$121)))," ")</f>
        <v>0</v>
      </c>
      <c r="T118" s="68">
        <f>IF($C118&lt;&gt;" ",IF($A$38="",0,(10.4394*((($C118*$D$38/100)^1.852)/(($B$59^1.852)*(VLOOKUP($B$38,'Hidden Data'!$A$4:$E$17,(IF($B$18="SCH 40",3,IF($B$18="SCH 80",4,5))))^4.8655))*'Hidden Data'!$E$122)))," ")</f>
        <v>0</v>
      </c>
      <c r="U118" s="67">
        <f t="shared" si="12"/>
        <v>0</v>
      </c>
      <c r="V118" s="175">
        <f t="shared" si="15"/>
        <v>0.67628711410838083</v>
      </c>
      <c r="W118" s="175">
        <f t="shared" si="16"/>
        <v>34.676287114108383</v>
      </c>
      <c r="Z118" s="141">
        <f t="shared" si="18"/>
        <v>0.26791987982033216</v>
      </c>
      <c r="AA118" s="141">
        <f t="shared" si="19"/>
        <v>3.9361451641180292</v>
      </c>
      <c r="AB118" s="153" t="e">
        <f t="shared" si="20"/>
        <v>#N/A</v>
      </c>
      <c r="AC118" s="154" t="e">
        <f t="shared" si="21"/>
        <v>#N/A</v>
      </c>
      <c r="AD118" s="164" t="e">
        <f t="shared" si="22"/>
        <v>#N/A</v>
      </c>
      <c r="AE118" s="165" t="e">
        <f t="shared" si="23"/>
        <v>#N/A</v>
      </c>
      <c r="AF118" s="154" t="e">
        <f t="shared" si="24"/>
        <v>#N/A</v>
      </c>
      <c r="AG118" s="154" t="e">
        <f t="shared" si="25"/>
        <v>#N/A</v>
      </c>
      <c r="AH118" s="164" t="e">
        <f t="shared" si="26"/>
        <v>#N/A</v>
      </c>
      <c r="AI118" s="165" t="e">
        <f t="shared" si="27"/>
        <v>#N/A</v>
      </c>
      <c r="AJ118" s="154" t="e">
        <f t="shared" si="28"/>
        <v>#N/A</v>
      </c>
      <c r="AK118" s="154" t="e">
        <f t="shared" si="29"/>
        <v>#N/A</v>
      </c>
      <c r="AL118" s="164" t="e">
        <f t="shared" si="30"/>
        <v>#N/A</v>
      </c>
      <c r="AM118" s="165" t="e">
        <f t="shared" si="31"/>
        <v>#N/A</v>
      </c>
      <c r="AN118" s="154" t="e">
        <f t="shared" si="32"/>
        <v>#N/A</v>
      </c>
      <c r="AO118" s="155" t="e">
        <f t="shared" si="33"/>
        <v>#N/A</v>
      </c>
      <c r="AP118" s="153" t="e">
        <f t="shared" si="34"/>
        <v>#N/A</v>
      </c>
      <c r="AQ118" s="154" t="e">
        <f t="shared" si="35"/>
        <v>#N/A</v>
      </c>
      <c r="AR118" s="164" t="e">
        <f t="shared" si="36"/>
        <v>#N/A</v>
      </c>
      <c r="AS118" s="165" t="e">
        <f t="shared" si="37"/>
        <v>#N/A</v>
      </c>
      <c r="AT118" s="154" t="e">
        <f t="shared" si="38"/>
        <v>#N/A</v>
      </c>
      <c r="AU118" s="154" t="e">
        <f t="shared" si="39"/>
        <v>#N/A</v>
      </c>
      <c r="AV118" s="164" t="e">
        <f t="shared" si="40"/>
        <v>#N/A</v>
      </c>
      <c r="AW118" s="165" t="e">
        <f t="shared" si="41"/>
        <v>#N/A</v>
      </c>
      <c r="AX118" s="154" t="e">
        <f t="shared" si="42"/>
        <v>#N/A</v>
      </c>
      <c r="AY118" s="154" t="e">
        <f t="shared" si="43"/>
        <v>#N/A</v>
      </c>
      <c r="AZ118" s="164" t="e">
        <f t="shared" si="44"/>
        <v>#N/A</v>
      </c>
      <c r="BA118" s="165" t="e">
        <f t="shared" si="45"/>
        <v>#N/A</v>
      </c>
      <c r="BB118" s="154" t="e">
        <f t="shared" si="46"/>
        <v>#N/A</v>
      </c>
      <c r="BC118" s="155" t="e">
        <f t="shared" si="47"/>
        <v>#N/A</v>
      </c>
      <c r="BD118" s="153" t="e">
        <f t="shared" si="48"/>
        <v>#N/A</v>
      </c>
      <c r="BE118" s="154" t="e">
        <f t="shared" si="49"/>
        <v>#N/A</v>
      </c>
      <c r="BF118" s="164" t="e">
        <f t="shared" si="50"/>
        <v>#N/A</v>
      </c>
      <c r="BG118" s="165" t="e">
        <f t="shared" si="51"/>
        <v>#N/A</v>
      </c>
      <c r="BH118" s="154" t="e">
        <f t="shared" si="52"/>
        <v>#N/A</v>
      </c>
      <c r="BI118" s="154" t="e">
        <f t="shared" si="53"/>
        <v>#N/A</v>
      </c>
      <c r="BJ118" s="164" t="e">
        <f t="shared" si="54"/>
        <v>#N/A</v>
      </c>
      <c r="BK118" s="165" t="e">
        <f t="shared" si="55"/>
        <v>#N/A</v>
      </c>
      <c r="BL118" s="154" t="e">
        <f t="shared" si="56"/>
        <v>#N/A</v>
      </c>
      <c r="BM118" s="154" t="e">
        <f t="shared" si="57"/>
        <v>#N/A</v>
      </c>
      <c r="BN118" s="164" t="e">
        <f t="shared" si="58"/>
        <v>#N/A</v>
      </c>
      <c r="BO118" s="165" t="e">
        <f t="shared" si="59"/>
        <v>#N/A</v>
      </c>
      <c r="BP118" s="154" t="e">
        <f t="shared" si="60"/>
        <v>#N/A</v>
      </c>
      <c r="BQ118" s="155" t="e">
        <f t="shared" si="61"/>
        <v>#N/A</v>
      </c>
      <c r="BR118" s="153" t="e">
        <f t="shared" si="62"/>
        <v>#N/A</v>
      </c>
      <c r="BS118" s="154" t="e">
        <f t="shared" si="63"/>
        <v>#N/A</v>
      </c>
      <c r="BT118" s="164" t="e">
        <f t="shared" si="64"/>
        <v>#N/A</v>
      </c>
      <c r="BU118" s="165" t="e">
        <f t="shared" si="65"/>
        <v>#N/A</v>
      </c>
      <c r="BV118" s="154" t="e">
        <f t="shared" si="66"/>
        <v>#N/A</v>
      </c>
      <c r="BW118" s="154" t="e">
        <f t="shared" si="67"/>
        <v>#N/A</v>
      </c>
      <c r="BX118" s="164" t="e">
        <f t="shared" si="68"/>
        <v>#N/A</v>
      </c>
      <c r="BY118" s="165" t="e">
        <f t="shared" si="69"/>
        <v>#N/A</v>
      </c>
      <c r="BZ118" s="154" t="e">
        <f t="shared" si="70"/>
        <v>#N/A</v>
      </c>
      <c r="CA118" s="154" t="e">
        <f t="shared" si="71"/>
        <v>#N/A</v>
      </c>
      <c r="CB118" s="164" t="e">
        <f t="shared" si="72"/>
        <v>#N/A</v>
      </c>
      <c r="CC118" s="165" t="e">
        <f t="shared" si="73"/>
        <v>#N/A</v>
      </c>
      <c r="CD118" s="154" t="e">
        <f t="shared" si="74"/>
        <v>#N/A</v>
      </c>
      <c r="CE118" s="155" t="e">
        <f t="shared" si="75"/>
        <v>#N/A</v>
      </c>
    </row>
    <row r="119" spans="2:83" s="59" customFormat="1" hidden="1" x14ac:dyDescent="0.2">
      <c r="B119" s="59">
        <f t="shared" si="17"/>
        <v>36</v>
      </c>
      <c r="C119" s="67">
        <f t="shared" si="13"/>
        <v>36</v>
      </c>
      <c r="D119" s="67"/>
      <c r="E119" s="67">
        <f>IF(C119&lt;&gt;" ",$B$9, " ")</f>
        <v>8</v>
      </c>
      <c r="F119" s="68">
        <f>IF(C119&lt;&gt;" ",((10.4394*(($C119^1.852)/(($B$59^1.852)*(VLOOKUP($B$17,'Hidden Data'!$A$4:$E$17,(IF($B$18="SCH 40",3,IF($B$18="SCH 80",4,5))))^4.8655))*$B$16))+IF($B$15&lt;2,0,(10.4394*((($C$19/100*$C119)^1.852)/(($B$59^1.852)*(VLOOKUP($B$20,'Hidden Data'!$A$4:$E$17,(IF($B$21="SCH 40",3,IF($B$21="SCH 80",4,5))))^4.8655))*$B$19)))+IF($B$15&lt;3,0,(10.4394*((($C$22/100*$C119)^1.852)/(($B$59^1.852)*(VLOOKUP($B$23,'Hidden Data'!$A$4:$E$17,(IF($B$24="SCH 40",3,IF($B$24="SCH 80",4,5))))^4.8655))*$B$22)))+K119+L119+M119+P119+Q119+R119+S119+T119)*(1+$B$42/100), " ")</f>
        <v>5.6088095588932658</v>
      </c>
      <c r="G119" s="68">
        <f t="shared" si="14"/>
        <v>13.608809558893267</v>
      </c>
      <c r="H119" s="68"/>
      <c r="I119" s="68">
        <f t="shared" si="8"/>
        <v>0</v>
      </c>
      <c r="J119" s="68">
        <f>IF(C119&lt;&gt;" ",IF($B$48="Spider Valve",($C119/448.83*(('Spider Valve Sizing'!$B$10^2*19.64*$B$60*SQRT($B$49))/'Spider Valve Sizing'!$B$25))^2/(2*$B$60^2*(PI()/4*('Spider Valve Sizing'!$B$10/12)^2)^2*32.2),0)," ")</f>
        <v>0</v>
      </c>
      <c r="K119" s="68">
        <f>IF(C119&lt;&gt;" ",(IF($B$26="No",0,(10.4394*(((1/$B$27*$C119)^1.852)/(($B$59^1.852)*(VLOOKUP($B$29,'Hidden Data'!$A$4:$E$17,(IF($B$30="SCH 40",3,IF($B$30="SCH 80",4,5))))^4.8655))*($B$28/3)))))," ")</f>
        <v>0</v>
      </c>
      <c r="L119" s="67">
        <f t="shared" si="9"/>
        <v>0</v>
      </c>
      <c r="M119" s="67">
        <f t="shared" si="10"/>
        <v>0</v>
      </c>
      <c r="N119" s="69">
        <f>IF($B$48="Low Pressure Pipe",(IF($C119&lt;&gt;" ",($B$50*$AC$564)," ")),IF($B$48="Spider Valve",(IF($C119&lt;&gt;" ",(($B$60*(PI()/4*'Spider Valve Sizing'!$B$10^2)/144*SQRT(2*32.2*$B$49))*448.83)/(('Spider Valve Sizing'!$B$10^2*19.64*$B$60*SQRT($B$49))/'Spider Valve Sizing'!$B$25)," ")),IF(AND(OR($B$48="Non-Pressurized",$B$48="force main")=TRUE,$C$49="yes"),$F$49,NA())))</f>
        <v>30</v>
      </c>
      <c r="O119" s="68">
        <f t="shared" si="11"/>
        <v>13.608809558893267</v>
      </c>
      <c r="P119" s="68">
        <f>IF($C119&lt;&gt;" ",IF($A$34="",0,(10.4394*((($C119*$D$34/100)^1.852)/(($B$59^1.852)*(VLOOKUP($B$34,'Hidden Data'!$A$4:$E$17,(IF($B$18="SCH 40",3,IF($B$18="SCH 80",4,5))))^4.8655))*'Hidden Data'!$E$118)))," ")</f>
        <v>0.14710889592577919</v>
      </c>
      <c r="Q119" s="68">
        <f>IF($C119&lt;&gt;" ",IF($A$35="",0,(10.4394*((($C119*$D$35/100)^1.852)/(($B$59^1.852)*(VLOOKUP($B$35,'Hidden Data'!$A$4:$E$17,(IF($B$18="SCH 40",3,IF($B$18="SCH 80",4,5))))^4.8655))*'Hidden Data'!$E$119)))," ")</f>
        <v>0.48659096344680808</v>
      </c>
      <c r="R119" s="68">
        <f>IF($C119&lt;&gt;" ",IF($A$36="",0,(10.4394*((($C119*$D$36/100)^1.852)/(($B$59^1.852)*(VLOOKUP($B$36,'Hidden Data'!$A$4:$E$17,(IF($B$18="SCH 40",3,IF($B$18="SCH 80",4,5))))^4.8655))*'Hidden Data'!$E$120)))," ")</f>
        <v>0</v>
      </c>
      <c r="S119" s="68">
        <f>IF($C119&lt;&gt;" ",IF($A$37="",0,(10.4394*((($C119*$D$37/100)^1.852)/(($B$59^1.852)*(VLOOKUP($B$37,'Hidden Data'!$A$4:$E$17,(IF($B$18="SCH 40",3,IF($B$18="SCH 80",4,5))))^4.8655))*'Hidden Data'!$E$121)))," ")</f>
        <v>0</v>
      </c>
      <c r="T119" s="68">
        <f>IF($C119&lt;&gt;" ",IF($A$38="",0,(10.4394*((($C119*$D$38/100)^1.852)/(($B$59^1.852)*(VLOOKUP($B$38,'Hidden Data'!$A$4:$E$17,(IF($B$18="SCH 40",3,IF($B$18="SCH 80",4,5))))^4.8655))*'Hidden Data'!$E$122)))," ")</f>
        <v>0</v>
      </c>
      <c r="U119" s="67">
        <f t="shared" si="12"/>
        <v>0</v>
      </c>
      <c r="V119" s="175">
        <f t="shared" si="15"/>
        <v>0.69073606147304856</v>
      </c>
      <c r="W119" s="175">
        <f t="shared" si="16"/>
        <v>36.690736061473046</v>
      </c>
      <c r="Z119" s="141">
        <f t="shared" si="18"/>
        <v>0.281694240441972</v>
      </c>
      <c r="AA119" s="141">
        <f t="shared" si="19"/>
        <v>3.4678169029822747</v>
      </c>
      <c r="AB119" s="153" t="e">
        <f t="shared" si="20"/>
        <v>#N/A</v>
      </c>
      <c r="AC119" s="154" t="e">
        <f t="shared" si="21"/>
        <v>#N/A</v>
      </c>
      <c r="AD119" s="164" t="e">
        <f t="shared" si="22"/>
        <v>#N/A</v>
      </c>
      <c r="AE119" s="165" t="e">
        <f t="shared" si="23"/>
        <v>#N/A</v>
      </c>
      <c r="AF119" s="154" t="e">
        <f t="shared" si="24"/>
        <v>#N/A</v>
      </c>
      <c r="AG119" s="154" t="e">
        <f t="shared" si="25"/>
        <v>#N/A</v>
      </c>
      <c r="AH119" s="164" t="e">
        <f t="shared" si="26"/>
        <v>#N/A</v>
      </c>
      <c r="AI119" s="165" t="e">
        <f t="shared" si="27"/>
        <v>#N/A</v>
      </c>
      <c r="AJ119" s="154" t="e">
        <f t="shared" si="28"/>
        <v>#N/A</v>
      </c>
      <c r="AK119" s="154" t="e">
        <f t="shared" si="29"/>
        <v>#N/A</v>
      </c>
      <c r="AL119" s="164" t="e">
        <f t="shared" si="30"/>
        <v>#N/A</v>
      </c>
      <c r="AM119" s="165" t="e">
        <f t="shared" si="31"/>
        <v>#N/A</v>
      </c>
      <c r="AN119" s="154" t="e">
        <f t="shared" si="32"/>
        <v>#N/A</v>
      </c>
      <c r="AO119" s="155" t="e">
        <f t="shared" si="33"/>
        <v>#N/A</v>
      </c>
      <c r="AP119" s="153" t="e">
        <f t="shared" si="34"/>
        <v>#N/A</v>
      </c>
      <c r="AQ119" s="154" t="e">
        <f t="shared" si="35"/>
        <v>#N/A</v>
      </c>
      <c r="AR119" s="164" t="e">
        <f t="shared" si="36"/>
        <v>#N/A</v>
      </c>
      <c r="AS119" s="165" t="e">
        <f t="shared" si="37"/>
        <v>#N/A</v>
      </c>
      <c r="AT119" s="154" t="e">
        <f t="shared" si="38"/>
        <v>#N/A</v>
      </c>
      <c r="AU119" s="154" t="e">
        <f t="shared" si="39"/>
        <v>#N/A</v>
      </c>
      <c r="AV119" s="164" t="e">
        <f t="shared" si="40"/>
        <v>#N/A</v>
      </c>
      <c r="AW119" s="165" t="e">
        <f t="shared" si="41"/>
        <v>#N/A</v>
      </c>
      <c r="AX119" s="154" t="e">
        <f t="shared" si="42"/>
        <v>#N/A</v>
      </c>
      <c r="AY119" s="154" t="e">
        <f t="shared" si="43"/>
        <v>#N/A</v>
      </c>
      <c r="AZ119" s="164" t="e">
        <f t="shared" si="44"/>
        <v>#N/A</v>
      </c>
      <c r="BA119" s="165" t="e">
        <f t="shared" si="45"/>
        <v>#N/A</v>
      </c>
      <c r="BB119" s="154" t="e">
        <f t="shared" si="46"/>
        <v>#N/A</v>
      </c>
      <c r="BC119" s="155" t="e">
        <f t="shared" si="47"/>
        <v>#N/A</v>
      </c>
      <c r="BD119" s="153" t="e">
        <f t="shared" si="48"/>
        <v>#N/A</v>
      </c>
      <c r="BE119" s="154" t="e">
        <f t="shared" si="49"/>
        <v>#N/A</v>
      </c>
      <c r="BF119" s="164" t="e">
        <f t="shared" si="50"/>
        <v>#N/A</v>
      </c>
      <c r="BG119" s="165" t="e">
        <f t="shared" si="51"/>
        <v>#N/A</v>
      </c>
      <c r="BH119" s="154" t="e">
        <f t="shared" si="52"/>
        <v>#N/A</v>
      </c>
      <c r="BI119" s="154" t="e">
        <f t="shared" si="53"/>
        <v>#N/A</v>
      </c>
      <c r="BJ119" s="164" t="e">
        <f t="shared" si="54"/>
        <v>#N/A</v>
      </c>
      <c r="BK119" s="165" t="e">
        <f t="shared" si="55"/>
        <v>#N/A</v>
      </c>
      <c r="BL119" s="154" t="e">
        <f t="shared" si="56"/>
        <v>#N/A</v>
      </c>
      <c r="BM119" s="154" t="e">
        <f t="shared" si="57"/>
        <v>#N/A</v>
      </c>
      <c r="BN119" s="164" t="e">
        <f t="shared" si="58"/>
        <v>#N/A</v>
      </c>
      <c r="BO119" s="165" t="e">
        <f t="shared" si="59"/>
        <v>#N/A</v>
      </c>
      <c r="BP119" s="154" t="e">
        <f t="shared" si="60"/>
        <v>#N/A</v>
      </c>
      <c r="BQ119" s="155" t="e">
        <f t="shared" si="61"/>
        <v>#N/A</v>
      </c>
      <c r="BR119" s="153" t="e">
        <f t="shared" si="62"/>
        <v>#N/A</v>
      </c>
      <c r="BS119" s="154" t="e">
        <f t="shared" si="63"/>
        <v>#N/A</v>
      </c>
      <c r="BT119" s="164" t="e">
        <f t="shared" si="64"/>
        <v>#N/A</v>
      </c>
      <c r="BU119" s="165" t="e">
        <f t="shared" si="65"/>
        <v>#N/A</v>
      </c>
      <c r="BV119" s="154" t="e">
        <f t="shared" si="66"/>
        <v>#N/A</v>
      </c>
      <c r="BW119" s="154" t="e">
        <f t="shared" si="67"/>
        <v>#N/A</v>
      </c>
      <c r="BX119" s="164" t="e">
        <f t="shared" si="68"/>
        <v>#N/A</v>
      </c>
      <c r="BY119" s="165" t="e">
        <f t="shared" si="69"/>
        <v>#N/A</v>
      </c>
      <c r="BZ119" s="154" t="e">
        <f t="shared" si="70"/>
        <v>#N/A</v>
      </c>
      <c r="CA119" s="154" t="e">
        <f t="shared" si="71"/>
        <v>#N/A</v>
      </c>
      <c r="CB119" s="164" t="e">
        <f t="shared" si="72"/>
        <v>#N/A</v>
      </c>
      <c r="CC119" s="165" t="e">
        <f t="shared" si="73"/>
        <v>#N/A</v>
      </c>
      <c r="CD119" s="154" t="e">
        <f t="shared" si="74"/>
        <v>#N/A</v>
      </c>
      <c r="CE119" s="155" t="e">
        <f t="shared" si="75"/>
        <v>#N/A</v>
      </c>
    </row>
    <row r="120" spans="2:83" s="59" customFormat="1" hidden="1" x14ac:dyDescent="0.2">
      <c r="B120" s="59">
        <f t="shared" si="17"/>
        <v>38</v>
      </c>
      <c r="C120" s="67">
        <f t="shared" si="13"/>
        <v>38</v>
      </c>
      <c r="D120" s="67"/>
      <c r="E120" s="67">
        <f>IF(C120&lt;&gt;" ",$B$9, " ")</f>
        <v>8</v>
      </c>
      <c r="F120" s="68">
        <f>IF(C120&lt;&gt;" ",((10.4394*(($C120^1.852)/(($B$59^1.852)*(VLOOKUP($B$17,'Hidden Data'!$A$4:$E$17,(IF($B$18="SCH 40",3,IF($B$18="SCH 80",4,5))))^4.8655))*$B$16))+IF($B$15&lt;2,0,(10.4394*((($C$19/100*$C120)^1.852)/(($B$59^1.852)*(VLOOKUP($B$20,'Hidden Data'!$A$4:$E$17,(IF($B$21="SCH 40",3,IF($B$21="SCH 80",4,5))))^4.8655))*$B$19)))+IF($B$15&lt;3,0,(10.4394*((($C$22/100*$C120)^1.852)/(($B$59^1.852)*(VLOOKUP($B$23,'Hidden Data'!$A$4:$E$17,(IF($B$24="SCH 40",3,IF($B$24="SCH 80",4,5))))^4.8655))*$B$22)))+K120+L120+M120+P120+Q120+R120+S120+T120)*(1+$B$42/100), " ")</f>
        <v>6.1995145522959367</v>
      </c>
      <c r="G120" s="68">
        <f t="shared" si="14"/>
        <v>14.199514552295938</v>
      </c>
      <c r="H120" s="68"/>
      <c r="I120" s="68">
        <f t="shared" si="8"/>
        <v>0</v>
      </c>
      <c r="J120" s="68">
        <f>IF(C120&lt;&gt;" ",IF($B$48="Spider Valve",($C120/448.83*(('Spider Valve Sizing'!$B$10^2*19.64*$B$60*SQRT($B$49))/'Spider Valve Sizing'!$B$25))^2/(2*$B$60^2*(PI()/4*('Spider Valve Sizing'!$B$10/12)^2)^2*32.2),0)," ")</f>
        <v>0</v>
      </c>
      <c r="K120" s="68">
        <f>IF(C120&lt;&gt;" ",(IF($B$26="No",0,(10.4394*(((1/$B$27*$C120)^1.852)/(($B$59^1.852)*(VLOOKUP($B$29,'Hidden Data'!$A$4:$E$17,(IF($B$30="SCH 40",3,IF($B$30="SCH 80",4,5))))^4.8655))*($B$28/3)))))," ")</f>
        <v>0</v>
      </c>
      <c r="L120" s="67">
        <f t="shared" si="9"/>
        <v>0</v>
      </c>
      <c r="M120" s="67">
        <f t="shared" si="10"/>
        <v>0</v>
      </c>
      <c r="N120" s="69">
        <f>IF($B$48="Low Pressure Pipe",(IF($C120&lt;&gt;" ",($B$50*$AC$564)," ")),IF($B$48="Spider Valve",(IF($C120&lt;&gt;" ",(($B$60*(PI()/4*'Spider Valve Sizing'!$B$10^2)/144*SQRT(2*32.2*$B$49))*448.83)/(('Spider Valve Sizing'!$B$10^2*19.64*$B$60*SQRT($B$49))/'Spider Valve Sizing'!$B$25)," ")),IF(AND(OR($B$48="Non-Pressurized",$B$48="force main")=TRUE,$C$49="yes"),$F$49,NA())))</f>
        <v>30</v>
      </c>
      <c r="O120" s="68">
        <f t="shared" si="11"/>
        <v>14.199514552295938</v>
      </c>
      <c r="P120" s="68">
        <f>IF($C120&lt;&gt;" ",IF($A$34="",0,(10.4394*((($C120*$D$34/100)^1.852)/(($B$59^1.852)*(VLOOKUP($B$34,'Hidden Data'!$A$4:$E$17,(IF($B$18="SCH 40",3,IF($B$18="SCH 80",4,5))))^4.8655))*'Hidden Data'!$E$118)))," ")</f>
        <v>0.16260201589800705</v>
      </c>
      <c r="Q120" s="68">
        <f>IF($C120&lt;&gt;" ",IF($A$35="",0,(10.4394*((($C120*$D$35/100)^1.852)/(($B$59^1.852)*(VLOOKUP($B$35,'Hidden Data'!$A$4:$E$17,(IF($B$18="SCH 40",3,IF($B$18="SCH 80",4,5))))^4.8655))*'Hidden Data'!$E$119)))," ")</f>
        <v>0.53783743720110022</v>
      </c>
      <c r="R120" s="68">
        <f>IF($C120&lt;&gt;" ",IF($A$36="",0,(10.4394*((($C120*$D$36/100)^1.852)/(($B$59^1.852)*(VLOOKUP($B$36,'Hidden Data'!$A$4:$E$17,(IF($B$18="SCH 40",3,IF($B$18="SCH 80",4,5))))^4.8655))*'Hidden Data'!$E$120)))," ")</f>
        <v>0</v>
      </c>
      <c r="S120" s="68">
        <f>IF($C120&lt;&gt;" ",IF($A$37="",0,(10.4394*((($C120*$D$37/100)^1.852)/(($B$59^1.852)*(VLOOKUP($B$37,'Hidden Data'!$A$4:$E$17,(IF($B$18="SCH 40",3,IF($B$18="SCH 80",4,5))))^4.8655))*'Hidden Data'!$E$121)))," ")</f>
        <v>0</v>
      </c>
      <c r="T120" s="68">
        <f>IF($C120&lt;&gt;" ",IF($A$38="",0,(10.4394*((($C120*$D$38/100)^1.852)/(($B$59^1.852)*(VLOOKUP($B$38,'Hidden Data'!$A$4:$E$17,(IF($B$18="SCH 40",3,IF($B$18="SCH 80",4,5))))^4.8655))*'Hidden Data'!$E$122)))," ")</f>
        <v>0</v>
      </c>
      <c r="U120" s="67">
        <f t="shared" si="12"/>
        <v>0</v>
      </c>
      <c r="V120" s="175">
        <f t="shared" si="15"/>
        <v>0.70556789346118398</v>
      </c>
      <c r="W120" s="175">
        <f t="shared" si="16"/>
        <v>38.705567893461186</v>
      </c>
      <c r="Z120" s="141">
        <f t="shared" si="18"/>
        <v>0.29535249670133545</v>
      </c>
      <c r="AA120" s="141">
        <f t="shared" si="19"/>
        <v>2.9761196776451904</v>
      </c>
      <c r="AB120" s="153" t="e">
        <f t="shared" si="20"/>
        <v>#N/A</v>
      </c>
      <c r="AC120" s="154" t="e">
        <f t="shared" si="21"/>
        <v>#N/A</v>
      </c>
      <c r="AD120" s="164" t="e">
        <f t="shared" si="22"/>
        <v>#N/A</v>
      </c>
      <c r="AE120" s="165" t="e">
        <f t="shared" si="23"/>
        <v>#N/A</v>
      </c>
      <c r="AF120" s="154" t="e">
        <f t="shared" si="24"/>
        <v>#N/A</v>
      </c>
      <c r="AG120" s="154" t="e">
        <f t="shared" si="25"/>
        <v>#N/A</v>
      </c>
      <c r="AH120" s="164" t="e">
        <f t="shared" si="26"/>
        <v>#N/A</v>
      </c>
      <c r="AI120" s="165" t="e">
        <f t="shared" si="27"/>
        <v>#N/A</v>
      </c>
      <c r="AJ120" s="154" t="e">
        <f t="shared" si="28"/>
        <v>#N/A</v>
      </c>
      <c r="AK120" s="154" t="e">
        <f t="shared" si="29"/>
        <v>#N/A</v>
      </c>
      <c r="AL120" s="164" t="e">
        <f t="shared" si="30"/>
        <v>#N/A</v>
      </c>
      <c r="AM120" s="165" t="e">
        <f t="shared" si="31"/>
        <v>#N/A</v>
      </c>
      <c r="AN120" s="154" t="e">
        <f t="shared" si="32"/>
        <v>#N/A</v>
      </c>
      <c r="AO120" s="155" t="e">
        <f t="shared" si="33"/>
        <v>#N/A</v>
      </c>
      <c r="AP120" s="153" t="e">
        <f t="shared" si="34"/>
        <v>#N/A</v>
      </c>
      <c r="AQ120" s="154" t="e">
        <f t="shared" si="35"/>
        <v>#N/A</v>
      </c>
      <c r="AR120" s="164" t="e">
        <f t="shared" si="36"/>
        <v>#N/A</v>
      </c>
      <c r="AS120" s="165" t="e">
        <f t="shared" si="37"/>
        <v>#N/A</v>
      </c>
      <c r="AT120" s="154" t="e">
        <f t="shared" si="38"/>
        <v>#N/A</v>
      </c>
      <c r="AU120" s="154" t="e">
        <f t="shared" si="39"/>
        <v>#N/A</v>
      </c>
      <c r="AV120" s="164" t="e">
        <f t="shared" si="40"/>
        <v>#N/A</v>
      </c>
      <c r="AW120" s="165" t="e">
        <f t="shared" si="41"/>
        <v>#N/A</v>
      </c>
      <c r="AX120" s="154" t="e">
        <f t="shared" si="42"/>
        <v>#N/A</v>
      </c>
      <c r="AY120" s="154" t="e">
        <f t="shared" si="43"/>
        <v>#N/A</v>
      </c>
      <c r="AZ120" s="164" t="e">
        <f t="shared" si="44"/>
        <v>#N/A</v>
      </c>
      <c r="BA120" s="165" t="e">
        <f t="shared" si="45"/>
        <v>#N/A</v>
      </c>
      <c r="BB120" s="154" t="e">
        <f t="shared" si="46"/>
        <v>#N/A</v>
      </c>
      <c r="BC120" s="155" t="e">
        <f t="shared" si="47"/>
        <v>#N/A</v>
      </c>
      <c r="BD120" s="153" t="e">
        <f t="shared" si="48"/>
        <v>#N/A</v>
      </c>
      <c r="BE120" s="154" t="e">
        <f t="shared" si="49"/>
        <v>#N/A</v>
      </c>
      <c r="BF120" s="164" t="e">
        <f t="shared" si="50"/>
        <v>#N/A</v>
      </c>
      <c r="BG120" s="165" t="e">
        <f t="shared" si="51"/>
        <v>#N/A</v>
      </c>
      <c r="BH120" s="154" t="e">
        <f t="shared" si="52"/>
        <v>#N/A</v>
      </c>
      <c r="BI120" s="154" t="e">
        <f t="shared" si="53"/>
        <v>#N/A</v>
      </c>
      <c r="BJ120" s="164" t="e">
        <f t="shared" si="54"/>
        <v>#N/A</v>
      </c>
      <c r="BK120" s="165" t="e">
        <f t="shared" si="55"/>
        <v>#N/A</v>
      </c>
      <c r="BL120" s="154" t="e">
        <f t="shared" si="56"/>
        <v>#N/A</v>
      </c>
      <c r="BM120" s="154" t="e">
        <f t="shared" si="57"/>
        <v>#N/A</v>
      </c>
      <c r="BN120" s="164" t="e">
        <f t="shared" si="58"/>
        <v>#N/A</v>
      </c>
      <c r="BO120" s="165" t="e">
        <f t="shared" si="59"/>
        <v>#N/A</v>
      </c>
      <c r="BP120" s="154" t="e">
        <f t="shared" si="60"/>
        <v>#N/A</v>
      </c>
      <c r="BQ120" s="155" t="e">
        <f t="shared" si="61"/>
        <v>#N/A</v>
      </c>
      <c r="BR120" s="153" t="e">
        <f t="shared" si="62"/>
        <v>#N/A</v>
      </c>
      <c r="BS120" s="154" t="e">
        <f t="shared" si="63"/>
        <v>#N/A</v>
      </c>
      <c r="BT120" s="164" t="e">
        <f t="shared" si="64"/>
        <v>#N/A</v>
      </c>
      <c r="BU120" s="165" t="e">
        <f t="shared" si="65"/>
        <v>#N/A</v>
      </c>
      <c r="BV120" s="154" t="e">
        <f t="shared" si="66"/>
        <v>#N/A</v>
      </c>
      <c r="BW120" s="154" t="e">
        <f t="shared" si="67"/>
        <v>#N/A</v>
      </c>
      <c r="BX120" s="164" t="e">
        <f t="shared" si="68"/>
        <v>#N/A</v>
      </c>
      <c r="BY120" s="165" t="e">
        <f t="shared" si="69"/>
        <v>#N/A</v>
      </c>
      <c r="BZ120" s="154" t="e">
        <f t="shared" si="70"/>
        <v>#N/A</v>
      </c>
      <c r="CA120" s="154" t="e">
        <f t="shared" si="71"/>
        <v>#N/A</v>
      </c>
      <c r="CB120" s="164" t="e">
        <f t="shared" si="72"/>
        <v>#N/A</v>
      </c>
      <c r="CC120" s="165" t="e">
        <f t="shared" si="73"/>
        <v>#N/A</v>
      </c>
      <c r="CD120" s="154" t="e">
        <f t="shared" si="74"/>
        <v>#N/A</v>
      </c>
      <c r="CE120" s="155" t="e">
        <f t="shared" si="75"/>
        <v>#N/A</v>
      </c>
    </row>
    <row r="121" spans="2:83" s="59" customFormat="1" hidden="1" x14ac:dyDescent="0.2">
      <c r="B121" s="59">
        <f t="shared" si="17"/>
        <v>40</v>
      </c>
      <c r="C121" s="67">
        <f t="shared" si="13"/>
        <v>40</v>
      </c>
      <c r="D121" s="67"/>
      <c r="E121" s="67">
        <f>IF(C121&lt;&gt;" ",$B$9, " ")</f>
        <v>8</v>
      </c>
      <c r="F121" s="68">
        <f>IF(C121&lt;&gt;" ",((10.4394*(($C121^1.852)/(($B$59^1.852)*(VLOOKUP($B$17,'Hidden Data'!$A$4:$E$17,(IF($B$18="SCH 40",3,IF($B$18="SCH 80",4,5))))^4.8655))*$B$16))+IF($B$15&lt;2,0,(10.4394*((($C$19/100*$C121)^1.852)/(($B$59^1.852)*(VLOOKUP($B$20,'Hidden Data'!$A$4:$E$17,(IF($B$21="SCH 40",3,IF($B$21="SCH 80",4,5))))^4.8655))*$B$19)))+IF($B$15&lt;3,0,(10.4394*((($C$22/100*$C121)^1.852)/(($B$59^1.852)*(VLOOKUP($B$23,'Hidden Data'!$A$4:$E$17,(IF($B$24="SCH 40",3,IF($B$24="SCH 80",4,5))))^4.8655))*$B$22)))+K121+L121+M121+P121+Q121+R121+S121+T121)*(1+$B$42/100), " ")</f>
        <v>6.8173182235823138</v>
      </c>
      <c r="G121" s="68">
        <f t="shared" si="14"/>
        <v>14.817318223582314</v>
      </c>
      <c r="H121" s="68"/>
      <c r="I121" s="68">
        <f t="shared" si="8"/>
        <v>0</v>
      </c>
      <c r="J121" s="68">
        <f>IF(C121&lt;&gt;" ",IF($B$48="Spider Valve",($C121/448.83*(('Spider Valve Sizing'!$B$10^2*19.64*$B$60*SQRT($B$49))/'Spider Valve Sizing'!$B$25))^2/(2*$B$60^2*(PI()/4*('Spider Valve Sizing'!$B$10/12)^2)^2*32.2),0)," ")</f>
        <v>0</v>
      </c>
      <c r="K121" s="68">
        <f>IF(C121&lt;&gt;" ",(IF($B$26="No",0,(10.4394*(((1/$B$27*$C121)^1.852)/(($B$59^1.852)*(VLOOKUP($B$29,'Hidden Data'!$A$4:$E$17,(IF($B$30="SCH 40",3,IF($B$30="SCH 80",4,5))))^4.8655))*($B$28/3)))))," ")</f>
        <v>0</v>
      </c>
      <c r="L121" s="67">
        <f t="shared" si="9"/>
        <v>0</v>
      </c>
      <c r="M121" s="67">
        <f t="shared" si="10"/>
        <v>0</v>
      </c>
      <c r="N121" s="69">
        <f>IF($B$48="Low Pressure Pipe",(IF($C121&lt;&gt;" ",($B$50*$AC$564)," ")),IF($B$48="Spider Valve",(IF($C121&lt;&gt;" ",(($B$60*(PI()/4*'Spider Valve Sizing'!$B$10^2)/144*SQRT(2*32.2*$B$49))*448.83)/(('Spider Valve Sizing'!$B$10^2*19.64*$B$60*SQRT($B$49))/'Spider Valve Sizing'!$B$25)," ")),IF(AND(OR($B$48="Non-Pressurized",$B$48="force main")=TRUE,$C$49="yes"),$F$49,NA())))</f>
        <v>30</v>
      </c>
      <c r="O121" s="68">
        <f t="shared" si="11"/>
        <v>14.817318223582314</v>
      </c>
      <c r="P121" s="68">
        <f>IF($C121&lt;&gt;" ",IF($A$34="",0,(10.4394*((($C121*$D$34/100)^1.852)/(($B$59^1.852)*(VLOOKUP($B$34,'Hidden Data'!$A$4:$E$17,(IF($B$18="SCH 40",3,IF($B$18="SCH 80",4,5))))^4.8655))*'Hidden Data'!$E$118)))," ")</f>
        <v>0.1788058850127511</v>
      </c>
      <c r="Q121" s="68">
        <f>IF($C121&lt;&gt;" ",IF($A$35="",0,(10.4394*((($C121*$D$35/100)^1.852)/(($B$59^1.852)*(VLOOKUP($B$35,'Hidden Data'!$A$4:$E$17,(IF($B$18="SCH 40",3,IF($B$18="SCH 80",4,5))))^4.8655))*'Hidden Data'!$E$119)))," ")</f>
        <v>0.59143485042679211</v>
      </c>
      <c r="R121" s="68">
        <f>IF($C121&lt;&gt;" ",IF($A$36="",0,(10.4394*((($C121*$D$36/100)^1.852)/(($B$59^1.852)*(VLOOKUP($B$36,'Hidden Data'!$A$4:$E$17,(IF($B$18="SCH 40",3,IF($B$18="SCH 80",4,5))))^4.8655))*'Hidden Data'!$E$120)))," ")</f>
        <v>0</v>
      </c>
      <c r="S121" s="68">
        <f>IF($C121&lt;&gt;" ",IF($A$37="",0,(10.4394*((($C121*$D$37/100)^1.852)/(($B$59^1.852)*(VLOOKUP($B$37,'Hidden Data'!$A$4:$E$17,(IF($B$18="SCH 40",3,IF($B$18="SCH 80",4,5))))^4.8655))*'Hidden Data'!$E$121)))," ")</f>
        <v>0</v>
      </c>
      <c r="T121" s="68">
        <f>IF($C121&lt;&gt;" ",IF($A$38="",0,(10.4394*((($C121*$D$38/100)^1.852)/(($B$59^1.852)*(VLOOKUP($B$38,'Hidden Data'!$A$4:$E$17,(IF($B$18="SCH 40",3,IF($B$18="SCH 80",4,5))))^4.8655))*'Hidden Data'!$E$122)))," ")</f>
        <v>0</v>
      </c>
      <c r="U121" s="67">
        <f t="shared" si="12"/>
        <v>0</v>
      </c>
      <c r="V121" s="175">
        <f t="shared" si="15"/>
        <v>0.7207536753673629</v>
      </c>
      <c r="W121" s="175">
        <f t="shared" si="16"/>
        <v>40.720753675367362</v>
      </c>
      <c r="Z121" s="141">
        <f t="shared" si="18"/>
        <v>0.30890183564318807</v>
      </c>
      <c r="AA121" s="141">
        <f t="shared" si="19"/>
        <v>2.4612447978547909</v>
      </c>
      <c r="AB121" s="153" t="e">
        <f t="shared" si="20"/>
        <v>#N/A</v>
      </c>
      <c r="AC121" s="154" t="e">
        <f t="shared" si="21"/>
        <v>#N/A</v>
      </c>
      <c r="AD121" s="164" t="e">
        <f t="shared" si="22"/>
        <v>#N/A</v>
      </c>
      <c r="AE121" s="165" t="e">
        <f t="shared" si="23"/>
        <v>#N/A</v>
      </c>
      <c r="AF121" s="154" t="e">
        <f t="shared" si="24"/>
        <v>#N/A</v>
      </c>
      <c r="AG121" s="154" t="e">
        <f t="shared" si="25"/>
        <v>#N/A</v>
      </c>
      <c r="AH121" s="164" t="e">
        <f t="shared" si="26"/>
        <v>#N/A</v>
      </c>
      <c r="AI121" s="165" t="e">
        <f t="shared" si="27"/>
        <v>#N/A</v>
      </c>
      <c r="AJ121" s="154" t="e">
        <f t="shared" si="28"/>
        <v>#N/A</v>
      </c>
      <c r="AK121" s="154" t="e">
        <f t="shared" si="29"/>
        <v>#N/A</v>
      </c>
      <c r="AL121" s="164" t="e">
        <f t="shared" si="30"/>
        <v>#N/A</v>
      </c>
      <c r="AM121" s="165" t="e">
        <f t="shared" si="31"/>
        <v>#N/A</v>
      </c>
      <c r="AN121" s="154" t="e">
        <f t="shared" si="32"/>
        <v>#N/A</v>
      </c>
      <c r="AO121" s="155" t="e">
        <f t="shared" si="33"/>
        <v>#N/A</v>
      </c>
      <c r="AP121" s="153" t="e">
        <f t="shared" si="34"/>
        <v>#N/A</v>
      </c>
      <c r="AQ121" s="154" t="e">
        <f t="shared" si="35"/>
        <v>#N/A</v>
      </c>
      <c r="AR121" s="164" t="e">
        <f t="shared" si="36"/>
        <v>#N/A</v>
      </c>
      <c r="AS121" s="165" t="e">
        <f t="shared" si="37"/>
        <v>#N/A</v>
      </c>
      <c r="AT121" s="154" t="e">
        <f t="shared" si="38"/>
        <v>#N/A</v>
      </c>
      <c r="AU121" s="154" t="e">
        <f t="shared" si="39"/>
        <v>#N/A</v>
      </c>
      <c r="AV121" s="164" t="e">
        <f t="shared" si="40"/>
        <v>#N/A</v>
      </c>
      <c r="AW121" s="165" t="e">
        <f t="shared" si="41"/>
        <v>#N/A</v>
      </c>
      <c r="AX121" s="154" t="e">
        <f t="shared" si="42"/>
        <v>#N/A</v>
      </c>
      <c r="AY121" s="154" t="e">
        <f t="shared" si="43"/>
        <v>#N/A</v>
      </c>
      <c r="AZ121" s="164" t="e">
        <f t="shared" si="44"/>
        <v>#N/A</v>
      </c>
      <c r="BA121" s="165" t="e">
        <f t="shared" si="45"/>
        <v>#N/A</v>
      </c>
      <c r="BB121" s="154" t="e">
        <f t="shared" si="46"/>
        <v>#N/A</v>
      </c>
      <c r="BC121" s="155" t="e">
        <f t="shared" si="47"/>
        <v>#N/A</v>
      </c>
      <c r="BD121" s="153" t="e">
        <f t="shared" si="48"/>
        <v>#N/A</v>
      </c>
      <c r="BE121" s="154" t="e">
        <f t="shared" si="49"/>
        <v>#N/A</v>
      </c>
      <c r="BF121" s="164" t="e">
        <f t="shared" si="50"/>
        <v>#N/A</v>
      </c>
      <c r="BG121" s="165" t="e">
        <f t="shared" si="51"/>
        <v>#N/A</v>
      </c>
      <c r="BH121" s="154" t="e">
        <f t="shared" si="52"/>
        <v>#N/A</v>
      </c>
      <c r="BI121" s="154" t="e">
        <f t="shared" si="53"/>
        <v>#N/A</v>
      </c>
      <c r="BJ121" s="164" t="e">
        <f t="shared" si="54"/>
        <v>#N/A</v>
      </c>
      <c r="BK121" s="165" t="e">
        <f t="shared" si="55"/>
        <v>#N/A</v>
      </c>
      <c r="BL121" s="154" t="e">
        <f t="shared" si="56"/>
        <v>#N/A</v>
      </c>
      <c r="BM121" s="154" t="e">
        <f t="shared" si="57"/>
        <v>#N/A</v>
      </c>
      <c r="BN121" s="164" t="e">
        <f t="shared" si="58"/>
        <v>#N/A</v>
      </c>
      <c r="BO121" s="165" t="e">
        <f t="shared" si="59"/>
        <v>#N/A</v>
      </c>
      <c r="BP121" s="154" t="e">
        <f t="shared" si="60"/>
        <v>#N/A</v>
      </c>
      <c r="BQ121" s="155" t="e">
        <f t="shared" si="61"/>
        <v>#N/A</v>
      </c>
      <c r="BR121" s="153" t="e">
        <f t="shared" si="62"/>
        <v>#N/A</v>
      </c>
      <c r="BS121" s="154" t="e">
        <f t="shared" si="63"/>
        <v>#N/A</v>
      </c>
      <c r="BT121" s="164" t="e">
        <f t="shared" si="64"/>
        <v>#N/A</v>
      </c>
      <c r="BU121" s="165" t="e">
        <f t="shared" si="65"/>
        <v>#N/A</v>
      </c>
      <c r="BV121" s="154" t="e">
        <f t="shared" si="66"/>
        <v>#N/A</v>
      </c>
      <c r="BW121" s="154" t="e">
        <f t="shared" si="67"/>
        <v>#N/A</v>
      </c>
      <c r="BX121" s="164" t="e">
        <f t="shared" si="68"/>
        <v>#N/A</v>
      </c>
      <c r="BY121" s="165" t="e">
        <f t="shared" si="69"/>
        <v>#N/A</v>
      </c>
      <c r="BZ121" s="154" t="e">
        <f t="shared" si="70"/>
        <v>#N/A</v>
      </c>
      <c r="CA121" s="154" t="e">
        <f t="shared" si="71"/>
        <v>#N/A</v>
      </c>
      <c r="CB121" s="164" t="e">
        <f t="shared" si="72"/>
        <v>#N/A</v>
      </c>
      <c r="CC121" s="165" t="e">
        <f t="shared" si="73"/>
        <v>#N/A</v>
      </c>
      <c r="CD121" s="154" t="e">
        <f t="shared" si="74"/>
        <v>#N/A</v>
      </c>
      <c r="CE121" s="155" t="e">
        <f t="shared" si="75"/>
        <v>#N/A</v>
      </c>
    </row>
    <row r="122" spans="2:83" s="59" customFormat="1" hidden="1" x14ac:dyDescent="0.2">
      <c r="B122" s="59">
        <f t="shared" si="17"/>
        <v>42</v>
      </c>
      <c r="C122" s="67">
        <f t="shared" si="13"/>
        <v>42</v>
      </c>
      <c r="D122" s="67"/>
      <c r="E122" s="67">
        <f>IF(C122&lt;&gt;" ",$B$9, " ")</f>
        <v>8</v>
      </c>
      <c r="F122" s="68">
        <f>IF(C122&lt;&gt;" ",((10.4394*(($C122^1.852)/(($B$59^1.852)*(VLOOKUP($B$17,'Hidden Data'!$A$4:$E$17,(IF($B$18="SCH 40",3,IF($B$18="SCH 80",4,5))))^4.8655))*$B$16))+IF($B$15&lt;2,0,(10.4394*((($C$19/100*$C122)^1.852)/(($B$59^1.852)*(VLOOKUP($B$20,'Hidden Data'!$A$4:$E$17,(IF($B$21="SCH 40",3,IF($B$21="SCH 80",4,5))))^4.8655))*$B$19)))+IF($B$15&lt;3,0,(10.4394*((($C$22/100*$C122)^1.852)/(($B$59^1.852)*(VLOOKUP($B$23,'Hidden Data'!$A$4:$E$17,(IF($B$24="SCH 40",3,IF($B$24="SCH 80",4,5))))^4.8655))*$B$22)))+K122+L122+M122+P122+Q122+R122+S122+T122)*(1+$B$42/100), " ")</f>
        <v>7.462015531552634</v>
      </c>
      <c r="G122" s="68">
        <f t="shared" si="14"/>
        <v>15.462015531552634</v>
      </c>
      <c r="H122" s="68"/>
      <c r="I122" s="68">
        <f t="shared" si="8"/>
        <v>0</v>
      </c>
      <c r="J122" s="68">
        <f>IF(C122&lt;&gt;" ",IF($B$48="Spider Valve",($C122/448.83*(('Spider Valve Sizing'!$B$10^2*19.64*$B$60*SQRT($B$49))/'Spider Valve Sizing'!$B$25))^2/(2*$B$60^2*(PI()/4*('Spider Valve Sizing'!$B$10/12)^2)^2*32.2),0)," ")</f>
        <v>0</v>
      </c>
      <c r="K122" s="68">
        <f>IF(C122&lt;&gt;" ",(IF($B$26="No",0,(10.4394*(((1/$B$27*$C122)^1.852)/(($B$59^1.852)*(VLOOKUP($B$29,'Hidden Data'!$A$4:$E$17,(IF($B$30="SCH 40",3,IF($B$30="SCH 80",4,5))))^4.8655))*($B$28/3)))))," ")</f>
        <v>0</v>
      </c>
      <c r="L122" s="67">
        <f t="shared" si="9"/>
        <v>0</v>
      </c>
      <c r="M122" s="67">
        <f t="shared" si="10"/>
        <v>0</v>
      </c>
      <c r="N122" s="69">
        <f>IF($B$48="Low Pressure Pipe",(IF($C122&lt;&gt;" ",($B$50*$AC$564)," ")),IF($B$48="Spider Valve",(IF($C122&lt;&gt;" ",(($B$60*(PI()/4*'Spider Valve Sizing'!$B$10^2)/144*SQRT(2*32.2*$B$49))*448.83)/(('Spider Valve Sizing'!$B$10^2*19.64*$B$60*SQRT($B$49))/'Spider Valve Sizing'!$B$25)," ")),IF(AND(OR($B$48="Non-Pressurized",$B$48="force main")=TRUE,$C$49="yes"),$F$49,NA())))</f>
        <v>30</v>
      </c>
      <c r="O122" s="68">
        <f t="shared" si="11"/>
        <v>15.462015531552634</v>
      </c>
      <c r="P122" s="68">
        <f>IF($C122&lt;&gt;" ",IF($A$34="",0,(10.4394*((($C122*$D$34/100)^1.852)/(($B$59^1.852)*(VLOOKUP($B$34,'Hidden Data'!$A$4:$E$17,(IF($B$18="SCH 40",3,IF($B$18="SCH 80",4,5))))^4.8655))*'Hidden Data'!$E$118)))," ")</f>
        <v>0.19571512541144809</v>
      </c>
      <c r="Q122" s="68">
        <f>IF($C122&lt;&gt;" ",IF($A$35="",0,(10.4394*((($C122*$D$35/100)^1.852)/(($B$59^1.852)*(VLOOKUP($B$35,'Hidden Data'!$A$4:$E$17,(IF($B$18="SCH 40",3,IF($B$18="SCH 80",4,5))))^4.8655))*'Hidden Data'!$E$119)))," ")</f>
        <v>0.64736541482248222</v>
      </c>
      <c r="R122" s="68">
        <f>IF($C122&lt;&gt;" ",IF($A$36="",0,(10.4394*((($C122*$D$36/100)^1.852)/(($B$59^1.852)*(VLOOKUP($B$36,'Hidden Data'!$A$4:$E$17,(IF($B$18="SCH 40",3,IF($B$18="SCH 80",4,5))))^4.8655))*'Hidden Data'!$E$120)))," ")</f>
        <v>0</v>
      </c>
      <c r="S122" s="68">
        <f>IF($C122&lt;&gt;" ",IF($A$37="",0,(10.4394*((($C122*$D$37/100)^1.852)/(($B$59^1.852)*(VLOOKUP($B$37,'Hidden Data'!$A$4:$E$17,(IF($B$18="SCH 40",3,IF($B$18="SCH 80",4,5))))^4.8655))*'Hidden Data'!$E$121)))," ")</f>
        <v>0</v>
      </c>
      <c r="T122" s="68">
        <f>IF($C122&lt;&gt;" ",IF($A$38="",0,(10.4394*((($C122*$D$38/100)^1.852)/(($B$59^1.852)*(VLOOKUP($B$38,'Hidden Data'!$A$4:$E$17,(IF($B$18="SCH 40",3,IF($B$18="SCH 80",4,5))))^4.8655))*'Hidden Data'!$E$122)))," ")</f>
        <v>0</v>
      </c>
      <c r="U122" s="67">
        <f t="shared" si="12"/>
        <v>0</v>
      </c>
      <c r="V122" s="175">
        <f t="shared" si="15"/>
        <v>0.73626662481785965</v>
      </c>
      <c r="W122" s="175">
        <f t="shared" si="16"/>
        <v>42.736266624817858</v>
      </c>
      <c r="Z122" s="141">
        <f t="shared" si="18"/>
        <v>0.32234865398516011</v>
      </c>
      <c r="AA122" s="141">
        <f t="shared" si="19"/>
        <v>1.9233720641759096</v>
      </c>
      <c r="AB122" s="153" t="e">
        <f t="shared" si="20"/>
        <v>#N/A</v>
      </c>
      <c r="AC122" s="154" t="e">
        <f t="shared" si="21"/>
        <v>#N/A</v>
      </c>
      <c r="AD122" s="164" t="e">
        <f t="shared" si="22"/>
        <v>#N/A</v>
      </c>
      <c r="AE122" s="165" t="e">
        <f t="shared" si="23"/>
        <v>#N/A</v>
      </c>
      <c r="AF122" s="154" t="e">
        <f t="shared" si="24"/>
        <v>#N/A</v>
      </c>
      <c r="AG122" s="154" t="e">
        <f t="shared" si="25"/>
        <v>#N/A</v>
      </c>
      <c r="AH122" s="164" t="e">
        <f t="shared" si="26"/>
        <v>#N/A</v>
      </c>
      <c r="AI122" s="165" t="e">
        <f t="shared" si="27"/>
        <v>#N/A</v>
      </c>
      <c r="AJ122" s="154" t="e">
        <f t="shared" si="28"/>
        <v>#N/A</v>
      </c>
      <c r="AK122" s="154" t="e">
        <f t="shared" si="29"/>
        <v>#N/A</v>
      </c>
      <c r="AL122" s="164" t="e">
        <f t="shared" si="30"/>
        <v>#N/A</v>
      </c>
      <c r="AM122" s="165" t="e">
        <f t="shared" si="31"/>
        <v>#N/A</v>
      </c>
      <c r="AN122" s="154" t="e">
        <f t="shared" si="32"/>
        <v>#N/A</v>
      </c>
      <c r="AO122" s="155" t="e">
        <f t="shared" si="33"/>
        <v>#N/A</v>
      </c>
      <c r="AP122" s="153" t="e">
        <f t="shared" si="34"/>
        <v>#N/A</v>
      </c>
      <c r="AQ122" s="154" t="e">
        <f t="shared" si="35"/>
        <v>#N/A</v>
      </c>
      <c r="AR122" s="164" t="e">
        <f t="shared" si="36"/>
        <v>#N/A</v>
      </c>
      <c r="AS122" s="165" t="e">
        <f t="shared" si="37"/>
        <v>#N/A</v>
      </c>
      <c r="AT122" s="154" t="e">
        <f t="shared" si="38"/>
        <v>#N/A</v>
      </c>
      <c r="AU122" s="154" t="e">
        <f t="shared" si="39"/>
        <v>#N/A</v>
      </c>
      <c r="AV122" s="164" t="e">
        <f t="shared" si="40"/>
        <v>#N/A</v>
      </c>
      <c r="AW122" s="165" t="e">
        <f t="shared" si="41"/>
        <v>#N/A</v>
      </c>
      <c r="AX122" s="154" t="e">
        <f t="shared" si="42"/>
        <v>#N/A</v>
      </c>
      <c r="AY122" s="154" t="e">
        <f t="shared" si="43"/>
        <v>#N/A</v>
      </c>
      <c r="AZ122" s="164" t="e">
        <f t="shared" si="44"/>
        <v>#N/A</v>
      </c>
      <c r="BA122" s="165" t="e">
        <f t="shared" si="45"/>
        <v>#N/A</v>
      </c>
      <c r="BB122" s="154" t="e">
        <f t="shared" si="46"/>
        <v>#N/A</v>
      </c>
      <c r="BC122" s="155" t="e">
        <f t="shared" si="47"/>
        <v>#N/A</v>
      </c>
      <c r="BD122" s="153" t="e">
        <f t="shared" si="48"/>
        <v>#N/A</v>
      </c>
      <c r="BE122" s="154" t="e">
        <f t="shared" si="49"/>
        <v>#N/A</v>
      </c>
      <c r="BF122" s="164" t="e">
        <f t="shared" si="50"/>
        <v>#N/A</v>
      </c>
      <c r="BG122" s="165" t="e">
        <f t="shared" si="51"/>
        <v>#N/A</v>
      </c>
      <c r="BH122" s="154" t="e">
        <f t="shared" si="52"/>
        <v>#N/A</v>
      </c>
      <c r="BI122" s="154" t="e">
        <f t="shared" si="53"/>
        <v>#N/A</v>
      </c>
      <c r="BJ122" s="164" t="e">
        <f t="shared" si="54"/>
        <v>#N/A</v>
      </c>
      <c r="BK122" s="165" t="e">
        <f t="shared" si="55"/>
        <v>#N/A</v>
      </c>
      <c r="BL122" s="154" t="e">
        <f t="shared" si="56"/>
        <v>#N/A</v>
      </c>
      <c r="BM122" s="154" t="e">
        <f t="shared" si="57"/>
        <v>#N/A</v>
      </c>
      <c r="BN122" s="164" t="e">
        <f t="shared" si="58"/>
        <v>#N/A</v>
      </c>
      <c r="BO122" s="165" t="e">
        <f t="shared" si="59"/>
        <v>#N/A</v>
      </c>
      <c r="BP122" s="154" t="e">
        <f t="shared" si="60"/>
        <v>#N/A</v>
      </c>
      <c r="BQ122" s="155" t="e">
        <f t="shared" si="61"/>
        <v>#N/A</v>
      </c>
      <c r="BR122" s="153" t="e">
        <f t="shared" si="62"/>
        <v>#N/A</v>
      </c>
      <c r="BS122" s="154" t="e">
        <f t="shared" si="63"/>
        <v>#N/A</v>
      </c>
      <c r="BT122" s="164" t="e">
        <f t="shared" si="64"/>
        <v>#N/A</v>
      </c>
      <c r="BU122" s="165" t="e">
        <f t="shared" si="65"/>
        <v>#N/A</v>
      </c>
      <c r="BV122" s="154" t="e">
        <f t="shared" si="66"/>
        <v>#N/A</v>
      </c>
      <c r="BW122" s="154" t="e">
        <f t="shared" si="67"/>
        <v>#N/A</v>
      </c>
      <c r="BX122" s="164" t="e">
        <f t="shared" si="68"/>
        <v>#N/A</v>
      </c>
      <c r="BY122" s="165" t="e">
        <f t="shared" si="69"/>
        <v>#N/A</v>
      </c>
      <c r="BZ122" s="154" t="e">
        <f t="shared" si="70"/>
        <v>#N/A</v>
      </c>
      <c r="CA122" s="154" t="e">
        <f t="shared" si="71"/>
        <v>#N/A</v>
      </c>
      <c r="CB122" s="164" t="e">
        <f t="shared" si="72"/>
        <v>#N/A</v>
      </c>
      <c r="CC122" s="165" t="e">
        <f t="shared" si="73"/>
        <v>#N/A</v>
      </c>
      <c r="CD122" s="154" t="e">
        <f t="shared" si="74"/>
        <v>#N/A</v>
      </c>
      <c r="CE122" s="155" t="e">
        <f t="shared" si="75"/>
        <v>#N/A</v>
      </c>
    </row>
    <row r="123" spans="2:83" s="59" customFormat="1" hidden="1" x14ac:dyDescent="0.2">
      <c r="B123" s="59">
        <f t="shared" si="17"/>
        <v>44</v>
      </c>
      <c r="C123" s="67">
        <f t="shared" si="13"/>
        <v>44</v>
      </c>
      <c r="D123" s="67"/>
      <c r="E123" s="67">
        <f>IF(C123&lt;&gt;" ",$B$9, " ")</f>
        <v>8</v>
      </c>
      <c r="F123" s="68">
        <f>IF(C123&lt;&gt;" ",((10.4394*(($C123^1.852)/(($B$59^1.852)*(VLOOKUP($B$17,'Hidden Data'!$A$4:$E$17,(IF($B$18="SCH 40",3,IF($B$18="SCH 80",4,5))))^4.8655))*$B$16))+IF($B$15&lt;2,0,(10.4394*((($C$19/100*$C123)^1.852)/(($B$59^1.852)*(VLOOKUP($B$20,'Hidden Data'!$A$4:$E$17,(IF($B$21="SCH 40",3,IF($B$21="SCH 80",4,5))))^4.8655))*$B$19)))+IF($B$15&lt;3,0,(10.4394*((($C$22/100*$C123)^1.852)/(($B$59^1.852)*(VLOOKUP($B$23,'Hidden Data'!$A$4:$E$17,(IF($B$24="SCH 40",3,IF($B$24="SCH 80",4,5))))^4.8655))*$B$22)))+K123+L123+M123+P123+Q123+R123+S123+T123)*(1+$B$42/100), " ")</f>
        <v>8.1334128902568565</v>
      </c>
      <c r="G123" s="68">
        <f t="shared" si="14"/>
        <v>16.133412890256857</v>
      </c>
      <c r="H123" s="68"/>
      <c r="I123" s="68">
        <f t="shared" si="8"/>
        <v>0</v>
      </c>
      <c r="J123" s="68">
        <f>IF(C123&lt;&gt;" ",IF($B$48="Spider Valve",($C123/448.83*(('Spider Valve Sizing'!$B$10^2*19.64*$B$60*SQRT($B$49))/'Spider Valve Sizing'!$B$25))^2/(2*$B$60^2*(PI()/4*('Spider Valve Sizing'!$B$10/12)^2)^2*32.2),0)," ")</f>
        <v>0</v>
      </c>
      <c r="K123" s="68">
        <f>IF(C123&lt;&gt;" ",(IF($B$26="No",0,(10.4394*(((1/$B$27*$C123)^1.852)/(($B$59^1.852)*(VLOOKUP($B$29,'Hidden Data'!$A$4:$E$17,(IF($B$30="SCH 40",3,IF($B$30="SCH 80",4,5))))^4.8655))*($B$28/3)))))," ")</f>
        <v>0</v>
      </c>
      <c r="L123" s="67">
        <f t="shared" si="9"/>
        <v>0</v>
      </c>
      <c r="M123" s="67">
        <f t="shared" si="10"/>
        <v>0</v>
      </c>
      <c r="N123" s="69">
        <f>IF($B$48="Low Pressure Pipe",(IF($C123&lt;&gt;" ",($B$50*$AC$564)," ")),IF($B$48="Spider Valve",(IF($C123&lt;&gt;" ",(($B$60*(PI()/4*'Spider Valve Sizing'!$B$10^2)/144*SQRT(2*32.2*$B$49))*448.83)/(('Spider Valve Sizing'!$B$10^2*19.64*$B$60*SQRT($B$49))/'Spider Valve Sizing'!$B$25)," ")),IF(AND(OR($B$48="Non-Pressurized",$B$48="force main")=TRUE,$C$49="yes"),$F$49,NA())))</f>
        <v>30</v>
      </c>
      <c r="O123" s="68">
        <f t="shared" si="11"/>
        <v>16.133412890256857</v>
      </c>
      <c r="P123" s="68">
        <f>IF($C123&lt;&gt;" ",IF($A$34="",0,(10.4394*((($C123*$D$34/100)^1.852)/(($B$59^1.852)*(VLOOKUP($B$34,'Hidden Data'!$A$4:$E$17,(IF($B$18="SCH 40",3,IF($B$18="SCH 80",4,5))))^4.8655))*'Hidden Data'!$E$118)))," ")</f>
        <v>0.21332465968594602</v>
      </c>
      <c r="Q123" s="68">
        <f>IF($C123&lt;&gt;" ",IF($A$35="",0,(10.4394*((($C123*$D$35/100)^1.852)/(($B$59^1.852)*(VLOOKUP($B$35,'Hidden Data'!$A$4:$E$17,(IF($B$18="SCH 40",3,IF($B$18="SCH 80",4,5))))^4.8655))*'Hidden Data'!$E$119)))," ")</f>
        <v>0.70561233588428296</v>
      </c>
      <c r="R123" s="68">
        <f>IF($C123&lt;&gt;" ",IF($A$36="",0,(10.4394*((($C123*$D$36/100)^1.852)/(($B$59^1.852)*(VLOOKUP($B$36,'Hidden Data'!$A$4:$E$17,(IF($B$18="SCH 40",3,IF($B$18="SCH 80",4,5))))^4.8655))*'Hidden Data'!$E$120)))," ")</f>
        <v>0</v>
      </c>
      <c r="S123" s="68">
        <f>IF($C123&lt;&gt;" ",IF($A$37="",0,(10.4394*((($C123*$D$37/100)^1.852)/(($B$59^1.852)*(VLOOKUP($B$37,'Hidden Data'!$A$4:$E$17,(IF($B$18="SCH 40",3,IF($B$18="SCH 80",4,5))))^4.8655))*'Hidden Data'!$E$121)))," ")</f>
        <v>0</v>
      </c>
      <c r="T123" s="68">
        <f>IF($C123&lt;&gt;" ",IF($A$38="",0,(10.4394*((($C123*$D$38/100)^1.852)/(($B$59^1.852)*(VLOOKUP($B$38,'Hidden Data'!$A$4:$E$17,(IF($B$18="SCH 40",3,IF($B$18="SCH 80",4,5))))^4.8655))*'Hidden Data'!$E$122)))," ")</f>
        <v>0</v>
      </c>
      <c r="U123" s="67">
        <f t="shared" si="12"/>
        <v>0</v>
      </c>
      <c r="V123" s="175">
        <f t="shared" si="15"/>
        <v>0.75208198494374501</v>
      </c>
      <c r="W123" s="175">
        <f t="shared" si="16"/>
        <v>44.752081984943743</v>
      </c>
      <c r="Z123" s="141">
        <f t="shared" si="18"/>
        <v>0.33569867935211128</v>
      </c>
      <c r="AA123" s="141">
        <f t="shared" si="19"/>
        <v>1.36267099876396</v>
      </c>
      <c r="AB123" s="153" t="e">
        <f t="shared" si="20"/>
        <v>#N/A</v>
      </c>
      <c r="AC123" s="154" t="e">
        <f t="shared" si="21"/>
        <v>#N/A</v>
      </c>
      <c r="AD123" s="164" t="e">
        <f t="shared" si="22"/>
        <v>#N/A</v>
      </c>
      <c r="AE123" s="165" t="e">
        <f t="shared" si="23"/>
        <v>#N/A</v>
      </c>
      <c r="AF123" s="154" t="e">
        <f t="shared" si="24"/>
        <v>#N/A</v>
      </c>
      <c r="AG123" s="154" t="e">
        <f t="shared" si="25"/>
        <v>#N/A</v>
      </c>
      <c r="AH123" s="164" t="e">
        <f t="shared" si="26"/>
        <v>#N/A</v>
      </c>
      <c r="AI123" s="165" t="e">
        <f t="shared" si="27"/>
        <v>#N/A</v>
      </c>
      <c r="AJ123" s="154" t="e">
        <f t="shared" si="28"/>
        <v>#N/A</v>
      </c>
      <c r="AK123" s="154" t="e">
        <f t="shared" si="29"/>
        <v>#N/A</v>
      </c>
      <c r="AL123" s="164" t="e">
        <f t="shared" si="30"/>
        <v>#N/A</v>
      </c>
      <c r="AM123" s="165" t="e">
        <f t="shared" si="31"/>
        <v>#N/A</v>
      </c>
      <c r="AN123" s="154" t="e">
        <f t="shared" si="32"/>
        <v>#N/A</v>
      </c>
      <c r="AO123" s="155" t="e">
        <f t="shared" si="33"/>
        <v>#N/A</v>
      </c>
      <c r="AP123" s="153" t="e">
        <f t="shared" si="34"/>
        <v>#N/A</v>
      </c>
      <c r="AQ123" s="154" t="e">
        <f t="shared" si="35"/>
        <v>#N/A</v>
      </c>
      <c r="AR123" s="164" t="e">
        <f t="shared" si="36"/>
        <v>#N/A</v>
      </c>
      <c r="AS123" s="165" t="e">
        <f t="shared" si="37"/>
        <v>#N/A</v>
      </c>
      <c r="AT123" s="154" t="e">
        <f t="shared" si="38"/>
        <v>#N/A</v>
      </c>
      <c r="AU123" s="154" t="e">
        <f t="shared" si="39"/>
        <v>#N/A</v>
      </c>
      <c r="AV123" s="164" t="e">
        <f t="shared" si="40"/>
        <v>#N/A</v>
      </c>
      <c r="AW123" s="165" t="e">
        <f t="shared" si="41"/>
        <v>#N/A</v>
      </c>
      <c r="AX123" s="154" t="e">
        <f t="shared" si="42"/>
        <v>#N/A</v>
      </c>
      <c r="AY123" s="154" t="e">
        <f t="shared" si="43"/>
        <v>#N/A</v>
      </c>
      <c r="AZ123" s="164" t="e">
        <f t="shared" si="44"/>
        <v>#N/A</v>
      </c>
      <c r="BA123" s="165" t="e">
        <f t="shared" si="45"/>
        <v>#N/A</v>
      </c>
      <c r="BB123" s="154" t="e">
        <f t="shared" si="46"/>
        <v>#N/A</v>
      </c>
      <c r="BC123" s="155" t="e">
        <f t="shared" si="47"/>
        <v>#N/A</v>
      </c>
      <c r="BD123" s="153" t="e">
        <f t="shared" si="48"/>
        <v>#N/A</v>
      </c>
      <c r="BE123" s="154" t="e">
        <f t="shared" si="49"/>
        <v>#N/A</v>
      </c>
      <c r="BF123" s="164" t="e">
        <f t="shared" si="50"/>
        <v>#N/A</v>
      </c>
      <c r="BG123" s="165" t="e">
        <f t="shared" si="51"/>
        <v>#N/A</v>
      </c>
      <c r="BH123" s="154" t="e">
        <f t="shared" si="52"/>
        <v>#N/A</v>
      </c>
      <c r="BI123" s="154" t="e">
        <f t="shared" si="53"/>
        <v>#N/A</v>
      </c>
      <c r="BJ123" s="164" t="e">
        <f t="shared" si="54"/>
        <v>#N/A</v>
      </c>
      <c r="BK123" s="165" t="e">
        <f t="shared" si="55"/>
        <v>#N/A</v>
      </c>
      <c r="BL123" s="154" t="e">
        <f t="shared" si="56"/>
        <v>#N/A</v>
      </c>
      <c r="BM123" s="154" t="e">
        <f t="shared" si="57"/>
        <v>#N/A</v>
      </c>
      <c r="BN123" s="164" t="e">
        <f t="shared" si="58"/>
        <v>#N/A</v>
      </c>
      <c r="BO123" s="165" t="e">
        <f t="shared" si="59"/>
        <v>#N/A</v>
      </c>
      <c r="BP123" s="154" t="e">
        <f t="shared" si="60"/>
        <v>#N/A</v>
      </c>
      <c r="BQ123" s="155" t="e">
        <f t="shared" si="61"/>
        <v>#N/A</v>
      </c>
      <c r="BR123" s="153" t="e">
        <f t="shared" si="62"/>
        <v>#N/A</v>
      </c>
      <c r="BS123" s="154" t="e">
        <f t="shared" si="63"/>
        <v>#N/A</v>
      </c>
      <c r="BT123" s="164" t="e">
        <f t="shared" si="64"/>
        <v>#N/A</v>
      </c>
      <c r="BU123" s="165" t="e">
        <f t="shared" si="65"/>
        <v>#N/A</v>
      </c>
      <c r="BV123" s="154" t="e">
        <f t="shared" si="66"/>
        <v>#N/A</v>
      </c>
      <c r="BW123" s="154" t="e">
        <f t="shared" si="67"/>
        <v>#N/A</v>
      </c>
      <c r="BX123" s="164" t="e">
        <f t="shared" si="68"/>
        <v>#N/A</v>
      </c>
      <c r="BY123" s="165" t="e">
        <f t="shared" si="69"/>
        <v>#N/A</v>
      </c>
      <c r="BZ123" s="154" t="e">
        <f t="shared" si="70"/>
        <v>#N/A</v>
      </c>
      <c r="CA123" s="154" t="e">
        <f t="shared" si="71"/>
        <v>#N/A</v>
      </c>
      <c r="CB123" s="164" t="e">
        <f t="shared" si="72"/>
        <v>#N/A</v>
      </c>
      <c r="CC123" s="165" t="e">
        <f t="shared" si="73"/>
        <v>#N/A</v>
      </c>
      <c r="CD123" s="154" t="e">
        <f t="shared" si="74"/>
        <v>#N/A</v>
      </c>
      <c r="CE123" s="155" t="e">
        <f t="shared" si="75"/>
        <v>#N/A</v>
      </c>
    </row>
    <row r="124" spans="2:83" s="59" customFormat="1" hidden="1" x14ac:dyDescent="0.2">
      <c r="B124" s="59">
        <f t="shared" si="17"/>
        <v>46</v>
      </c>
      <c r="C124" s="67">
        <f t="shared" si="13"/>
        <v>46</v>
      </c>
      <c r="D124" s="67"/>
      <c r="E124" s="67">
        <f>IF(C124&lt;&gt;" ",$B$9, " ")</f>
        <v>8</v>
      </c>
      <c r="F124" s="68">
        <f>IF(C124&lt;&gt;" ",((10.4394*(($C124^1.852)/(($B$59^1.852)*(VLOOKUP($B$17,'Hidden Data'!$A$4:$E$17,(IF($B$18="SCH 40",3,IF($B$18="SCH 80",4,5))))^4.8655))*$B$16))+IF($B$15&lt;2,0,(10.4394*((($C$19/100*$C124)^1.852)/(($B$59^1.852)*(VLOOKUP($B$20,'Hidden Data'!$A$4:$E$17,(IF($B$21="SCH 40",3,IF($B$21="SCH 80",4,5))))^4.8655))*$B$19)))+IF($B$15&lt;3,0,(10.4394*((($C$22/100*$C124)^1.852)/(($B$59^1.852)*(VLOOKUP($B$23,'Hidden Data'!$A$4:$E$17,(IF($B$24="SCH 40",3,IF($B$24="SCH 80",4,5))))^4.8655))*$B$22)))+K124+L124+M124+P124+Q124+R124+S124+T124)*(1+$B$42/100), " ")</f>
        <v>8.8313270265218051</v>
      </c>
      <c r="G124" s="68">
        <f t="shared" si="14"/>
        <v>16.831327026521805</v>
      </c>
      <c r="H124" s="68"/>
      <c r="I124" s="68">
        <f t="shared" si="8"/>
        <v>0</v>
      </c>
      <c r="J124" s="68">
        <f>IF(C124&lt;&gt;" ",IF($B$48="Spider Valve",($C124/448.83*(('Spider Valve Sizing'!$B$10^2*19.64*$B$60*SQRT($B$49))/'Spider Valve Sizing'!$B$25))^2/(2*$B$60^2*(PI()/4*('Spider Valve Sizing'!$B$10/12)^2)^2*32.2),0)," ")</f>
        <v>0</v>
      </c>
      <c r="K124" s="68">
        <f>IF(C124&lt;&gt;" ",(IF($B$26="No",0,(10.4394*(((1/$B$27*$C124)^1.852)/(($B$59^1.852)*(VLOOKUP($B$29,'Hidden Data'!$A$4:$E$17,(IF($B$30="SCH 40",3,IF($B$30="SCH 80",4,5))))^4.8655))*($B$28/3)))))," ")</f>
        <v>0</v>
      </c>
      <c r="L124" s="67">
        <f t="shared" si="9"/>
        <v>0</v>
      </c>
      <c r="M124" s="67">
        <f t="shared" si="10"/>
        <v>0</v>
      </c>
      <c r="N124" s="69">
        <f>IF($B$48="Low Pressure Pipe",(IF($C124&lt;&gt;" ",($B$50*$AC$564)," ")),IF($B$48="Spider Valve",(IF($C124&lt;&gt;" ",(($B$60*(PI()/4*'Spider Valve Sizing'!$B$10^2)/144*SQRT(2*32.2*$B$49))*448.83)/(('Spider Valve Sizing'!$B$10^2*19.64*$B$60*SQRT($B$49))/'Spider Valve Sizing'!$B$25)," ")),IF(AND(OR($B$48="Non-Pressurized",$B$48="force main")=TRUE,$C$49="yes"),$F$49,NA())))</f>
        <v>30</v>
      </c>
      <c r="O124" s="68">
        <f t="shared" si="11"/>
        <v>16.831327026521805</v>
      </c>
      <c r="P124" s="68">
        <f>IF($C124&lt;&gt;" ",IF($A$34="",0,(10.4394*((($C124*$D$34/100)^1.852)/(($B$59^1.852)*(VLOOKUP($B$34,'Hidden Data'!$A$4:$E$17,(IF($B$18="SCH 40",3,IF($B$18="SCH 80",4,5))))^4.8655))*'Hidden Data'!$E$118)))," ")</f>
        <v>0.23162968091351452</v>
      </c>
      <c r="Q124" s="68">
        <f>IF($C124&lt;&gt;" ",IF($A$35="",0,(10.4394*((($C124*$D$35/100)^1.852)/(($B$59^1.852)*(VLOOKUP($B$35,'Hidden Data'!$A$4:$E$17,(IF($B$18="SCH 40",3,IF($B$18="SCH 80",4,5))))^4.8655))*'Hidden Data'!$E$119)))," ")</f>
        <v>0.76615971379085568</v>
      </c>
      <c r="R124" s="68">
        <f>IF($C124&lt;&gt;" ",IF($A$36="",0,(10.4394*((($C124*$D$36/100)^1.852)/(($B$59^1.852)*(VLOOKUP($B$36,'Hidden Data'!$A$4:$E$17,(IF($B$18="SCH 40",3,IF($B$18="SCH 80",4,5))))^4.8655))*'Hidden Data'!$E$120)))," ")</f>
        <v>0</v>
      </c>
      <c r="S124" s="68">
        <f>IF($C124&lt;&gt;" ",IF($A$37="",0,(10.4394*((($C124*$D$37/100)^1.852)/(($B$59^1.852)*(VLOOKUP($B$37,'Hidden Data'!$A$4:$E$17,(IF($B$18="SCH 40",3,IF($B$18="SCH 80",4,5))))^4.8655))*'Hidden Data'!$E$121)))," ")</f>
        <v>0</v>
      </c>
      <c r="T124" s="68">
        <f>IF($C124&lt;&gt;" ",IF($A$38="",0,(10.4394*((($C124*$D$38/100)^1.852)/(($B$59^1.852)*(VLOOKUP($B$38,'Hidden Data'!$A$4:$E$17,(IF($B$18="SCH 40",3,IF($B$18="SCH 80",4,5))))^4.8655))*'Hidden Data'!$E$122)))," ")</f>
        <v>0</v>
      </c>
      <c r="U124" s="67">
        <f t="shared" si="12"/>
        <v>0</v>
      </c>
      <c r="V124" s="175">
        <f t="shared" si="15"/>
        <v>0.76817689556642166</v>
      </c>
      <c r="W124" s="175">
        <f t="shared" si="16"/>
        <v>46.76817689556642</v>
      </c>
      <c r="Z124" s="141">
        <f t="shared" si="18"/>
        <v>0.34895706813247429</v>
      </c>
      <c r="AA124" s="141">
        <f t="shared" si="19"/>
        <v>0.77930189242798775</v>
      </c>
      <c r="AB124" s="153" t="e">
        <f t="shared" si="20"/>
        <v>#N/A</v>
      </c>
      <c r="AC124" s="154" t="e">
        <f t="shared" si="21"/>
        <v>#N/A</v>
      </c>
      <c r="AD124" s="164" t="e">
        <f t="shared" si="22"/>
        <v>#N/A</v>
      </c>
      <c r="AE124" s="165" t="e">
        <f t="shared" si="23"/>
        <v>#N/A</v>
      </c>
      <c r="AF124" s="154" t="e">
        <f t="shared" si="24"/>
        <v>#N/A</v>
      </c>
      <c r="AG124" s="154" t="e">
        <f t="shared" si="25"/>
        <v>#N/A</v>
      </c>
      <c r="AH124" s="164" t="e">
        <f t="shared" si="26"/>
        <v>#N/A</v>
      </c>
      <c r="AI124" s="165" t="e">
        <f t="shared" si="27"/>
        <v>#N/A</v>
      </c>
      <c r="AJ124" s="154" t="e">
        <f t="shared" si="28"/>
        <v>#N/A</v>
      </c>
      <c r="AK124" s="154" t="e">
        <f t="shared" si="29"/>
        <v>#N/A</v>
      </c>
      <c r="AL124" s="164" t="e">
        <f t="shared" si="30"/>
        <v>#N/A</v>
      </c>
      <c r="AM124" s="165" t="e">
        <f t="shared" si="31"/>
        <v>#N/A</v>
      </c>
      <c r="AN124" s="154" t="e">
        <f t="shared" si="32"/>
        <v>#N/A</v>
      </c>
      <c r="AO124" s="155" t="e">
        <f t="shared" si="33"/>
        <v>#N/A</v>
      </c>
      <c r="AP124" s="153" t="e">
        <f t="shared" si="34"/>
        <v>#N/A</v>
      </c>
      <c r="AQ124" s="154" t="e">
        <f t="shared" si="35"/>
        <v>#N/A</v>
      </c>
      <c r="AR124" s="164" t="e">
        <f t="shared" si="36"/>
        <v>#N/A</v>
      </c>
      <c r="AS124" s="165" t="e">
        <f t="shared" si="37"/>
        <v>#N/A</v>
      </c>
      <c r="AT124" s="154" t="e">
        <f t="shared" si="38"/>
        <v>#N/A</v>
      </c>
      <c r="AU124" s="154" t="e">
        <f t="shared" si="39"/>
        <v>#N/A</v>
      </c>
      <c r="AV124" s="164" t="e">
        <f t="shared" si="40"/>
        <v>#N/A</v>
      </c>
      <c r="AW124" s="165" t="e">
        <f t="shared" si="41"/>
        <v>#N/A</v>
      </c>
      <c r="AX124" s="154" t="e">
        <f t="shared" si="42"/>
        <v>#N/A</v>
      </c>
      <c r="AY124" s="154" t="e">
        <f t="shared" si="43"/>
        <v>#N/A</v>
      </c>
      <c r="AZ124" s="164" t="e">
        <f t="shared" si="44"/>
        <v>#N/A</v>
      </c>
      <c r="BA124" s="165" t="e">
        <f t="shared" si="45"/>
        <v>#N/A</v>
      </c>
      <c r="BB124" s="154" t="e">
        <f t="shared" si="46"/>
        <v>#N/A</v>
      </c>
      <c r="BC124" s="155" t="e">
        <f t="shared" si="47"/>
        <v>#N/A</v>
      </c>
      <c r="BD124" s="153" t="e">
        <f t="shared" si="48"/>
        <v>#N/A</v>
      </c>
      <c r="BE124" s="154" t="e">
        <f t="shared" si="49"/>
        <v>#N/A</v>
      </c>
      <c r="BF124" s="164" t="e">
        <f t="shared" si="50"/>
        <v>#N/A</v>
      </c>
      <c r="BG124" s="165" t="e">
        <f t="shared" si="51"/>
        <v>#N/A</v>
      </c>
      <c r="BH124" s="154" t="e">
        <f t="shared" si="52"/>
        <v>#N/A</v>
      </c>
      <c r="BI124" s="154" t="e">
        <f t="shared" si="53"/>
        <v>#N/A</v>
      </c>
      <c r="BJ124" s="164" t="e">
        <f t="shared" si="54"/>
        <v>#N/A</v>
      </c>
      <c r="BK124" s="165" t="e">
        <f t="shared" si="55"/>
        <v>#N/A</v>
      </c>
      <c r="BL124" s="154" t="e">
        <f t="shared" si="56"/>
        <v>#N/A</v>
      </c>
      <c r="BM124" s="154" t="e">
        <f t="shared" si="57"/>
        <v>#N/A</v>
      </c>
      <c r="BN124" s="164" t="e">
        <f t="shared" si="58"/>
        <v>#N/A</v>
      </c>
      <c r="BO124" s="165" t="e">
        <f t="shared" si="59"/>
        <v>#N/A</v>
      </c>
      <c r="BP124" s="154" t="e">
        <f t="shared" si="60"/>
        <v>#N/A</v>
      </c>
      <c r="BQ124" s="155" t="e">
        <f t="shared" si="61"/>
        <v>#N/A</v>
      </c>
      <c r="BR124" s="153" t="e">
        <f t="shared" si="62"/>
        <v>#N/A</v>
      </c>
      <c r="BS124" s="154" t="e">
        <f t="shared" si="63"/>
        <v>#N/A</v>
      </c>
      <c r="BT124" s="164" t="e">
        <f t="shared" si="64"/>
        <v>#N/A</v>
      </c>
      <c r="BU124" s="165" t="e">
        <f t="shared" si="65"/>
        <v>#N/A</v>
      </c>
      <c r="BV124" s="154" t="e">
        <f t="shared" si="66"/>
        <v>#N/A</v>
      </c>
      <c r="BW124" s="154" t="e">
        <f t="shared" si="67"/>
        <v>#N/A</v>
      </c>
      <c r="BX124" s="164" t="e">
        <f t="shared" si="68"/>
        <v>#N/A</v>
      </c>
      <c r="BY124" s="165" t="e">
        <f t="shared" si="69"/>
        <v>#N/A</v>
      </c>
      <c r="BZ124" s="154" t="e">
        <f t="shared" si="70"/>
        <v>#N/A</v>
      </c>
      <c r="CA124" s="154" t="e">
        <f t="shared" si="71"/>
        <v>#N/A</v>
      </c>
      <c r="CB124" s="164" t="e">
        <f t="shared" si="72"/>
        <v>#N/A</v>
      </c>
      <c r="CC124" s="165" t="e">
        <f t="shared" si="73"/>
        <v>#N/A</v>
      </c>
      <c r="CD124" s="154" t="e">
        <f t="shared" si="74"/>
        <v>#N/A</v>
      </c>
      <c r="CE124" s="155" t="e">
        <f t="shared" si="75"/>
        <v>#N/A</v>
      </c>
    </row>
    <row r="125" spans="2:83" s="59" customFormat="1" hidden="1" x14ac:dyDescent="0.2">
      <c r="B125" s="59">
        <f t="shared" si="17"/>
        <v>48</v>
      </c>
      <c r="C125" s="67">
        <f t="shared" si="13"/>
        <v>48</v>
      </c>
      <c r="D125" s="67"/>
      <c r="E125" s="67">
        <f>IF(C125&lt;&gt;" ",$B$9, " ")</f>
        <v>8</v>
      </c>
      <c r="F125" s="68">
        <f>IF(C125&lt;&gt;" ",((10.4394*(($C125^1.852)/(($B$59^1.852)*(VLOOKUP($B$17,'Hidden Data'!$A$4:$E$17,(IF($B$18="SCH 40",3,IF($B$18="SCH 80",4,5))))^4.8655))*$B$16))+IF($B$15&lt;2,0,(10.4394*((($C$19/100*$C125)^1.852)/(($B$59^1.852)*(VLOOKUP($B$20,'Hidden Data'!$A$4:$E$17,(IF($B$21="SCH 40",3,IF($B$21="SCH 80",4,5))))^4.8655))*$B$19)))+IF($B$15&lt;3,0,(10.4394*((($C$22/100*$C125)^1.852)/(($B$59^1.852)*(VLOOKUP($B$23,'Hidden Data'!$A$4:$E$17,(IF($B$24="SCH 40",3,IF($B$24="SCH 80",4,5))))^4.8655))*$B$22)))+K125+L125+M125+P125+Q125+R125+S125+T125)*(1+$B$42/100), " ")</f>
        <v>9.5555839971325227</v>
      </c>
      <c r="G125" s="68">
        <f t="shared" si="14"/>
        <v>17.555583997132523</v>
      </c>
      <c r="H125" s="68"/>
      <c r="I125" s="68">
        <f t="shared" si="8"/>
        <v>0</v>
      </c>
      <c r="J125" s="68">
        <f>IF(C125&lt;&gt;" ",IF($B$48="Spider Valve",($C125/448.83*(('Spider Valve Sizing'!$B$10^2*19.64*$B$60*SQRT($B$49))/'Spider Valve Sizing'!$B$25))^2/(2*$B$60^2*(PI()/4*('Spider Valve Sizing'!$B$10/12)^2)^2*32.2),0)," ")</f>
        <v>0</v>
      </c>
      <c r="K125" s="68">
        <f>IF(C125&lt;&gt;" ",(IF($B$26="No",0,(10.4394*(((1/$B$27*$C125)^1.852)/(($B$59^1.852)*(VLOOKUP($B$29,'Hidden Data'!$A$4:$E$17,(IF($B$30="SCH 40",3,IF($B$30="SCH 80",4,5))))^4.8655))*($B$28/3)))))," ")</f>
        <v>0</v>
      </c>
      <c r="L125" s="67">
        <f t="shared" si="9"/>
        <v>0</v>
      </c>
      <c r="M125" s="67">
        <f t="shared" si="10"/>
        <v>0</v>
      </c>
      <c r="N125" s="69">
        <f>IF($B$48="Low Pressure Pipe",(IF($C125&lt;&gt;" ",($B$50*$AC$564)," ")),IF($B$48="Spider Valve",(IF($C125&lt;&gt;" ",(($B$60*(PI()/4*'Spider Valve Sizing'!$B$10^2)/144*SQRT(2*32.2*$B$49))*448.83)/(('Spider Valve Sizing'!$B$10^2*19.64*$B$60*SQRT($B$49))/'Spider Valve Sizing'!$B$25)," ")),IF(AND(OR($B$48="Non-Pressurized",$B$48="force main")=TRUE,$C$49="yes"),$F$49,NA())))</f>
        <v>30</v>
      </c>
      <c r="O125" s="68">
        <f t="shared" si="11"/>
        <v>17.555583997132523</v>
      </c>
      <c r="P125" s="68">
        <f>IF($C125&lt;&gt;" ",IF($A$34="",0,(10.4394*((($C125*$D$34/100)^1.852)/(($B$59^1.852)*(VLOOKUP($B$34,'Hidden Data'!$A$4:$E$17,(IF($B$18="SCH 40",3,IF($B$18="SCH 80",4,5))))^4.8655))*'Hidden Data'!$E$118)))," ")</f>
        <v>0.25062562687929546</v>
      </c>
      <c r="Q125" s="68">
        <f>IF($C125&lt;&gt;" ",IF($A$35="",0,(10.4394*((($C125*$D$35/100)^1.852)/(($B$59^1.852)*(VLOOKUP($B$35,'Hidden Data'!$A$4:$E$17,(IF($B$18="SCH 40",3,IF($B$18="SCH 80",4,5))))^4.8655))*'Hidden Data'!$E$119)))," ")</f>
        <v>0.82899245813920797</v>
      </c>
      <c r="R125" s="68">
        <f>IF($C125&lt;&gt;" ",IF($A$36="",0,(10.4394*((($C125*$D$36/100)^1.852)/(($B$59^1.852)*(VLOOKUP($B$36,'Hidden Data'!$A$4:$E$17,(IF($B$18="SCH 40",3,IF($B$18="SCH 80",4,5))))^4.8655))*'Hidden Data'!$E$120)))," ")</f>
        <v>0</v>
      </c>
      <c r="S125" s="68">
        <f>IF($C125&lt;&gt;" ",IF($A$37="",0,(10.4394*((($C125*$D$37/100)^1.852)/(($B$59^1.852)*(VLOOKUP($B$37,'Hidden Data'!$A$4:$E$17,(IF($B$18="SCH 40",3,IF($B$18="SCH 80",4,5))))^4.8655))*'Hidden Data'!$E$121)))," ")</f>
        <v>0</v>
      </c>
      <c r="T125" s="68">
        <f>IF($C125&lt;&gt;" ",IF($A$38="",0,(10.4394*((($C125*$D$38/100)^1.852)/(($B$59^1.852)*(VLOOKUP($B$38,'Hidden Data'!$A$4:$E$17,(IF($B$18="SCH 40",3,IF($B$18="SCH 80",4,5))))^4.8655))*'Hidden Data'!$E$122)))," ")</f>
        <v>0</v>
      </c>
      <c r="U125" s="67">
        <f t="shared" si="12"/>
        <v>0</v>
      </c>
      <c r="V125" s="175">
        <f t="shared" si="15"/>
        <v>0.78453026512452539</v>
      </c>
      <c r="W125" s="175">
        <f t="shared" si="16"/>
        <v>48.784530265124523</v>
      </c>
      <c r="Z125" s="141">
        <f t="shared" si="18"/>
        <v>0.36212848530535879</v>
      </c>
      <c r="AA125" s="141">
        <f t="shared" si="19"/>
        <v>0.17341670247530061</v>
      </c>
      <c r="AB125" s="153" t="e">
        <f t="shared" si="20"/>
        <v>#N/A</v>
      </c>
      <c r="AC125" s="154" t="e">
        <f t="shared" si="21"/>
        <v>#N/A</v>
      </c>
      <c r="AD125" s="164" t="e">
        <f t="shared" si="22"/>
        <v>#N/A</v>
      </c>
      <c r="AE125" s="165" t="e">
        <f t="shared" si="23"/>
        <v>#N/A</v>
      </c>
      <c r="AF125" s="154" t="e">
        <f t="shared" si="24"/>
        <v>#N/A</v>
      </c>
      <c r="AG125" s="154" t="e">
        <f t="shared" si="25"/>
        <v>#N/A</v>
      </c>
      <c r="AH125" s="164" t="e">
        <f t="shared" si="26"/>
        <v>#N/A</v>
      </c>
      <c r="AI125" s="165" t="e">
        <f t="shared" si="27"/>
        <v>#N/A</v>
      </c>
      <c r="AJ125" s="154" t="e">
        <f t="shared" si="28"/>
        <v>#N/A</v>
      </c>
      <c r="AK125" s="154" t="e">
        <f t="shared" si="29"/>
        <v>#N/A</v>
      </c>
      <c r="AL125" s="164" t="e">
        <f t="shared" si="30"/>
        <v>#N/A</v>
      </c>
      <c r="AM125" s="165" t="e">
        <f t="shared" si="31"/>
        <v>#N/A</v>
      </c>
      <c r="AN125" s="154" t="e">
        <f t="shared" si="32"/>
        <v>#N/A</v>
      </c>
      <c r="AO125" s="155" t="e">
        <f t="shared" si="33"/>
        <v>#N/A</v>
      </c>
      <c r="AP125" s="153" t="e">
        <f t="shared" si="34"/>
        <v>#N/A</v>
      </c>
      <c r="AQ125" s="154" t="e">
        <f t="shared" si="35"/>
        <v>#N/A</v>
      </c>
      <c r="AR125" s="164" t="e">
        <f t="shared" si="36"/>
        <v>#N/A</v>
      </c>
      <c r="AS125" s="165" t="e">
        <f t="shared" si="37"/>
        <v>#N/A</v>
      </c>
      <c r="AT125" s="154" t="e">
        <f t="shared" si="38"/>
        <v>#N/A</v>
      </c>
      <c r="AU125" s="154" t="e">
        <f t="shared" si="39"/>
        <v>#N/A</v>
      </c>
      <c r="AV125" s="164" t="e">
        <f t="shared" si="40"/>
        <v>#N/A</v>
      </c>
      <c r="AW125" s="165" t="e">
        <f t="shared" si="41"/>
        <v>#N/A</v>
      </c>
      <c r="AX125" s="154" t="e">
        <f t="shared" si="42"/>
        <v>#N/A</v>
      </c>
      <c r="AY125" s="154" t="e">
        <f t="shared" si="43"/>
        <v>#N/A</v>
      </c>
      <c r="AZ125" s="164" t="e">
        <f t="shared" si="44"/>
        <v>#N/A</v>
      </c>
      <c r="BA125" s="165" t="e">
        <f t="shared" si="45"/>
        <v>#N/A</v>
      </c>
      <c r="BB125" s="154" t="e">
        <f t="shared" si="46"/>
        <v>#N/A</v>
      </c>
      <c r="BC125" s="155" t="e">
        <f t="shared" si="47"/>
        <v>#N/A</v>
      </c>
      <c r="BD125" s="153" t="e">
        <f t="shared" si="48"/>
        <v>#N/A</v>
      </c>
      <c r="BE125" s="154" t="e">
        <f t="shared" si="49"/>
        <v>#N/A</v>
      </c>
      <c r="BF125" s="164" t="e">
        <f t="shared" si="50"/>
        <v>#N/A</v>
      </c>
      <c r="BG125" s="165" t="e">
        <f t="shared" si="51"/>
        <v>#N/A</v>
      </c>
      <c r="BH125" s="154" t="e">
        <f t="shared" si="52"/>
        <v>#N/A</v>
      </c>
      <c r="BI125" s="154" t="e">
        <f t="shared" si="53"/>
        <v>#N/A</v>
      </c>
      <c r="BJ125" s="164" t="e">
        <f t="shared" si="54"/>
        <v>#N/A</v>
      </c>
      <c r="BK125" s="165" t="e">
        <f t="shared" si="55"/>
        <v>#N/A</v>
      </c>
      <c r="BL125" s="154" t="e">
        <f t="shared" si="56"/>
        <v>#N/A</v>
      </c>
      <c r="BM125" s="154" t="e">
        <f t="shared" si="57"/>
        <v>#N/A</v>
      </c>
      <c r="BN125" s="164" t="e">
        <f t="shared" si="58"/>
        <v>#N/A</v>
      </c>
      <c r="BO125" s="165" t="e">
        <f t="shared" si="59"/>
        <v>#N/A</v>
      </c>
      <c r="BP125" s="154" t="e">
        <f t="shared" si="60"/>
        <v>#N/A</v>
      </c>
      <c r="BQ125" s="155" t="e">
        <f t="shared" si="61"/>
        <v>#N/A</v>
      </c>
      <c r="BR125" s="153" t="e">
        <f t="shared" si="62"/>
        <v>#N/A</v>
      </c>
      <c r="BS125" s="154" t="e">
        <f t="shared" si="63"/>
        <v>#N/A</v>
      </c>
      <c r="BT125" s="164" t="e">
        <f t="shared" si="64"/>
        <v>#N/A</v>
      </c>
      <c r="BU125" s="165" t="e">
        <f t="shared" si="65"/>
        <v>#N/A</v>
      </c>
      <c r="BV125" s="154" t="e">
        <f t="shared" si="66"/>
        <v>#N/A</v>
      </c>
      <c r="BW125" s="154" t="e">
        <f t="shared" si="67"/>
        <v>#N/A</v>
      </c>
      <c r="BX125" s="164" t="e">
        <f t="shared" si="68"/>
        <v>#N/A</v>
      </c>
      <c r="BY125" s="165" t="e">
        <f t="shared" si="69"/>
        <v>#N/A</v>
      </c>
      <c r="BZ125" s="154" t="e">
        <f t="shared" si="70"/>
        <v>#N/A</v>
      </c>
      <c r="CA125" s="154" t="e">
        <f t="shared" si="71"/>
        <v>#N/A</v>
      </c>
      <c r="CB125" s="164" t="e">
        <f t="shared" si="72"/>
        <v>#N/A</v>
      </c>
      <c r="CC125" s="165" t="e">
        <f t="shared" si="73"/>
        <v>#N/A</v>
      </c>
      <c r="CD125" s="154" t="e">
        <f t="shared" si="74"/>
        <v>#N/A</v>
      </c>
      <c r="CE125" s="155" t="e">
        <f t="shared" si="75"/>
        <v>#N/A</v>
      </c>
    </row>
    <row r="126" spans="2:83" s="59" customFormat="1" hidden="1" x14ac:dyDescent="0.2">
      <c r="B126" s="59">
        <f t="shared" si="17"/>
        <v>50</v>
      </c>
      <c r="C126" s="67">
        <f t="shared" si="13"/>
        <v>50</v>
      </c>
      <c r="D126" s="67"/>
      <c r="E126" s="67">
        <f>IF(C126&lt;&gt;" ",$B$9, " ")</f>
        <v>8</v>
      </c>
      <c r="F126" s="68">
        <f>IF(C126&lt;&gt;" ",((10.4394*(($C126^1.852)/(($B$59^1.852)*(VLOOKUP($B$17,'Hidden Data'!$A$4:$E$17,(IF($B$18="SCH 40",3,IF($B$18="SCH 80",4,5))))^4.8655))*$B$16))+IF($B$15&lt;2,0,(10.4394*((($C$19/100*$C126)^1.852)/(($B$59^1.852)*(VLOOKUP($B$20,'Hidden Data'!$A$4:$E$17,(IF($B$21="SCH 40",3,IF($B$21="SCH 80",4,5))))^4.8655))*$B$19)))+IF($B$15&lt;3,0,(10.4394*((($C$22/100*$C126)^1.852)/(($B$59^1.852)*(VLOOKUP($B$23,'Hidden Data'!$A$4:$E$17,(IF($B$24="SCH 40",3,IF($B$24="SCH 80",4,5))))^4.8655))*$B$22)))+K126+L126+M126+P126+Q126+R126+S126+T126)*(1+$B$42/100), " ")</f>
        <v>10.306018337507249</v>
      </c>
      <c r="G126" s="68">
        <f t="shared" si="14"/>
        <v>18.306018337507247</v>
      </c>
      <c r="H126" s="68"/>
      <c r="I126" s="68">
        <f t="shared" si="8"/>
        <v>0</v>
      </c>
      <c r="J126" s="68">
        <f>IF(C126&lt;&gt;" ",IF($B$48="Spider Valve",($C126/448.83*(('Spider Valve Sizing'!$B$10^2*19.64*$B$60*SQRT($B$49))/'Spider Valve Sizing'!$B$25))^2/(2*$B$60^2*(PI()/4*('Spider Valve Sizing'!$B$10/12)^2)^2*32.2),0)," ")</f>
        <v>0</v>
      </c>
      <c r="K126" s="68">
        <f>IF(C126&lt;&gt;" ",(IF($B$26="No",0,(10.4394*(((1/$B$27*$C126)^1.852)/(($B$59^1.852)*(VLOOKUP($B$29,'Hidden Data'!$A$4:$E$17,(IF($B$30="SCH 40",3,IF($B$30="SCH 80",4,5))))^4.8655))*($B$28/3)))))," ")</f>
        <v>0</v>
      </c>
      <c r="L126" s="67">
        <f t="shared" si="9"/>
        <v>0</v>
      </c>
      <c r="M126" s="67">
        <f t="shared" si="10"/>
        <v>0</v>
      </c>
      <c r="N126" s="69">
        <f>IF($B$48="Low Pressure Pipe",(IF($C126&lt;&gt;" ",($B$50*$AC$564)," ")),IF($B$48="Spider Valve",(IF($C126&lt;&gt;" ",(($B$60*(PI()/4*'Spider Valve Sizing'!$B$10^2)/144*SQRT(2*32.2*$B$49))*448.83)/(('Spider Valve Sizing'!$B$10^2*19.64*$B$60*SQRT($B$49))/'Spider Valve Sizing'!$B$25)," ")),IF(AND(OR($B$48="Non-Pressurized",$B$48="force main")=TRUE,$C$49="yes"),$F$49,NA())))</f>
        <v>30</v>
      </c>
      <c r="O126" s="68">
        <f t="shared" si="11"/>
        <v>18.306018337507247</v>
      </c>
      <c r="P126" s="68">
        <f>IF($C126&lt;&gt;" ",IF($A$34="",0,(10.4394*((($C126*$D$34/100)^1.852)/(($B$59^1.852)*(VLOOKUP($B$34,'Hidden Data'!$A$4:$E$17,(IF($B$18="SCH 40",3,IF($B$18="SCH 80",4,5))))^4.8655))*'Hidden Data'!$E$118)))," ")</f>
        <v>0.27030815774759259</v>
      </c>
      <c r="Q126" s="68">
        <f>IF($C126&lt;&gt;" ",IF($A$35="",0,(10.4394*((($C126*$D$35/100)^1.852)/(($B$59^1.852)*(VLOOKUP($B$35,'Hidden Data'!$A$4:$E$17,(IF($B$18="SCH 40",3,IF($B$18="SCH 80",4,5))))^4.8655))*'Hidden Data'!$E$119)))," ")</f>
        <v>0.89409621408819084</v>
      </c>
      <c r="R126" s="68">
        <f>IF($C126&lt;&gt;" ",IF($A$36="",0,(10.4394*((($C126*$D$36/100)^1.852)/(($B$59^1.852)*(VLOOKUP($B$36,'Hidden Data'!$A$4:$E$17,(IF($B$18="SCH 40",3,IF($B$18="SCH 80",4,5))))^4.8655))*'Hidden Data'!$E$120)))," ")</f>
        <v>0</v>
      </c>
      <c r="S126" s="68">
        <f>IF($C126&lt;&gt;" ",IF($A$37="",0,(10.4394*((($C126*$D$37/100)^1.852)/(($B$59^1.852)*(VLOOKUP($B$37,'Hidden Data'!$A$4:$E$17,(IF($B$18="SCH 40",3,IF($B$18="SCH 80",4,5))))^4.8655))*'Hidden Data'!$E$121)))," ")</f>
        <v>0</v>
      </c>
      <c r="T126" s="68">
        <f>IF($C126&lt;&gt;" ",IF($A$38="",0,(10.4394*((($C126*$D$38/100)^1.852)/(($B$59^1.852)*(VLOOKUP($B$38,'Hidden Data'!$A$4:$E$17,(IF($B$18="SCH 40",3,IF($B$18="SCH 80",4,5))))^4.8655))*'Hidden Data'!$E$122)))," ")</f>
        <v>0</v>
      </c>
      <c r="U126" s="67">
        <f t="shared" si="12"/>
        <v>0</v>
      </c>
      <c r="V126" s="175">
        <f t="shared" si="15"/>
        <v>0.80112264543926148</v>
      </c>
      <c r="W126" s="175">
        <f t="shared" si="16"/>
        <v>50.801122645439264</v>
      </c>
      <c r="Z126" s="141">
        <f t="shared" si="18"/>
        <v>0.37521717018736211</v>
      </c>
      <c r="AA126" s="141">
        <f t="shared" si="19"/>
        <v>-0.45484017186085879</v>
      </c>
      <c r="AB126" s="153" t="e">
        <f t="shared" si="20"/>
        <v>#N/A</v>
      </c>
      <c r="AC126" s="154" t="e">
        <f t="shared" si="21"/>
        <v>#N/A</v>
      </c>
      <c r="AD126" s="164" t="e">
        <f t="shared" si="22"/>
        <v>#N/A</v>
      </c>
      <c r="AE126" s="165" t="e">
        <f t="shared" si="23"/>
        <v>#N/A</v>
      </c>
      <c r="AF126" s="154" t="e">
        <f t="shared" si="24"/>
        <v>#N/A</v>
      </c>
      <c r="AG126" s="154" t="e">
        <f t="shared" si="25"/>
        <v>#N/A</v>
      </c>
      <c r="AH126" s="164" t="e">
        <f t="shared" si="26"/>
        <v>#N/A</v>
      </c>
      <c r="AI126" s="165" t="e">
        <f t="shared" si="27"/>
        <v>#N/A</v>
      </c>
      <c r="AJ126" s="154" t="e">
        <f t="shared" si="28"/>
        <v>#N/A</v>
      </c>
      <c r="AK126" s="154" t="e">
        <f t="shared" si="29"/>
        <v>#N/A</v>
      </c>
      <c r="AL126" s="164" t="e">
        <f t="shared" si="30"/>
        <v>#N/A</v>
      </c>
      <c r="AM126" s="165" t="e">
        <f t="shared" si="31"/>
        <v>#N/A</v>
      </c>
      <c r="AN126" s="154" t="e">
        <f t="shared" si="32"/>
        <v>#N/A</v>
      </c>
      <c r="AO126" s="155" t="e">
        <f t="shared" si="33"/>
        <v>#N/A</v>
      </c>
      <c r="AP126" s="153" t="e">
        <f t="shared" si="34"/>
        <v>#N/A</v>
      </c>
      <c r="AQ126" s="154" t="e">
        <f t="shared" si="35"/>
        <v>#N/A</v>
      </c>
      <c r="AR126" s="164" t="e">
        <f t="shared" si="36"/>
        <v>#N/A</v>
      </c>
      <c r="AS126" s="165" t="e">
        <f t="shared" si="37"/>
        <v>#N/A</v>
      </c>
      <c r="AT126" s="154" t="e">
        <f t="shared" si="38"/>
        <v>#N/A</v>
      </c>
      <c r="AU126" s="154" t="e">
        <f t="shared" si="39"/>
        <v>#N/A</v>
      </c>
      <c r="AV126" s="164" t="e">
        <f t="shared" si="40"/>
        <v>#N/A</v>
      </c>
      <c r="AW126" s="165" t="e">
        <f t="shared" si="41"/>
        <v>#N/A</v>
      </c>
      <c r="AX126" s="154" t="e">
        <f t="shared" si="42"/>
        <v>#N/A</v>
      </c>
      <c r="AY126" s="154" t="e">
        <f t="shared" si="43"/>
        <v>#N/A</v>
      </c>
      <c r="AZ126" s="164" t="e">
        <f t="shared" si="44"/>
        <v>#N/A</v>
      </c>
      <c r="BA126" s="165" t="e">
        <f t="shared" si="45"/>
        <v>#N/A</v>
      </c>
      <c r="BB126" s="154" t="e">
        <f t="shared" si="46"/>
        <v>#N/A</v>
      </c>
      <c r="BC126" s="155" t="e">
        <f t="shared" si="47"/>
        <v>#N/A</v>
      </c>
      <c r="BD126" s="153" t="e">
        <f t="shared" si="48"/>
        <v>#N/A</v>
      </c>
      <c r="BE126" s="154" t="e">
        <f t="shared" si="49"/>
        <v>#N/A</v>
      </c>
      <c r="BF126" s="164" t="e">
        <f t="shared" si="50"/>
        <v>#N/A</v>
      </c>
      <c r="BG126" s="165" t="e">
        <f t="shared" si="51"/>
        <v>#N/A</v>
      </c>
      <c r="BH126" s="154" t="e">
        <f t="shared" si="52"/>
        <v>#N/A</v>
      </c>
      <c r="BI126" s="154" t="e">
        <f t="shared" si="53"/>
        <v>#N/A</v>
      </c>
      <c r="BJ126" s="164" t="e">
        <f t="shared" si="54"/>
        <v>#N/A</v>
      </c>
      <c r="BK126" s="165" t="e">
        <f t="shared" si="55"/>
        <v>#N/A</v>
      </c>
      <c r="BL126" s="154" t="e">
        <f t="shared" si="56"/>
        <v>#N/A</v>
      </c>
      <c r="BM126" s="154" t="e">
        <f t="shared" si="57"/>
        <v>#N/A</v>
      </c>
      <c r="BN126" s="164" t="e">
        <f t="shared" si="58"/>
        <v>#N/A</v>
      </c>
      <c r="BO126" s="165" t="e">
        <f t="shared" si="59"/>
        <v>#N/A</v>
      </c>
      <c r="BP126" s="154" t="e">
        <f t="shared" si="60"/>
        <v>#N/A</v>
      </c>
      <c r="BQ126" s="155" t="e">
        <f t="shared" si="61"/>
        <v>#N/A</v>
      </c>
      <c r="BR126" s="153" t="e">
        <f t="shared" si="62"/>
        <v>#N/A</v>
      </c>
      <c r="BS126" s="154" t="e">
        <f t="shared" si="63"/>
        <v>#N/A</v>
      </c>
      <c r="BT126" s="164" t="e">
        <f t="shared" si="64"/>
        <v>#N/A</v>
      </c>
      <c r="BU126" s="165" t="e">
        <f t="shared" si="65"/>
        <v>#N/A</v>
      </c>
      <c r="BV126" s="154" t="e">
        <f t="shared" si="66"/>
        <v>#N/A</v>
      </c>
      <c r="BW126" s="154" t="e">
        <f t="shared" si="67"/>
        <v>#N/A</v>
      </c>
      <c r="BX126" s="164" t="e">
        <f t="shared" si="68"/>
        <v>#N/A</v>
      </c>
      <c r="BY126" s="165" t="e">
        <f t="shared" si="69"/>
        <v>#N/A</v>
      </c>
      <c r="BZ126" s="154" t="e">
        <f t="shared" si="70"/>
        <v>#N/A</v>
      </c>
      <c r="CA126" s="154" t="e">
        <f t="shared" si="71"/>
        <v>#N/A</v>
      </c>
      <c r="CB126" s="164" t="e">
        <f t="shared" si="72"/>
        <v>#N/A</v>
      </c>
      <c r="CC126" s="165" t="e">
        <f t="shared" si="73"/>
        <v>#N/A</v>
      </c>
      <c r="CD126" s="154" t="e">
        <f t="shared" si="74"/>
        <v>#N/A</v>
      </c>
      <c r="CE126" s="155" t="e">
        <f t="shared" si="75"/>
        <v>#N/A</v>
      </c>
    </row>
    <row r="127" spans="2:83" s="59" customFormat="1" hidden="1" x14ac:dyDescent="0.2">
      <c r="B127" s="59">
        <f t="shared" si="17"/>
        <v>52</v>
      </c>
      <c r="C127" s="67">
        <f t="shared" si="13"/>
        <v>52</v>
      </c>
      <c r="D127" s="67"/>
      <c r="E127" s="67">
        <f>IF(C127&lt;&gt;" ",$B$9, " ")</f>
        <v>8</v>
      </c>
      <c r="F127" s="68">
        <f>IF(C127&lt;&gt;" ",((10.4394*(($C127^1.852)/(($B$59^1.852)*(VLOOKUP($B$17,'Hidden Data'!$A$4:$E$17,(IF($B$18="SCH 40",3,IF($B$18="SCH 80",4,5))))^4.8655))*$B$16))+IF($B$15&lt;2,0,(10.4394*((($C$19/100*$C127)^1.852)/(($B$59^1.852)*(VLOOKUP($B$20,'Hidden Data'!$A$4:$E$17,(IF($B$21="SCH 40",3,IF($B$21="SCH 80",4,5))))^4.8655))*$B$19)))+IF($B$15&lt;3,0,(10.4394*((($C$22/100*$C127)^1.852)/(($B$59^1.852)*(VLOOKUP($B$23,'Hidden Data'!$A$4:$E$17,(IF($B$24="SCH 40",3,IF($B$24="SCH 80",4,5))))^4.8655))*$B$22)))+K127+L127+M127+P127+Q127+R127+S127+T127)*(1+$B$42/100), " ")</f>
        <v>11.082472319620953</v>
      </c>
      <c r="G127" s="68">
        <f t="shared" si="14"/>
        <v>19.082472319620955</v>
      </c>
      <c r="H127" s="68"/>
      <c r="I127" s="68">
        <f t="shared" si="8"/>
        <v>0</v>
      </c>
      <c r="J127" s="68">
        <f>IF(C127&lt;&gt;" ",IF($B$48="Spider Valve",($C127/448.83*(('Spider Valve Sizing'!$B$10^2*19.64*$B$60*SQRT($B$49))/'Spider Valve Sizing'!$B$25))^2/(2*$B$60^2*(PI()/4*('Spider Valve Sizing'!$B$10/12)^2)^2*32.2),0)," ")</f>
        <v>0</v>
      </c>
      <c r="K127" s="68">
        <f>IF(C127&lt;&gt;" ",(IF($B$26="No",0,(10.4394*(((1/$B$27*$C127)^1.852)/(($B$59^1.852)*(VLOOKUP($B$29,'Hidden Data'!$A$4:$E$17,(IF($B$30="SCH 40",3,IF($B$30="SCH 80",4,5))))^4.8655))*($B$28/3)))))," ")</f>
        <v>0</v>
      </c>
      <c r="L127" s="67">
        <f t="shared" si="9"/>
        <v>0</v>
      </c>
      <c r="M127" s="67">
        <f t="shared" si="10"/>
        <v>0</v>
      </c>
      <c r="N127" s="69">
        <f>IF($B$48="Low Pressure Pipe",(IF($C127&lt;&gt;" ",($B$50*$AC$564)," ")),IF($B$48="Spider Valve",(IF($C127&lt;&gt;" ",(($B$60*(PI()/4*'Spider Valve Sizing'!$B$10^2)/144*SQRT(2*32.2*$B$49))*448.83)/(('Spider Valve Sizing'!$B$10^2*19.64*$B$60*SQRT($B$49))/'Spider Valve Sizing'!$B$25)," ")),IF(AND(OR($B$48="Non-Pressurized",$B$48="force main")=TRUE,$C$49="yes"),$F$49,NA())))</f>
        <v>30</v>
      </c>
      <c r="O127" s="68">
        <f t="shared" si="11"/>
        <v>19.082472319620955</v>
      </c>
      <c r="P127" s="68">
        <f>IF($C127&lt;&gt;" ",IF($A$34="",0,(10.4394*((($C127*$D$34/100)^1.852)/(($B$59^1.852)*(VLOOKUP($B$34,'Hidden Data'!$A$4:$E$17,(IF($B$18="SCH 40",3,IF($B$18="SCH 80",4,5))))^4.8655))*'Hidden Data'!$E$118)))," ")</f>
        <v>0.29067313659855215</v>
      </c>
      <c r="Q127" s="68">
        <f>IF($C127&lt;&gt;" ",IF($A$35="",0,(10.4394*((($C127*$D$35/100)^1.852)/(($B$59^1.852)*(VLOOKUP($B$35,'Hidden Data'!$A$4:$E$17,(IF($B$18="SCH 40",3,IF($B$18="SCH 80",4,5))))^4.8655))*'Hidden Data'!$E$119)))," ")</f>
        <v>0.96145729797982626</v>
      </c>
      <c r="R127" s="68">
        <f>IF($C127&lt;&gt;" ",IF($A$36="",0,(10.4394*((($C127*$D$36/100)^1.852)/(($B$59^1.852)*(VLOOKUP($B$36,'Hidden Data'!$A$4:$E$17,(IF($B$18="SCH 40",3,IF($B$18="SCH 80",4,5))))^4.8655))*'Hidden Data'!$E$120)))," ")</f>
        <v>0</v>
      </c>
      <c r="S127" s="68">
        <f>IF($C127&lt;&gt;" ",IF($A$37="",0,(10.4394*((($C127*$D$37/100)^1.852)/(($B$59^1.852)*(VLOOKUP($B$37,'Hidden Data'!$A$4:$E$17,(IF($B$18="SCH 40",3,IF($B$18="SCH 80",4,5))))^4.8655))*'Hidden Data'!$E$121)))," ")</f>
        <v>0</v>
      </c>
      <c r="T127" s="68">
        <f>IF($C127&lt;&gt;" ",IF($A$38="",0,(10.4394*((($C127*$D$38/100)^1.852)/(($B$59^1.852)*(VLOOKUP($B$38,'Hidden Data'!$A$4:$E$17,(IF($B$18="SCH 40",3,IF($B$18="SCH 80",4,5))))^4.8655))*'Hidden Data'!$E$122)))," ")</f>
        <v>0</v>
      </c>
      <c r="U127" s="67">
        <f t="shared" si="12"/>
        <v>0</v>
      </c>
      <c r="V127" s="175">
        <f t="shared" si="15"/>
        <v>0.81793611086343876</v>
      </c>
      <c r="W127" s="175">
        <f t="shared" si="16"/>
        <v>52.817936110863435</v>
      </c>
      <c r="Z127" s="141">
        <f t="shared" si="18"/>
        <v>0.38822699105685388</v>
      </c>
      <c r="AA127" s="141">
        <f t="shared" si="19"/>
        <v>-1.1053312153354469</v>
      </c>
      <c r="AB127" s="153" t="e">
        <f t="shared" si="20"/>
        <v>#N/A</v>
      </c>
      <c r="AC127" s="154" t="e">
        <f t="shared" si="21"/>
        <v>#N/A</v>
      </c>
      <c r="AD127" s="164" t="e">
        <f t="shared" si="22"/>
        <v>#N/A</v>
      </c>
      <c r="AE127" s="165" t="e">
        <f t="shared" si="23"/>
        <v>#N/A</v>
      </c>
      <c r="AF127" s="154" t="e">
        <f t="shared" si="24"/>
        <v>#N/A</v>
      </c>
      <c r="AG127" s="154" t="e">
        <f t="shared" si="25"/>
        <v>#N/A</v>
      </c>
      <c r="AH127" s="164" t="e">
        <f t="shared" si="26"/>
        <v>#N/A</v>
      </c>
      <c r="AI127" s="165" t="e">
        <f t="shared" si="27"/>
        <v>#N/A</v>
      </c>
      <c r="AJ127" s="154" t="e">
        <f t="shared" si="28"/>
        <v>#N/A</v>
      </c>
      <c r="AK127" s="154" t="e">
        <f t="shared" si="29"/>
        <v>#N/A</v>
      </c>
      <c r="AL127" s="164" t="e">
        <f t="shared" si="30"/>
        <v>#N/A</v>
      </c>
      <c r="AM127" s="165" t="e">
        <f t="shared" si="31"/>
        <v>#N/A</v>
      </c>
      <c r="AN127" s="154" t="e">
        <f t="shared" si="32"/>
        <v>#N/A</v>
      </c>
      <c r="AO127" s="155" t="e">
        <f t="shared" si="33"/>
        <v>#N/A</v>
      </c>
      <c r="AP127" s="153" t="e">
        <f t="shared" si="34"/>
        <v>#N/A</v>
      </c>
      <c r="AQ127" s="154" t="e">
        <f t="shared" si="35"/>
        <v>#N/A</v>
      </c>
      <c r="AR127" s="164" t="e">
        <f t="shared" si="36"/>
        <v>#N/A</v>
      </c>
      <c r="AS127" s="165" t="e">
        <f t="shared" si="37"/>
        <v>#N/A</v>
      </c>
      <c r="AT127" s="154" t="e">
        <f t="shared" si="38"/>
        <v>#N/A</v>
      </c>
      <c r="AU127" s="154" t="e">
        <f t="shared" si="39"/>
        <v>#N/A</v>
      </c>
      <c r="AV127" s="164" t="e">
        <f t="shared" si="40"/>
        <v>#N/A</v>
      </c>
      <c r="AW127" s="165" t="e">
        <f t="shared" si="41"/>
        <v>#N/A</v>
      </c>
      <c r="AX127" s="154" t="e">
        <f t="shared" si="42"/>
        <v>#N/A</v>
      </c>
      <c r="AY127" s="154" t="e">
        <f t="shared" si="43"/>
        <v>#N/A</v>
      </c>
      <c r="AZ127" s="164" t="e">
        <f t="shared" si="44"/>
        <v>#N/A</v>
      </c>
      <c r="BA127" s="165" t="e">
        <f t="shared" si="45"/>
        <v>#N/A</v>
      </c>
      <c r="BB127" s="154" t="e">
        <f t="shared" si="46"/>
        <v>#N/A</v>
      </c>
      <c r="BC127" s="155" t="e">
        <f t="shared" si="47"/>
        <v>#N/A</v>
      </c>
      <c r="BD127" s="153" t="e">
        <f t="shared" si="48"/>
        <v>#N/A</v>
      </c>
      <c r="BE127" s="154" t="e">
        <f t="shared" si="49"/>
        <v>#N/A</v>
      </c>
      <c r="BF127" s="164" t="e">
        <f t="shared" si="50"/>
        <v>#N/A</v>
      </c>
      <c r="BG127" s="165" t="e">
        <f t="shared" si="51"/>
        <v>#N/A</v>
      </c>
      <c r="BH127" s="154" t="e">
        <f t="shared" si="52"/>
        <v>#N/A</v>
      </c>
      <c r="BI127" s="154" t="e">
        <f t="shared" si="53"/>
        <v>#N/A</v>
      </c>
      <c r="BJ127" s="164" t="e">
        <f t="shared" si="54"/>
        <v>#N/A</v>
      </c>
      <c r="BK127" s="165" t="e">
        <f t="shared" si="55"/>
        <v>#N/A</v>
      </c>
      <c r="BL127" s="154" t="e">
        <f t="shared" si="56"/>
        <v>#N/A</v>
      </c>
      <c r="BM127" s="154" t="e">
        <f t="shared" si="57"/>
        <v>#N/A</v>
      </c>
      <c r="BN127" s="164" t="e">
        <f t="shared" si="58"/>
        <v>#N/A</v>
      </c>
      <c r="BO127" s="165" t="e">
        <f t="shared" si="59"/>
        <v>#N/A</v>
      </c>
      <c r="BP127" s="154" t="e">
        <f t="shared" si="60"/>
        <v>#N/A</v>
      </c>
      <c r="BQ127" s="155" t="e">
        <f t="shared" si="61"/>
        <v>#N/A</v>
      </c>
      <c r="BR127" s="153" t="e">
        <f t="shared" si="62"/>
        <v>#N/A</v>
      </c>
      <c r="BS127" s="154" t="e">
        <f t="shared" si="63"/>
        <v>#N/A</v>
      </c>
      <c r="BT127" s="164" t="e">
        <f t="shared" si="64"/>
        <v>#N/A</v>
      </c>
      <c r="BU127" s="165" t="e">
        <f t="shared" si="65"/>
        <v>#N/A</v>
      </c>
      <c r="BV127" s="154" t="e">
        <f t="shared" si="66"/>
        <v>#N/A</v>
      </c>
      <c r="BW127" s="154" t="e">
        <f t="shared" si="67"/>
        <v>#N/A</v>
      </c>
      <c r="BX127" s="164" t="e">
        <f t="shared" si="68"/>
        <v>#N/A</v>
      </c>
      <c r="BY127" s="165" t="e">
        <f t="shared" si="69"/>
        <v>#N/A</v>
      </c>
      <c r="BZ127" s="154" t="e">
        <f t="shared" si="70"/>
        <v>#N/A</v>
      </c>
      <c r="CA127" s="154" t="e">
        <f t="shared" si="71"/>
        <v>#N/A</v>
      </c>
      <c r="CB127" s="164" t="e">
        <f t="shared" si="72"/>
        <v>#N/A</v>
      </c>
      <c r="CC127" s="165" t="e">
        <f t="shared" si="73"/>
        <v>#N/A</v>
      </c>
      <c r="CD127" s="154" t="e">
        <f t="shared" si="74"/>
        <v>#N/A</v>
      </c>
      <c r="CE127" s="155" t="e">
        <f t="shared" si="75"/>
        <v>#N/A</v>
      </c>
    </row>
    <row r="128" spans="2:83" s="59" customFormat="1" hidden="1" x14ac:dyDescent="0.2">
      <c r="B128" s="59">
        <f t="shared" si="17"/>
        <v>54</v>
      </c>
      <c r="C128" s="67">
        <f t="shared" si="13"/>
        <v>54</v>
      </c>
      <c r="D128" s="67"/>
      <c r="E128" s="67">
        <f>IF(C128&lt;&gt;" ",$B$9, " ")</f>
        <v>8</v>
      </c>
      <c r="F128" s="68">
        <f>IF(C128&lt;&gt;" ",((10.4394*(($C128^1.852)/(($B$59^1.852)*(VLOOKUP($B$17,'Hidden Data'!$A$4:$E$17,(IF($B$18="SCH 40",3,IF($B$18="SCH 80",4,5))))^4.8655))*$B$16))+IF($B$15&lt;2,0,(10.4394*((($C$19/100*$C128)^1.852)/(($B$59^1.852)*(VLOOKUP($B$20,'Hidden Data'!$A$4:$E$17,(IF($B$21="SCH 40",3,IF($B$21="SCH 80",4,5))))^4.8655))*$B$19)))+IF($B$15&lt;3,0,(10.4394*((($C$22/100*$C128)^1.852)/(($B$59^1.852)*(VLOOKUP($B$23,'Hidden Data'!$A$4:$E$17,(IF($B$24="SCH 40",3,IF($B$24="SCH 80",4,5))))^4.8655))*$B$22)))+K128+L128+M128+P128+Q128+R128+S128+T128)*(1+$B$42/100), " ")</f>
        <v>11.88479530142116</v>
      </c>
      <c r="G128" s="68">
        <f t="shared" si="14"/>
        <v>19.88479530142116</v>
      </c>
      <c r="H128" s="68"/>
      <c r="I128" s="68">
        <f t="shared" si="8"/>
        <v>0</v>
      </c>
      <c r="J128" s="68">
        <f>IF(C128&lt;&gt;" ",IF($B$48="Spider Valve",($C128/448.83*(('Spider Valve Sizing'!$B$10^2*19.64*$B$60*SQRT($B$49))/'Spider Valve Sizing'!$B$25))^2/(2*$B$60^2*(PI()/4*('Spider Valve Sizing'!$B$10/12)^2)^2*32.2),0)," ")</f>
        <v>0</v>
      </c>
      <c r="K128" s="68">
        <f>IF(C128&lt;&gt;" ",(IF($B$26="No",0,(10.4394*(((1/$B$27*$C128)^1.852)/(($B$59^1.852)*(VLOOKUP($B$29,'Hidden Data'!$A$4:$E$17,(IF($B$30="SCH 40",3,IF($B$30="SCH 80",4,5))))^4.8655))*($B$28/3)))))," ")</f>
        <v>0</v>
      </c>
      <c r="L128" s="67">
        <f t="shared" si="9"/>
        <v>0</v>
      </c>
      <c r="M128" s="67">
        <f t="shared" si="10"/>
        <v>0</v>
      </c>
      <c r="N128" s="69">
        <f>IF($B$48="Low Pressure Pipe",(IF($C128&lt;&gt;" ",($B$50*$AC$564)," ")),IF($B$48="Spider Valve",(IF($C128&lt;&gt;" ",(($B$60*(PI()/4*'Spider Valve Sizing'!$B$10^2)/144*SQRT(2*32.2*$B$49))*448.83)/(('Spider Valve Sizing'!$B$10^2*19.64*$B$60*SQRT($B$49))/'Spider Valve Sizing'!$B$25)," ")),IF(AND(OR($B$48="Non-Pressurized",$B$48="force main")=TRUE,$C$49="yes"),$F$49,NA())))</f>
        <v>30</v>
      </c>
      <c r="O128" s="68">
        <f t="shared" si="11"/>
        <v>19.88479530142116</v>
      </c>
      <c r="P128" s="68">
        <f>IF($C128&lt;&gt;" ",IF($A$34="",0,(10.4394*((($C128*$D$34/100)^1.852)/(($B$59^1.852)*(VLOOKUP($B$34,'Hidden Data'!$A$4:$E$17,(IF($B$18="SCH 40",3,IF($B$18="SCH 80",4,5))))^4.8655))*'Hidden Data'!$E$118)))," ")</f>
        <v>0.31171661236452153</v>
      </c>
      <c r="Q128" s="68">
        <f>IF($C128&lt;&gt;" ",IF($A$35="",0,(10.4394*((($C128*$D$35/100)^1.852)/(($B$59^1.852)*(VLOOKUP($B$35,'Hidden Data'!$A$4:$E$17,(IF($B$18="SCH 40",3,IF($B$18="SCH 80",4,5))))^4.8655))*'Hidden Data'!$E$119)))," ")</f>
        <v>1.0310626408980326</v>
      </c>
      <c r="R128" s="68">
        <f>IF($C128&lt;&gt;" ",IF($A$36="",0,(10.4394*((($C128*$D$36/100)^1.852)/(($B$59^1.852)*(VLOOKUP($B$36,'Hidden Data'!$A$4:$E$17,(IF($B$18="SCH 40",3,IF($B$18="SCH 80",4,5))))^4.8655))*'Hidden Data'!$E$120)))," ")</f>
        <v>0</v>
      </c>
      <c r="S128" s="68">
        <f>IF($C128&lt;&gt;" ",IF($A$37="",0,(10.4394*((($C128*$D$37/100)^1.852)/(($B$59^1.852)*(VLOOKUP($B$37,'Hidden Data'!$A$4:$E$17,(IF($B$18="SCH 40",3,IF($B$18="SCH 80",4,5))))^4.8655))*'Hidden Data'!$E$121)))," ")</f>
        <v>0</v>
      </c>
      <c r="T128" s="68">
        <f>IF($C128&lt;&gt;" ",IF($A$38="",0,(10.4394*((($C128*$D$38/100)^1.852)/(($B$59^1.852)*(VLOOKUP($B$38,'Hidden Data'!$A$4:$E$17,(IF($B$18="SCH 40",3,IF($B$18="SCH 80",4,5))))^4.8655))*'Hidden Data'!$E$122)))," ")</f>
        <v>0</v>
      </c>
      <c r="U128" s="67">
        <f t="shared" si="12"/>
        <v>0</v>
      </c>
      <c r="V128" s="175">
        <f t="shared" si="15"/>
        <v>0.83495414289476655</v>
      </c>
      <c r="W128" s="175">
        <f t="shared" si="16"/>
        <v>54.834954142894766</v>
      </c>
      <c r="Z128" s="141">
        <f t="shared" si="18"/>
        <v>0.40116149090010289</v>
      </c>
      <c r="AA128" s="141">
        <f t="shared" si="19"/>
        <v>-1.7779252071843956</v>
      </c>
      <c r="AB128" s="153" t="e">
        <f t="shared" si="20"/>
        <v>#N/A</v>
      </c>
      <c r="AC128" s="154" t="e">
        <f t="shared" si="21"/>
        <v>#N/A</v>
      </c>
      <c r="AD128" s="164" t="e">
        <f t="shared" si="22"/>
        <v>#N/A</v>
      </c>
      <c r="AE128" s="165" t="e">
        <f t="shared" si="23"/>
        <v>#N/A</v>
      </c>
      <c r="AF128" s="154" t="e">
        <f t="shared" si="24"/>
        <v>#N/A</v>
      </c>
      <c r="AG128" s="154" t="e">
        <f t="shared" si="25"/>
        <v>#N/A</v>
      </c>
      <c r="AH128" s="164" t="e">
        <f t="shared" si="26"/>
        <v>#N/A</v>
      </c>
      <c r="AI128" s="165" t="e">
        <f t="shared" si="27"/>
        <v>#N/A</v>
      </c>
      <c r="AJ128" s="154" t="e">
        <f t="shared" si="28"/>
        <v>#N/A</v>
      </c>
      <c r="AK128" s="154" t="e">
        <f t="shared" si="29"/>
        <v>#N/A</v>
      </c>
      <c r="AL128" s="164" t="e">
        <f t="shared" si="30"/>
        <v>#N/A</v>
      </c>
      <c r="AM128" s="165" t="e">
        <f t="shared" si="31"/>
        <v>#N/A</v>
      </c>
      <c r="AN128" s="154" t="e">
        <f t="shared" si="32"/>
        <v>#N/A</v>
      </c>
      <c r="AO128" s="155" t="e">
        <f t="shared" si="33"/>
        <v>#N/A</v>
      </c>
      <c r="AP128" s="153" t="e">
        <f t="shared" si="34"/>
        <v>#N/A</v>
      </c>
      <c r="AQ128" s="154" t="e">
        <f t="shared" si="35"/>
        <v>#N/A</v>
      </c>
      <c r="AR128" s="164" t="e">
        <f t="shared" si="36"/>
        <v>#N/A</v>
      </c>
      <c r="AS128" s="165" t="e">
        <f t="shared" si="37"/>
        <v>#N/A</v>
      </c>
      <c r="AT128" s="154" t="e">
        <f t="shared" si="38"/>
        <v>#N/A</v>
      </c>
      <c r="AU128" s="154" t="e">
        <f t="shared" si="39"/>
        <v>#N/A</v>
      </c>
      <c r="AV128" s="164" t="e">
        <f t="shared" si="40"/>
        <v>#N/A</v>
      </c>
      <c r="AW128" s="165" t="e">
        <f t="shared" si="41"/>
        <v>#N/A</v>
      </c>
      <c r="AX128" s="154" t="e">
        <f t="shared" si="42"/>
        <v>#N/A</v>
      </c>
      <c r="AY128" s="154" t="e">
        <f t="shared" si="43"/>
        <v>#N/A</v>
      </c>
      <c r="AZ128" s="164" t="e">
        <f t="shared" si="44"/>
        <v>#N/A</v>
      </c>
      <c r="BA128" s="165" t="e">
        <f t="shared" si="45"/>
        <v>#N/A</v>
      </c>
      <c r="BB128" s="154" t="e">
        <f t="shared" si="46"/>
        <v>#N/A</v>
      </c>
      <c r="BC128" s="155" t="e">
        <f t="shared" si="47"/>
        <v>#N/A</v>
      </c>
      <c r="BD128" s="153" t="e">
        <f t="shared" si="48"/>
        <v>#N/A</v>
      </c>
      <c r="BE128" s="154" t="e">
        <f t="shared" si="49"/>
        <v>#N/A</v>
      </c>
      <c r="BF128" s="164" t="e">
        <f t="shared" si="50"/>
        <v>#N/A</v>
      </c>
      <c r="BG128" s="165" t="e">
        <f t="shared" si="51"/>
        <v>#N/A</v>
      </c>
      <c r="BH128" s="154" t="e">
        <f t="shared" si="52"/>
        <v>#N/A</v>
      </c>
      <c r="BI128" s="154" t="e">
        <f t="shared" si="53"/>
        <v>#N/A</v>
      </c>
      <c r="BJ128" s="164" t="e">
        <f t="shared" si="54"/>
        <v>#N/A</v>
      </c>
      <c r="BK128" s="165" t="e">
        <f t="shared" si="55"/>
        <v>#N/A</v>
      </c>
      <c r="BL128" s="154" t="e">
        <f t="shared" si="56"/>
        <v>#N/A</v>
      </c>
      <c r="BM128" s="154" t="e">
        <f t="shared" si="57"/>
        <v>#N/A</v>
      </c>
      <c r="BN128" s="164" t="e">
        <f t="shared" si="58"/>
        <v>#N/A</v>
      </c>
      <c r="BO128" s="165" t="e">
        <f t="shared" si="59"/>
        <v>#N/A</v>
      </c>
      <c r="BP128" s="154" t="e">
        <f t="shared" si="60"/>
        <v>#N/A</v>
      </c>
      <c r="BQ128" s="155" t="e">
        <f t="shared" si="61"/>
        <v>#N/A</v>
      </c>
      <c r="BR128" s="153" t="e">
        <f t="shared" si="62"/>
        <v>#N/A</v>
      </c>
      <c r="BS128" s="154" t="e">
        <f t="shared" si="63"/>
        <v>#N/A</v>
      </c>
      <c r="BT128" s="164" t="e">
        <f t="shared" si="64"/>
        <v>#N/A</v>
      </c>
      <c r="BU128" s="165" t="e">
        <f t="shared" si="65"/>
        <v>#N/A</v>
      </c>
      <c r="BV128" s="154" t="e">
        <f t="shared" si="66"/>
        <v>#N/A</v>
      </c>
      <c r="BW128" s="154" t="e">
        <f t="shared" si="67"/>
        <v>#N/A</v>
      </c>
      <c r="BX128" s="164" t="e">
        <f t="shared" si="68"/>
        <v>#N/A</v>
      </c>
      <c r="BY128" s="165" t="e">
        <f t="shared" si="69"/>
        <v>#N/A</v>
      </c>
      <c r="BZ128" s="154" t="e">
        <f t="shared" si="70"/>
        <v>#N/A</v>
      </c>
      <c r="CA128" s="154" t="e">
        <f t="shared" si="71"/>
        <v>#N/A</v>
      </c>
      <c r="CB128" s="164" t="e">
        <f t="shared" si="72"/>
        <v>#N/A</v>
      </c>
      <c r="CC128" s="165" t="e">
        <f t="shared" si="73"/>
        <v>#N/A</v>
      </c>
      <c r="CD128" s="154" t="e">
        <f t="shared" si="74"/>
        <v>#N/A</v>
      </c>
      <c r="CE128" s="155" t="e">
        <f t="shared" si="75"/>
        <v>#N/A</v>
      </c>
    </row>
    <row r="129" spans="2:83" s="59" customFormat="1" hidden="1" x14ac:dyDescent="0.2">
      <c r="B129" s="59">
        <f t="shared" si="17"/>
        <v>56</v>
      </c>
      <c r="C129" s="67">
        <f t="shared" si="13"/>
        <v>56</v>
      </c>
      <c r="D129" s="67"/>
      <c r="E129" s="67">
        <f>IF(C129&lt;&gt;" ",$B$9, " ")</f>
        <v>8</v>
      </c>
      <c r="F129" s="68">
        <f>IF(C129&lt;&gt;" ",((10.4394*(($C129^1.852)/(($B$59^1.852)*(VLOOKUP($B$17,'Hidden Data'!$A$4:$E$17,(IF($B$18="SCH 40",3,IF($B$18="SCH 80",4,5))))^4.8655))*$B$16))+IF($B$15&lt;2,0,(10.4394*((($C$19/100*$C129)^1.852)/(($B$59^1.852)*(VLOOKUP($B$20,'Hidden Data'!$A$4:$E$17,(IF($B$21="SCH 40",3,IF($B$21="SCH 80",4,5))))^4.8655))*$B$19)))+IF($B$15&lt;3,0,(10.4394*((($C$22/100*$C129)^1.852)/(($B$59^1.852)*(VLOOKUP($B$23,'Hidden Data'!$A$4:$E$17,(IF($B$24="SCH 40",3,IF($B$24="SCH 80",4,5))))^4.8655))*$B$22)))+K129+L129+M129+P129+Q129+R129+S129+T129)*(1+$B$42/100), " ")</f>
        <v>12.71284315342816</v>
      </c>
      <c r="G129" s="68">
        <f t="shared" si="14"/>
        <v>20.71284315342816</v>
      </c>
      <c r="H129" s="68"/>
      <c r="I129" s="68">
        <f t="shared" si="8"/>
        <v>0</v>
      </c>
      <c r="J129" s="68">
        <f>IF(C129&lt;&gt;" ",IF($B$48="Spider Valve",($C129/448.83*(('Spider Valve Sizing'!$B$10^2*19.64*$B$60*SQRT($B$49))/'Spider Valve Sizing'!$B$25))^2/(2*$B$60^2*(PI()/4*('Spider Valve Sizing'!$B$10/12)^2)^2*32.2),0)," ")</f>
        <v>0</v>
      </c>
      <c r="K129" s="68">
        <f>IF(C129&lt;&gt;" ",(IF($B$26="No",0,(10.4394*(((1/$B$27*$C129)^1.852)/(($B$59^1.852)*(VLOOKUP($B$29,'Hidden Data'!$A$4:$E$17,(IF($B$30="SCH 40",3,IF($B$30="SCH 80",4,5))))^4.8655))*($B$28/3)))))," ")</f>
        <v>0</v>
      </c>
      <c r="L129" s="67">
        <f t="shared" si="9"/>
        <v>0</v>
      </c>
      <c r="M129" s="67">
        <f t="shared" si="10"/>
        <v>0</v>
      </c>
      <c r="N129" s="69">
        <f>IF($B$48="Low Pressure Pipe",(IF($C129&lt;&gt;" ",($B$50*$AC$564)," ")),IF($B$48="Spider Valve",(IF($C129&lt;&gt;" ",(($B$60*(PI()/4*'Spider Valve Sizing'!$B$10^2)/144*SQRT(2*32.2*$B$49))*448.83)/(('Spider Valve Sizing'!$B$10^2*19.64*$B$60*SQRT($B$49))/'Spider Valve Sizing'!$B$25)," ")),IF(AND(OR($B$48="Non-Pressurized",$B$48="force main")=TRUE,$C$49="yes"),$F$49,NA())))</f>
        <v>30</v>
      </c>
      <c r="O129" s="68">
        <f t="shared" si="11"/>
        <v>20.71284315342816</v>
      </c>
      <c r="P129" s="68">
        <f>IF($C129&lt;&gt;" ",IF($A$34="",0,(10.4394*((($C129*$D$34/100)^1.852)/(($B$59^1.852)*(VLOOKUP($B$34,'Hidden Data'!$A$4:$E$17,(IF($B$18="SCH 40",3,IF($B$18="SCH 80",4,5))))^4.8655))*'Hidden Data'!$E$118)))," ")</f>
        <v>0.33343480479081228</v>
      </c>
      <c r="Q129" s="68">
        <f>IF($C129&lt;&gt;" ",IF($A$35="",0,(10.4394*((($C129*$D$35/100)^1.852)/(($B$59^1.852)*(VLOOKUP($B$35,'Hidden Data'!$A$4:$E$17,(IF($B$18="SCH 40",3,IF($B$18="SCH 80",4,5))))^4.8655))*'Hidden Data'!$E$119)))," ")</f>
        <v>1.1028997389234558</v>
      </c>
      <c r="R129" s="68">
        <f>IF($C129&lt;&gt;" ",IF($A$36="",0,(10.4394*((($C129*$D$36/100)^1.852)/(($B$59^1.852)*(VLOOKUP($B$36,'Hidden Data'!$A$4:$E$17,(IF($B$18="SCH 40",3,IF($B$18="SCH 80",4,5))))^4.8655))*'Hidden Data'!$E$120)))," ")</f>
        <v>0</v>
      </c>
      <c r="S129" s="68">
        <f>IF($C129&lt;&gt;" ",IF($A$37="",0,(10.4394*((($C129*$D$37/100)^1.852)/(($B$59^1.852)*(VLOOKUP($B$37,'Hidden Data'!$A$4:$E$17,(IF($B$18="SCH 40",3,IF($B$18="SCH 80",4,5))))^4.8655))*'Hidden Data'!$E$121)))," ")</f>
        <v>0</v>
      </c>
      <c r="T129" s="68">
        <f>IF($C129&lt;&gt;" ",IF($A$38="",0,(10.4394*((($C129*$D$38/100)^1.852)/(($B$59^1.852)*(VLOOKUP($B$38,'Hidden Data'!$A$4:$E$17,(IF($B$18="SCH 40",3,IF($B$18="SCH 80",4,5))))^4.8655))*'Hidden Data'!$E$122)))," ")</f>
        <v>0</v>
      </c>
      <c r="U129" s="67">
        <f t="shared" si="12"/>
        <v>0</v>
      </c>
      <c r="V129" s="175">
        <f t="shared" si="15"/>
        <v>0.85216152095412245</v>
      </c>
      <c r="W129" s="175">
        <f t="shared" si="16"/>
        <v>56.85216152095412</v>
      </c>
      <c r="Z129" s="141">
        <f t="shared" si="18"/>
        <v>0.41402392600349991</v>
      </c>
      <c r="AA129" s="141">
        <f t="shared" si="19"/>
        <v>-2.4724967027678346</v>
      </c>
      <c r="AB129" s="153" t="e">
        <f t="shared" si="20"/>
        <v>#N/A</v>
      </c>
      <c r="AC129" s="154" t="e">
        <f t="shared" si="21"/>
        <v>#N/A</v>
      </c>
      <c r="AD129" s="164" t="e">
        <f t="shared" si="22"/>
        <v>#N/A</v>
      </c>
      <c r="AE129" s="165" t="e">
        <f t="shared" si="23"/>
        <v>#N/A</v>
      </c>
      <c r="AF129" s="154" t="e">
        <f t="shared" si="24"/>
        <v>#N/A</v>
      </c>
      <c r="AG129" s="154" t="e">
        <f t="shared" si="25"/>
        <v>#N/A</v>
      </c>
      <c r="AH129" s="164" t="e">
        <f t="shared" si="26"/>
        <v>#N/A</v>
      </c>
      <c r="AI129" s="165" t="e">
        <f t="shared" si="27"/>
        <v>#N/A</v>
      </c>
      <c r="AJ129" s="154" t="e">
        <f t="shared" si="28"/>
        <v>#N/A</v>
      </c>
      <c r="AK129" s="154" t="e">
        <f t="shared" si="29"/>
        <v>#N/A</v>
      </c>
      <c r="AL129" s="164" t="e">
        <f t="shared" si="30"/>
        <v>#N/A</v>
      </c>
      <c r="AM129" s="165" t="e">
        <f t="shared" si="31"/>
        <v>#N/A</v>
      </c>
      <c r="AN129" s="154" t="e">
        <f t="shared" si="32"/>
        <v>#N/A</v>
      </c>
      <c r="AO129" s="155" t="e">
        <f t="shared" si="33"/>
        <v>#N/A</v>
      </c>
      <c r="AP129" s="153" t="e">
        <f t="shared" si="34"/>
        <v>#N/A</v>
      </c>
      <c r="AQ129" s="154" t="e">
        <f t="shared" si="35"/>
        <v>#N/A</v>
      </c>
      <c r="AR129" s="164" t="e">
        <f t="shared" si="36"/>
        <v>#N/A</v>
      </c>
      <c r="AS129" s="165" t="e">
        <f t="shared" si="37"/>
        <v>#N/A</v>
      </c>
      <c r="AT129" s="154" t="e">
        <f t="shared" si="38"/>
        <v>#N/A</v>
      </c>
      <c r="AU129" s="154" t="e">
        <f t="shared" si="39"/>
        <v>#N/A</v>
      </c>
      <c r="AV129" s="164" t="e">
        <f t="shared" si="40"/>
        <v>#N/A</v>
      </c>
      <c r="AW129" s="165" t="e">
        <f t="shared" si="41"/>
        <v>#N/A</v>
      </c>
      <c r="AX129" s="154" t="e">
        <f t="shared" si="42"/>
        <v>#N/A</v>
      </c>
      <c r="AY129" s="154" t="e">
        <f t="shared" si="43"/>
        <v>#N/A</v>
      </c>
      <c r="AZ129" s="164" t="e">
        <f t="shared" si="44"/>
        <v>#N/A</v>
      </c>
      <c r="BA129" s="165" t="e">
        <f t="shared" si="45"/>
        <v>#N/A</v>
      </c>
      <c r="BB129" s="154" t="e">
        <f t="shared" si="46"/>
        <v>#N/A</v>
      </c>
      <c r="BC129" s="155" t="e">
        <f t="shared" si="47"/>
        <v>#N/A</v>
      </c>
      <c r="BD129" s="153" t="e">
        <f t="shared" si="48"/>
        <v>#N/A</v>
      </c>
      <c r="BE129" s="154" t="e">
        <f t="shared" si="49"/>
        <v>#N/A</v>
      </c>
      <c r="BF129" s="164" t="e">
        <f t="shared" si="50"/>
        <v>#N/A</v>
      </c>
      <c r="BG129" s="165" t="e">
        <f t="shared" si="51"/>
        <v>#N/A</v>
      </c>
      <c r="BH129" s="154" t="e">
        <f t="shared" si="52"/>
        <v>#N/A</v>
      </c>
      <c r="BI129" s="154" t="e">
        <f t="shared" si="53"/>
        <v>#N/A</v>
      </c>
      <c r="BJ129" s="164" t="e">
        <f t="shared" si="54"/>
        <v>#N/A</v>
      </c>
      <c r="BK129" s="165" t="e">
        <f t="shared" si="55"/>
        <v>#N/A</v>
      </c>
      <c r="BL129" s="154" t="e">
        <f t="shared" si="56"/>
        <v>#N/A</v>
      </c>
      <c r="BM129" s="154" t="e">
        <f t="shared" si="57"/>
        <v>#N/A</v>
      </c>
      <c r="BN129" s="164" t="e">
        <f t="shared" si="58"/>
        <v>#N/A</v>
      </c>
      <c r="BO129" s="165" t="e">
        <f t="shared" si="59"/>
        <v>#N/A</v>
      </c>
      <c r="BP129" s="154" t="e">
        <f t="shared" si="60"/>
        <v>#N/A</v>
      </c>
      <c r="BQ129" s="155" t="e">
        <f t="shared" si="61"/>
        <v>#N/A</v>
      </c>
      <c r="BR129" s="153" t="e">
        <f t="shared" si="62"/>
        <v>#N/A</v>
      </c>
      <c r="BS129" s="154" t="e">
        <f t="shared" si="63"/>
        <v>#N/A</v>
      </c>
      <c r="BT129" s="164" t="e">
        <f t="shared" si="64"/>
        <v>#N/A</v>
      </c>
      <c r="BU129" s="165" t="e">
        <f t="shared" si="65"/>
        <v>#N/A</v>
      </c>
      <c r="BV129" s="154" t="e">
        <f t="shared" si="66"/>
        <v>#N/A</v>
      </c>
      <c r="BW129" s="154" t="e">
        <f t="shared" si="67"/>
        <v>#N/A</v>
      </c>
      <c r="BX129" s="164" t="e">
        <f t="shared" si="68"/>
        <v>#N/A</v>
      </c>
      <c r="BY129" s="165" t="e">
        <f t="shared" si="69"/>
        <v>#N/A</v>
      </c>
      <c r="BZ129" s="154" t="e">
        <f t="shared" si="70"/>
        <v>#N/A</v>
      </c>
      <c r="CA129" s="154" t="e">
        <f t="shared" si="71"/>
        <v>#N/A</v>
      </c>
      <c r="CB129" s="164" t="e">
        <f t="shared" si="72"/>
        <v>#N/A</v>
      </c>
      <c r="CC129" s="165" t="e">
        <f t="shared" si="73"/>
        <v>#N/A</v>
      </c>
      <c r="CD129" s="154" t="e">
        <f t="shared" si="74"/>
        <v>#N/A</v>
      </c>
      <c r="CE129" s="155" t="e">
        <f t="shared" si="75"/>
        <v>#N/A</v>
      </c>
    </row>
    <row r="130" spans="2:83" s="59" customFormat="1" hidden="1" x14ac:dyDescent="0.2">
      <c r="B130" s="59">
        <f t="shared" si="17"/>
        <v>58</v>
      </c>
      <c r="C130" s="67">
        <f t="shared" si="13"/>
        <v>58</v>
      </c>
      <c r="D130" s="67"/>
      <c r="E130" s="67">
        <f>IF(C130&lt;&gt;" ",$B$9, " ")</f>
        <v>8</v>
      </c>
      <c r="F130" s="68">
        <f>IF(C130&lt;&gt;" ",((10.4394*(($C130^1.852)/(($B$59^1.852)*(VLOOKUP($B$17,'Hidden Data'!$A$4:$E$17,(IF($B$18="SCH 40",3,IF($B$18="SCH 80",4,5))))^4.8655))*$B$16))+IF($B$15&lt;2,0,(10.4394*((($C$19/100*$C130)^1.852)/(($B$59^1.852)*(VLOOKUP($B$20,'Hidden Data'!$A$4:$E$17,(IF($B$21="SCH 40",3,IF($B$21="SCH 80",4,5))))^4.8655))*$B$19)))+IF($B$15&lt;3,0,(10.4394*((($C$22/100*$C130)^1.852)/(($B$59^1.852)*(VLOOKUP($B$23,'Hidden Data'!$A$4:$E$17,(IF($B$24="SCH 40",3,IF($B$24="SCH 80",4,5))))^4.8655))*$B$22)))+K130+L130+M130+P130+Q130+R130+S130+T130)*(1+$B$42/100), " ")</f>
        <v>13.566477750887977</v>
      </c>
      <c r="G130" s="68">
        <f t="shared" si="14"/>
        <v>21.566477750887977</v>
      </c>
      <c r="H130" s="68"/>
      <c r="I130" s="68">
        <f t="shared" si="8"/>
        <v>0</v>
      </c>
      <c r="J130" s="68">
        <f>IF(C130&lt;&gt;" ",IF($B$48="Spider Valve",($C130/448.83*(('Spider Valve Sizing'!$B$10^2*19.64*$B$60*SQRT($B$49))/'Spider Valve Sizing'!$B$25))^2/(2*$B$60^2*(PI()/4*('Spider Valve Sizing'!$B$10/12)^2)^2*32.2),0)," ")</f>
        <v>0</v>
      </c>
      <c r="K130" s="68">
        <f>IF(C130&lt;&gt;" ",(IF($B$26="No",0,(10.4394*(((1/$B$27*$C130)^1.852)/(($B$59^1.852)*(VLOOKUP($B$29,'Hidden Data'!$A$4:$E$17,(IF($B$30="SCH 40",3,IF($B$30="SCH 80",4,5))))^4.8655))*($B$28/3)))))," ")</f>
        <v>0</v>
      </c>
      <c r="L130" s="67">
        <f t="shared" si="9"/>
        <v>0</v>
      </c>
      <c r="M130" s="67">
        <f t="shared" si="10"/>
        <v>0</v>
      </c>
      <c r="N130" s="69">
        <f>IF($B$48="Low Pressure Pipe",(IF($C130&lt;&gt;" ",($B$50*$AC$564)," ")),IF($B$48="Spider Valve",(IF($C130&lt;&gt;" ",(($B$60*(PI()/4*'Spider Valve Sizing'!$B$10^2)/144*SQRT(2*32.2*$B$49))*448.83)/(('Spider Valve Sizing'!$B$10^2*19.64*$B$60*SQRT($B$49))/'Spider Valve Sizing'!$B$25)," ")),IF(AND(OR($B$48="Non-Pressurized",$B$48="force main")=TRUE,$C$49="yes"),$F$49,NA())))</f>
        <v>30</v>
      </c>
      <c r="O130" s="68">
        <f t="shared" si="11"/>
        <v>21.566477750887977</v>
      </c>
      <c r="P130" s="68">
        <f>IF($C130&lt;&gt;" ",IF($A$34="",0,(10.4394*((($C130*$D$34/100)^1.852)/(($B$59^1.852)*(VLOOKUP($B$34,'Hidden Data'!$A$4:$E$17,(IF($B$18="SCH 40",3,IF($B$18="SCH 80",4,5))))^4.8655))*'Hidden Data'!$E$118)))," ")</f>
        <v>0.35582409111579488</v>
      </c>
      <c r="Q130" s="68">
        <f>IF($C130&lt;&gt;" ",IF($A$35="",0,(10.4394*((($C130*$D$35/100)^1.852)/(($B$59^1.852)*(VLOOKUP($B$35,'Hidden Data'!$A$4:$E$17,(IF($B$18="SCH 40",3,IF($B$18="SCH 80",4,5))))^4.8655))*'Hidden Data'!$E$119)))," ")</f>
        <v>1.1769566090753214</v>
      </c>
      <c r="R130" s="68">
        <f>IF($C130&lt;&gt;" ",IF($A$36="",0,(10.4394*((($C130*$D$36/100)^1.852)/(($B$59^1.852)*(VLOOKUP($B$36,'Hidden Data'!$A$4:$E$17,(IF($B$18="SCH 40",3,IF($B$18="SCH 80",4,5))))^4.8655))*'Hidden Data'!$E$120)))," ")</f>
        <v>0</v>
      </c>
      <c r="S130" s="68">
        <f>IF($C130&lt;&gt;" ",IF($A$37="",0,(10.4394*((($C130*$D$37/100)^1.852)/(($B$59^1.852)*(VLOOKUP($B$37,'Hidden Data'!$A$4:$E$17,(IF($B$18="SCH 40",3,IF($B$18="SCH 80",4,5))))^4.8655))*'Hidden Data'!$E$121)))," ")</f>
        <v>0</v>
      </c>
      <c r="T130" s="68">
        <f>IF($C130&lt;&gt;" ",IF($A$38="",0,(10.4394*((($C130*$D$38/100)^1.852)/(($B$59^1.852)*(VLOOKUP($B$38,'Hidden Data'!$A$4:$E$17,(IF($B$18="SCH 40",3,IF($B$18="SCH 80",4,5))))^4.8655))*'Hidden Data'!$E$122)))," ")</f>
        <v>0</v>
      </c>
      <c r="U130" s="67">
        <f t="shared" si="12"/>
        <v>0</v>
      </c>
      <c r="V130" s="175">
        <f t="shared" si="15"/>
        <v>0.86954421972692464</v>
      </c>
      <c r="W130" s="175">
        <f t="shared" si="16"/>
        <v>58.869544219726926</v>
      </c>
      <c r="Z130" s="141">
        <f t="shared" si="18"/>
        <v>0.42681729872990815</v>
      </c>
      <c r="AA130" s="141">
        <f t="shared" si="19"/>
        <v>-3.1889255754466959</v>
      </c>
      <c r="AB130" s="153" t="e">
        <f t="shared" si="20"/>
        <v>#N/A</v>
      </c>
      <c r="AC130" s="154" t="e">
        <f t="shared" si="21"/>
        <v>#N/A</v>
      </c>
      <c r="AD130" s="164" t="e">
        <f t="shared" si="22"/>
        <v>#N/A</v>
      </c>
      <c r="AE130" s="165" t="e">
        <f t="shared" si="23"/>
        <v>#N/A</v>
      </c>
      <c r="AF130" s="154" t="e">
        <f t="shared" si="24"/>
        <v>#N/A</v>
      </c>
      <c r="AG130" s="154" t="e">
        <f t="shared" si="25"/>
        <v>#N/A</v>
      </c>
      <c r="AH130" s="164" t="e">
        <f t="shared" si="26"/>
        <v>#N/A</v>
      </c>
      <c r="AI130" s="165" t="e">
        <f t="shared" si="27"/>
        <v>#N/A</v>
      </c>
      <c r="AJ130" s="154" t="e">
        <f t="shared" si="28"/>
        <v>#N/A</v>
      </c>
      <c r="AK130" s="154" t="e">
        <f t="shared" si="29"/>
        <v>#N/A</v>
      </c>
      <c r="AL130" s="164" t="e">
        <f t="shared" si="30"/>
        <v>#N/A</v>
      </c>
      <c r="AM130" s="165" t="e">
        <f t="shared" si="31"/>
        <v>#N/A</v>
      </c>
      <c r="AN130" s="154" t="e">
        <f t="shared" si="32"/>
        <v>#N/A</v>
      </c>
      <c r="AO130" s="155" t="e">
        <f t="shared" si="33"/>
        <v>#N/A</v>
      </c>
      <c r="AP130" s="153" t="e">
        <f t="shared" si="34"/>
        <v>#N/A</v>
      </c>
      <c r="AQ130" s="154" t="e">
        <f t="shared" si="35"/>
        <v>#N/A</v>
      </c>
      <c r="AR130" s="164" t="e">
        <f t="shared" si="36"/>
        <v>#N/A</v>
      </c>
      <c r="AS130" s="165" t="e">
        <f t="shared" si="37"/>
        <v>#N/A</v>
      </c>
      <c r="AT130" s="154" t="e">
        <f t="shared" si="38"/>
        <v>#N/A</v>
      </c>
      <c r="AU130" s="154" t="e">
        <f t="shared" si="39"/>
        <v>#N/A</v>
      </c>
      <c r="AV130" s="164" t="e">
        <f t="shared" si="40"/>
        <v>#N/A</v>
      </c>
      <c r="AW130" s="165" t="e">
        <f t="shared" si="41"/>
        <v>#N/A</v>
      </c>
      <c r="AX130" s="154" t="e">
        <f t="shared" si="42"/>
        <v>#N/A</v>
      </c>
      <c r="AY130" s="154" t="e">
        <f t="shared" si="43"/>
        <v>#N/A</v>
      </c>
      <c r="AZ130" s="164" t="e">
        <f t="shared" si="44"/>
        <v>#N/A</v>
      </c>
      <c r="BA130" s="165" t="e">
        <f t="shared" si="45"/>
        <v>#N/A</v>
      </c>
      <c r="BB130" s="154" t="e">
        <f t="shared" si="46"/>
        <v>#N/A</v>
      </c>
      <c r="BC130" s="155" t="e">
        <f t="shared" si="47"/>
        <v>#N/A</v>
      </c>
      <c r="BD130" s="153" t="e">
        <f t="shared" si="48"/>
        <v>#N/A</v>
      </c>
      <c r="BE130" s="154" t="e">
        <f t="shared" si="49"/>
        <v>#N/A</v>
      </c>
      <c r="BF130" s="164" t="e">
        <f t="shared" si="50"/>
        <v>#N/A</v>
      </c>
      <c r="BG130" s="165" t="e">
        <f t="shared" si="51"/>
        <v>#N/A</v>
      </c>
      <c r="BH130" s="154" t="e">
        <f t="shared" si="52"/>
        <v>#N/A</v>
      </c>
      <c r="BI130" s="154" t="e">
        <f t="shared" si="53"/>
        <v>#N/A</v>
      </c>
      <c r="BJ130" s="164" t="e">
        <f t="shared" si="54"/>
        <v>#N/A</v>
      </c>
      <c r="BK130" s="165" t="e">
        <f t="shared" si="55"/>
        <v>#N/A</v>
      </c>
      <c r="BL130" s="154" t="e">
        <f t="shared" si="56"/>
        <v>#N/A</v>
      </c>
      <c r="BM130" s="154" t="e">
        <f t="shared" si="57"/>
        <v>#N/A</v>
      </c>
      <c r="BN130" s="164" t="e">
        <f t="shared" si="58"/>
        <v>#N/A</v>
      </c>
      <c r="BO130" s="165" t="e">
        <f t="shared" si="59"/>
        <v>#N/A</v>
      </c>
      <c r="BP130" s="154" t="e">
        <f t="shared" si="60"/>
        <v>#N/A</v>
      </c>
      <c r="BQ130" s="155" t="e">
        <f t="shared" si="61"/>
        <v>#N/A</v>
      </c>
      <c r="BR130" s="153" t="e">
        <f t="shared" si="62"/>
        <v>#N/A</v>
      </c>
      <c r="BS130" s="154" t="e">
        <f t="shared" si="63"/>
        <v>#N/A</v>
      </c>
      <c r="BT130" s="164" t="e">
        <f t="shared" si="64"/>
        <v>#N/A</v>
      </c>
      <c r="BU130" s="165" t="e">
        <f t="shared" si="65"/>
        <v>#N/A</v>
      </c>
      <c r="BV130" s="154" t="e">
        <f t="shared" si="66"/>
        <v>#N/A</v>
      </c>
      <c r="BW130" s="154" t="e">
        <f t="shared" si="67"/>
        <v>#N/A</v>
      </c>
      <c r="BX130" s="164" t="e">
        <f t="shared" si="68"/>
        <v>#N/A</v>
      </c>
      <c r="BY130" s="165" t="e">
        <f t="shared" si="69"/>
        <v>#N/A</v>
      </c>
      <c r="BZ130" s="154" t="e">
        <f t="shared" si="70"/>
        <v>#N/A</v>
      </c>
      <c r="CA130" s="154" t="e">
        <f t="shared" si="71"/>
        <v>#N/A</v>
      </c>
      <c r="CB130" s="164" t="e">
        <f t="shared" si="72"/>
        <v>#N/A</v>
      </c>
      <c r="CC130" s="165" t="e">
        <f t="shared" si="73"/>
        <v>#N/A</v>
      </c>
      <c r="CD130" s="154" t="e">
        <f t="shared" si="74"/>
        <v>#N/A</v>
      </c>
      <c r="CE130" s="155" t="e">
        <f t="shared" si="75"/>
        <v>#N/A</v>
      </c>
    </row>
    <row r="131" spans="2:83" s="59" customFormat="1" hidden="1" x14ac:dyDescent="0.2">
      <c r="B131" s="59">
        <f t="shared" si="17"/>
        <v>60</v>
      </c>
      <c r="C131" s="67">
        <f t="shared" si="13"/>
        <v>60</v>
      </c>
      <c r="D131" s="67"/>
      <c r="E131" s="67">
        <f>IF(C131&lt;&gt;" ",$B$9, " ")</f>
        <v>8</v>
      </c>
      <c r="F131" s="68">
        <f>IF(C131&lt;&gt;" ",((10.4394*(($C131^1.852)/(($B$59^1.852)*(VLOOKUP($B$17,'Hidden Data'!$A$4:$E$17,(IF($B$18="SCH 40",3,IF($B$18="SCH 80",4,5))))^4.8655))*$B$16))+IF($B$15&lt;2,0,(10.4394*((($C$19/100*$C131)^1.852)/(($B$59^1.852)*(VLOOKUP($B$20,'Hidden Data'!$A$4:$E$17,(IF($B$21="SCH 40",3,IF($B$21="SCH 80",4,5))))^4.8655))*$B$19)))+IF($B$15&lt;3,0,(10.4394*((($C$22/100*$C131)^1.852)/(($B$59^1.852)*(VLOOKUP($B$23,'Hidden Data'!$A$4:$E$17,(IF($B$24="SCH 40",3,IF($B$24="SCH 80",4,5))))^4.8655))*$B$22)))+K131+L131+M131+P131+Q131+R131+S131+T131)*(1+$B$42/100), " ")</f>
        <v>14.445566521946803</v>
      </c>
      <c r="G131" s="68">
        <f t="shared" si="14"/>
        <v>22.445566521946802</v>
      </c>
      <c r="H131" s="68"/>
      <c r="I131" s="68">
        <f t="shared" si="8"/>
        <v>0</v>
      </c>
      <c r="J131" s="68">
        <f>IF(C131&lt;&gt;" ",IF($B$48="Spider Valve",($C131/448.83*(('Spider Valve Sizing'!$B$10^2*19.64*$B$60*SQRT($B$49))/'Spider Valve Sizing'!$B$25))^2/(2*$B$60^2*(PI()/4*('Spider Valve Sizing'!$B$10/12)^2)^2*32.2),0)," ")</f>
        <v>0</v>
      </c>
      <c r="K131" s="68">
        <f>IF(C131&lt;&gt;" ",(IF($B$26="No",0,(10.4394*(((1/$B$27*$C131)^1.852)/(($B$59^1.852)*(VLOOKUP($B$29,'Hidden Data'!$A$4:$E$17,(IF($B$30="SCH 40",3,IF($B$30="SCH 80",4,5))))^4.8655))*($B$28/3)))))," ")</f>
        <v>0</v>
      </c>
      <c r="L131" s="67">
        <f t="shared" si="9"/>
        <v>0</v>
      </c>
      <c r="M131" s="67">
        <f t="shared" si="10"/>
        <v>0</v>
      </c>
      <c r="N131" s="69">
        <f>IF($B$48="Low Pressure Pipe",(IF($C131&lt;&gt;" ",($B$50*$AC$564)," ")),IF($B$48="Spider Valve",(IF($C131&lt;&gt;" ",(($B$60*(PI()/4*'Spider Valve Sizing'!$B$10^2)/144*SQRT(2*32.2*$B$49))*448.83)/(('Spider Valve Sizing'!$B$10^2*19.64*$B$60*SQRT($B$49))/'Spider Valve Sizing'!$B$25)," ")),IF(AND(OR($B$48="Non-Pressurized",$B$48="force main")=TRUE,$C$49="yes"),$F$49,NA())))</f>
        <v>30</v>
      </c>
      <c r="O131" s="68">
        <f t="shared" si="11"/>
        <v>22.445566521946802</v>
      </c>
      <c r="P131" s="68">
        <f>IF($C131&lt;&gt;" ",IF($A$34="",0,(10.4394*((($C131*$D$34/100)^1.852)/(($B$59^1.852)*(VLOOKUP($B$34,'Hidden Data'!$A$4:$E$17,(IF($B$18="SCH 40",3,IF($B$18="SCH 80",4,5))))^4.8655))*'Hidden Data'!$E$118)))," ")</f>
        <v>0.37888099422033383</v>
      </c>
      <c r="Q131" s="68">
        <f>IF($C131&lt;&gt;" ",IF($A$35="",0,(10.4394*((($C131*$D$35/100)^1.852)/(($B$59^1.852)*(VLOOKUP($B$35,'Hidden Data'!$A$4:$E$17,(IF($B$18="SCH 40",3,IF($B$18="SCH 80",4,5))))^4.8655))*'Hidden Data'!$E$119)))," ")</f>
        <v>1.2532217501134117</v>
      </c>
      <c r="R131" s="68">
        <f>IF($C131&lt;&gt;" ",IF($A$36="",0,(10.4394*((($C131*$D$36/100)^1.852)/(($B$59^1.852)*(VLOOKUP($B$36,'Hidden Data'!$A$4:$E$17,(IF($B$18="SCH 40",3,IF($B$18="SCH 80",4,5))))^4.8655))*'Hidden Data'!$E$120)))," ")</f>
        <v>0</v>
      </c>
      <c r="S131" s="68">
        <f>IF($C131&lt;&gt;" ",IF($A$37="",0,(10.4394*((($C131*$D$37/100)^1.852)/(($B$59^1.852)*(VLOOKUP($B$37,'Hidden Data'!$A$4:$E$17,(IF($B$18="SCH 40",3,IF($B$18="SCH 80",4,5))))^4.8655))*'Hidden Data'!$E$121)))," ")</f>
        <v>0</v>
      </c>
      <c r="T131" s="68">
        <f>IF($C131&lt;&gt;" ",IF($A$38="",0,(10.4394*((($C131*$D$38/100)^1.852)/(($B$59^1.852)*(VLOOKUP($B$38,'Hidden Data'!$A$4:$E$17,(IF($B$18="SCH 40",3,IF($B$18="SCH 80",4,5))))^4.8655))*'Hidden Data'!$E$122)))," ")</f>
        <v>0</v>
      </c>
      <c r="U131" s="67">
        <f t="shared" si="12"/>
        <v>0</v>
      </c>
      <c r="V131" s="175">
        <f t="shared" si="15"/>
        <v>0.88708931323079421</v>
      </c>
      <c r="W131" s="175">
        <f t="shared" si="16"/>
        <v>60.887089313230796</v>
      </c>
      <c r="Z131" s="141">
        <f t="shared" si="18"/>
        <v>0.43954438552941255</v>
      </c>
      <c r="AA131" s="141">
        <f t="shared" si="19"/>
        <v>-3.9270966098179514</v>
      </c>
      <c r="AB131" s="153" t="e">
        <f t="shared" si="20"/>
        <v>#N/A</v>
      </c>
      <c r="AC131" s="154" t="e">
        <f t="shared" si="21"/>
        <v>#N/A</v>
      </c>
      <c r="AD131" s="164" t="e">
        <f t="shared" si="22"/>
        <v>#N/A</v>
      </c>
      <c r="AE131" s="165" t="e">
        <f t="shared" si="23"/>
        <v>#N/A</v>
      </c>
      <c r="AF131" s="154" t="e">
        <f t="shared" si="24"/>
        <v>#N/A</v>
      </c>
      <c r="AG131" s="154" t="e">
        <f t="shared" si="25"/>
        <v>#N/A</v>
      </c>
      <c r="AH131" s="164" t="e">
        <f t="shared" si="26"/>
        <v>#N/A</v>
      </c>
      <c r="AI131" s="165" t="e">
        <f t="shared" si="27"/>
        <v>#N/A</v>
      </c>
      <c r="AJ131" s="154" t="e">
        <f t="shared" si="28"/>
        <v>#N/A</v>
      </c>
      <c r="AK131" s="154" t="e">
        <f t="shared" si="29"/>
        <v>#N/A</v>
      </c>
      <c r="AL131" s="164" t="e">
        <f t="shared" si="30"/>
        <v>#N/A</v>
      </c>
      <c r="AM131" s="165" t="e">
        <f t="shared" si="31"/>
        <v>#N/A</v>
      </c>
      <c r="AN131" s="154" t="e">
        <f t="shared" si="32"/>
        <v>#N/A</v>
      </c>
      <c r="AO131" s="155" t="e">
        <f t="shared" si="33"/>
        <v>#N/A</v>
      </c>
      <c r="AP131" s="153" t="e">
        <f t="shared" si="34"/>
        <v>#N/A</v>
      </c>
      <c r="AQ131" s="154" t="e">
        <f t="shared" si="35"/>
        <v>#N/A</v>
      </c>
      <c r="AR131" s="164" t="e">
        <f t="shared" si="36"/>
        <v>#N/A</v>
      </c>
      <c r="AS131" s="165" t="e">
        <f t="shared" si="37"/>
        <v>#N/A</v>
      </c>
      <c r="AT131" s="154" t="e">
        <f t="shared" si="38"/>
        <v>#N/A</v>
      </c>
      <c r="AU131" s="154" t="e">
        <f t="shared" si="39"/>
        <v>#N/A</v>
      </c>
      <c r="AV131" s="164" t="e">
        <f t="shared" si="40"/>
        <v>#N/A</v>
      </c>
      <c r="AW131" s="165" t="e">
        <f t="shared" si="41"/>
        <v>#N/A</v>
      </c>
      <c r="AX131" s="154" t="e">
        <f t="shared" si="42"/>
        <v>#N/A</v>
      </c>
      <c r="AY131" s="154" t="e">
        <f t="shared" si="43"/>
        <v>#N/A</v>
      </c>
      <c r="AZ131" s="164" t="e">
        <f t="shared" si="44"/>
        <v>#N/A</v>
      </c>
      <c r="BA131" s="165" t="e">
        <f t="shared" si="45"/>
        <v>#N/A</v>
      </c>
      <c r="BB131" s="154" t="e">
        <f t="shared" si="46"/>
        <v>#N/A</v>
      </c>
      <c r="BC131" s="155" t="e">
        <f t="shared" si="47"/>
        <v>#N/A</v>
      </c>
      <c r="BD131" s="153" t="e">
        <f t="shared" si="48"/>
        <v>#N/A</v>
      </c>
      <c r="BE131" s="154" t="e">
        <f t="shared" si="49"/>
        <v>#N/A</v>
      </c>
      <c r="BF131" s="164" t="e">
        <f t="shared" si="50"/>
        <v>#N/A</v>
      </c>
      <c r="BG131" s="165" t="e">
        <f t="shared" si="51"/>
        <v>#N/A</v>
      </c>
      <c r="BH131" s="154" t="e">
        <f t="shared" si="52"/>
        <v>#N/A</v>
      </c>
      <c r="BI131" s="154" t="e">
        <f t="shared" si="53"/>
        <v>#N/A</v>
      </c>
      <c r="BJ131" s="164" t="e">
        <f t="shared" si="54"/>
        <v>#N/A</v>
      </c>
      <c r="BK131" s="165" t="e">
        <f t="shared" si="55"/>
        <v>#N/A</v>
      </c>
      <c r="BL131" s="154" t="e">
        <f t="shared" si="56"/>
        <v>#N/A</v>
      </c>
      <c r="BM131" s="154" t="e">
        <f t="shared" si="57"/>
        <v>#N/A</v>
      </c>
      <c r="BN131" s="164" t="e">
        <f t="shared" si="58"/>
        <v>#N/A</v>
      </c>
      <c r="BO131" s="165" t="e">
        <f t="shared" si="59"/>
        <v>#N/A</v>
      </c>
      <c r="BP131" s="154" t="e">
        <f t="shared" si="60"/>
        <v>#N/A</v>
      </c>
      <c r="BQ131" s="155" t="e">
        <f t="shared" si="61"/>
        <v>#N/A</v>
      </c>
      <c r="BR131" s="153" t="e">
        <f t="shared" si="62"/>
        <v>#N/A</v>
      </c>
      <c r="BS131" s="154" t="e">
        <f t="shared" si="63"/>
        <v>#N/A</v>
      </c>
      <c r="BT131" s="164" t="e">
        <f t="shared" si="64"/>
        <v>#N/A</v>
      </c>
      <c r="BU131" s="165" t="e">
        <f t="shared" si="65"/>
        <v>#N/A</v>
      </c>
      <c r="BV131" s="154" t="e">
        <f t="shared" si="66"/>
        <v>#N/A</v>
      </c>
      <c r="BW131" s="154" t="e">
        <f t="shared" si="67"/>
        <v>#N/A</v>
      </c>
      <c r="BX131" s="164" t="e">
        <f t="shared" si="68"/>
        <v>#N/A</v>
      </c>
      <c r="BY131" s="165" t="e">
        <f t="shared" si="69"/>
        <v>#N/A</v>
      </c>
      <c r="BZ131" s="154" t="e">
        <f t="shared" si="70"/>
        <v>#N/A</v>
      </c>
      <c r="CA131" s="154" t="e">
        <f t="shared" si="71"/>
        <v>#N/A</v>
      </c>
      <c r="CB131" s="164" t="e">
        <f t="shared" si="72"/>
        <v>#N/A</v>
      </c>
      <c r="CC131" s="165" t="e">
        <f t="shared" si="73"/>
        <v>#N/A</v>
      </c>
      <c r="CD131" s="154" t="e">
        <f t="shared" si="74"/>
        <v>#N/A</v>
      </c>
      <c r="CE131" s="155" t="e">
        <f t="shared" si="75"/>
        <v>#N/A</v>
      </c>
    </row>
    <row r="132" spans="2:83" s="59" customFormat="1" hidden="1" x14ac:dyDescent="0.2">
      <c r="B132" s="59" t="e">
        <f t="shared" si="17"/>
        <v>#N/A</v>
      </c>
      <c r="C132" s="67" t="e">
        <f t="shared" si="13"/>
        <v>#N/A</v>
      </c>
      <c r="D132" s="67"/>
      <c r="E132" s="67" t="e">
        <f>IF(C132&lt;&gt;" ",$B$9, " ")</f>
        <v>#N/A</v>
      </c>
      <c r="F132" s="68" t="e">
        <f>IF(C132&lt;&gt;" ",((10.4394*(($C132^1.852)/(($B$59^1.852)*(VLOOKUP($B$17,'Hidden Data'!$A$4:$E$17,(IF($B$18="SCH 40",3,IF($B$18="SCH 80",4,5))))^4.8655))*$B$16))+IF($B$15&lt;2,0,(10.4394*((($C$19/100*$C132)^1.852)/(($B$59^1.852)*(VLOOKUP($B$20,'Hidden Data'!$A$4:$E$17,(IF($B$21="SCH 40",3,IF($B$21="SCH 80",4,5))))^4.8655))*$B$19)))+IF($B$15&lt;3,0,(10.4394*((($C$22/100*$C132)^1.852)/(($B$59^1.852)*(VLOOKUP($B$23,'Hidden Data'!$A$4:$E$17,(IF($B$24="SCH 40",3,IF($B$24="SCH 80",4,5))))^4.8655))*$B$22)))+K132+L132+M132+P132+Q132+R132+S132+T132)*(1+$B$42/100), " ")</f>
        <v>#N/A</v>
      </c>
      <c r="G132" s="68" t="e">
        <f t="shared" si="14"/>
        <v>#N/A</v>
      </c>
      <c r="H132" s="68"/>
      <c r="I132" s="68" t="e">
        <f t="shared" si="8"/>
        <v>#N/A</v>
      </c>
      <c r="J132" s="68" t="e">
        <f>IF(C132&lt;&gt;" ",IF($B$48="Spider Valve",($C132/448.83*(('Spider Valve Sizing'!$B$10^2*19.64*$B$60*SQRT($B$49))/'Spider Valve Sizing'!$B$25))^2/(2*$B$60^2*(PI()/4*('Spider Valve Sizing'!$B$10/12)^2)^2*32.2),0)," ")</f>
        <v>#N/A</v>
      </c>
      <c r="K132" s="68" t="e">
        <f>IF(C132&lt;&gt;" ",(IF($B$26="No",0,(10.4394*(((1/$B$27*$C132)^1.852)/(($B$59^1.852)*(VLOOKUP($B$29,'Hidden Data'!$A$4:$E$17,(IF($B$30="SCH 40",3,IF($B$30="SCH 80",4,5))))^4.8655))*($B$28/3)))))," ")</f>
        <v>#N/A</v>
      </c>
      <c r="L132" s="67" t="e">
        <f t="shared" si="9"/>
        <v>#N/A</v>
      </c>
      <c r="M132" s="67" t="e">
        <f t="shared" si="10"/>
        <v>#N/A</v>
      </c>
      <c r="N132" s="69">
        <f>IF($B$48="Low Pressure Pipe",(IF($C132&lt;&gt;" ",($B$50*$AC$564)," ")),IF($B$48="Spider Valve",(IF($C132&lt;&gt;" ",(($B$60*(PI()/4*'Spider Valve Sizing'!$B$10^2)/144*SQRT(2*32.2*$B$49))*448.83)/(('Spider Valve Sizing'!$B$10^2*19.64*$B$60*SQRT($B$49))/'Spider Valve Sizing'!$B$25)," ")),IF(AND(OR($B$48="Non-Pressurized",$B$48="force main")=TRUE,$C$49="yes"),$F$49,NA())))</f>
        <v>30</v>
      </c>
      <c r="O132" s="68" t="e">
        <f t="shared" si="11"/>
        <v>#N/A</v>
      </c>
      <c r="P132" s="68" t="e">
        <f>IF($C132&lt;&gt;" ",IF($A$34="",0,(10.4394*((($C132*$D$34/100)^1.852)/(($B$59^1.852)*(VLOOKUP($B$34,'Hidden Data'!$A$4:$E$17,(IF($B$18="SCH 40",3,IF($B$18="SCH 80",4,5))))^4.8655))*'Hidden Data'!$E$118)))," ")</f>
        <v>#N/A</v>
      </c>
      <c r="Q132" s="68" t="e">
        <f>IF($C132&lt;&gt;" ",IF($A$35="",0,(10.4394*((($C132*$D$35/100)^1.852)/(($B$59^1.852)*(VLOOKUP($B$35,'Hidden Data'!$A$4:$E$17,(IF($B$18="SCH 40",3,IF($B$18="SCH 80",4,5))))^4.8655))*'Hidden Data'!$E$119)))," ")</f>
        <v>#N/A</v>
      </c>
      <c r="R132" s="68" t="e">
        <f>IF($C132&lt;&gt;" ",IF($A$36="",0,(10.4394*((($C132*$D$36/100)^1.852)/(($B$59^1.852)*(VLOOKUP($B$36,'Hidden Data'!$A$4:$E$17,(IF($B$18="SCH 40",3,IF($B$18="SCH 80",4,5))))^4.8655))*'Hidden Data'!$E$120)))," ")</f>
        <v>#N/A</v>
      </c>
      <c r="S132" s="68" t="e">
        <f>IF($C132&lt;&gt;" ",IF($A$37="",0,(10.4394*((($C132*$D$37/100)^1.852)/(($B$59^1.852)*(VLOOKUP($B$37,'Hidden Data'!$A$4:$E$17,(IF($B$18="SCH 40",3,IF($B$18="SCH 80",4,5))))^4.8655))*'Hidden Data'!$E$121)))," ")</f>
        <v>#N/A</v>
      </c>
      <c r="T132" s="68" t="e">
        <f>IF($C132&lt;&gt;" ",IF($A$38="",0,(10.4394*((($C132*$D$38/100)^1.852)/(($B$59^1.852)*(VLOOKUP($B$38,'Hidden Data'!$A$4:$E$17,(IF($B$18="SCH 40",3,IF($B$18="SCH 80",4,5))))^4.8655))*'Hidden Data'!$E$122)))," ")</f>
        <v>#N/A</v>
      </c>
      <c r="U132" s="67" t="e">
        <f t="shared" si="12"/>
        <v>#N/A</v>
      </c>
      <c r="V132" s="175" t="e">
        <f t="shared" si="15"/>
        <v>#N/A</v>
      </c>
      <c r="W132" s="175" t="e">
        <f t="shared" si="16"/>
        <v>#N/A</v>
      </c>
      <c r="Z132" s="141" t="e">
        <f t="shared" si="18"/>
        <v>#N/A</v>
      </c>
      <c r="AA132" s="141" t="e">
        <f t="shared" si="19"/>
        <v>#N/A</v>
      </c>
      <c r="AB132" s="153" t="e">
        <f t="shared" si="20"/>
        <v>#N/A</v>
      </c>
      <c r="AC132" s="154" t="e">
        <f t="shared" si="21"/>
        <v>#N/A</v>
      </c>
      <c r="AD132" s="164" t="e">
        <f t="shared" si="22"/>
        <v>#N/A</v>
      </c>
      <c r="AE132" s="165" t="e">
        <f t="shared" si="23"/>
        <v>#N/A</v>
      </c>
      <c r="AF132" s="154" t="e">
        <f t="shared" si="24"/>
        <v>#N/A</v>
      </c>
      <c r="AG132" s="154" t="e">
        <f t="shared" si="25"/>
        <v>#N/A</v>
      </c>
      <c r="AH132" s="164" t="e">
        <f t="shared" si="26"/>
        <v>#N/A</v>
      </c>
      <c r="AI132" s="165" t="e">
        <f t="shared" si="27"/>
        <v>#N/A</v>
      </c>
      <c r="AJ132" s="154" t="e">
        <f t="shared" si="28"/>
        <v>#N/A</v>
      </c>
      <c r="AK132" s="154" t="e">
        <f t="shared" si="29"/>
        <v>#N/A</v>
      </c>
      <c r="AL132" s="164" t="e">
        <f t="shared" si="30"/>
        <v>#N/A</v>
      </c>
      <c r="AM132" s="165" t="e">
        <f t="shared" si="31"/>
        <v>#N/A</v>
      </c>
      <c r="AN132" s="154" t="e">
        <f t="shared" si="32"/>
        <v>#N/A</v>
      </c>
      <c r="AO132" s="155" t="e">
        <f t="shared" si="33"/>
        <v>#N/A</v>
      </c>
      <c r="AP132" s="153" t="e">
        <f t="shared" si="34"/>
        <v>#N/A</v>
      </c>
      <c r="AQ132" s="154" t="e">
        <f t="shared" si="35"/>
        <v>#N/A</v>
      </c>
      <c r="AR132" s="164" t="e">
        <f t="shared" si="36"/>
        <v>#N/A</v>
      </c>
      <c r="AS132" s="165" t="e">
        <f t="shared" si="37"/>
        <v>#N/A</v>
      </c>
      <c r="AT132" s="154" t="e">
        <f t="shared" si="38"/>
        <v>#N/A</v>
      </c>
      <c r="AU132" s="154" t="e">
        <f t="shared" si="39"/>
        <v>#N/A</v>
      </c>
      <c r="AV132" s="164" t="e">
        <f t="shared" si="40"/>
        <v>#N/A</v>
      </c>
      <c r="AW132" s="165" t="e">
        <f t="shared" si="41"/>
        <v>#N/A</v>
      </c>
      <c r="AX132" s="154" t="e">
        <f t="shared" si="42"/>
        <v>#N/A</v>
      </c>
      <c r="AY132" s="154" t="e">
        <f t="shared" si="43"/>
        <v>#N/A</v>
      </c>
      <c r="AZ132" s="164" t="e">
        <f t="shared" si="44"/>
        <v>#N/A</v>
      </c>
      <c r="BA132" s="165" t="e">
        <f t="shared" si="45"/>
        <v>#N/A</v>
      </c>
      <c r="BB132" s="154" t="e">
        <f t="shared" si="46"/>
        <v>#N/A</v>
      </c>
      <c r="BC132" s="155" t="e">
        <f t="shared" si="47"/>
        <v>#N/A</v>
      </c>
      <c r="BD132" s="153" t="e">
        <f t="shared" si="48"/>
        <v>#N/A</v>
      </c>
      <c r="BE132" s="154" t="e">
        <f t="shared" si="49"/>
        <v>#N/A</v>
      </c>
      <c r="BF132" s="164" t="e">
        <f t="shared" si="50"/>
        <v>#N/A</v>
      </c>
      <c r="BG132" s="165" t="e">
        <f t="shared" si="51"/>
        <v>#N/A</v>
      </c>
      <c r="BH132" s="154" t="e">
        <f t="shared" si="52"/>
        <v>#N/A</v>
      </c>
      <c r="BI132" s="154" t="e">
        <f t="shared" si="53"/>
        <v>#N/A</v>
      </c>
      <c r="BJ132" s="164" t="e">
        <f t="shared" si="54"/>
        <v>#N/A</v>
      </c>
      <c r="BK132" s="165" t="e">
        <f t="shared" si="55"/>
        <v>#N/A</v>
      </c>
      <c r="BL132" s="154" t="e">
        <f t="shared" si="56"/>
        <v>#N/A</v>
      </c>
      <c r="BM132" s="154" t="e">
        <f t="shared" si="57"/>
        <v>#N/A</v>
      </c>
      <c r="BN132" s="164" t="e">
        <f t="shared" si="58"/>
        <v>#N/A</v>
      </c>
      <c r="BO132" s="165" t="e">
        <f t="shared" si="59"/>
        <v>#N/A</v>
      </c>
      <c r="BP132" s="154" t="e">
        <f t="shared" si="60"/>
        <v>#N/A</v>
      </c>
      <c r="BQ132" s="155" t="e">
        <f t="shared" si="61"/>
        <v>#N/A</v>
      </c>
      <c r="BR132" s="153" t="e">
        <f t="shared" si="62"/>
        <v>#N/A</v>
      </c>
      <c r="BS132" s="154" t="e">
        <f t="shared" si="63"/>
        <v>#N/A</v>
      </c>
      <c r="BT132" s="164" t="e">
        <f t="shared" si="64"/>
        <v>#N/A</v>
      </c>
      <c r="BU132" s="165" t="e">
        <f t="shared" si="65"/>
        <v>#N/A</v>
      </c>
      <c r="BV132" s="154" t="e">
        <f t="shared" si="66"/>
        <v>#N/A</v>
      </c>
      <c r="BW132" s="154" t="e">
        <f t="shared" si="67"/>
        <v>#N/A</v>
      </c>
      <c r="BX132" s="164" t="e">
        <f t="shared" si="68"/>
        <v>#N/A</v>
      </c>
      <c r="BY132" s="165" t="e">
        <f t="shared" si="69"/>
        <v>#N/A</v>
      </c>
      <c r="BZ132" s="154" t="e">
        <f t="shared" si="70"/>
        <v>#N/A</v>
      </c>
      <c r="CA132" s="154" t="e">
        <f t="shared" si="71"/>
        <v>#N/A</v>
      </c>
      <c r="CB132" s="164" t="e">
        <f t="shared" si="72"/>
        <v>#N/A</v>
      </c>
      <c r="CC132" s="165" t="e">
        <f t="shared" si="73"/>
        <v>#N/A</v>
      </c>
      <c r="CD132" s="154" t="e">
        <f t="shared" si="74"/>
        <v>#N/A</v>
      </c>
      <c r="CE132" s="155" t="e">
        <f t="shared" si="75"/>
        <v>#N/A</v>
      </c>
    </row>
    <row r="133" spans="2:83" s="59" customFormat="1" hidden="1" x14ac:dyDescent="0.2">
      <c r="B133" s="59" t="e">
        <f t="shared" si="17"/>
        <v>#N/A</v>
      </c>
      <c r="C133" s="67" t="e">
        <f t="shared" si="13"/>
        <v>#N/A</v>
      </c>
      <c r="D133" s="67"/>
      <c r="E133" s="67" t="e">
        <f>IF(C133&lt;&gt;" ",$B$9, " ")</f>
        <v>#N/A</v>
      </c>
      <c r="F133" s="68" t="e">
        <f>IF(C133&lt;&gt;" ",((10.4394*(($C133^1.852)/(($B$59^1.852)*(VLOOKUP($B$17,'Hidden Data'!$A$4:$E$17,(IF($B$18="SCH 40",3,IF($B$18="SCH 80",4,5))))^4.8655))*$B$16))+IF($B$15&lt;2,0,(10.4394*((($C$19/100*$C133)^1.852)/(($B$59^1.852)*(VLOOKUP($B$20,'Hidden Data'!$A$4:$E$17,(IF($B$21="SCH 40",3,IF($B$21="SCH 80",4,5))))^4.8655))*$B$19)))+IF($B$15&lt;3,0,(10.4394*((($C$22/100*$C133)^1.852)/(($B$59^1.852)*(VLOOKUP($B$23,'Hidden Data'!$A$4:$E$17,(IF($B$24="SCH 40",3,IF($B$24="SCH 80",4,5))))^4.8655))*$B$22)))+K133+L133+M133+P133+Q133+R133+S133+T133)*(1+$B$42/100), " ")</f>
        <v>#N/A</v>
      </c>
      <c r="G133" s="68" t="e">
        <f t="shared" si="14"/>
        <v>#N/A</v>
      </c>
      <c r="H133" s="68"/>
      <c r="I133" s="68" t="e">
        <f t="shared" si="8"/>
        <v>#N/A</v>
      </c>
      <c r="J133" s="68" t="e">
        <f>IF(C133&lt;&gt;" ",IF($B$48="Spider Valve",($C133/448.83*(('Spider Valve Sizing'!$B$10^2*19.64*$B$60*SQRT($B$49))/'Spider Valve Sizing'!$B$25))^2/(2*$B$60^2*(PI()/4*('Spider Valve Sizing'!$B$10/12)^2)^2*32.2),0)," ")</f>
        <v>#N/A</v>
      </c>
      <c r="K133" s="68" t="e">
        <f>IF(C133&lt;&gt;" ",(IF($B$26="No",0,(10.4394*(((1/$B$27*$C133)^1.852)/(($B$59^1.852)*(VLOOKUP($B$29,'Hidden Data'!$A$4:$E$17,(IF($B$30="SCH 40",3,IF($B$30="SCH 80",4,5))))^4.8655))*($B$28/3)))))," ")</f>
        <v>#N/A</v>
      </c>
      <c r="L133" s="67" t="e">
        <f t="shared" si="9"/>
        <v>#N/A</v>
      </c>
      <c r="M133" s="67" t="e">
        <f t="shared" si="10"/>
        <v>#N/A</v>
      </c>
      <c r="N133" s="69">
        <f>IF($B$48="Low Pressure Pipe",(IF($C133&lt;&gt;" ",($B$50*$AC$564)," ")),IF($B$48="Spider Valve",(IF($C133&lt;&gt;" ",(($B$60*(PI()/4*'Spider Valve Sizing'!$B$10^2)/144*SQRT(2*32.2*$B$49))*448.83)/(('Spider Valve Sizing'!$B$10^2*19.64*$B$60*SQRT($B$49))/'Spider Valve Sizing'!$B$25)," ")),IF(AND(OR($B$48="Non-Pressurized",$B$48="force main")=TRUE,$C$49="yes"),$F$49,NA())))</f>
        <v>30</v>
      </c>
      <c r="O133" s="68" t="e">
        <f t="shared" si="11"/>
        <v>#N/A</v>
      </c>
      <c r="P133" s="68" t="e">
        <f>IF($C133&lt;&gt;" ",IF($A$34="",0,(10.4394*((($C133*$D$34/100)^1.852)/(($B$59^1.852)*(VLOOKUP($B$34,'Hidden Data'!$A$4:$E$17,(IF($B$18="SCH 40",3,IF($B$18="SCH 80",4,5))))^4.8655))*'Hidden Data'!$E$118)))," ")</f>
        <v>#N/A</v>
      </c>
      <c r="Q133" s="68" t="e">
        <f>IF($C133&lt;&gt;" ",IF($A$35="",0,(10.4394*((($C133*$D$35/100)^1.852)/(($B$59^1.852)*(VLOOKUP($B$35,'Hidden Data'!$A$4:$E$17,(IF($B$18="SCH 40",3,IF($B$18="SCH 80",4,5))))^4.8655))*'Hidden Data'!$E$119)))," ")</f>
        <v>#N/A</v>
      </c>
      <c r="R133" s="68" t="e">
        <f>IF($C133&lt;&gt;" ",IF($A$36="",0,(10.4394*((($C133*$D$36/100)^1.852)/(($B$59^1.852)*(VLOOKUP($B$36,'Hidden Data'!$A$4:$E$17,(IF($B$18="SCH 40",3,IF($B$18="SCH 80",4,5))))^4.8655))*'Hidden Data'!$E$120)))," ")</f>
        <v>#N/A</v>
      </c>
      <c r="S133" s="68" t="e">
        <f>IF($C133&lt;&gt;" ",IF($A$37="",0,(10.4394*((($C133*$D$37/100)^1.852)/(($B$59^1.852)*(VLOOKUP($B$37,'Hidden Data'!$A$4:$E$17,(IF($B$18="SCH 40",3,IF($B$18="SCH 80",4,5))))^4.8655))*'Hidden Data'!$E$121)))," ")</f>
        <v>#N/A</v>
      </c>
      <c r="T133" s="68" t="e">
        <f>IF($C133&lt;&gt;" ",IF($A$38="",0,(10.4394*((($C133*$D$38/100)^1.852)/(($B$59^1.852)*(VLOOKUP($B$38,'Hidden Data'!$A$4:$E$17,(IF($B$18="SCH 40",3,IF($B$18="SCH 80",4,5))))^4.8655))*'Hidden Data'!$E$122)))," ")</f>
        <v>#N/A</v>
      </c>
      <c r="U133" s="67" t="e">
        <f t="shared" si="12"/>
        <v>#N/A</v>
      </c>
      <c r="V133" s="175" t="e">
        <f t="shared" si="15"/>
        <v>#N/A</v>
      </c>
      <c r="W133" s="175" t="e">
        <f t="shared" si="16"/>
        <v>#N/A</v>
      </c>
      <c r="Z133" s="141" t="e">
        <f t="shared" si="18"/>
        <v>#N/A</v>
      </c>
      <c r="AA133" s="141" t="e">
        <f t="shared" si="19"/>
        <v>#N/A</v>
      </c>
      <c r="AB133" s="153" t="e">
        <f t="shared" si="20"/>
        <v>#N/A</v>
      </c>
      <c r="AC133" s="154" t="e">
        <f t="shared" si="21"/>
        <v>#N/A</v>
      </c>
      <c r="AD133" s="164" t="e">
        <f t="shared" si="22"/>
        <v>#N/A</v>
      </c>
      <c r="AE133" s="165" t="e">
        <f t="shared" si="23"/>
        <v>#N/A</v>
      </c>
      <c r="AF133" s="154" t="e">
        <f t="shared" si="24"/>
        <v>#N/A</v>
      </c>
      <c r="AG133" s="154" t="e">
        <f t="shared" si="25"/>
        <v>#N/A</v>
      </c>
      <c r="AH133" s="164" t="e">
        <f t="shared" si="26"/>
        <v>#N/A</v>
      </c>
      <c r="AI133" s="165" t="e">
        <f t="shared" si="27"/>
        <v>#N/A</v>
      </c>
      <c r="AJ133" s="154" t="e">
        <f t="shared" si="28"/>
        <v>#N/A</v>
      </c>
      <c r="AK133" s="154" t="e">
        <f t="shared" si="29"/>
        <v>#N/A</v>
      </c>
      <c r="AL133" s="164" t="e">
        <f t="shared" si="30"/>
        <v>#N/A</v>
      </c>
      <c r="AM133" s="165" t="e">
        <f t="shared" si="31"/>
        <v>#N/A</v>
      </c>
      <c r="AN133" s="154" t="e">
        <f t="shared" si="32"/>
        <v>#N/A</v>
      </c>
      <c r="AO133" s="155" t="e">
        <f t="shared" si="33"/>
        <v>#N/A</v>
      </c>
      <c r="AP133" s="153" t="e">
        <f t="shared" si="34"/>
        <v>#N/A</v>
      </c>
      <c r="AQ133" s="154" t="e">
        <f t="shared" si="35"/>
        <v>#N/A</v>
      </c>
      <c r="AR133" s="164" t="e">
        <f t="shared" si="36"/>
        <v>#N/A</v>
      </c>
      <c r="AS133" s="165" t="e">
        <f t="shared" si="37"/>
        <v>#N/A</v>
      </c>
      <c r="AT133" s="154" t="e">
        <f t="shared" si="38"/>
        <v>#N/A</v>
      </c>
      <c r="AU133" s="154" t="e">
        <f t="shared" si="39"/>
        <v>#N/A</v>
      </c>
      <c r="AV133" s="164" t="e">
        <f t="shared" si="40"/>
        <v>#N/A</v>
      </c>
      <c r="AW133" s="165" t="e">
        <f t="shared" si="41"/>
        <v>#N/A</v>
      </c>
      <c r="AX133" s="154" t="e">
        <f t="shared" si="42"/>
        <v>#N/A</v>
      </c>
      <c r="AY133" s="154" t="e">
        <f t="shared" si="43"/>
        <v>#N/A</v>
      </c>
      <c r="AZ133" s="164" t="e">
        <f t="shared" si="44"/>
        <v>#N/A</v>
      </c>
      <c r="BA133" s="165" t="e">
        <f t="shared" si="45"/>
        <v>#N/A</v>
      </c>
      <c r="BB133" s="154" t="e">
        <f t="shared" si="46"/>
        <v>#N/A</v>
      </c>
      <c r="BC133" s="155" t="e">
        <f t="shared" si="47"/>
        <v>#N/A</v>
      </c>
      <c r="BD133" s="153" t="e">
        <f t="shared" si="48"/>
        <v>#N/A</v>
      </c>
      <c r="BE133" s="154" t="e">
        <f t="shared" si="49"/>
        <v>#N/A</v>
      </c>
      <c r="BF133" s="164" t="e">
        <f t="shared" si="50"/>
        <v>#N/A</v>
      </c>
      <c r="BG133" s="165" t="e">
        <f t="shared" si="51"/>
        <v>#N/A</v>
      </c>
      <c r="BH133" s="154" t="e">
        <f t="shared" si="52"/>
        <v>#N/A</v>
      </c>
      <c r="BI133" s="154" t="e">
        <f t="shared" si="53"/>
        <v>#N/A</v>
      </c>
      <c r="BJ133" s="164" t="e">
        <f t="shared" si="54"/>
        <v>#N/A</v>
      </c>
      <c r="BK133" s="165" t="e">
        <f t="shared" si="55"/>
        <v>#N/A</v>
      </c>
      <c r="BL133" s="154" t="e">
        <f t="shared" si="56"/>
        <v>#N/A</v>
      </c>
      <c r="BM133" s="154" t="e">
        <f t="shared" si="57"/>
        <v>#N/A</v>
      </c>
      <c r="BN133" s="164" t="e">
        <f t="shared" si="58"/>
        <v>#N/A</v>
      </c>
      <c r="BO133" s="165" t="e">
        <f t="shared" si="59"/>
        <v>#N/A</v>
      </c>
      <c r="BP133" s="154" t="e">
        <f t="shared" si="60"/>
        <v>#N/A</v>
      </c>
      <c r="BQ133" s="155" t="e">
        <f t="shared" si="61"/>
        <v>#N/A</v>
      </c>
      <c r="BR133" s="153" t="e">
        <f t="shared" si="62"/>
        <v>#N/A</v>
      </c>
      <c r="BS133" s="154" t="e">
        <f t="shared" si="63"/>
        <v>#N/A</v>
      </c>
      <c r="BT133" s="164" t="e">
        <f t="shared" si="64"/>
        <v>#N/A</v>
      </c>
      <c r="BU133" s="165" t="e">
        <f t="shared" si="65"/>
        <v>#N/A</v>
      </c>
      <c r="BV133" s="154" t="e">
        <f t="shared" si="66"/>
        <v>#N/A</v>
      </c>
      <c r="BW133" s="154" t="e">
        <f t="shared" si="67"/>
        <v>#N/A</v>
      </c>
      <c r="BX133" s="164" t="e">
        <f t="shared" si="68"/>
        <v>#N/A</v>
      </c>
      <c r="BY133" s="165" t="e">
        <f t="shared" si="69"/>
        <v>#N/A</v>
      </c>
      <c r="BZ133" s="154" t="e">
        <f t="shared" si="70"/>
        <v>#N/A</v>
      </c>
      <c r="CA133" s="154" t="e">
        <f t="shared" si="71"/>
        <v>#N/A</v>
      </c>
      <c r="CB133" s="164" t="e">
        <f t="shared" si="72"/>
        <v>#N/A</v>
      </c>
      <c r="CC133" s="165" t="e">
        <f t="shared" si="73"/>
        <v>#N/A</v>
      </c>
      <c r="CD133" s="154" t="e">
        <f t="shared" si="74"/>
        <v>#N/A</v>
      </c>
      <c r="CE133" s="155" t="e">
        <f t="shared" si="75"/>
        <v>#N/A</v>
      </c>
    </row>
    <row r="134" spans="2:83" s="59" customFormat="1" hidden="1" x14ac:dyDescent="0.2">
      <c r="B134" s="59" t="e">
        <f t="shared" si="17"/>
        <v>#N/A</v>
      </c>
      <c r="C134" s="67" t="e">
        <f t="shared" ref="C134:C165" si="76">IF(C133&gt;=$P$51,NA(), C133+2)</f>
        <v>#N/A</v>
      </c>
      <c r="D134" s="67"/>
      <c r="E134" s="67" t="e">
        <f>IF(C134&lt;&gt;" ",$B$9, " ")</f>
        <v>#N/A</v>
      </c>
      <c r="F134" s="68" t="e">
        <f>IF(C134&lt;&gt;" ",((10.4394*(($C134^1.852)/(($B$59^1.852)*(VLOOKUP($B$17,'Hidden Data'!$A$4:$E$17,(IF($B$18="SCH 40",3,IF($B$18="SCH 80",4,5))))^4.8655))*$B$16))+IF($B$15&lt;2,0,(10.4394*((($C$19/100*$C134)^1.852)/(($B$59^1.852)*(VLOOKUP($B$20,'Hidden Data'!$A$4:$E$17,(IF($B$21="SCH 40",3,IF($B$21="SCH 80",4,5))))^4.8655))*$B$19)))+IF($B$15&lt;3,0,(10.4394*((($C$22/100*$C134)^1.852)/(($B$59^1.852)*(VLOOKUP($B$23,'Hidden Data'!$A$4:$E$17,(IF($B$24="SCH 40",3,IF($B$24="SCH 80",4,5))))^4.8655))*$B$22)))+K134+L134+M134+P134+Q134+R134+S134+T134)*(1+$B$42/100), " ")</f>
        <v>#N/A</v>
      </c>
      <c r="G134" s="68" t="e">
        <f t="shared" si="14"/>
        <v>#N/A</v>
      </c>
      <c r="H134" s="68"/>
      <c r="I134" s="68" t="e">
        <f t="shared" si="8"/>
        <v>#N/A</v>
      </c>
      <c r="J134" s="68" t="e">
        <f>IF(C134&lt;&gt;" ",IF($B$48="Spider Valve",($C134/448.83*(('Spider Valve Sizing'!$B$10^2*19.64*$B$60*SQRT($B$49))/'Spider Valve Sizing'!$B$25))^2/(2*$B$60^2*(PI()/4*('Spider Valve Sizing'!$B$10/12)^2)^2*32.2),0)," ")</f>
        <v>#N/A</v>
      </c>
      <c r="K134" s="68" t="e">
        <f>IF(C134&lt;&gt;" ",(IF($B$26="No",0,(10.4394*(((1/$B$27*$C134)^1.852)/(($B$59^1.852)*(VLOOKUP($B$29,'Hidden Data'!$A$4:$E$17,(IF($B$30="SCH 40",3,IF($B$30="SCH 80",4,5))))^4.8655))*($B$28/3)))))," ")</f>
        <v>#N/A</v>
      </c>
      <c r="L134" s="67" t="e">
        <f t="shared" si="9"/>
        <v>#N/A</v>
      </c>
      <c r="M134" s="67" t="e">
        <f t="shared" si="10"/>
        <v>#N/A</v>
      </c>
      <c r="N134" s="69">
        <f>IF($B$48="Low Pressure Pipe",(IF($C134&lt;&gt;" ",($B$50*$AC$564)," ")),IF($B$48="Spider Valve",(IF($C134&lt;&gt;" ",(($B$60*(PI()/4*'Spider Valve Sizing'!$B$10^2)/144*SQRT(2*32.2*$B$49))*448.83)/(('Spider Valve Sizing'!$B$10^2*19.64*$B$60*SQRT($B$49))/'Spider Valve Sizing'!$B$25)," ")),IF(AND(OR($B$48="Non-Pressurized",$B$48="force main")=TRUE,$C$49="yes"),$F$49,NA())))</f>
        <v>30</v>
      </c>
      <c r="O134" s="68" t="e">
        <f t="shared" si="11"/>
        <v>#N/A</v>
      </c>
      <c r="P134" s="68" t="e">
        <f>IF($C134&lt;&gt;" ",IF($A$34="",0,(10.4394*((($C134*$D$34/100)^1.852)/(($B$59^1.852)*(VLOOKUP($B$34,'Hidden Data'!$A$4:$E$17,(IF($B$18="SCH 40",3,IF($B$18="SCH 80",4,5))))^4.8655))*'Hidden Data'!$E$118)))," ")</f>
        <v>#N/A</v>
      </c>
      <c r="Q134" s="68" t="e">
        <f>IF($C134&lt;&gt;" ",IF($A$35="",0,(10.4394*((($C134*$D$35/100)^1.852)/(($B$59^1.852)*(VLOOKUP($B$35,'Hidden Data'!$A$4:$E$17,(IF($B$18="SCH 40",3,IF($B$18="SCH 80",4,5))))^4.8655))*'Hidden Data'!$E$119)))," ")</f>
        <v>#N/A</v>
      </c>
      <c r="R134" s="68" t="e">
        <f>IF($C134&lt;&gt;" ",IF($A$36="",0,(10.4394*((($C134*$D$36/100)^1.852)/(($B$59^1.852)*(VLOOKUP($B$36,'Hidden Data'!$A$4:$E$17,(IF($B$18="SCH 40",3,IF($B$18="SCH 80",4,5))))^4.8655))*'Hidden Data'!$E$120)))," ")</f>
        <v>#N/A</v>
      </c>
      <c r="S134" s="68" t="e">
        <f>IF($C134&lt;&gt;" ",IF($A$37="",0,(10.4394*((($C134*$D$37/100)^1.852)/(($B$59^1.852)*(VLOOKUP($B$37,'Hidden Data'!$A$4:$E$17,(IF($B$18="SCH 40",3,IF($B$18="SCH 80",4,5))))^4.8655))*'Hidden Data'!$E$121)))," ")</f>
        <v>#N/A</v>
      </c>
      <c r="T134" s="68" t="e">
        <f>IF($C134&lt;&gt;" ",IF($A$38="",0,(10.4394*((($C134*$D$38/100)^1.852)/(($B$59^1.852)*(VLOOKUP($B$38,'Hidden Data'!$A$4:$E$17,(IF($B$18="SCH 40",3,IF($B$18="SCH 80",4,5))))^4.8655))*'Hidden Data'!$E$122)))," ")</f>
        <v>#N/A</v>
      </c>
      <c r="U134" s="67" t="e">
        <f t="shared" si="12"/>
        <v>#N/A</v>
      </c>
      <c r="V134" s="175" t="e">
        <f t="shared" si="15"/>
        <v>#N/A</v>
      </c>
      <c r="W134" s="175" t="e">
        <f t="shared" si="16"/>
        <v>#N/A</v>
      </c>
      <c r="Z134" s="141" t="e">
        <f t="shared" si="18"/>
        <v>#N/A</v>
      </c>
      <c r="AA134" s="141" t="e">
        <f t="shared" si="19"/>
        <v>#N/A</v>
      </c>
      <c r="AB134" s="153" t="e">
        <f t="shared" si="20"/>
        <v>#N/A</v>
      </c>
      <c r="AC134" s="154" t="e">
        <f t="shared" si="21"/>
        <v>#N/A</v>
      </c>
      <c r="AD134" s="164" t="e">
        <f t="shared" si="22"/>
        <v>#N/A</v>
      </c>
      <c r="AE134" s="165" t="e">
        <f t="shared" si="23"/>
        <v>#N/A</v>
      </c>
      <c r="AF134" s="154" t="e">
        <f t="shared" si="24"/>
        <v>#N/A</v>
      </c>
      <c r="AG134" s="154" t="e">
        <f t="shared" si="25"/>
        <v>#N/A</v>
      </c>
      <c r="AH134" s="164" t="e">
        <f t="shared" si="26"/>
        <v>#N/A</v>
      </c>
      <c r="AI134" s="165" t="e">
        <f t="shared" si="27"/>
        <v>#N/A</v>
      </c>
      <c r="AJ134" s="154" t="e">
        <f t="shared" si="28"/>
        <v>#N/A</v>
      </c>
      <c r="AK134" s="154" t="e">
        <f t="shared" si="29"/>
        <v>#N/A</v>
      </c>
      <c r="AL134" s="164" t="e">
        <f t="shared" si="30"/>
        <v>#N/A</v>
      </c>
      <c r="AM134" s="165" t="e">
        <f t="shared" si="31"/>
        <v>#N/A</v>
      </c>
      <c r="AN134" s="154" t="e">
        <f t="shared" si="32"/>
        <v>#N/A</v>
      </c>
      <c r="AO134" s="155" t="e">
        <f t="shared" si="33"/>
        <v>#N/A</v>
      </c>
      <c r="AP134" s="153" t="e">
        <f t="shared" si="34"/>
        <v>#N/A</v>
      </c>
      <c r="AQ134" s="154" t="e">
        <f t="shared" si="35"/>
        <v>#N/A</v>
      </c>
      <c r="AR134" s="164" t="e">
        <f t="shared" si="36"/>
        <v>#N/A</v>
      </c>
      <c r="AS134" s="165" t="e">
        <f t="shared" si="37"/>
        <v>#N/A</v>
      </c>
      <c r="AT134" s="154" t="e">
        <f t="shared" si="38"/>
        <v>#N/A</v>
      </c>
      <c r="AU134" s="154" t="e">
        <f t="shared" si="39"/>
        <v>#N/A</v>
      </c>
      <c r="AV134" s="164" t="e">
        <f t="shared" si="40"/>
        <v>#N/A</v>
      </c>
      <c r="AW134" s="165" t="e">
        <f t="shared" si="41"/>
        <v>#N/A</v>
      </c>
      <c r="AX134" s="154" t="e">
        <f t="shared" si="42"/>
        <v>#N/A</v>
      </c>
      <c r="AY134" s="154" t="e">
        <f t="shared" si="43"/>
        <v>#N/A</v>
      </c>
      <c r="AZ134" s="164" t="e">
        <f t="shared" si="44"/>
        <v>#N/A</v>
      </c>
      <c r="BA134" s="165" t="e">
        <f t="shared" si="45"/>
        <v>#N/A</v>
      </c>
      <c r="BB134" s="154" t="e">
        <f t="shared" si="46"/>
        <v>#N/A</v>
      </c>
      <c r="BC134" s="155" t="e">
        <f t="shared" si="47"/>
        <v>#N/A</v>
      </c>
      <c r="BD134" s="153" t="e">
        <f t="shared" si="48"/>
        <v>#N/A</v>
      </c>
      <c r="BE134" s="154" t="e">
        <f t="shared" si="49"/>
        <v>#N/A</v>
      </c>
      <c r="BF134" s="164" t="e">
        <f t="shared" si="50"/>
        <v>#N/A</v>
      </c>
      <c r="BG134" s="165" t="e">
        <f t="shared" si="51"/>
        <v>#N/A</v>
      </c>
      <c r="BH134" s="154" t="e">
        <f t="shared" si="52"/>
        <v>#N/A</v>
      </c>
      <c r="BI134" s="154" t="e">
        <f t="shared" si="53"/>
        <v>#N/A</v>
      </c>
      <c r="BJ134" s="164" t="e">
        <f t="shared" si="54"/>
        <v>#N/A</v>
      </c>
      <c r="BK134" s="165" t="e">
        <f t="shared" si="55"/>
        <v>#N/A</v>
      </c>
      <c r="BL134" s="154" t="e">
        <f t="shared" si="56"/>
        <v>#N/A</v>
      </c>
      <c r="BM134" s="154" t="e">
        <f t="shared" si="57"/>
        <v>#N/A</v>
      </c>
      <c r="BN134" s="164" t="e">
        <f t="shared" si="58"/>
        <v>#N/A</v>
      </c>
      <c r="BO134" s="165" t="e">
        <f t="shared" si="59"/>
        <v>#N/A</v>
      </c>
      <c r="BP134" s="154" t="e">
        <f t="shared" si="60"/>
        <v>#N/A</v>
      </c>
      <c r="BQ134" s="155" t="e">
        <f t="shared" si="61"/>
        <v>#N/A</v>
      </c>
      <c r="BR134" s="153" t="e">
        <f t="shared" si="62"/>
        <v>#N/A</v>
      </c>
      <c r="BS134" s="154" t="e">
        <f t="shared" si="63"/>
        <v>#N/A</v>
      </c>
      <c r="BT134" s="164" t="e">
        <f t="shared" si="64"/>
        <v>#N/A</v>
      </c>
      <c r="BU134" s="165" t="e">
        <f t="shared" si="65"/>
        <v>#N/A</v>
      </c>
      <c r="BV134" s="154" t="e">
        <f t="shared" si="66"/>
        <v>#N/A</v>
      </c>
      <c r="BW134" s="154" t="e">
        <f t="shared" si="67"/>
        <v>#N/A</v>
      </c>
      <c r="BX134" s="164" t="e">
        <f t="shared" si="68"/>
        <v>#N/A</v>
      </c>
      <c r="BY134" s="165" t="e">
        <f t="shared" si="69"/>
        <v>#N/A</v>
      </c>
      <c r="BZ134" s="154" t="e">
        <f t="shared" si="70"/>
        <v>#N/A</v>
      </c>
      <c r="CA134" s="154" t="e">
        <f t="shared" si="71"/>
        <v>#N/A</v>
      </c>
      <c r="CB134" s="164" t="e">
        <f t="shared" si="72"/>
        <v>#N/A</v>
      </c>
      <c r="CC134" s="165" t="e">
        <f t="shared" si="73"/>
        <v>#N/A</v>
      </c>
      <c r="CD134" s="154" t="e">
        <f t="shared" si="74"/>
        <v>#N/A</v>
      </c>
      <c r="CE134" s="155" t="e">
        <f t="shared" si="75"/>
        <v>#N/A</v>
      </c>
    </row>
    <row r="135" spans="2:83" s="59" customFormat="1" hidden="1" x14ac:dyDescent="0.2">
      <c r="B135" s="59" t="e">
        <f t="shared" si="17"/>
        <v>#N/A</v>
      </c>
      <c r="C135" s="67" t="e">
        <f t="shared" si="76"/>
        <v>#N/A</v>
      </c>
      <c r="D135" s="67"/>
      <c r="E135" s="67" t="e">
        <f>IF(C135&lt;&gt;" ",$B$9, " ")</f>
        <v>#N/A</v>
      </c>
      <c r="F135" s="68" t="e">
        <f>IF(C135&lt;&gt;" ",((10.4394*(($C135^1.852)/(($B$59^1.852)*(VLOOKUP($B$17,'Hidden Data'!$A$4:$E$17,(IF($B$18="SCH 40",3,IF($B$18="SCH 80",4,5))))^4.8655))*$B$16))+IF($B$15&lt;2,0,(10.4394*((($C$19/100*$C135)^1.852)/(($B$59^1.852)*(VLOOKUP($B$20,'Hidden Data'!$A$4:$E$17,(IF($B$21="SCH 40",3,IF($B$21="SCH 80",4,5))))^4.8655))*$B$19)))+IF($B$15&lt;3,0,(10.4394*((($C$22/100*$C135)^1.852)/(($B$59^1.852)*(VLOOKUP($B$23,'Hidden Data'!$A$4:$E$17,(IF($B$24="SCH 40",3,IF($B$24="SCH 80",4,5))))^4.8655))*$B$22)))+K135+L135+M135+P135+Q135+R135+S135+T135)*(1+$B$42/100), " ")</f>
        <v>#N/A</v>
      </c>
      <c r="G135" s="68" t="e">
        <f t="shared" si="14"/>
        <v>#N/A</v>
      </c>
      <c r="H135" s="68"/>
      <c r="I135" s="68" t="e">
        <f t="shared" si="8"/>
        <v>#N/A</v>
      </c>
      <c r="J135" s="68" t="e">
        <f>IF(C135&lt;&gt;" ",IF($B$48="Spider Valve",($C135/448.83*(('Spider Valve Sizing'!$B$10^2*19.64*$B$60*SQRT($B$49))/'Spider Valve Sizing'!$B$25))^2/(2*$B$60^2*(PI()/4*('Spider Valve Sizing'!$B$10/12)^2)^2*32.2),0)," ")</f>
        <v>#N/A</v>
      </c>
      <c r="K135" s="68" t="e">
        <f>IF(C135&lt;&gt;" ",(IF($B$26="No",0,(10.4394*(((1/$B$27*$C135)^1.852)/(($B$59^1.852)*(VLOOKUP($B$29,'Hidden Data'!$A$4:$E$17,(IF($B$30="SCH 40",3,IF($B$30="SCH 80",4,5))))^4.8655))*($B$28/3)))))," ")</f>
        <v>#N/A</v>
      </c>
      <c r="L135" s="67" t="e">
        <f t="shared" si="9"/>
        <v>#N/A</v>
      </c>
      <c r="M135" s="67" t="e">
        <f t="shared" si="10"/>
        <v>#N/A</v>
      </c>
      <c r="N135" s="69">
        <f>IF($B$48="Low Pressure Pipe",(IF($C135&lt;&gt;" ",($B$50*$AC$564)," ")),IF($B$48="Spider Valve",(IF($C135&lt;&gt;" ",(($B$60*(PI()/4*'Spider Valve Sizing'!$B$10^2)/144*SQRT(2*32.2*$B$49))*448.83)/(('Spider Valve Sizing'!$B$10^2*19.64*$B$60*SQRT($B$49))/'Spider Valve Sizing'!$B$25)," ")),IF(AND(OR($B$48="Non-Pressurized",$B$48="force main")=TRUE,$C$49="yes"),$F$49,NA())))</f>
        <v>30</v>
      </c>
      <c r="O135" s="68" t="e">
        <f t="shared" si="11"/>
        <v>#N/A</v>
      </c>
      <c r="P135" s="68" t="e">
        <f>IF($C135&lt;&gt;" ",IF($A$34="",0,(10.4394*((($C135*$D$34/100)^1.852)/(($B$59^1.852)*(VLOOKUP($B$34,'Hidden Data'!$A$4:$E$17,(IF($B$18="SCH 40",3,IF($B$18="SCH 80",4,5))))^4.8655))*'Hidden Data'!$E$118)))," ")</f>
        <v>#N/A</v>
      </c>
      <c r="Q135" s="68" t="e">
        <f>IF($C135&lt;&gt;" ",IF($A$35="",0,(10.4394*((($C135*$D$35/100)^1.852)/(($B$59^1.852)*(VLOOKUP($B$35,'Hidden Data'!$A$4:$E$17,(IF($B$18="SCH 40",3,IF($B$18="SCH 80",4,5))))^4.8655))*'Hidden Data'!$E$119)))," ")</f>
        <v>#N/A</v>
      </c>
      <c r="R135" s="68" t="e">
        <f>IF($C135&lt;&gt;" ",IF($A$36="",0,(10.4394*((($C135*$D$36/100)^1.852)/(($B$59^1.852)*(VLOOKUP($B$36,'Hidden Data'!$A$4:$E$17,(IF($B$18="SCH 40",3,IF($B$18="SCH 80",4,5))))^4.8655))*'Hidden Data'!$E$120)))," ")</f>
        <v>#N/A</v>
      </c>
      <c r="S135" s="68" t="e">
        <f>IF($C135&lt;&gt;" ",IF($A$37="",0,(10.4394*((($C135*$D$37/100)^1.852)/(($B$59^1.852)*(VLOOKUP($B$37,'Hidden Data'!$A$4:$E$17,(IF($B$18="SCH 40",3,IF($B$18="SCH 80",4,5))))^4.8655))*'Hidden Data'!$E$121)))," ")</f>
        <v>#N/A</v>
      </c>
      <c r="T135" s="68" t="e">
        <f>IF($C135&lt;&gt;" ",IF($A$38="",0,(10.4394*((($C135*$D$38/100)^1.852)/(($B$59^1.852)*(VLOOKUP($B$38,'Hidden Data'!$A$4:$E$17,(IF($B$18="SCH 40",3,IF($B$18="SCH 80",4,5))))^4.8655))*'Hidden Data'!$E$122)))," ")</f>
        <v>#N/A</v>
      </c>
      <c r="U135" s="67" t="e">
        <f t="shared" si="12"/>
        <v>#N/A</v>
      </c>
      <c r="V135" s="175" t="e">
        <f t="shared" si="15"/>
        <v>#N/A</v>
      </c>
      <c r="W135" s="175" t="e">
        <f t="shared" si="16"/>
        <v>#N/A</v>
      </c>
      <c r="Z135" s="141" t="e">
        <f t="shared" si="18"/>
        <v>#N/A</v>
      </c>
      <c r="AA135" s="141" t="e">
        <f t="shared" si="19"/>
        <v>#N/A</v>
      </c>
      <c r="AB135" s="153" t="e">
        <f t="shared" si="20"/>
        <v>#N/A</v>
      </c>
      <c r="AC135" s="154" t="e">
        <f t="shared" si="21"/>
        <v>#N/A</v>
      </c>
      <c r="AD135" s="164" t="e">
        <f t="shared" si="22"/>
        <v>#N/A</v>
      </c>
      <c r="AE135" s="165" t="e">
        <f t="shared" si="23"/>
        <v>#N/A</v>
      </c>
      <c r="AF135" s="154" t="e">
        <f t="shared" si="24"/>
        <v>#N/A</v>
      </c>
      <c r="AG135" s="154" t="e">
        <f t="shared" si="25"/>
        <v>#N/A</v>
      </c>
      <c r="AH135" s="164" t="e">
        <f t="shared" si="26"/>
        <v>#N/A</v>
      </c>
      <c r="AI135" s="165" t="e">
        <f t="shared" si="27"/>
        <v>#N/A</v>
      </c>
      <c r="AJ135" s="154" t="e">
        <f t="shared" si="28"/>
        <v>#N/A</v>
      </c>
      <c r="AK135" s="154" t="e">
        <f t="shared" si="29"/>
        <v>#N/A</v>
      </c>
      <c r="AL135" s="164" t="e">
        <f t="shared" si="30"/>
        <v>#N/A</v>
      </c>
      <c r="AM135" s="165" t="e">
        <f t="shared" si="31"/>
        <v>#N/A</v>
      </c>
      <c r="AN135" s="154" t="e">
        <f t="shared" si="32"/>
        <v>#N/A</v>
      </c>
      <c r="AO135" s="155" t="e">
        <f t="shared" si="33"/>
        <v>#N/A</v>
      </c>
      <c r="AP135" s="153" t="e">
        <f t="shared" si="34"/>
        <v>#N/A</v>
      </c>
      <c r="AQ135" s="154" t="e">
        <f t="shared" si="35"/>
        <v>#N/A</v>
      </c>
      <c r="AR135" s="164" t="e">
        <f t="shared" si="36"/>
        <v>#N/A</v>
      </c>
      <c r="AS135" s="165" t="e">
        <f t="shared" si="37"/>
        <v>#N/A</v>
      </c>
      <c r="AT135" s="154" t="e">
        <f t="shared" si="38"/>
        <v>#N/A</v>
      </c>
      <c r="AU135" s="154" t="e">
        <f t="shared" si="39"/>
        <v>#N/A</v>
      </c>
      <c r="AV135" s="164" t="e">
        <f t="shared" si="40"/>
        <v>#N/A</v>
      </c>
      <c r="AW135" s="165" t="e">
        <f t="shared" si="41"/>
        <v>#N/A</v>
      </c>
      <c r="AX135" s="154" t="e">
        <f t="shared" si="42"/>
        <v>#N/A</v>
      </c>
      <c r="AY135" s="154" t="e">
        <f t="shared" si="43"/>
        <v>#N/A</v>
      </c>
      <c r="AZ135" s="164" t="e">
        <f t="shared" si="44"/>
        <v>#N/A</v>
      </c>
      <c r="BA135" s="165" t="e">
        <f t="shared" si="45"/>
        <v>#N/A</v>
      </c>
      <c r="BB135" s="154" t="e">
        <f t="shared" si="46"/>
        <v>#N/A</v>
      </c>
      <c r="BC135" s="155" t="e">
        <f t="shared" si="47"/>
        <v>#N/A</v>
      </c>
      <c r="BD135" s="153" t="e">
        <f t="shared" si="48"/>
        <v>#N/A</v>
      </c>
      <c r="BE135" s="154" t="e">
        <f t="shared" si="49"/>
        <v>#N/A</v>
      </c>
      <c r="BF135" s="164" t="e">
        <f t="shared" si="50"/>
        <v>#N/A</v>
      </c>
      <c r="BG135" s="165" t="e">
        <f t="shared" si="51"/>
        <v>#N/A</v>
      </c>
      <c r="BH135" s="154" t="e">
        <f t="shared" si="52"/>
        <v>#N/A</v>
      </c>
      <c r="BI135" s="154" t="e">
        <f t="shared" si="53"/>
        <v>#N/A</v>
      </c>
      <c r="BJ135" s="164" t="e">
        <f t="shared" si="54"/>
        <v>#N/A</v>
      </c>
      <c r="BK135" s="165" t="e">
        <f t="shared" si="55"/>
        <v>#N/A</v>
      </c>
      <c r="BL135" s="154" t="e">
        <f t="shared" si="56"/>
        <v>#N/A</v>
      </c>
      <c r="BM135" s="154" t="e">
        <f t="shared" si="57"/>
        <v>#N/A</v>
      </c>
      <c r="BN135" s="164" t="e">
        <f t="shared" si="58"/>
        <v>#N/A</v>
      </c>
      <c r="BO135" s="165" t="e">
        <f t="shared" si="59"/>
        <v>#N/A</v>
      </c>
      <c r="BP135" s="154" t="e">
        <f t="shared" si="60"/>
        <v>#N/A</v>
      </c>
      <c r="BQ135" s="155" t="e">
        <f t="shared" si="61"/>
        <v>#N/A</v>
      </c>
      <c r="BR135" s="153" t="e">
        <f t="shared" si="62"/>
        <v>#N/A</v>
      </c>
      <c r="BS135" s="154" t="e">
        <f t="shared" si="63"/>
        <v>#N/A</v>
      </c>
      <c r="BT135" s="164" t="e">
        <f t="shared" si="64"/>
        <v>#N/A</v>
      </c>
      <c r="BU135" s="165" t="e">
        <f t="shared" si="65"/>
        <v>#N/A</v>
      </c>
      <c r="BV135" s="154" t="e">
        <f t="shared" si="66"/>
        <v>#N/A</v>
      </c>
      <c r="BW135" s="154" t="e">
        <f t="shared" si="67"/>
        <v>#N/A</v>
      </c>
      <c r="BX135" s="164" t="e">
        <f t="shared" si="68"/>
        <v>#N/A</v>
      </c>
      <c r="BY135" s="165" t="e">
        <f t="shared" si="69"/>
        <v>#N/A</v>
      </c>
      <c r="BZ135" s="154" t="e">
        <f t="shared" si="70"/>
        <v>#N/A</v>
      </c>
      <c r="CA135" s="154" t="e">
        <f t="shared" si="71"/>
        <v>#N/A</v>
      </c>
      <c r="CB135" s="164" t="e">
        <f t="shared" si="72"/>
        <v>#N/A</v>
      </c>
      <c r="CC135" s="165" t="e">
        <f t="shared" si="73"/>
        <v>#N/A</v>
      </c>
      <c r="CD135" s="154" t="e">
        <f t="shared" si="74"/>
        <v>#N/A</v>
      </c>
      <c r="CE135" s="155" t="e">
        <f t="shared" si="75"/>
        <v>#N/A</v>
      </c>
    </row>
    <row r="136" spans="2:83" s="59" customFormat="1" hidden="1" x14ac:dyDescent="0.2">
      <c r="B136" s="59" t="e">
        <f t="shared" si="17"/>
        <v>#N/A</v>
      </c>
      <c r="C136" s="67" t="e">
        <f t="shared" si="76"/>
        <v>#N/A</v>
      </c>
      <c r="D136" s="67"/>
      <c r="E136" s="67" t="e">
        <f>IF(C136&lt;&gt;" ",$B$9, " ")</f>
        <v>#N/A</v>
      </c>
      <c r="F136" s="68" t="e">
        <f>IF(C136&lt;&gt;" ",((10.4394*(($C136^1.852)/(($B$59^1.852)*(VLOOKUP($B$17,'Hidden Data'!$A$4:$E$17,(IF($B$18="SCH 40",3,IF($B$18="SCH 80",4,5))))^4.8655))*$B$16))+IF($B$15&lt;2,0,(10.4394*((($C$19/100*$C136)^1.852)/(($B$59^1.852)*(VLOOKUP($B$20,'Hidden Data'!$A$4:$E$17,(IF($B$21="SCH 40",3,IF($B$21="SCH 80",4,5))))^4.8655))*$B$19)))+IF($B$15&lt;3,0,(10.4394*((($C$22/100*$C136)^1.852)/(($B$59^1.852)*(VLOOKUP($B$23,'Hidden Data'!$A$4:$E$17,(IF($B$24="SCH 40",3,IF($B$24="SCH 80",4,5))))^4.8655))*$B$22)))+K136+L136+M136+P136+Q136+R136+S136+T136)*(1+$B$42/100), " ")</f>
        <v>#N/A</v>
      </c>
      <c r="G136" s="68" t="e">
        <f t="shared" si="14"/>
        <v>#N/A</v>
      </c>
      <c r="H136" s="68"/>
      <c r="I136" s="68" t="e">
        <f t="shared" si="8"/>
        <v>#N/A</v>
      </c>
      <c r="J136" s="68" t="e">
        <f>IF(C136&lt;&gt;" ",IF($B$48="Spider Valve",($C136/448.83*(('Spider Valve Sizing'!$B$10^2*19.64*$B$60*SQRT($B$49))/'Spider Valve Sizing'!$B$25))^2/(2*$B$60^2*(PI()/4*('Spider Valve Sizing'!$B$10/12)^2)^2*32.2),0)," ")</f>
        <v>#N/A</v>
      </c>
      <c r="K136" s="68" t="e">
        <f>IF(C136&lt;&gt;" ",(IF($B$26="No",0,(10.4394*(((1/$B$27*$C136)^1.852)/(($B$59^1.852)*(VLOOKUP($B$29,'Hidden Data'!$A$4:$E$17,(IF($B$30="SCH 40",3,IF($B$30="SCH 80",4,5))))^4.8655))*($B$28/3)))))," ")</f>
        <v>#N/A</v>
      </c>
      <c r="L136" s="67" t="e">
        <f t="shared" si="9"/>
        <v>#N/A</v>
      </c>
      <c r="M136" s="67" t="e">
        <f t="shared" si="10"/>
        <v>#N/A</v>
      </c>
      <c r="N136" s="69">
        <f>IF($B$48="Low Pressure Pipe",(IF($C136&lt;&gt;" ",($B$50*$AC$564)," ")),IF($B$48="Spider Valve",(IF($C136&lt;&gt;" ",(($B$60*(PI()/4*'Spider Valve Sizing'!$B$10^2)/144*SQRT(2*32.2*$B$49))*448.83)/(('Spider Valve Sizing'!$B$10^2*19.64*$B$60*SQRT($B$49))/'Spider Valve Sizing'!$B$25)," ")),IF(AND(OR($B$48="Non-Pressurized",$B$48="force main")=TRUE,$C$49="yes"),$F$49,NA())))</f>
        <v>30</v>
      </c>
      <c r="O136" s="68" t="e">
        <f t="shared" si="11"/>
        <v>#N/A</v>
      </c>
      <c r="P136" s="68" t="e">
        <f>IF($C136&lt;&gt;" ",IF($A$34="",0,(10.4394*((($C136*$D$34/100)^1.852)/(($B$59^1.852)*(VLOOKUP($B$34,'Hidden Data'!$A$4:$E$17,(IF($B$18="SCH 40",3,IF($B$18="SCH 80",4,5))))^4.8655))*'Hidden Data'!$E$118)))," ")</f>
        <v>#N/A</v>
      </c>
      <c r="Q136" s="68" t="e">
        <f>IF($C136&lt;&gt;" ",IF($A$35="",0,(10.4394*((($C136*$D$35/100)^1.852)/(($B$59^1.852)*(VLOOKUP($B$35,'Hidden Data'!$A$4:$E$17,(IF($B$18="SCH 40",3,IF($B$18="SCH 80",4,5))))^4.8655))*'Hidden Data'!$E$119)))," ")</f>
        <v>#N/A</v>
      </c>
      <c r="R136" s="68" t="e">
        <f>IF($C136&lt;&gt;" ",IF($A$36="",0,(10.4394*((($C136*$D$36/100)^1.852)/(($B$59^1.852)*(VLOOKUP($B$36,'Hidden Data'!$A$4:$E$17,(IF($B$18="SCH 40",3,IF($B$18="SCH 80",4,5))))^4.8655))*'Hidden Data'!$E$120)))," ")</f>
        <v>#N/A</v>
      </c>
      <c r="S136" s="68" t="e">
        <f>IF($C136&lt;&gt;" ",IF($A$37="",0,(10.4394*((($C136*$D$37/100)^1.852)/(($B$59^1.852)*(VLOOKUP($B$37,'Hidden Data'!$A$4:$E$17,(IF($B$18="SCH 40",3,IF($B$18="SCH 80",4,5))))^4.8655))*'Hidden Data'!$E$121)))," ")</f>
        <v>#N/A</v>
      </c>
      <c r="T136" s="68" t="e">
        <f>IF($C136&lt;&gt;" ",IF($A$38="",0,(10.4394*((($C136*$D$38/100)^1.852)/(($B$59^1.852)*(VLOOKUP($B$38,'Hidden Data'!$A$4:$E$17,(IF($B$18="SCH 40",3,IF($B$18="SCH 80",4,5))))^4.8655))*'Hidden Data'!$E$122)))," ")</f>
        <v>#N/A</v>
      </c>
      <c r="U136" s="67" t="e">
        <f t="shared" si="12"/>
        <v>#N/A</v>
      </c>
      <c r="V136" s="175" t="e">
        <f t="shared" si="15"/>
        <v>#N/A</v>
      </c>
      <c r="W136" s="175" t="e">
        <f t="shared" si="16"/>
        <v>#N/A</v>
      </c>
      <c r="Z136" s="141" t="e">
        <f t="shared" si="18"/>
        <v>#N/A</v>
      </c>
      <c r="AA136" s="141" t="e">
        <f t="shared" si="19"/>
        <v>#N/A</v>
      </c>
      <c r="AB136" s="153" t="e">
        <f t="shared" si="20"/>
        <v>#N/A</v>
      </c>
      <c r="AC136" s="154" t="e">
        <f t="shared" si="21"/>
        <v>#N/A</v>
      </c>
      <c r="AD136" s="164" t="e">
        <f t="shared" si="22"/>
        <v>#N/A</v>
      </c>
      <c r="AE136" s="165" t="e">
        <f t="shared" si="23"/>
        <v>#N/A</v>
      </c>
      <c r="AF136" s="154" t="e">
        <f t="shared" si="24"/>
        <v>#N/A</v>
      </c>
      <c r="AG136" s="154" t="e">
        <f t="shared" si="25"/>
        <v>#N/A</v>
      </c>
      <c r="AH136" s="164" t="e">
        <f t="shared" si="26"/>
        <v>#N/A</v>
      </c>
      <c r="AI136" s="165" t="e">
        <f t="shared" si="27"/>
        <v>#N/A</v>
      </c>
      <c r="AJ136" s="154" t="e">
        <f t="shared" si="28"/>
        <v>#N/A</v>
      </c>
      <c r="AK136" s="154" t="e">
        <f t="shared" si="29"/>
        <v>#N/A</v>
      </c>
      <c r="AL136" s="164" t="e">
        <f t="shared" si="30"/>
        <v>#N/A</v>
      </c>
      <c r="AM136" s="165" t="e">
        <f t="shared" si="31"/>
        <v>#N/A</v>
      </c>
      <c r="AN136" s="154" t="e">
        <f t="shared" si="32"/>
        <v>#N/A</v>
      </c>
      <c r="AO136" s="155" t="e">
        <f t="shared" si="33"/>
        <v>#N/A</v>
      </c>
      <c r="AP136" s="153" t="e">
        <f t="shared" si="34"/>
        <v>#N/A</v>
      </c>
      <c r="AQ136" s="154" t="e">
        <f t="shared" si="35"/>
        <v>#N/A</v>
      </c>
      <c r="AR136" s="164" t="e">
        <f t="shared" si="36"/>
        <v>#N/A</v>
      </c>
      <c r="AS136" s="165" t="e">
        <f t="shared" si="37"/>
        <v>#N/A</v>
      </c>
      <c r="AT136" s="154" t="e">
        <f t="shared" si="38"/>
        <v>#N/A</v>
      </c>
      <c r="AU136" s="154" t="e">
        <f t="shared" si="39"/>
        <v>#N/A</v>
      </c>
      <c r="AV136" s="164" t="e">
        <f t="shared" si="40"/>
        <v>#N/A</v>
      </c>
      <c r="AW136" s="165" t="e">
        <f t="shared" si="41"/>
        <v>#N/A</v>
      </c>
      <c r="AX136" s="154" t="e">
        <f t="shared" si="42"/>
        <v>#N/A</v>
      </c>
      <c r="AY136" s="154" t="e">
        <f t="shared" si="43"/>
        <v>#N/A</v>
      </c>
      <c r="AZ136" s="164" t="e">
        <f t="shared" si="44"/>
        <v>#N/A</v>
      </c>
      <c r="BA136" s="165" t="e">
        <f t="shared" si="45"/>
        <v>#N/A</v>
      </c>
      <c r="BB136" s="154" t="e">
        <f t="shared" si="46"/>
        <v>#N/A</v>
      </c>
      <c r="BC136" s="155" t="e">
        <f t="shared" si="47"/>
        <v>#N/A</v>
      </c>
      <c r="BD136" s="153" t="e">
        <f t="shared" si="48"/>
        <v>#N/A</v>
      </c>
      <c r="BE136" s="154" t="e">
        <f t="shared" si="49"/>
        <v>#N/A</v>
      </c>
      <c r="BF136" s="164" t="e">
        <f t="shared" si="50"/>
        <v>#N/A</v>
      </c>
      <c r="BG136" s="165" t="e">
        <f t="shared" si="51"/>
        <v>#N/A</v>
      </c>
      <c r="BH136" s="154" t="e">
        <f t="shared" si="52"/>
        <v>#N/A</v>
      </c>
      <c r="BI136" s="154" t="e">
        <f t="shared" si="53"/>
        <v>#N/A</v>
      </c>
      <c r="BJ136" s="164" t="e">
        <f t="shared" si="54"/>
        <v>#N/A</v>
      </c>
      <c r="BK136" s="165" t="e">
        <f t="shared" si="55"/>
        <v>#N/A</v>
      </c>
      <c r="BL136" s="154" t="e">
        <f t="shared" si="56"/>
        <v>#N/A</v>
      </c>
      <c r="BM136" s="154" t="e">
        <f t="shared" si="57"/>
        <v>#N/A</v>
      </c>
      <c r="BN136" s="164" t="e">
        <f t="shared" si="58"/>
        <v>#N/A</v>
      </c>
      <c r="BO136" s="165" t="e">
        <f t="shared" si="59"/>
        <v>#N/A</v>
      </c>
      <c r="BP136" s="154" t="e">
        <f t="shared" si="60"/>
        <v>#N/A</v>
      </c>
      <c r="BQ136" s="155" t="e">
        <f t="shared" si="61"/>
        <v>#N/A</v>
      </c>
      <c r="BR136" s="153" t="e">
        <f t="shared" si="62"/>
        <v>#N/A</v>
      </c>
      <c r="BS136" s="154" t="e">
        <f t="shared" si="63"/>
        <v>#N/A</v>
      </c>
      <c r="BT136" s="164" t="e">
        <f t="shared" si="64"/>
        <v>#N/A</v>
      </c>
      <c r="BU136" s="165" t="e">
        <f t="shared" si="65"/>
        <v>#N/A</v>
      </c>
      <c r="BV136" s="154" t="e">
        <f t="shared" si="66"/>
        <v>#N/A</v>
      </c>
      <c r="BW136" s="154" t="e">
        <f t="shared" si="67"/>
        <v>#N/A</v>
      </c>
      <c r="BX136" s="164" t="e">
        <f t="shared" si="68"/>
        <v>#N/A</v>
      </c>
      <c r="BY136" s="165" t="e">
        <f t="shared" si="69"/>
        <v>#N/A</v>
      </c>
      <c r="BZ136" s="154" t="e">
        <f t="shared" si="70"/>
        <v>#N/A</v>
      </c>
      <c r="CA136" s="154" t="e">
        <f t="shared" si="71"/>
        <v>#N/A</v>
      </c>
      <c r="CB136" s="164" t="e">
        <f t="shared" si="72"/>
        <v>#N/A</v>
      </c>
      <c r="CC136" s="165" t="e">
        <f t="shared" si="73"/>
        <v>#N/A</v>
      </c>
      <c r="CD136" s="154" t="e">
        <f t="shared" si="74"/>
        <v>#N/A</v>
      </c>
      <c r="CE136" s="155" t="e">
        <f t="shared" si="75"/>
        <v>#N/A</v>
      </c>
    </row>
    <row r="137" spans="2:83" s="59" customFormat="1" hidden="1" x14ac:dyDescent="0.2">
      <c r="B137" s="59" t="e">
        <f t="shared" si="17"/>
        <v>#N/A</v>
      </c>
      <c r="C137" s="67" t="e">
        <f t="shared" si="76"/>
        <v>#N/A</v>
      </c>
      <c r="D137" s="67"/>
      <c r="E137" s="67" t="e">
        <f>IF(C137&lt;&gt;" ",$B$9, " ")</f>
        <v>#N/A</v>
      </c>
      <c r="F137" s="68" t="e">
        <f>IF(C137&lt;&gt;" ",((10.4394*(($C137^1.852)/(($B$59^1.852)*(VLOOKUP($B$17,'Hidden Data'!$A$4:$E$17,(IF($B$18="SCH 40",3,IF($B$18="SCH 80",4,5))))^4.8655))*$B$16))+IF($B$15&lt;2,0,(10.4394*((($C$19/100*$C137)^1.852)/(($B$59^1.852)*(VLOOKUP($B$20,'Hidden Data'!$A$4:$E$17,(IF($B$21="SCH 40",3,IF($B$21="SCH 80",4,5))))^4.8655))*$B$19)))+IF($B$15&lt;3,0,(10.4394*((($C$22/100*$C137)^1.852)/(($B$59^1.852)*(VLOOKUP($B$23,'Hidden Data'!$A$4:$E$17,(IF($B$24="SCH 40",3,IF($B$24="SCH 80",4,5))))^4.8655))*$B$22)))+K137+L137+M137+P137+Q137+R137+S137+T137)*(1+$B$42/100), " ")</f>
        <v>#N/A</v>
      </c>
      <c r="G137" s="68" t="e">
        <f t="shared" si="14"/>
        <v>#N/A</v>
      </c>
      <c r="H137" s="68"/>
      <c r="I137" s="68" t="e">
        <f t="shared" si="8"/>
        <v>#N/A</v>
      </c>
      <c r="J137" s="68" t="e">
        <f>IF(C137&lt;&gt;" ",IF($B$48="Spider Valve",($C137/448.83*(('Spider Valve Sizing'!$B$10^2*19.64*$B$60*SQRT($B$49))/'Spider Valve Sizing'!$B$25))^2/(2*$B$60^2*(PI()/4*('Spider Valve Sizing'!$B$10/12)^2)^2*32.2),0)," ")</f>
        <v>#N/A</v>
      </c>
      <c r="K137" s="68" t="e">
        <f>IF(C137&lt;&gt;" ",(IF($B$26="No",0,(10.4394*(((1/$B$27*$C137)^1.852)/(($B$59^1.852)*(VLOOKUP($B$29,'Hidden Data'!$A$4:$E$17,(IF($B$30="SCH 40",3,IF($B$30="SCH 80",4,5))))^4.8655))*($B$28/3)))))," ")</f>
        <v>#N/A</v>
      </c>
      <c r="L137" s="67" t="e">
        <f t="shared" si="9"/>
        <v>#N/A</v>
      </c>
      <c r="M137" s="67" t="e">
        <f t="shared" si="10"/>
        <v>#N/A</v>
      </c>
      <c r="N137" s="69">
        <f>IF($B$48="Low Pressure Pipe",(IF($C137&lt;&gt;" ",($B$50*$AC$564)," ")),IF($B$48="Spider Valve",(IF($C137&lt;&gt;" ",(($B$60*(PI()/4*'Spider Valve Sizing'!$B$10^2)/144*SQRT(2*32.2*$B$49))*448.83)/(('Spider Valve Sizing'!$B$10^2*19.64*$B$60*SQRT($B$49))/'Spider Valve Sizing'!$B$25)," ")),IF(AND(OR($B$48="Non-Pressurized",$B$48="force main")=TRUE,$C$49="yes"),$F$49,NA())))</f>
        <v>30</v>
      </c>
      <c r="O137" s="68" t="e">
        <f t="shared" si="11"/>
        <v>#N/A</v>
      </c>
      <c r="P137" s="68" t="e">
        <f>IF($C137&lt;&gt;" ",IF($A$34="",0,(10.4394*((($C137*$D$34/100)^1.852)/(($B$59^1.852)*(VLOOKUP($B$34,'Hidden Data'!$A$4:$E$17,(IF($B$18="SCH 40",3,IF($B$18="SCH 80",4,5))))^4.8655))*'Hidden Data'!$E$118)))," ")</f>
        <v>#N/A</v>
      </c>
      <c r="Q137" s="68" t="e">
        <f>IF($C137&lt;&gt;" ",IF($A$35="",0,(10.4394*((($C137*$D$35/100)^1.852)/(($B$59^1.852)*(VLOOKUP($B$35,'Hidden Data'!$A$4:$E$17,(IF($B$18="SCH 40",3,IF($B$18="SCH 80",4,5))))^4.8655))*'Hidden Data'!$E$119)))," ")</f>
        <v>#N/A</v>
      </c>
      <c r="R137" s="68" t="e">
        <f>IF($C137&lt;&gt;" ",IF($A$36="",0,(10.4394*((($C137*$D$36/100)^1.852)/(($B$59^1.852)*(VLOOKUP($B$36,'Hidden Data'!$A$4:$E$17,(IF($B$18="SCH 40",3,IF($B$18="SCH 80",4,5))))^4.8655))*'Hidden Data'!$E$120)))," ")</f>
        <v>#N/A</v>
      </c>
      <c r="S137" s="68" t="e">
        <f>IF($C137&lt;&gt;" ",IF($A$37="",0,(10.4394*((($C137*$D$37/100)^1.852)/(($B$59^1.852)*(VLOOKUP($B$37,'Hidden Data'!$A$4:$E$17,(IF($B$18="SCH 40",3,IF($B$18="SCH 80",4,5))))^4.8655))*'Hidden Data'!$E$121)))," ")</f>
        <v>#N/A</v>
      </c>
      <c r="T137" s="68" t="e">
        <f>IF($C137&lt;&gt;" ",IF($A$38="",0,(10.4394*((($C137*$D$38/100)^1.852)/(($B$59^1.852)*(VLOOKUP($B$38,'Hidden Data'!$A$4:$E$17,(IF($B$18="SCH 40",3,IF($B$18="SCH 80",4,5))))^4.8655))*'Hidden Data'!$E$122)))," ")</f>
        <v>#N/A</v>
      </c>
      <c r="U137" s="67" t="e">
        <f t="shared" si="12"/>
        <v>#N/A</v>
      </c>
      <c r="V137" s="175" t="e">
        <f t="shared" si="15"/>
        <v>#N/A</v>
      </c>
      <c r="W137" s="175" t="e">
        <f t="shared" si="16"/>
        <v>#N/A</v>
      </c>
      <c r="Z137" s="141" t="e">
        <f t="shared" si="18"/>
        <v>#N/A</v>
      </c>
      <c r="AA137" s="141" t="e">
        <f t="shared" si="19"/>
        <v>#N/A</v>
      </c>
      <c r="AB137" s="153" t="e">
        <f t="shared" si="20"/>
        <v>#N/A</v>
      </c>
      <c r="AC137" s="154" t="e">
        <f t="shared" si="21"/>
        <v>#N/A</v>
      </c>
      <c r="AD137" s="164" t="e">
        <f t="shared" si="22"/>
        <v>#N/A</v>
      </c>
      <c r="AE137" s="165" t="e">
        <f t="shared" si="23"/>
        <v>#N/A</v>
      </c>
      <c r="AF137" s="154" t="e">
        <f t="shared" si="24"/>
        <v>#N/A</v>
      </c>
      <c r="AG137" s="154" t="e">
        <f t="shared" si="25"/>
        <v>#N/A</v>
      </c>
      <c r="AH137" s="164" t="e">
        <f t="shared" si="26"/>
        <v>#N/A</v>
      </c>
      <c r="AI137" s="165" t="e">
        <f t="shared" si="27"/>
        <v>#N/A</v>
      </c>
      <c r="AJ137" s="154" t="e">
        <f t="shared" si="28"/>
        <v>#N/A</v>
      </c>
      <c r="AK137" s="154" t="e">
        <f t="shared" si="29"/>
        <v>#N/A</v>
      </c>
      <c r="AL137" s="164" t="e">
        <f t="shared" si="30"/>
        <v>#N/A</v>
      </c>
      <c r="AM137" s="165" t="e">
        <f t="shared" si="31"/>
        <v>#N/A</v>
      </c>
      <c r="AN137" s="154" t="e">
        <f t="shared" si="32"/>
        <v>#N/A</v>
      </c>
      <c r="AO137" s="155" t="e">
        <f t="shared" si="33"/>
        <v>#N/A</v>
      </c>
      <c r="AP137" s="153" t="e">
        <f t="shared" si="34"/>
        <v>#N/A</v>
      </c>
      <c r="AQ137" s="154" t="e">
        <f t="shared" si="35"/>
        <v>#N/A</v>
      </c>
      <c r="AR137" s="164" t="e">
        <f t="shared" si="36"/>
        <v>#N/A</v>
      </c>
      <c r="AS137" s="165" t="e">
        <f t="shared" si="37"/>
        <v>#N/A</v>
      </c>
      <c r="AT137" s="154" t="e">
        <f t="shared" si="38"/>
        <v>#N/A</v>
      </c>
      <c r="AU137" s="154" t="e">
        <f t="shared" si="39"/>
        <v>#N/A</v>
      </c>
      <c r="AV137" s="164" t="e">
        <f t="shared" si="40"/>
        <v>#N/A</v>
      </c>
      <c r="AW137" s="165" t="e">
        <f t="shared" si="41"/>
        <v>#N/A</v>
      </c>
      <c r="AX137" s="154" t="e">
        <f t="shared" si="42"/>
        <v>#N/A</v>
      </c>
      <c r="AY137" s="154" t="e">
        <f t="shared" si="43"/>
        <v>#N/A</v>
      </c>
      <c r="AZ137" s="164" t="e">
        <f t="shared" si="44"/>
        <v>#N/A</v>
      </c>
      <c r="BA137" s="165" t="e">
        <f t="shared" si="45"/>
        <v>#N/A</v>
      </c>
      <c r="BB137" s="154" t="e">
        <f t="shared" si="46"/>
        <v>#N/A</v>
      </c>
      <c r="BC137" s="155" t="e">
        <f t="shared" si="47"/>
        <v>#N/A</v>
      </c>
      <c r="BD137" s="153" t="e">
        <f t="shared" si="48"/>
        <v>#N/A</v>
      </c>
      <c r="BE137" s="154" t="e">
        <f t="shared" si="49"/>
        <v>#N/A</v>
      </c>
      <c r="BF137" s="164" t="e">
        <f t="shared" si="50"/>
        <v>#N/A</v>
      </c>
      <c r="BG137" s="165" t="e">
        <f t="shared" si="51"/>
        <v>#N/A</v>
      </c>
      <c r="BH137" s="154" t="e">
        <f t="shared" si="52"/>
        <v>#N/A</v>
      </c>
      <c r="BI137" s="154" t="e">
        <f t="shared" si="53"/>
        <v>#N/A</v>
      </c>
      <c r="BJ137" s="164" t="e">
        <f t="shared" si="54"/>
        <v>#N/A</v>
      </c>
      <c r="BK137" s="165" t="e">
        <f t="shared" si="55"/>
        <v>#N/A</v>
      </c>
      <c r="BL137" s="154" t="e">
        <f t="shared" si="56"/>
        <v>#N/A</v>
      </c>
      <c r="BM137" s="154" t="e">
        <f t="shared" si="57"/>
        <v>#N/A</v>
      </c>
      <c r="BN137" s="164" t="e">
        <f t="shared" si="58"/>
        <v>#N/A</v>
      </c>
      <c r="BO137" s="165" t="e">
        <f t="shared" si="59"/>
        <v>#N/A</v>
      </c>
      <c r="BP137" s="154" t="e">
        <f t="shared" si="60"/>
        <v>#N/A</v>
      </c>
      <c r="BQ137" s="155" t="e">
        <f t="shared" si="61"/>
        <v>#N/A</v>
      </c>
      <c r="BR137" s="153" t="e">
        <f t="shared" si="62"/>
        <v>#N/A</v>
      </c>
      <c r="BS137" s="154" t="e">
        <f t="shared" si="63"/>
        <v>#N/A</v>
      </c>
      <c r="BT137" s="164" t="e">
        <f t="shared" si="64"/>
        <v>#N/A</v>
      </c>
      <c r="BU137" s="165" t="e">
        <f t="shared" si="65"/>
        <v>#N/A</v>
      </c>
      <c r="BV137" s="154" t="e">
        <f t="shared" si="66"/>
        <v>#N/A</v>
      </c>
      <c r="BW137" s="154" t="e">
        <f t="shared" si="67"/>
        <v>#N/A</v>
      </c>
      <c r="BX137" s="164" t="e">
        <f t="shared" si="68"/>
        <v>#N/A</v>
      </c>
      <c r="BY137" s="165" t="e">
        <f t="shared" si="69"/>
        <v>#N/A</v>
      </c>
      <c r="BZ137" s="154" t="e">
        <f t="shared" si="70"/>
        <v>#N/A</v>
      </c>
      <c r="CA137" s="154" t="e">
        <f t="shared" si="71"/>
        <v>#N/A</v>
      </c>
      <c r="CB137" s="164" t="e">
        <f t="shared" si="72"/>
        <v>#N/A</v>
      </c>
      <c r="CC137" s="165" t="e">
        <f t="shared" si="73"/>
        <v>#N/A</v>
      </c>
      <c r="CD137" s="154" t="e">
        <f t="shared" si="74"/>
        <v>#N/A</v>
      </c>
      <c r="CE137" s="155" t="e">
        <f t="shared" si="75"/>
        <v>#N/A</v>
      </c>
    </row>
    <row r="138" spans="2:83" s="59" customFormat="1" hidden="1" x14ac:dyDescent="0.2">
      <c r="B138" s="59" t="e">
        <f t="shared" si="17"/>
        <v>#N/A</v>
      </c>
      <c r="C138" s="67" t="e">
        <f t="shared" si="76"/>
        <v>#N/A</v>
      </c>
      <c r="D138" s="67"/>
      <c r="E138" s="67" t="e">
        <f>IF(C138&lt;&gt;" ",$B$9, " ")</f>
        <v>#N/A</v>
      </c>
      <c r="F138" s="68" t="e">
        <f>IF(C138&lt;&gt;" ",((10.4394*(($C138^1.852)/(($B$59^1.852)*(VLOOKUP($B$17,'Hidden Data'!$A$4:$E$17,(IF($B$18="SCH 40",3,IF($B$18="SCH 80",4,5))))^4.8655))*$B$16))+IF($B$15&lt;2,0,(10.4394*((($C$19/100*$C138)^1.852)/(($B$59^1.852)*(VLOOKUP($B$20,'Hidden Data'!$A$4:$E$17,(IF($B$21="SCH 40",3,IF($B$21="SCH 80",4,5))))^4.8655))*$B$19)))+IF($B$15&lt;3,0,(10.4394*((($C$22/100*$C138)^1.852)/(($B$59^1.852)*(VLOOKUP($B$23,'Hidden Data'!$A$4:$E$17,(IF($B$24="SCH 40",3,IF($B$24="SCH 80",4,5))))^4.8655))*$B$22)))+K138+L138+M138+P138+Q138+R138+S138+T138)*(1+$B$42/100), " ")</f>
        <v>#N/A</v>
      </c>
      <c r="G138" s="68" t="e">
        <f t="shared" si="14"/>
        <v>#N/A</v>
      </c>
      <c r="H138" s="68"/>
      <c r="I138" s="68" t="e">
        <f t="shared" si="8"/>
        <v>#N/A</v>
      </c>
      <c r="J138" s="68" t="e">
        <f>IF(C138&lt;&gt;" ",IF($B$48="Spider Valve",($C138/448.83*(('Spider Valve Sizing'!$B$10^2*19.64*$B$60*SQRT($B$49))/'Spider Valve Sizing'!$B$25))^2/(2*$B$60^2*(PI()/4*('Spider Valve Sizing'!$B$10/12)^2)^2*32.2),0)," ")</f>
        <v>#N/A</v>
      </c>
      <c r="K138" s="68" t="e">
        <f>IF(C138&lt;&gt;" ",(IF($B$26="No",0,(10.4394*(((1/$B$27*$C138)^1.852)/(($B$59^1.852)*(VLOOKUP($B$29,'Hidden Data'!$A$4:$E$17,(IF($B$30="SCH 40",3,IF($B$30="SCH 80",4,5))))^4.8655))*($B$28/3)))))," ")</f>
        <v>#N/A</v>
      </c>
      <c r="L138" s="67" t="e">
        <f t="shared" si="9"/>
        <v>#N/A</v>
      </c>
      <c r="M138" s="67" t="e">
        <f t="shared" si="10"/>
        <v>#N/A</v>
      </c>
      <c r="N138" s="69">
        <f>IF($B$48="Low Pressure Pipe",(IF($C138&lt;&gt;" ",($B$50*$AC$564)," ")),IF($B$48="Spider Valve",(IF($C138&lt;&gt;" ",(($B$60*(PI()/4*'Spider Valve Sizing'!$B$10^2)/144*SQRT(2*32.2*$B$49))*448.83)/(('Spider Valve Sizing'!$B$10^2*19.64*$B$60*SQRT($B$49))/'Spider Valve Sizing'!$B$25)," ")),IF(AND(OR($B$48="Non-Pressurized",$B$48="force main")=TRUE,$C$49="yes"),$F$49,NA())))</f>
        <v>30</v>
      </c>
      <c r="O138" s="68" t="e">
        <f t="shared" si="11"/>
        <v>#N/A</v>
      </c>
      <c r="P138" s="68" t="e">
        <f>IF($C138&lt;&gt;" ",IF($A$34="",0,(10.4394*((($C138*$D$34/100)^1.852)/(($B$59^1.852)*(VLOOKUP($B$34,'Hidden Data'!$A$4:$E$17,(IF($B$18="SCH 40",3,IF($B$18="SCH 80",4,5))))^4.8655))*'Hidden Data'!$E$118)))," ")</f>
        <v>#N/A</v>
      </c>
      <c r="Q138" s="68" t="e">
        <f>IF($C138&lt;&gt;" ",IF($A$35="",0,(10.4394*((($C138*$D$35/100)^1.852)/(($B$59^1.852)*(VLOOKUP($B$35,'Hidden Data'!$A$4:$E$17,(IF($B$18="SCH 40",3,IF($B$18="SCH 80",4,5))))^4.8655))*'Hidden Data'!$E$119)))," ")</f>
        <v>#N/A</v>
      </c>
      <c r="R138" s="68" t="e">
        <f>IF($C138&lt;&gt;" ",IF($A$36="",0,(10.4394*((($C138*$D$36/100)^1.852)/(($B$59^1.852)*(VLOOKUP($B$36,'Hidden Data'!$A$4:$E$17,(IF($B$18="SCH 40",3,IF($B$18="SCH 80",4,5))))^4.8655))*'Hidden Data'!$E$120)))," ")</f>
        <v>#N/A</v>
      </c>
      <c r="S138" s="68" t="e">
        <f>IF($C138&lt;&gt;" ",IF($A$37="",0,(10.4394*((($C138*$D$37/100)^1.852)/(($B$59^1.852)*(VLOOKUP($B$37,'Hidden Data'!$A$4:$E$17,(IF($B$18="SCH 40",3,IF($B$18="SCH 80",4,5))))^4.8655))*'Hidden Data'!$E$121)))," ")</f>
        <v>#N/A</v>
      </c>
      <c r="T138" s="68" t="e">
        <f>IF($C138&lt;&gt;" ",IF($A$38="",0,(10.4394*((($C138*$D$38/100)^1.852)/(($B$59^1.852)*(VLOOKUP($B$38,'Hidden Data'!$A$4:$E$17,(IF($B$18="SCH 40",3,IF($B$18="SCH 80",4,5))))^4.8655))*'Hidden Data'!$E$122)))," ")</f>
        <v>#N/A</v>
      </c>
      <c r="U138" s="67" t="e">
        <f t="shared" si="12"/>
        <v>#N/A</v>
      </c>
      <c r="V138" s="175" t="e">
        <f t="shared" si="15"/>
        <v>#N/A</v>
      </c>
      <c r="W138" s="175" t="e">
        <f t="shared" si="16"/>
        <v>#N/A</v>
      </c>
      <c r="Z138" s="141" t="e">
        <f t="shared" si="18"/>
        <v>#N/A</v>
      </c>
      <c r="AA138" s="141" t="e">
        <f t="shared" si="19"/>
        <v>#N/A</v>
      </c>
      <c r="AB138" s="153" t="e">
        <f t="shared" si="20"/>
        <v>#N/A</v>
      </c>
      <c r="AC138" s="154" t="e">
        <f t="shared" si="21"/>
        <v>#N/A</v>
      </c>
      <c r="AD138" s="164" t="e">
        <f t="shared" si="22"/>
        <v>#N/A</v>
      </c>
      <c r="AE138" s="165" t="e">
        <f t="shared" si="23"/>
        <v>#N/A</v>
      </c>
      <c r="AF138" s="154" t="e">
        <f t="shared" si="24"/>
        <v>#N/A</v>
      </c>
      <c r="AG138" s="154" t="e">
        <f t="shared" si="25"/>
        <v>#N/A</v>
      </c>
      <c r="AH138" s="164" t="e">
        <f t="shared" si="26"/>
        <v>#N/A</v>
      </c>
      <c r="AI138" s="165" t="e">
        <f t="shared" si="27"/>
        <v>#N/A</v>
      </c>
      <c r="AJ138" s="154" t="e">
        <f t="shared" si="28"/>
        <v>#N/A</v>
      </c>
      <c r="AK138" s="154" t="e">
        <f t="shared" si="29"/>
        <v>#N/A</v>
      </c>
      <c r="AL138" s="164" t="e">
        <f t="shared" si="30"/>
        <v>#N/A</v>
      </c>
      <c r="AM138" s="165" t="e">
        <f t="shared" si="31"/>
        <v>#N/A</v>
      </c>
      <c r="AN138" s="154" t="e">
        <f t="shared" si="32"/>
        <v>#N/A</v>
      </c>
      <c r="AO138" s="155" t="e">
        <f t="shared" si="33"/>
        <v>#N/A</v>
      </c>
      <c r="AP138" s="153" t="e">
        <f t="shared" si="34"/>
        <v>#N/A</v>
      </c>
      <c r="AQ138" s="154" t="e">
        <f t="shared" si="35"/>
        <v>#N/A</v>
      </c>
      <c r="AR138" s="164" t="e">
        <f t="shared" si="36"/>
        <v>#N/A</v>
      </c>
      <c r="AS138" s="165" t="e">
        <f t="shared" si="37"/>
        <v>#N/A</v>
      </c>
      <c r="AT138" s="154" t="e">
        <f t="shared" si="38"/>
        <v>#N/A</v>
      </c>
      <c r="AU138" s="154" t="e">
        <f t="shared" si="39"/>
        <v>#N/A</v>
      </c>
      <c r="AV138" s="164" t="e">
        <f t="shared" si="40"/>
        <v>#N/A</v>
      </c>
      <c r="AW138" s="165" t="e">
        <f t="shared" si="41"/>
        <v>#N/A</v>
      </c>
      <c r="AX138" s="154" t="e">
        <f t="shared" si="42"/>
        <v>#N/A</v>
      </c>
      <c r="AY138" s="154" t="e">
        <f t="shared" si="43"/>
        <v>#N/A</v>
      </c>
      <c r="AZ138" s="164" t="e">
        <f t="shared" si="44"/>
        <v>#N/A</v>
      </c>
      <c r="BA138" s="165" t="e">
        <f t="shared" si="45"/>
        <v>#N/A</v>
      </c>
      <c r="BB138" s="154" t="e">
        <f t="shared" si="46"/>
        <v>#N/A</v>
      </c>
      <c r="BC138" s="155" t="e">
        <f t="shared" si="47"/>
        <v>#N/A</v>
      </c>
      <c r="BD138" s="153" t="e">
        <f t="shared" si="48"/>
        <v>#N/A</v>
      </c>
      <c r="BE138" s="154" t="e">
        <f t="shared" si="49"/>
        <v>#N/A</v>
      </c>
      <c r="BF138" s="164" t="e">
        <f t="shared" si="50"/>
        <v>#N/A</v>
      </c>
      <c r="BG138" s="165" t="e">
        <f t="shared" si="51"/>
        <v>#N/A</v>
      </c>
      <c r="BH138" s="154" t="e">
        <f t="shared" si="52"/>
        <v>#N/A</v>
      </c>
      <c r="BI138" s="154" t="e">
        <f t="shared" si="53"/>
        <v>#N/A</v>
      </c>
      <c r="BJ138" s="164" t="e">
        <f t="shared" si="54"/>
        <v>#N/A</v>
      </c>
      <c r="BK138" s="165" t="e">
        <f t="shared" si="55"/>
        <v>#N/A</v>
      </c>
      <c r="BL138" s="154" t="e">
        <f t="shared" si="56"/>
        <v>#N/A</v>
      </c>
      <c r="BM138" s="154" t="e">
        <f t="shared" si="57"/>
        <v>#N/A</v>
      </c>
      <c r="BN138" s="164" t="e">
        <f t="shared" si="58"/>
        <v>#N/A</v>
      </c>
      <c r="BO138" s="165" t="e">
        <f t="shared" si="59"/>
        <v>#N/A</v>
      </c>
      <c r="BP138" s="154" t="e">
        <f t="shared" si="60"/>
        <v>#N/A</v>
      </c>
      <c r="BQ138" s="155" t="e">
        <f t="shared" si="61"/>
        <v>#N/A</v>
      </c>
      <c r="BR138" s="153" t="e">
        <f t="shared" si="62"/>
        <v>#N/A</v>
      </c>
      <c r="BS138" s="154" t="e">
        <f t="shared" si="63"/>
        <v>#N/A</v>
      </c>
      <c r="BT138" s="164" t="e">
        <f t="shared" si="64"/>
        <v>#N/A</v>
      </c>
      <c r="BU138" s="165" t="e">
        <f t="shared" si="65"/>
        <v>#N/A</v>
      </c>
      <c r="BV138" s="154" t="e">
        <f t="shared" si="66"/>
        <v>#N/A</v>
      </c>
      <c r="BW138" s="154" t="e">
        <f t="shared" si="67"/>
        <v>#N/A</v>
      </c>
      <c r="BX138" s="164" t="e">
        <f t="shared" si="68"/>
        <v>#N/A</v>
      </c>
      <c r="BY138" s="165" t="e">
        <f t="shared" si="69"/>
        <v>#N/A</v>
      </c>
      <c r="BZ138" s="154" t="e">
        <f t="shared" si="70"/>
        <v>#N/A</v>
      </c>
      <c r="CA138" s="154" t="e">
        <f t="shared" si="71"/>
        <v>#N/A</v>
      </c>
      <c r="CB138" s="164" t="e">
        <f t="shared" si="72"/>
        <v>#N/A</v>
      </c>
      <c r="CC138" s="165" t="e">
        <f t="shared" si="73"/>
        <v>#N/A</v>
      </c>
      <c r="CD138" s="154" t="e">
        <f t="shared" si="74"/>
        <v>#N/A</v>
      </c>
      <c r="CE138" s="155" t="e">
        <f t="shared" si="75"/>
        <v>#N/A</v>
      </c>
    </row>
    <row r="139" spans="2:83" s="59" customFormat="1" hidden="1" x14ac:dyDescent="0.2">
      <c r="B139" s="59" t="e">
        <f t="shared" si="17"/>
        <v>#N/A</v>
      </c>
      <c r="C139" s="67" t="e">
        <f t="shared" si="76"/>
        <v>#N/A</v>
      </c>
      <c r="D139" s="67"/>
      <c r="E139" s="67" t="e">
        <f>IF(C139&lt;&gt;" ",$B$9, " ")</f>
        <v>#N/A</v>
      </c>
      <c r="F139" s="68" t="e">
        <f>IF(C139&lt;&gt;" ",((10.4394*(($C139^1.852)/(($B$59^1.852)*(VLOOKUP($B$17,'Hidden Data'!$A$4:$E$17,(IF($B$18="SCH 40",3,IF($B$18="SCH 80",4,5))))^4.8655))*$B$16))+IF($B$15&lt;2,0,(10.4394*((($C$19/100*$C139)^1.852)/(($B$59^1.852)*(VLOOKUP($B$20,'Hidden Data'!$A$4:$E$17,(IF($B$21="SCH 40",3,IF($B$21="SCH 80",4,5))))^4.8655))*$B$19)))+IF($B$15&lt;3,0,(10.4394*((($C$22/100*$C139)^1.852)/(($B$59^1.852)*(VLOOKUP($B$23,'Hidden Data'!$A$4:$E$17,(IF($B$24="SCH 40",3,IF($B$24="SCH 80",4,5))))^4.8655))*$B$22)))+K139+L139+M139+P139+Q139+R139+S139+T139)*(1+$B$42/100), " ")</f>
        <v>#N/A</v>
      </c>
      <c r="G139" s="68" t="e">
        <f t="shared" si="14"/>
        <v>#N/A</v>
      </c>
      <c r="H139" s="68"/>
      <c r="I139" s="68" t="e">
        <f t="shared" si="8"/>
        <v>#N/A</v>
      </c>
      <c r="J139" s="68" t="e">
        <f>IF(C139&lt;&gt;" ",IF($B$48="Spider Valve",($C139/448.83*(('Spider Valve Sizing'!$B$10^2*19.64*$B$60*SQRT($B$49))/'Spider Valve Sizing'!$B$25))^2/(2*$B$60^2*(PI()/4*('Spider Valve Sizing'!$B$10/12)^2)^2*32.2),0)," ")</f>
        <v>#N/A</v>
      </c>
      <c r="K139" s="68" t="e">
        <f>IF(C139&lt;&gt;" ",(IF($B$26="No",0,(10.4394*(((1/$B$27*$C139)^1.852)/(($B$59^1.852)*(VLOOKUP($B$29,'Hidden Data'!$A$4:$E$17,(IF($B$30="SCH 40",3,IF($B$30="SCH 80",4,5))))^4.8655))*($B$28/3)))))," ")</f>
        <v>#N/A</v>
      </c>
      <c r="L139" s="67" t="e">
        <f t="shared" si="9"/>
        <v>#N/A</v>
      </c>
      <c r="M139" s="67" t="e">
        <f t="shared" si="10"/>
        <v>#N/A</v>
      </c>
      <c r="N139" s="69">
        <f>IF($B$48="Low Pressure Pipe",(IF($C139&lt;&gt;" ",($B$50*$AC$564)," ")),IF($B$48="Spider Valve",(IF($C139&lt;&gt;" ",(($B$60*(PI()/4*'Spider Valve Sizing'!$B$10^2)/144*SQRT(2*32.2*$B$49))*448.83)/(('Spider Valve Sizing'!$B$10^2*19.64*$B$60*SQRT($B$49))/'Spider Valve Sizing'!$B$25)," ")),IF(AND(OR($B$48="Non-Pressurized",$B$48="force main")=TRUE,$C$49="yes"),$F$49,NA())))</f>
        <v>30</v>
      </c>
      <c r="O139" s="68" t="e">
        <f t="shared" si="11"/>
        <v>#N/A</v>
      </c>
      <c r="P139" s="68" t="e">
        <f>IF($C139&lt;&gt;" ",IF($A$34="",0,(10.4394*((($C139*$D$34/100)^1.852)/(($B$59^1.852)*(VLOOKUP($B$34,'Hidden Data'!$A$4:$E$17,(IF($B$18="SCH 40",3,IF($B$18="SCH 80",4,5))))^4.8655))*'Hidden Data'!$E$118)))," ")</f>
        <v>#N/A</v>
      </c>
      <c r="Q139" s="68" t="e">
        <f>IF($C139&lt;&gt;" ",IF($A$35="",0,(10.4394*((($C139*$D$35/100)^1.852)/(($B$59^1.852)*(VLOOKUP($B$35,'Hidden Data'!$A$4:$E$17,(IF($B$18="SCH 40",3,IF($B$18="SCH 80",4,5))))^4.8655))*'Hidden Data'!$E$119)))," ")</f>
        <v>#N/A</v>
      </c>
      <c r="R139" s="68" t="e">
        <f>IF($C139&lt;&gt;" ",IF($A$36="",0,(10.4394*((($C139*$D$36/100)^1.852)/(($B$59^1.852)*(VLOOKUP($B$36,'Hidden Data'!$A$4:$E$17,(IF($B$18="SCH 40",3,IF($B$18="SCH 80",4,5))))^4.8655))*'Hidden Data'!$E$120)))," ")</f>
        <v>#N/A</v>
      </c>
      <c r="S139" s="68" t="e">
        <f>IF($C139&lt;&gt;" ",IF($A$37="",0,(10.4394*((($C139*$D$37/100)^1.852)/(($B$59^1.852)*(VLOOKUP($B$37,'Hidden Data'!$A$4:$E$17,(IF($B$18="SCH 40",3,IF($B$18="SCH 80",4,5))))^4.8655))*'Hidden Data'!$E$121)))," ")</f>
        <v>#N/A</v>
      </c>
      <c r="T139" s="68" t="e">
        <f>IF($C139&lt;&gt;" ",IF($A$38="",0,(10.4394*((($C139*$D$38/100)^1.852)/(($B$59^1.852)*(VLOOKUP($B$38,'Hidden Data'!$A$4:$E$17,(IF($B$18="SCH 40",3,IF($B$18="SCH 80",4,5))))^4.8655))*'Hidden Data'!$E$122)))," ")</f>
        <v>#N/A</v>
      </c>
      <c r="U139" s="67" t="e">
        <f t="shared" si="12"/>
        <v>#N/A</v>
      </c>
      <c r="V139" s="175" t="e">
        <f t="shared" si="15"/>
        <v>#N/A</v>
      </c>
      <c r="W139" s="175" t="e">
        <f t="shared" si="16"/>
        <v>#N/A</v>
      </c>
      <c r="Z139" s="141" t="e">
        <f t="shared" si="18"/>
        <v>#N/A</v>
      </c>
      <c r="AA139" s="141" t="e">
        <f t="shared" si="19"/>
        <v>#N/A</v>
      </c>
      <c r="AB139" s="153" t="e">
        <f t="shared" si="20"/>
        <v>#N/A</v>
      </c>
      <c r="AC139" s="154" t="e">
        <f t="shared" si="21"/>
        <v>#N/A</v>
      </c>
      <c r="AD139" s="164" t="e">
        <f t="shared" si="22"/>
        <v>#N/A</v>
      </c>
      <c r="AE139" s="165" t="e">
        <f t="shared" si="23"/>
        <v>#N/A</v>
      </c>
      <c r="AF139" s="154" t="e">
        <f t="shared" si="24"/>
        <v>#N/A</v>
      </c>
      <c r="AG139" s="154" t="e">
        <f t="shared" si="25"/>
        <v>#N/A</v>
      </c>
      <c r="AH139" s="164" t="e">
        <f t="shared" si="26"/>
        <v>#N/A</v>
      </c>
      <c r="AI139" s="165" t="e">
        <f t="shared" si="27"/>
        <v>#N/A</v>
      </c>
      <c r="AJ139" s="154" t="e">
        <f t="shared" si="28"/>
        <v>#N/A</v>
      </c>
      <c r="AK139" s="154" t="e">
        <f t="shared" si="29"/>
        <v>#N/A</v>
      </c>
      <c r="AL139" s="164" t="e">
        <f t="shared" si="30"/>
        <v>#N/A</v>
      </c>
      <c r="AM139" s="165" t="e">
        <f t="shared" si="31"/>
        <v>#N/A</v>
      </c>
      <c r="AN139" s="154" t="e">
        <f t="shared" si="32"/>
        <v>#N/A</v>
      </c>
      <c r="AO139" s="155" t="e">
        <f t="shared" si="33"/>
        <v>#N/A</v>
      </c>
      <c r="AP139" s="153" t="e">
        <f t="shared" si="34"/>
        <v>#N/A</v>
      </c>
      <c r="AQ139" s="154" t="e">
        <f t="shared" si="35"/>
        <v>#N/A</v>
      </c>
      <c r="AR139" s="164" t="e">
        <f t="shared" si="36"/>
        <v>#N/A</v>
      </c>
      <c r="AS139" s="165" t="e">
        <f t="shared" si="37"/>
        <v>#N/A</v>
      </c>
      <c r="AT139" s="154" t="e">
        <f t="shared" si="38"/>
        <v>#N/A</v>
      </c>
      <c r="AU139" s="154" t="e">
        <f t="shared" si="39"/>
        <v>#N/A</v>
      </c>
      <c r="AV139" s="164" t="e">
        <f t="shared" si="40"/>
        <v>#N/A</v>
      </c>
      <c r="AW139" s="165" t="e">
        <f t="shared" si="41"/>
        <v>#N/A</v>
      </c>
      <c r="AX139" s="154" t="e">
        <f t="shared" si="42"/>
        <v>#N/A</v>
      </c>
      <c r="AY139" s="154" t="e">
        <f t="shared" si="43"/>
        <v>#N/A</v>
      </c>
      <c r="AZ139" s="164" t="e">
        <f t="shared" si="44"/>
        <v>#N/A</v>
      </c>
      <c r="BA139" s="165" t="e">
        <f t="shared" si="45"/>
        <v>#N/A</v>
      </c>
      <c r="BB139" s="154" t="e">
        <f t="shared" si="46"/>
        <v>#N/A</v>
      </c>
      <c r="BC139" s="155" t="e">
        <f t="shared" si="47"/>
        <v>#N/A</v>
      </c>
      <c r="BD139" s="153" t="e">
        <f t="shared" si="48"/>
        <v>#N/A</v>
      </c>
      <c r="BE139" s="154" t="e">
        <f t="shared" si="49"/>
        <v>#N/A</v>
      </c>
      <c r="BF139" s="164" t="e">
        <f t="shared" si="50"/>
        <v>#N/A</v>
      </c>
      <c r="BG139" s="165" t="e">
        <f t="shared" si="51"/>
        <v>#N/A</v>
      </c>
      <c r="BH139" s="154" t="e">
        <f t="shared" si="52"/>
        <v>#N/A</v>
      </c>
      <c r="BI139" s="154" t="e">
        <f t="shared" si="53"/>
        <v>#N/A</v>
      </c>
      <c r="BJ139" s="164" t="e">
        <f t="shared" si="54"/>
        <v>#N/A</v>
      </c>
      <c r="BK139" s="165" t="e">
        <f t="shared" si="55"/>
        <v>#N/A</v>
      </c>
      <c r="BL139" s="154" t="e">
        <f t="shared" si="56"/>
        <v>#N/A</v>
      </c>
      <c r="BM139" s="154" t="e">
        <f t="shared" si="57"/>
        <v>#N/A</v>
      </c>
      <c r="BN139" s="164" t="e">
        <f t="shared" si="58"/>
        <v>#N/A</v>
      </c>
      <c r="BO139" s="165" t="e">
        <f t="shared" si="59"/>
        <v>#N/A</v>
      </c>
      <c r="BP139" s="154" t="e">
        <f t="shared" si="60"/>
        <v>#N/A</v>
      </c>
      <c r="BQ139" s="155" t="e">
        <f t="shared" si="61"/>
        <v>#N/A</v>
      </c>
      <c r="BR139" s="153" t="e">
        <f t="shared" si="62"/>
        <v>#N/A</v>
      </c>
      <c r="BS139" s="154" t="e">
        <f t="shared" si="63"/>
        <v>#N/A</v>
      </c>
      <c r="BT139" s="164" t="e">
        <f t="shared" si="64"/>
        <v>#N/A</v>
      </c>
      <c r="BU139" s="165" t="e">
        <f t="shared" si="65"/>
        <v>#N/A</v>
      </c>
      <c r="BV139" s="154" t="e">
        <f t="shared" si="66"/>
        <v>#N/A</v>
      </c>
      <c r="BW139" s="154" t="e">
        <f t="shared" si="67"/>
        <v>#N/A</v>
      </c>
      <c r="BX139" s="164" t="e">
        <f t="shared" si="68"/>
        <v>#N/A</v>
      </c>
      <c r="BY139" s="165" t="e">
        <f t="shared" si="69"/>
        <v>#N/A</v>
      </c>
      <c r="BZ139" s="154" t="e">
        <f t="shared" si="70"/>
        <v>#N/A</v>
      </c>
      <c r="CA139" s="154" t="e">
        <f t="shared" si="71"/>
        <v>#N/A</v>
      </c>
      <c r="CB139" s="164" t="e">
        <f t="shared" si="72"/>
        <v>#N/A</v>
      </c>
      <c r="CC139" s="165" t="e">
        <f t="shared" si="73"/>
        <v>#N/A</v>
      </c>
      <c r="CD139" s="154" t="e">
        <f t="shared" si="74"/>
        <v>#N/A</v>
      </c>
      <c r="CE139" s="155" t="e">
        <f t="shared" si="75"/>
        <v>#N/A</v>
      </c>
    </row>
    <row r="140" spans="2:83" s="59" customFormat="1" hidden="1" x14ac:dyDescent="0.2">
      <c r="B140" s="59" t="e">
        <f t="shared" si="17"/>
        <v>#N/A</v>
      </c>
      <c r="C140" s="67" t="e">
        <f t="shared" si="76"/>
        <v>#N/A</v>
      </c>
      <c r="D140" s="67"/>
      <c r="E140" s="67" t="e">
        <f>IF(C140&lt;&gt;" ",$B$9, " ")</f>
        <v>#N/A</v>
      </c>
      <c r="F140" s="68" t="e">
        <f>IF(C140&lt;&gt;" ",((10.4394*(($C140^1.852)/(($B$59^1.852)*(VLOOKUP($B$17,'Hidden Data'!$A$4:$E$17,(IF($B$18="SCH 40",3,IF($B$18="SCH 80",4,5))))^4.8655))*$B$16))+IF($B$15&lt;2,0,(10.4394*((($C$19/100*$C140)^1.852)/(($B$59^1.852)*(VLOOKUP($B$20,'Hidden Data'!$A$4:$E$17,(IF($B$21="SCH 40",3,IF($B$21="SCH 80",4,5))))^4.8655))*$B$19)))+IF($B$15&lt;3,0,(10.4394*((($C$22/100*$C140)^1.852)/(($B$59^1.852)*(VLOOKUP($B$23,'Hidden Data'!$A$4:$E$17,(IF($B$24="SCH 40",3,IF($B$24="SCH 80",4,5))))^4.8655))*$B$22)))+K140+L140+M140+P140+Q140+R140+S140+T140)*(1+$B$42/100), " ")</f>
        <v>#N/A</v>
      </c>
      <c r="G140" s="68" t="e">
        <f t="shared" si="14"/>
        <v>#N/A</v>
      </c>
      <c r="H140" s="68"/>
      <c r="I140" s="68" t="e">
        <f t="shared" si="8"/>
        <v>#N/A</v>
      </c>
      <c r="J140" s="68" t="e">
        <f>IF(C140&lt;&gt;" ",IF($B$48="Spider Valve",($C140/448.83*(('Spider Valve Sizing'!$B$10^2*19.64*$B$60*SQRT($B$49))/'Spider Valve Sizing'!$B$25))^2/(2*$B$60^2*(PI()/4*('Spider Valve Sizing'!$B$10/12)^2)^2*32.2),0)," ")</f>
        <v>#N/A</v>
      </c>
      <c r="K140" s="68" t="e">
        <f>IF(C140&lt;&gt;" ",(IF($B$26="No",0,(10.4394*(((1/$B$27*$C140)^1.852)/(($B$59^1.852)*(VLOOKUP($B$29,'Hidden Data'!$A$4:$E$17,(IF($B$30="SCH 40",3,IF($B$30="SCH 80",4,5))))^4.8655))*($B$28/3)))))," ")</f>
        <v>#N/A</v>
      </c>
      <c r="L140" s="67" t="e">
        <f t="shared" si="9"/>
        <v>#N/A</v>
      </c>
      <c r="M140" s="67" t="e">
        <f t="shared" si="10"/>
        <v>#N/A</v>
      </c>
      <c r="N140" s="69">
        <f>IF($B$48="Low Pressure Pipe",(IF($C140&lt;&gt;" ",($B$50*$AC$564)," ")),IF($B$48="Spider Valve",(IF($C140&lt;&gt;" ",(($B$60*(PI()/4*'Spider Valve Sizing'!$B$10^2)/144*SQRT(2*32.2*$B$49))*448.83)/(('Spider Valve Sizing'!$B$10^2*19.64*$B$60*SQRT($B$49))/'Spider Valve Sizing'!$B$25)," ")),IF(AND(OR($B$48="Non-Pressurized",$B$48="force main")=TRUE,$C$49="yes"),$F$49,NA())))</f>
        <v>30</v>
      </c>
      <c r="O140" s="68" t="e">
        <f t="shared" si="11"/>
        <v>#N/A</v>
      </c>
      <c r="P140" s="68" t="e">
        <f>IF($C140&lt;&gt;" ",IF($A$34="",0,(10.4394*((($C140*$D$34/100)^1.852)/(($B$59^1.852)*(VLOOKUP($B$34,'Hidden Data'!$A$4:$E$17,(IF($B$18="SCH 40",3,IF($B$18="SCH 80",4,5))))^4.8655))*'Hidden Data'!$E$118)))," ")</f>
        <v>#N/A</v>
      </c>
      <c r="Q140" s="68" t="e">
        <f>IF($C140&lt;&gt;" ",IF($A$35="",0,(10.4394*((($C140*$D$35/100)^1.852)/(($B$59^1.852)*(VLOOKUP($B$35,'Hidden Data'!$A$4:$E$17,(IF($B$18="SCH 40",3,IF($B$18="SCH 80",4,5))))^4.8655))*'Hidden Data'!$E$119)))," ")</f>
        <v>#N/A</v>
      </c>
      <c r="R140" s="68" t="e">
        <f>IF($C140&lt;&gt;" ",IF($A$36="",0,(10.4394*((($C140*$D$36/100)^1.852)/(($B$59^1.852)*(VLOOKUP($B$36,'Hidden Data'!$A$4:$E$17,(IF($B$18="SCH 40",3,IF($B$18="SCH 80",4,5))))^4.8655))*'Hidden Data'!$E$120)))," ")</f>
        <v>#N/A</v>
      </c>
      <c r="S140" s="68" t="e">
        <f>IF($C140&lt;&gt;" ",IF($A$37="",0,(10.4394*((($C140*$D$37/100)^1.852)/(($B$59^1.852)*(VLOOKUP($B$37,'Hidden Data'!$A$4:$E$17,(IF($B$18="SCH 40",3,IF($B$18="SCH 80",4,5))))^4.8655))*'Hidden Data'!$E$121)))," ")</f>
        <v>#N/A</v>
      </c>
      <c r="T140" s="68" t="e">
        <f>IF($C140&lt;&gt;" ",IF($A$38="",0,(10.4394*((($C140*$D$38/100)^1.852)/(($B$59^1.852)*(VLOOKUP($B$38,'Hidden Data'!$A$4:$E$17,(IF($B$18="SCH 40",3,IF($B$18="SCH 80",4,5))))^4.8655))*'Hidden Data'!$E$122)))," ")</f>
        <v>#N/A</v>
      </c>
      <c r="U140" s="67" t="e">
        <f t="shared" si="12"/>
        <v>#N/A</v>
      </c>
      <c r="V140" s="175" t="e">
        <f t="shared" si="15"/>
        <v>#N/A</v>
      </c>
      <c r="W140" s="175" t="e">
        <f t="shared" si="16"/>
        <v>#N/A</v>
      </c>
      <c r="Z140" s="141" t="e">
        <f t="shared" si="18"/>
        <v>#N/A</v>
      </c>
      <c r="AA140" s="141" t="e">
        <f t="shared" si="19"/>
        <v>#N/A</v>
      </c>
      <c r="AB140" s="153" t="e">
        <f t="shared" si="20"/>
        <v>#N/A</v>
      </c>
      <c r="AC140" s="154" t="e">
        <f t="shared" si="21"/>
        <v>#N/A</v>
      </c>
      <c r="AD140" s="164" t="e">
        <f t="shared" si="22"/>
        <v>#N/A</v>
      </c>
      <c r="AE140" s="165" t="e">
        <f t="shared" si="23"/>
        <v>#N/A</v>
      </c>
      <c r="AF140" s="154" t="e">
        <f t="shared" si="24"/>
        <v>#N/A</v>
      </c>
      <c r="AG140" s="154" t="e">
        <f t="shared" si="25"/>
        <v>#N/A</v>
      </c>
      <c r="AH140" s="164" t="e">
        <f t="shared" si="26"/>
        <v>#N/A</v>
      </c>
      <c r="AI140" s="165" t="e">
        <f t="shared" si="27"/>
        <v>#N/A</v>
      </c>
      <c r="AJ140" s="154" t="e">
        <f t="shared" si="28"/>
        <v>#N/A</v>
      </c>
      <c r="AK140" s="154" t="e">
        <f t="shared" si="29"/>
        <v>#N/A</v>
      </c>
      <c r="AL140" s="164" t="e">
        <f t="shared" si="30"/>
        <v>#N/A</v>
      </c>
      <c r="AM140" s="165" t="e">
        <f t="shared" si="31"/>
        <v>#N/A</v>
      </c>
      <c r="AN140" s="154" t="e">
        <f t="shared" si="32"/>
        <v>#N/A</v>
      </c>
      <c r="AO140" s="155" t="e">
        <f t="shared" si="33"/>
        <v>#N/A</v>
      </c>
      <c r="AP140" s="153" t="e">
        <f t="shared" si="34"/>
        <v>#N/A</v>
      </c>
      <c r="AQ140" s="154" t="e">
        <f t="shared" si="35"/>
        <v>#N/A</v>
      </c>
      <c r="AR140" s="164" t="e">
        <f t="shared" si="36"/>
        <v>#N/A</v>
      </c>
      <c r="AS140" s="165" t="e">
        <f t="shared" si="37"/>
        <v>#N/A</v>
      </c>
      <c r="AT140" s="154" t="e">
        <f t="shared" si="38"/>
        <v>#N/A</v>
      </c>
      <c r="AU140" s="154" t="e">
        <f t="shared" si="39"/>
        <v>#N/A</v>
      </c>
      <c r="AV140" s="164" t="e">
        <f t="shared" si="40"/>
        <v>#N/A</v>
      </c>
      <c r="AW140" s="165" t="e">
        <f t="shared" si="41"/>
        <v>#N/A</v>
      </c>
      <c r="AX140" s="154" t="e">
        <f t="shared" si="42"/>
        <v>#N/A</v>
      </c>
      <c r="AY140" s="154" t="e">
        <f t="shared" si="43"/>
        <v>#N/A</v>
      </c>
      <c r="AZ140" s="164" t="e">
        <f t="shared" si="44"/>
        <v>#N/A</v>
      </c>
      <c r="BA140" s="165" t="e">
        <f t="shared" si="45"/>
        <v>#N/A</v>
      </c>
      <c r="BB140" s="154" t="e">
        <f t="shared" si="46"/>
        <v>#N/A</v>
      </c>
      <c r="BC140" s="155" t="e">
        <f t="shared" si="47"/>
        <v>#N/A</v>
      </c>
      <c r="BD140" s="153" t="e">
        <f t="shared" si="48"/>
        <v>#N/A</v>
      </c>
      <c r="BE140" s="154" t="e">
        <f t="shared" si="49"/>
        <v>#N/A</v>
      </c>
      <c r="BF140" s="164" t="e">
        <f t="shared" si="50"/>
        <v>#N/A</v>
      </c>
      <c r="BG140" s="165" t="e">
        <f t="shared" si="51"/>
        <v>#N/A</v>
      </c>
      <c r="BH140" s="154" t="e">
        <f t="shared" si="52"/>
        <v>#N/A</v>
      </c>
      <c r="BI140" s="154" t="e">
        <f t="shared" si="53"/>
        <v>#N/A</v>
      </c>
      <c r="BJ140" s="164" t="e">
        <f t="shared" si="54"/>
        <v>#N/A</v>
      </c>
      <c r="BK140" s="165" t="e">
        <f t="shared" si="55"/>
        <v>#N/A</v>
      </c>
      <c r="BL140" s="154" t="e">
        <f t="shared" si="56"/>
        <v>#N/A</v>
      </c>
      <c r="BM140" s="154" t="e">
        <f t="shared" si="57"/>
        <v>#N/A</v>
      </c>
      <c r="BN140" s="164" t="e">
        <f t="shared" si="58"/>
        <v>#N/A</v>
      </c>
      <c r="BO140" s="165" t="e">
        <f t="shared" si="59"/>
        <v>#N/A</v>
      </c>
      <c r="BP140" s="154" t="e">
        <f t="shared" si="60"/>
        <v>#N/A</v>
      </c>
      <c r="BQ140" s="155" t="e">
        <f t="shared" si="61"/>
        <v>#N/A</v>
      </c>
      <c r="BR140" s="153" t="e">
        <f t="shared" si="62"/>
        <v>#N/A</v>
      </c>
      <c r="BS140" s="154" t="e">
        <f t="shared" si="63"/>
        <v>#N/A</v>
      </c>
      <c r="BT140" s="164" t="e">
        <f t="shared" si="64"/>
        <v>#N/A</v>
      </c>
      <c r="BU140" s="165" t="e">
        <f t="shared" si="65"/>
        <v>#N/A</v>
      </c>
      <c r="BV140" s="154" t="e">
        <f t="shared" si="66"/>
        <v>#N/A</v>
      </c>
      <c r="BW140" s="154" t="e">
        <f t="shared" si="67"/>
        <v>#N/A</v>
      </c>
      <c r="BX140" s="164" t="e">
        <f t="shared" si="68"/>
        <v>#N/A</v>
      </c>
      <c r="BY140" s="165" t="e">
        <f t="shared" si="69"/>
        <v>#N/A</v>
      </c>
      <c r="BZ140" s="154" t="e">
        <f t="shared" si="70"/>
        <v>#N/A</v>
      </c>
      <c r="CA140" s="154" t="e">
        <f t="shared" si="71"/>
        <v>#N/A</v>
      </c>
      <c r="CB140" s="164" t="e">
        <f t="shared" si="72"/>
        <v>#N/A</v>
      </c>
      <c r="CC140" s="165" t="e">
        <f t="shared" si="73"/>
        <v>#N/A</v>
      </c>
      <c r="CD140" s="154" t="e">
        <f t="shared" si="74"/>
        <v>#N/A</v>
      </c>
      <c r="CE140" s="155" t="e">
        <f t="shared" si="75"/>
        <v>#N/A</v>
      </c>
    </row>
    <row r="141" spans="2:83" s="59" customFormat="1" hidden="1" x14ac:dyDescent="0.2">
      <c r="B141" s="59" t="e">
        <f t="shared" si="17"/>
        <v>#N/A</v>
      </c>
      <c r="C141" s="67" t="e">
        <f t="shared" si="76"/>
        <v>#N/A</v>
      </c>
      <c r="D141" s="67"/>
      <c r="E141" s="67" t="e">
        <f>IF(C141&lt;&gt;" ",$B$9, " ")</f>
        <v>#N/A</v>
      </c>
      <c r="F141" s="68" t="e">
        <f>IF(C141&lt;&gt;" ",((10.4394*(($C141^1.852)/(($B$59^1.852)*(VLOOKUP($B$17,'Hidden Data'!$A$4:$E$17,(IF($B$18="SCH 40",3,IF($B$18="SCH 80",4,5))))^4.8655))*$B$16))+IF($B$15&lt;2,0,(10.4394*((($C$19/100*$C141)^1.852)/(($B$59^1.852)*(VLOOKUP($B$20,'Hidden Data'!$A$4:$E$17,(IF($B$21="SCH 40",3,IF($B$21="SCH 80",4,5))))^4.8655))*$B$19)))+IF($B$15&lt;3,0,(10.4394*((($C$22/100*$C141)^1.852)/(($B$59^1.852)*(VLOOKUP($B$23,'Hidden Data'!$A$4:$E$17,(IF($B$24="SCH 40",3,IF($B$24="SCH 80",4,5))))^4.8655))*$B$22)))+K141+L141+M141+P141+Q141+R141+S141+T141)*(1+$B$42/100), " ")</f>
        <v>#N/A</v>
      </c>
      <c r="G141" s="68" t="e">
        <f t="shared" si="14"/>
        <v>#N/A</v>
      </c>
      <c r="H141" s="68"/>
      <c r="I141" s="68" t="e">
        <f t="shared" si="8"/>
        <v>#N/A</v>
      </c>
      <c r="J141" s="68" t="e">
        <f>IF(C141&lt;&gt;" ",IF($B$48="Spider Valve",($C141/448.83*(('Spider Valve Sizing'!$B$10^2*19.64*$B$60*SQRT($B$49))/'Spider Valve Sizing'!$B$25))^2/(2*$B$60^2*(PI()/4*('Spider Valve Sizing'!$B$10/12)^2)^2*32.2),0)," ")</f>
        <v>#N/A</v>
      </c>
      <c r="K141" s="68" t="e">
        <f>IF(C141&lt;&gt;" ",(IF($B$26="No",0,(10.4394*(((1/$B$27*$C141)^1.852)/(($B$59^1.852)*(VLOOKUP($B$29,'Hidden Data'!$A$4:$E$17,(IF($B$30="SCH 40",3,IF($B$30="SCH 80",4,5))))^4.8655))*($B$28/3)))))," ")</f>
        <v>#N/A</v>
      </c>
      <c r="L141" s="67" t="e">
        <f t="shared" si="9"/>
        <v>#N/A</v>
      </c>
      <c r="M141" s="67" t="e">
        <f t="shared" si="10"/>
        <v>#N/A</v>
      </c>
      <c r="N141" s="69">
        <f>IF($B$48="Low Pressure Pipe",(IF($C141&lt;&gt;" ",($B$50*$AC$564)," ")),IF($B$48="Spider Valve",(IF($C141&lt;&gt;" ",(($B$60*(PI()/4*'Spider Valve Sizing'!$B$10^2)/144*SQRT(2*32.2*$B$49))*448.83)/(('Spider Valve Sizing'!$B$10^2*19.64*$B$60*SQRT($B$49))/'Spider Valve Sizing'!$B$25)," ")),IF(AND(OR($B$48="Non-Pressurized",$B$48="force main")=TRUE,$C$49="yes"),$F$49,NA())))</f>
        <v>30</v>
      </c>
      <c r="O141" s="68" t="e">
        <f t="shared" si="11"/>
        <v>#N/A</v>
      </c>
      <c r="P141" s="68" t="e">
        <f>IF($C141&lt;&gt;" ",IF($A$34="",0,(10.4394*((($C141*$D$34/100)^1.852)/(($B$59^1.852)*(VLOOKUP($B$34,'Hidden Data'!$A$4:$E$17,(IF($B$18="SCH 40",3,IF($B$18="SCH 80",4,5))))^4.8655))*'Hidden Data'!$E$118)))," ")</f>
        <v>#N/A</v>
      </c>
      <c r="Q141" s="68" t="e">
        <f>IF($C141&lt;&gt;" ",IF($A$35="",0,(10.4394*((($C141*$D$35/100)^1.852)/(($B$59^1.852)*(VLOOKUP($B$35,'Hidden Data'!$A$4:$E$17,(IF($B$18="SCH 40",3,IF($B$18="SCH 80",4,5))))^4.8655))*'Hidden Data'!$E$119)))," ")</f>
        <v>#N/A</v>
      </c>
      <c r="R141" s="68" t="e">
        <f>IF($C141&lt;&gt;" ",IF($A$36="",0,(10.4394*((($C141*$D$36/100)^1.852)/(($B$59^1.852)*(VLOOKUP($B$36,'Hidden Data'!$A$4:$E$17,(IF($B$18="SCH 40",3,IF($B$18="SCH 80",4,5))))^4.8655))*'Hidden Data'!$E$120)))," ")</f>
        <v>#N/A</v>
      </c>
      <c r="S141" s="68" t="e">
        <f>IF($C141&lt;&gt;" ",IF($A$37="",0,(10.4394*((($C141*$D$37/100)^1.852)/(($B$59^1.852)*(VLOOKUP($B$37,'Hidden Data'!$A$4:$E$17,(IF($B$18="SCH 40",3,IF($B$18="SCH 80",4,5))))^4.8655))*'Hidden Data'!$E$121)))," ")</f>
        <v>#N/A</v>
      </c>
      <c r="T141" s="68" t="e">
        <f>IF($C141&lt;&gt;" ",IF($A$38="",0,(10.4394*((($C141*$D$38/100)^1.852)/(($B$59^1.852)*(VLOOKUP($B$38,'Hidden Data'!$A$4:$E$17,(IF($B$18="SCH 40",3,IF($B$18="SCH 80",4,5))))^4.8655))*'Hidden Data'!$E$122)))," ")</f>
        <v>#N/A</v>
      </c>
      <c r="U141" s="67" t="e">
        <f t="shared" si="12"/>
        <v>#N/A</v>
      </c>
      <c r="V141" s="175" t="e">
        <f t="shared" si="15"/>
        <v>#N/A</v>
      </c>
      <c r="W141" s="175" t="e">
        <f t="shared" si="16"/>
        <v>#N/A</v>
      </c>
      <c r="Z141" s="141" t="e">
        <f t="shared" si="18"/>
        <v>#N/A</v>
      </c>
      <c r="AA141" s="141" t="e">
        <f t="shared" si="19"/>
        <v>#N/A</v>
      </c>
      <c r="AB141" s="153" t="e">
        <f t="shared" si="20"/>
        <v>#N/A</v>
      </c>
      <c r="AC141" s="154" t="e">
        <f t="shared" si="21"/>
        <v>#N/A</v>
      </c>
      <c r="AD141" s="164" t="e">
        <f t="shared" si="22"/>
        <v>#N/A</v>
      </c>
      <c r="AE141" s="165" t="e">
        <f t="shared" si="23"/>
        <v>#N/A</v>
      </c>
      <c r="AF141" s="154" t="e">
        <f t="shared" si="24"/>
        <v>#N/A</v>
      </c>
      <c r="AG141" s="154" t="e">
        <f t="shared" si="25"/>
        <v>#N/A</v>
      </c>
      <c r="AH141" s="164" t="e">
        <f t="shared" si="26"/>
        <v>#N/A</v>
      </c>
      <c r="AI141" s="165" t="e">
        <f t="shared" si="27"/>
        <v>#N/A</v>
      </c>
      <c r="AJ141" s="154" t="e">
        <f t="shared" si="28"/>
        <v>#N/A</v>
      </c>
      <c r="AK141" s="154" t="e">
        <f t="shared" si="29"/>
        <v>#N/A</v>
      </c>
      <c r="AL141" s="164" t="e">
        <f t="shared" si="30"/>
        <v>#N/A</v>
      </c>
      <c r="AM141" s="165" t="e">
        <f t="shared" si="31"/>
        <v>#N/A</v>
      </c>
      <c r="AN141" s="154" t="e">
        <f t="shared" si="32"/>
        <v>#N/A</v>
      </c>
      <c r="AO141" s="155" t="e">
        <f t="shared" si="33"/>
        <v>#N/A</v>
      </c>
      <c r="AP141" s="153" t="e">
        <f t="shared" si="34"/>
        <v>#N/A</v>
      </c>
      <c r="AQ141" s="154" t="e">
        <f t="shared" si="35"/>
        <v>#N/A</v>
      </c>
      <c r="AR141" s="164" t="e">
        <f t="shared" si="36"/>
        <v>#N/A</v>
      </c>
      <c r="AS141" s="165" t="e">
        <f t="shared" si="37"/>
        <v>#N/A</v>
      </c>
      <c r="AT141" s="154" t="e">
        <f t="shared" si="38"/>
        <v>#N/A</v>
      </c>
      <c r="AU141" s="154" t="e">
        <f t="shared" si="39"/>
        <v>#N/A</v>
      </c>
      <c r="AV141" s="164" t="e">
        <f t="shared" si="40"/>
        <v>#N/A</v>
      </c>
      <c r="AW141" s="165" t="e">
        <f t="shared" si="41"/>
        <v>#N/A</v>
      </c>
      <c r="AX141" s="154" t="e">
        <f t="shared" si="42"/>
        <v>#N/A</v>
      </c>
      <c r="AY141" s="154" t="e">
        <f t="shared" si="43"/>
        <v>#N/A</v>
      </c>
      <c r="AZ141" s="164" t="e">
        <f t="shared" si="44"/>
        <v>#N/A</v>
      </c>
      <c r="BA141" s="165" t="e">
        <f t="shared" si="45"/>
        <v>#N/A</v>
      </c>
      <c r="BB141" s="154" t="e">
        <f t="shared" si="46"/>
        <v>#N/A</v>
      </c>
      <c r="BC141" s="155" t="e">
        <f t="shared" si="47"/>
        <v>#N/A</v>
      </c>
      <c r="BD141" s="153" t="e">
        <f t="shared" si="48"/>
        <v>#N/A</v>
      </c>
      <c r="BE141" s="154" t="e">
        <f t="shared" si="49"/>
        <v>#N/A</v>
      </c>
      <c r="BF141" s="164" t="e">
        <f t="shared" si="50"/>
        <v>#N/A</v>
      </c>
      <c r="BG141" s="165" t="e">
        <f t="shared" si="51"/>
        <v>#N/A</v>
      </c>
      <c r="BH141" s="154" t="e">
        <f t="shared" si="52"/>
        <v>#N/A</v>
      </c>
      <c r="BI141" s="154" t="e">
        <f t="shared" si="53"/>
        <v>#N/A</v>
      </c>
      <c r="BJ141" s="164" t="e">
        <f t="shared" si="54"/>
        <v>#N/A</v>
      </c>
      <c r="BK141" s="165" t="e">
        <f t="shared" si="55"/>
        <v>#N/A</v>
      </c>
      <c r="BL141" s="154" t="e">
        <f t="shared" si="56"/>
        <v>#N/A</v>
      </c>
      <c r="BM141" s="154" t="e">
        <f t="shared" si="57"/>
        <v>#N/A</v>
      </c>
      <c r="BN141" s="164" t="e">
        <f t="shared" si="58"/>
        <v>#N/A</v>
      </c>
      <c r="BO141" s="165" t="e">
        <f t="shared" si="59"/>
        <v>#N/A</v>
      </c>
      <c r="BP141" s="154" t="e">
        <f t="shared" si="60"/>
        <v>#N/A</v>
      </c>
      <c r="BQ141" s="155" t="e">
        <f t="shared" si="61"/>
        <v>#N/A</v>
      </c>
      <c r="BR141" s="153" t="e">
        <f t="shared" si="62"/>
        <v>#N/A</v>
      </c>
      <c r="BS141" s="154" t="e">
        <f t="shared" si="63"/>
        <v>#N/A</v>
      </c>
      <c r="BT141" s="164" t="e">
        <f t="shared" si="64"/>
        <v>#N/A</v>
      </c>
      <c r="BU141" s="165" t="e">
        <f t="shared" si="65"/>
        <v>#N/A</v>
      </c>
      <c r="BV141" s="154" t="e">
        <f t="shared" si="66"/>
        <v>#N/A</v>
      </c>
      <c r="BW141" s="154" t="e">
        <f t="shared" si="67"/>
        <v>#N/A</v>
      </c>
      <c r="BX141" s="164" t="e">
        <f t="shared" si="68"/>
        <v>#N/A</v>
      </c>
      <c r="BY141" s="165" t="e">
        <f t="shared" si="69"/>
        <v>#N/A</v>
      </c>
      <c r="BZ141" s="154" t="e">
        <f t="shared" si="70"/>
        <v>#N/A</v>
      </c>
      <c r="CA141" s="154" t="e">
        <f t="shared" si="71"/>
        <v>#N/A</v>
      </c>
      <c r="CB141" s="164" t="e">
        <f t="shared" si="72"/>
        <v>#N/A</v>
      </c>
      <c r="CC141" s="165" t="e">
        <f t="shared" si="73"/>
        <v>#N/A</v>
      </c>
      <c r="CD141" s="154" t="e">
        <f t="shared" si="74"/>
        <v>#N/A</v>
      </c>
      <c r="CE141" s="155" t="e">
        <f t="shared" si="75"/>
        <v>#N/A</v>
      </c>
    </row>
    <row r="142" spans="2:83" s="59" customFormat="1" hidden="1" x14ac:dyDescent="0.2">
      <c r="B142" s="59" t="e">
        <f t="shared" si="17"/>
        <v>#N/A</v>
      </c>
      <c r="C142" s="67" t="e">
        <f t="shared" si="76"/>
        <v>#N/A</v>
      </c>
      <c r="D142" s="67"/>
      <c r="E142" s="67" t="e">
        <f>IF(C142&lt;&gt;" ",$B$9, " ")</f>
        <v>#N/A</v>
      </c>
      <c r="F142" s="68" t="e">
        <f>IF(C142&lt;&gt;" ",((10.4394*(($C142^1.852)/(($B$59^1.852)*(VLOOKUP($B$17,'Hidden Data'!$A$4:$E$17,(IF($B$18="SCH 40",3,IF($B$18="SCH 80",4,5))))^4.8655))*$B$16))+IF($B$15&lt;2,0,(10.4394*((($C$19/100*$C142)^1.852)/(($B$59^1.852)*(VLOOKUP($B$20,'Hidden Data'!$A$4:$E$17,(IF($B$21="SCH 40",3,IF($B$21="SCH 80",4,5))))^4.8655))*$B$19)))+IF($B$15&lt;3,0,(10.4394*((($C$22/100*$C142)^1.852)/(($B$59^1.852)*(VLOOKUP($B$23,'Hidden Data'!$A$4:$E$17,(IF($B$24="SCH 40",3,IF($B$24="SCH 80",4,5))))^4.8655))*$B$22)))+K142+L142+M142+P142+Q142+R142+S142+T142)*(1+$B$42/100), " ")</f>
        <v>#N/A</v>
      </c>
      <c r="G142" s="68" t="e">
        <f t="shared" si="14"/>
        <v>#N/A</v>
      </c>
      <c r="H142" s="68"/>
      <c r="I142" s="68" t="e">
        <f t="shared" si="8"/>
        <v>#N/A</v>
      </c>
      <c r="J142" s="68" t="e">
        <f>IF(C142&lt;&gt;" ",IF($B$48="Spider Valve",($C142/448.83*(('Spider Valve Sizing'!$B$10^2*19.64*$B$60*SQRT($B$49))/'Spider Valve Sizing'!$B$25))^2/(2*$B$60^2*(PI()/4*('Spider Valve Sizing'!$B$10/12)^2)^2*32.2),0)," ")</f>
        <v>#N/A</v>
      </c>
      <c r="K142" s="68" t="e">
        <f>IF(C142&lt;&gt;" ",(IF($B$26="No",0,(10.4394*(((1/$B$27*$C142)^1.852)/(($B$59^1.852)*(VLOOKUP($B$29,'Hidden Data'!$A$4:$E$17,(IF($B$30="SCH 40",3,IF($B$30="SCH 80",4,5))))^4.8655))*($B$28/3)))))," ")</f>
        <v>#N/A</v>
      </c>
      <c r="L142" s="67" t="e">
        <f t="shared" si="9"/>
        <v>#N/A</v>
      </c>
      <c r="M142" s="67" t="e">
        <f t="shared" si="10"/>
        <v>#N/A</v>
      </c>
      <c r="N142" s="69">
        <f>IF($B$48="Low Pressure Pipe",(IF($C142&lt;&gt;" ",($B$50*$AC$564)," ")),IF($B$48="Spider Valve",(IF($C142&lt;&gt;" ",(($B$60*(PI()/4*'Spider Valve Sizing'!$B$10^2)/144*SQRT(2*32.2*$B$49))*448.83)/(('Spider Valve Sizing'!$B$10^2*19.64*$B$60*SQRT($B$49))/'Spider Valve Sizing'!$B$25)," ")),IF(AND(OR($B$48="Non-Pressurized",$B$48="force main")=TRUE,$C$49="yes"),$F$49,NA())))</f>
        <v>30</v>
      </c>
      <c r="O142" s="68" t="e">
        <f t="shared" si="11"/>
        <v>#N/A</v>
      </c>
      <c r="P142" s="68" t="e">
        <f>IF($C142&lt;&gt;" ",IF($A$34="",0,(10.4394*((($C142*$D$34/100)^1.852)/(($B$59^1.852)*(VLOOKUP($B$34,'Hidden Data'!$A$4:$E$17,(IF($B$18="SCH 40",3,IF($B$18="SCH 80",4,5))))^4.8655))*'Hidden Data'!$E$118)))," ")</f>
        <v>#N/A</v>
      </c>
      <c r="Q142" s="68" t="e">
        <f>IF($C142&lt;&gt;" ",IF($A$35="",0,(10.4394*((($C142*$D$35/100)^1.852)/(($B$59^1.852)*(VLOOKUP($B$35,'Hidden Data'!$A$4:$E$17,(IF($B$18="SCH 40",3,IF($B$18="SCH 80",4,5))))^4.8655))*'Hidden Data'!$E$119)))," ")</f>
        <v>#N/A</v>
      </c>
      <c r="R142" s="68" t="e">
        <f>IF($C142&lt;&gt;" ",IF($A$36="",0,(10.4394*((($C142*$D$36/100)^1.852)/(($B$59^1.852)*(VLOOKUP($B$36,'Hidden Data'!$A$4:$E$17,(IF($B$18="SCH 40",3,IF($B$18="SCH 80",4,5))))^4.8655))*'Hidden Data'!$E$120)))," ")</f>
        <v>#N/A</v>
      </c>
      <c r="S142" s="68" t="e">
        <f>IF($C142&lt;&gt;" ",IF($A$37="",0,(10.4394*((($C142*$D$37/100)^1.852)/(($B$59^1.852)*(VLOOKUP($B$37,'Hidden Data'!$A$4:$E$17,(IF($B$18="SCH 40",3,IF($B$18="SCH 80",4,5))))^4.8655))*'Hidden Data'!$E$121)))," ")</f>
        <v>#N/A</v>
      </c>
      <c r="T142" s="68" t="e">
        <f>IF($C142&lt;&gt;" ",IF($A$38="",0,(10.4394*((($C142*$D$38/100)^1.852)/(($B$59^1.852)*(VLOOKUP($B$38,'Hidden Data'!$A$4:$E$17,(IF($B$18="SCH 40",3,IF($B$18="SCH 80",4,5))))^4.8655))*'Hidden Data'!$E$122)))," ")</f>
        <v>#N/A</v>
      </c>
      <c r="U142" s="67" t="e">
        <f t="shared" si="12"/>
        <v>#N/A</v>
      </c>
      <c r="V142" s="175" t="e">
        <f t="shared" si="15"/>
        <v>#N/A</v>
      </c>
      <c r="W142" s="175" t="e">
        <f t="shared" si="16"/>
        <v>#N/A</v>
      </c>
      <c r="Z142" s="141" t="e">
        <f t="shared" si="18"/>
        <v>#N/A</v>
      </c>
      <c r="AA142" s="141" t="e">
        <f t="shared" si="19"/>
        <v>#N/A</v>
      </c>
      <c r="AB142" s="153" t="e">
        <f t="shared" si="20"/>
        <v>#N/A</v>
      </c>
      <c r="AC142" s="154" t="e">
        <f t="shared" si="21"/>
        <v>#N/A</v>
      </c>
      <c r="AD142" s="164" t="e">
        <f t="shared" si="22"/>
        <v>#N/A</v>
      </c>
      <c r="AE142" s="165" t="e">
        <f t="shared" si="23"/>
        <v>#N/A</v>
      </c>
      <c r="AF142" s="154" t="e">
        <f t="shared" si="24"/>
        <v>#N/A</v>
      </c>
      <c r="AG142" s="154" t="e">
        <f t="shared" si="25"/>
        <v>#N/A</v>
      </c>
      <c r="AH142" s="164" t="e">
        <f t="shared" si="26"/>
        <v>#N/A</v>
      </c>
      <c r="AI142" s="165" t="e">
        <f t="shared" si="27"/>
        <v>#N/A</v>
      </c>
      <c r="AJ142" s="154" t="e">
        <f t="shared" si="28"/>
        <v>#N/A</v>
      </c>
      <c r="AK142" s="154" t="e">
        <f t="shared" si="29"/>
        <v>#N/A</v>
      </c>
      <c r="AL142" s="164" t="e">
        <f t="shared" si="30"/>
        <v>#N/A</v>
      </c>
      <c r="AM142" s="165" t="e">
        <f t="shared" si="31"/>
        <v>#N/A</v>
      </c>
      <c r="AN142" s="154" t="e">
        <f t="shared" si="32"/>
        <v>#N/A</v>
      </c>
      <c r="AO142" s="155" t="e">
        <f t="shared" si="33"/>
        <v>#N/A</v>
      </c>
      <c r="AP142" s="153" t="e">
        <f t="shared" si="34"/>
        <v>#N/A</v>
      </c>
      <c r="AQ142" s="154" t="e">
        <f t="shared" si="35"/>
        <v>#N/A</v>
      </c>
      <c r="AR142" s="164" t="e">
        <f t="shared" si="36"/>
        <v>#N/A</v>
      </c>
      <c r="AS142" s="165" t="e">
        <f t="shared" si="37"/>
        <v>#N/A</v>
      </c>
      <c r="AT142" s="154" t="e">
        <f t="shared" si="38"/>
        <v>#N/A</v>
      </c>
      <c r="AU142" s="154" t="e">
        <f t="shared" si="39"/>
        <v>#N/A</v>
      </c>
      <c r="AV142" s="164" t="e">
        <f t="shared" si="40"/>
        <v>#N/A</v>
      </c>
      <c r="AW142" s="165" t="e">
        <f t="shared" si="41"/>
        <v>#N/A</v>
      </c>
      <c r="AX142" s="154" t="e">
        <f t="shared" si="42"/>
        <v>#N/A</v>
      </c>
      <c r="AY142" s="154" t="e">
        <f t="shared" si="43"/>
        <v>#N/A</v>
      </c>
      <c r="AZ142" s="164" t="e">
        <f t="shared" si="44"/>
        <v>#N/A</v>
      </c>
      <c r="BA142" s="165" t="e">
        <f t="shared" si="45"/>
        <v>#N/A</v>
      </c>
      <c r="BB142" s="154" t="e">
        <f t="shared" si="46"/>
        <v>#N/A</v>
      </c>
      <c r="BC142" s="155" t="e">
        <f t="shared" si="47"/>
        <v>#N/A</v>
      </c>
      <c r="BD142" s="153" t="e">
        <f t="shared" si="48"/>
        <v>#N/A</v>
      </c>
      <c r="BE142" s="154" t="e">
        <f t="shared" si="49"/>
        <v>#N/A</v>
      </c>
      <c r="BF142" s="164" t="e">
        <f t="shared" si="50"/>
        <v>#N/A</v>
      </c>
      <c r="BG142" s="165" t="e">
        <f t="shared" si="51"/>
        <v>#N/A</v>
      </c>
      <c r="BH142" s="154" t="e">
        <f t="shared" si="52"/>
        <v>#N/A</v>
      </c>
      <c r="BI142" s="154" t="e">
        <f t="shared" si="53"/>
        <v>#N/A</v>
      </c>
      <c r="BJ142" s="164" t="e">
        <f t="shared" si="54"/>
        <v>#N/A</v>
      </c>
      <c r="BK142" s="165" t="e">
        <f t="shared" si="55"/>
        <v>#N/A</v>
      </c>
      <c r="BL142" s="154" t="e">
        <f t="shared" si="56"/>
        <v>#N/A</v>
      </c>
      <c r="BM142" s="154" t="e">
        <f t="shared" si="57"/>
        <v>#N/A</v>
      </c>
      <c r="BN142" s="164" t="e">
        <f t="shared" si="58"/>
        <v>#N/A</v>
      </c>
      <c r="BO142" s="165" t="e">
        <f t="shared" si="59"/>
        <v>#N/A</v>
      </c>
      <c r="BP142" s="154" t="e">
        <f t="shared" si="60"/>
        <v>#N/A</v>
      </c>
      <c r="BQ142" s="155" t="e">
        <f t="shared" si="61"/>
        <v>#N/A</v>
      </c>
      <c r="BR142" s="153" t="e">
        <f t="shared" si="62"/>
        <v>#N/A</v>
      </c>
      <c r="BS142" s="154" t="e">
        <f t="shared" si="63"/>
        <v>#N/A</v>
      </c>
      <c r="BT142" s="164" t="e">
        <f t="shared" si="64"/>
        <v>#N/A</v>
      </c>
      <c r="BU142" s="165" t="e">
        <f t="shared" si="65"/>
        <v>#N/A</v>
      </c>
      <c r="BV142" s="154" t="e">
        <f t="shared" si="66"/>
        <v>#N/A</v>
      </c>
      <c r="BW142" s="154" t="e">
        <f t="shared" si="67"/>
        <v>#N/A</v>
      </c>
      <c r="BX142" s="164" t="e">
        <f t="shared" si="68"/>
        <v>#N/A</v>
      </c>
      <c r="BY142" s="165" t="e">
        <f t="shared" si="69"/>
        <v>#N/A</v>
      </c>
      <c r="BZ142" s="154" t="e">
        <f t="shared" si="70"/>
        <v>#N/A</v>
      </c>
      <c r="CA142" s="154" t="e">
        <f t="shared" si="71"/>
        <v>#N/A</v>
      </c>
      <c r="CB142" s="164" t="e">
        <f t="shared" si="72"/>
        <v>#N/A</v>
      </c>
      <c r="CC142" s="165" t="e">
        <f t="shared" si="73"/>
        <v>#N/A</v>
      </c>
      <c r="CD142" s="154" t="e">
        <f t="shared" si="74"/>
        <v>#N/A</v>
      </c>
      <c r="CE142" s="155" t="e">
        <f t="shared" si="75"/>
        <v>#N/A</v>
      </c>
    </row>
    <row r="143" spans="2:83" s="59" customFormat="1" hidden="1" x14ac:dyDescent="0.2">
      <c r="B143" s="59" t="e">
        <f t="shared" si="17"/>
        <v>#N/A</v>
      </c>
      <c r="C143" s="67" t="e">
        <f t="shared" si="76"/>
        <v>#N/A</v>
      </c>
      <c r="D143" s="67"/>
      <c r="E143" s="67" t="e">
        <f>IF(C143&lt;&gt;" ",$B$9, " ")</f>
        <v>#N/A</v>
      </c>
      <c r="F143" s="68" t="e">
        <f>IF(C143&lt;&gt;" ",((10.4394*(($C143^1.852)/(($B$59^1.852)*(VLOOKUP($B$17,'Hidden Data'!$A$4:$E$17,(IF($B$18="SCH 40",3,IF($B$18="SCH 80",4,5))))^4.8655))*$B$16))+IF($B$15&lt;2,0,(10.4394*((($C$19/100*$C143)^1.852)/(($B$59^1.852)*(VLOOKUP($B$20,'Hidden Data'!$A$4:$E$17,(IF($B$21="SCH 40",3,IF($B$21="SCH 80",4,5))))^4.8655))*$B$19)))+IF($B$15&lt;3,0,(10.4394*((($C$22/100*$C143)^1.852)/(($B$59^1.852)*(VLOOKUP($B$23,'Hidden Data'!$A$4:$E$17,(IF($B$24="SCH 40",3,IF($B$24="SCH 80",4,5))))^4.8655))*$B$22)))+K143+L143+M143+P143+Q143+R143+S143+T143)*(1+$B$42/100), " ")</f>
        <v>#N/A</v>
      </c>
      <c r="G143" s="68" t="e">
        <f t="shared" si="14"/>
        <v>#N/A</v>
      </c>
      <c r="H143" s="68"/>
      <c r="I143" s="68" t="e">
        <f t="shared" si="8"/>
        <v>#N/A</v>
      </c>
      <c r="J143" s="68" t="e">
        <f>IF(C143&lt;&gt;" ",IF($B$48="Spider Valve",($C143/448.83*(('Spider Valve Sizing'!$B$10^2*19.64*$B$60*SQRT($B$49))/'Spider Valve Sizing'!$B$25))^2/(2*$B$60^2*(PI()/4*('Spider Valve Sizing'!$B$10/12)^2)^2*32.2),0)," ")</f>
        <v>#N/A</v>
      </c>
      <c r="K143" s="68" t="e">
        <f>IF(C143&lt;&gt;" ",(IF($B$26="No",0,(10.4394*(((1/$B$27*$C143)^1.852)/(($B$59^1.852)*(VLOOKUP($B$29,'Hidden Data'!$A$4:$E$17,(IF($B$30="SCH 40",3,IF($B$30="SCH 80",4,5))))^4.8655))*($B$28/3)))))," ")</f>
        <v>#N/A</v>
      </c>
      <c r="L143" s="67" t="e">
        <f t="shared" si="9"/>
        <v>#N/A</v>
      </c>
      <c r="M143" s="67" t="e">
        <f t="shared" si="10"/>
        <v>#N/A</v>
      </c>
      <c r="N143" s="69">
        <f>IF($B$48="Low Pressure Pipe",(IF($C143&lt;&gt;" ",($B$50*$AC$564)," ")),IF($B$48="Spider Valve",(IF($C143&lt;&gt;" ",(($B$60*(PI()/4*'Spider Valve Sizing'!$B$10^2)/144*SQRT(2*32.2*$B$49))*448.83)/(('Spider Valve Sizing'!$B$10^2*19.64*$B$60*SQRT($B$49))/'Spider Valve Sizing'!$B$25)," ")),IF(AND(OR($B$48="Non-Pressurized",$B$48="force main")=TRUE,$C$49="yes"),$F$49,NA())))</f>
        <v>30</v>
      </c>
      <c r="O143" s="68" t="e">
        <f t="shared" si="11"/>
        <v>#N/A</v>
      </c>
      <c r="P143" s="68" t="e">
        <f>IF($C143&lt;&gt;" ",IF($A$34="",0,(10.4394*((($C143*$D$34/100)^1.852)/(($B$59^1.852)*(VLOOKUP($B$34,'Hidden Data'!$A$4:$E$17,(IF($B$18="SCH 40",3,IF($B$18="SCH 80",4,5))))^4.8655))*'Hidden Data'!$E$118)))," ")</f>
        <v>#N/A</v>
      </c>
      <c r="Q143" s="68" t="e">
        <f>IF($C143&lt;&gt;" ",IF($A$35="",0,(10.4394*((($C143*$D$35/100)^1.852)/(($B$59^1.852)*(VLOOKUP($B$35,'Hidden Data'!$A$4:$E$17,(IF($B$18="SCH 40",3,IF($B$18="SCH 80",4,5))))^4.8655))*'Hidden Data'!$E$119)))," ")</f>
        <v>#N/A</v>
      </c>
      <c r="R143" s="68" t="e">
        <f>IF($C143&lt;&gt;" ",IF($A$36="",0,(10.4394*((($C143*$D$36/100)^1.852)/(($B$59^1.852)*(VLOOKUP($B$36,'Hidden Data'!$A$4:$E$17,(IF($B$18="SCH 40",3,IF($B$18="SCH 80",4,5))))^4.8655))*'Hidden Data'!$E$120)))," ")</f>
        <v>#N/A</v>
      </c>
      <c r="S143" s="68" t="e">
        <f>IF($C143&lt;&gt;" ",IF($A$37="",0,(10.4394*((($C143*$D$37/100)^1.852)/(($B$59^1.852)*(VLOOKUP($B$37,'Hidden Data'!$A$4:$E$17,(IF($B$18="SCH 40",3,IF($B$18="SCH 80",4,5))))^4.8655))*'Hidden Data'!$E$121)))," ")</f>
        <v>#N/A</v>
      </c>
      <c r="T143" s="68" t="e">
        <f>IF($C143&lt;&gt;" ",IF($A$38="",0,(10.4394*((($C143*$D$38/100)^1.852)/(($B$59^1.852)*(VLOOKUP($B$38,'Hidden Data'!$A$4:$E$17,(IF($B$18="SCH 40",3,IF($B$18="SCH 80",4,5))))^4.8655))*'Hidden Data'!$E$122)))," ")</f>
        <v>#N/A</v>
      </c>
      <c r="U143" s="67" t="e">
        <f t="shared" si="12"/>
        <v>#N/A</v>
      </c>
      <c r="V143" s="175" t="e">
        <f t="shared" si="15"/>
        <v>#N/A</v>
      </c>
      <c r="W143" s="175" t="e">
        <f t="shared" si="16"/>
        <v>#N/A</v>
      </c>
      <c r="Z143" s="141" t="e">
        <f t="shared" si="18"/>
        <v>#N/A</v>
      </c>
      <c r="AA143" s="141" t="e">
        <f t="shared" si="19"/>
        <v>#N/A</v>
      </c>
      <c r="AB143" s="153" t="e">
        <f t="shared" si="20"/>
        <v>#N/A</v>
      </c>
      <c r="AC143" s="154" t="e">
        <f t="shared" si="21"/>
        <v>#N/A</v>
      </c>
      <c r="AD143" s="164" t="e">
        <f t="shared" si="22"/>
        <v>#N/A</v>
      </c>
      <c r="AE143" s="165" t="e">
        <f t="shared" si="23"/>
        <v>#N/A</v>
      </c>
      <c r="AF143" s="154" t="e">
        <f t="shared" si="24"/>
        <v>#N/A</v>
      </c>
      <c r="AG143" s="154" t="e">
        <f t="shared" si="25"/>
        <v>#N/A</v>
      </c>
      <c r="AH143" s="164" t="e">
        <f t="shared" si="26"/>
        <v>#N/A</v>
      </c>
      <c r="AI143" s="165" t="e">
        <f t="shared" si="27"/>
        <v>#N/A</v>
      </c>
      <c r="AJ143" s="154" t="e">
        <f t="shared" si="28"/>
        <v>#N/A</v>
      </c>
      <c r="AK143" s="154" t="e">
        <f t="shared" si="29"/>
        <v>#N/A</v>
      </c>
      <c r="AL143" s="164" t="e">
        <f t="shared" si="30"/>
        <v>#N/A</v>
      </c>
      <c r="AM143" s="165" t="e">
        <f t="shared" si="31"/>
        <v>#N/A</v>
      </c>
      <c r="AN143" s="154" t="e">
        <f t="shared" si="32"/>
        <v>#N/A</v>
      </c>
      <c r="AO143" s="155" t="e">
        <f t="shared" si="33"/>
        <v>#N/A</v>
      </c>
      <c r="AP143" s="153" t="e">
        <f t="shared" si="34"/>
        <v>#N/A</v>
      </c>
      <c r="AQ143" s="154" t="e">
        <f t="shared" si="35"/>
        <v>#N/A</v>
      </c>
      <c r="AR143" s="164" t="e">
        <f t="shared" si="36"/>
        <v>#N/A</v>
      </c>
      <c r="AS143" s="165" t="e">
        <f t="shared" si="37"/>
        <v>#N/A</v>
      </c>
      <c r="AT143" s="154" t="e">
        <f t="shared" si="38"/>
        <v>#N/A</v>
      </c>
      <c r="AU143" s="154" t="e">
        <f t="shared" si="39"/>
        <v>#N/A</v>
      </c>
      <c r="AV143" s="164" t="e">
        <f t="shared" si="40"/>
        <v>#N/A</v>
      </c>
      <c r="AW143" s="165" t="e">
        <f t="shared" si="41"/>
        <v>#N/A</v>
      </c>
      <c r="AX143" s="154" t="e">
        <f t="shared" si="42"/>
        <v>#N/A</v>
      </c>
      <c r="AY143" s="154" t="e">
        <f t="shared" si="43"/>
        <v>#N/A</v>
      </c>
      <c r="AZ143" s="164" t="e">
        <f t="shared" si="44"/>
        <v>#N/A</v>
      </c>
      <c r="BA143" s="165" t="e">
        <f t="shared" si="45"/>
        <v>#N/A</v>
      </c>
      <c r="BB143" s="154" t="e">
        <f t="shared" si="46"/>
        <v>#N/A</v>
      </c>
      <c r="BC143" s="155" t="e">
        <f t="shared" si="47"/>
        <v>#N/A</v>
      </c>
      <c r="BD143" s="153" t="e">
        <f t="shared" si="48"/>
        <v>#N/A</v>
      </c>
      <c r="BE143" s="154" t="e">
        <f t="shared" si="49"/>
        <v>#N/A</v>
      </c>
      <c r="BF143" s="164" t="e">
        <f t="shared" si="50"/>
        <v>#N/A</v>
      </c>
      <c r="BG143" s="165" t="e">
        <f t="shared" si="51"/>
        <v>#N/A</v>
      </c>
      <c r="BH143" s="154" t="e">
        <f t="shared" si="52"/>
        <v>#N/A</v>
      </c>
      <c r="BI143" s="154" t="e">
        <f t="shared" si="53"/>
        <v>#N/A</v>
      </c>
      <c r="BJ143" s="164" t="e">
        <f t="shared" si="54"/>
        <v>#N/A</v>
      </c>
      <c r="BK143" s="165" t="e">
        <f t="shared" si="55"/>
        <v>#N/A</v>
      </c>
      <c r="BL143" s="154" t="e">
        <f t="shared" si="56"/>
        <v>#N/A</v>
      </c>
      <c r="BM143" s="154" t="e">
        <f t="shared" si="57"/>
        <v>#N/A</v>
      </c>
      <c r="BN143" s="164" t="e">
        <f t="shared" si="58"/>
        <v>#N/A</v>
      </c>
      <c r="BO143" s="165" t="e">
        <f t="shared" si="59"/>
        <v>#N/A</v>
      </c>
      <c r="BP143" s="154" t="e">
        <f t="shared" si="60"/>
        <v>#N/A</v>
      </c>
      <c r="BQ143" s="155" t="e">
        <f t="shared" si="61"/>
        <v>#N/A</v>
      </c>
      <c r="BR143" s="153" t="e">
        <f t="shared" si="62"/>
        <v>#N/A</v>
      </c>
      <c r="BS143" s="154" t="e">
        <f t="shared" si="63"/>
        <v>#N/A</v>
      </c>
      <c r="BT143" s="164" t="e">
        <f t="shared" si="64"/>
        <v>#N/A</v>
      </c>
      <c r="BU143" s="165" t="e">
        <f t="shared" si="65"/>
        <v>#N/A</v>
      </c>
      <c r="BV143" s="154" t="e">
        <f t="shared" si="66"/>
        <v>#N/A</v>
      </c>
      <c r="BW143" s="154" t="e">
        <f t="shared" si="67"/>
        <v>#N/A</v>
      </c>
      <c r="BX143" s="164" t="e">
        <f t="shared" si="68"/>
        <v>#N/A</v>
      </c>
      <c r="BY143" s="165" t="e">
        <f t="shared" si="69"/>
        <v>#N/A</v>
      </c>
      <c r="BZ143" s="154" t="e">
        <f t="shared" si="70"/>
        <v>#N/A</v>
      </c>
      <c r="CA143" s="154" t="e">
        <f t="shared" si="71"/>
        <v>#N/A</v>
      </c>
      <c r="CB143" s="164" t="e">
        <f t="shared" si="72"/>
        <v>#N/A</v>
      </c>
      <c r="CC143" s="165" t="e">
        <f t="shared" si="73"/>
        <v>#N/A</v>
      </c>
      <c r="CD143" s="154" t="e">
        <f t="shared" si="74"/>
        <v>#N/A</v>
      </c>
      <c r="CE143" s="155" t="e">
        <f t="shared" si="75"/>
        <v>#N/A</v>
      </c>
    </row>
    <row r="144" spans="2:83" s="59" customFormat="1" hidden="1" x14ac:dyDescent="0.2">
      <c r="B144" s="59" t="e">
        <f t="shared" si="17"/>
        <v>#N/A</v>
      </c>
      <c r="C144" s="67" t="e">
        <f t="shared" si="76"/>
        <v>#N/A</v>
      </c>
      <c r="D144" s="67"/>
      <c r="E144" s="67" t="e">
        <f>IF(C144&lt;&gt;" ",$B$9, " ")</f>
        <v>#N/A</v>
      </c>
      <c r="F144" s="68" t="e">
        <f>IF(C144&lt;&gt;" ",((10.4394*(($C144^1.852)/(($B$59^1.852)*(VLOOKUP($B$17,'Hidden Data'!$A$4:$E$17,(IF($B$18="SCH 40",3,IF($B$18="SCH 80",4,5))))^4.8655))*$B$16))+IF($B$15&lt;2,0,(10.4394*((($C$19/100*$C144)^1.852)/(($B$59^1.852)*(VLOOKUP($B$20,'Hidden Data'!$A$4:$E$17,(IF($B$21="SCH 40",3,IF($B$21="SCH 80",4,5))))^4.8655))*$B$19)))+IF($B$15&lt;3,0,(10.4394*((($C$22/100*$C144)^1.852)/(($B$59^1.852)*(VLOOKUP($B$23,'Hidden Data'!$A$4:$E$17,(IF($B$24="SCH 40",3,IF($B$24="SCH 80",4,5))))^4.8655))*$B$22)))+K144+L144+M144+P144+Q144+R144+S144+T144)*(1+$B$42/100), " ")</f>
        <v>#N/A</v>
      </c>
      <c r="G144" s="68" t="e">
        <f t="shared" si="14"/>
        <v>#N/A</v>
      </c>
      <c r="H144" s="68"/>
      <c r="I144" s="68" t="e">
        <f t="shared" si="8"/>
        <v>#N/A</v>
      </c>
      <c r="J144" s="68" t="e">
        <f>IF(C144&lt;&gt;" ",IF($B$48="Spider Valve",($C144/448.83*(('Spider Valve Sizing'!$B$10^2*19.64*$B$60*SQRT($B$49))/'Spider Valve Sizing'!$B$25))^2/(2*$B$60^2*(PI()/4*('Spider Valve Sizing'!$B$10/12)^2)^2*32.2),0)," ")</f>
        <v>#N/A</v>
      </c>
      <c r="K144" s="68" t="e">
        <f>IF(C144&lt;&gt;" ",(IF($B$26="No",0,(10.4394*(((1/$B$27*$C144)^1.852)/(($B$59^1.852)*(VLOOKUP($B$29,'Hidden Data'!$A$4:$E$17,(IF($B$30="SCH 40",3,IF($B$30="SCH 80",4,5))))^4.8655))*($B$28/3)))))," ")</f>
        <v>#N/A</v>
      </c>
      <c r="L144" s="67" t="e">
        <f t="shared" si="9"/>
        <v>#N/A</v>
      </c>
      <c r="M144" s="67" t="e">
        <f t="shared" si="10"/>
        <v>#N/A</v>
      </c>
      <c r="N144" s="69">
        <f>IF($B$48="Low Pressure Pipe",(IF($C144&lt;&gt;" ",($B$50*$AC$564)," ")),IF($B$48="Spider Valve",(IF($C144&lt;&gt;" ",(($B$60*(PI()/4*'Spider Valve Sizing'!$B$10^2)/144*SQRT(2*32.2*$B$49))*448.83)/(('Spider Valve Sizing'!$B$10^2*19.64*$B$60*SQRT($B$49))/'Spider Valve Sizing'!$B$25)," ")),IF(AND(OR($B$48="Non-Pressurized",$B$48="force main")=TRUE,$C$49="yes"),$F$49,NA())))</f>
        <v>30</v>
      </c>
      <c r="O144" s="68" t="e">
        <f t="shared" si="11"/>
        <v>#N/A</v>
      </c>
      <c r="P144" s="68" t="e">
        <f>IF($C144&lt;&gt;" ",IF($A$34="",0,(10.4394*((($C144*$D$34/100)^1.852)/(($B$59^1.852)*(VLOOKUP($B$34,'Hidden Data'!$A$4:$E$17,(IF($B$18="SCH 40",3,IF($B$18="SCH 80",4,5))))^4.8655))*'Hidden Data'!$E$118)))," ")</f>
        <v>#N/A</v>
      </c>
      <c r="Q144" s="68" t="e">
        <f>IF($C144&lt;&gt;" ",IF($A$35="",0,(10.4394*((($C144*$D$35/100)^1.852)/(($B$59^1.852)*(VLOOKUP($B$35,'Hidden Data'!$A$4:$E$17,(IF($B$18="SCH 40",3,IF($B$18="SCH 80",4,5))))^4.8655))*'Hidden Data'!$E$119)))," ")</f>
        <v>#N/A</v>
      </c>
      <c r="R144" s="68" t="e">
        <f>IF($C144&lt;&gt;" ",IF($A$36="",0,(10.4394*((($C144*$D$36/100)^1.852)/(($B$59^1.852)*(VLOOKUP($B$36,'Hidden Data'!$A$4:$E$17,(IF($B$18="SCH 40",3,IF($B$18="SCH 80",4,5))))^4.8655))*'Hidden Data'!$E$120)))," ")</f>
        <v>#N/A</v>
      </c>
      <c r="S144" s="68" t="e">
        <f>IF($C144&lt;&gt;" ",IF($A$37="",0,(10.4394*((($C144*$D$37/100)^1.852)/(($B$59^1.852)*(VLOOKUP($B$37,'Hidden Data'!$A$4:$E$17,(IF($B$18="SCH 40",3,IF($B$18="SCH 80",4,5))))^4.8655))*'Hidden Data'!$E$121)))," ")</f>
        <v>#N/A</v>
      </c>
      <c r="T144" s="68" t="e">
        <f>IF($C144&lt;&gt;" ",IF($A$38="",0,(10.4394*((($C144*$D$38/100)^1.852)/(($B$59^1.852)*(VLOOKUP($B$38,'Hidden Data'!$A$4:$E$17,(IF($B$18="SCH 40",3,IF($B$18="SCH 80",4,5))))^4.8655))*'Hidden Data'!$E$122)))," ")</f>
        <v>#N/A</v>
      </c>
      <c r="U144" s="67" t="e">
        <f t="shared" si="12"/>
        <v>#N/A</v>
      </c>
      <c r="V144" s="175" t="e">
        <f t="shared" si="15"/>
        <v>#N/A</v>
      </c>
      <c r="W144" s="175" t="e">
        <f t="shared" si="16"/>
        <v>#N/A</v>
      </c>
      <c r="Z144" s="141" t="e">
        <f t="shared" si="18"/>
        <v>#N/A</v>
      </c>
      <c r="AA144" s="141" t="e">
        <f t="shared" si="19"/>
        <v>#N/A</v>
      </c>
      <c r="AB144" s="153" t="e">
        <f t="shared" si="20"/>
        <v>#N/A</v>
      </c>
      <c r="AC144" s="154" t="e">
        <f t="shared" si="21"/>
        <v>#N/A</v>
      </c>
      <c r="AD144" s="164" t="e">
        <f t="shared" si="22"/>
        <v>#N/A</v>
      </c>
      <c r="AE144" s="165" t="e">
        <f t="shared" si="23"/>
        <v>#N/A</v>
      </c>
      <c r="AF144" s="154" t="e">
        <f t="shared" si="24"/>
        <v>#N/A</v>
      </c>
      <c r="AG144" s="154" t="e">
        <f t="shared" si="25"/>
        <v>#N/A</v>
      </c>
      <c r="AH144" s="164" t="e">
        <f t="shared" si="26"/>
        <v>#N/A</v>
      </c>
      <c r="AI144" s="165" t="e">
        <f t="shared" si="27"/>
        <v>#N/A</v>
      </c>
      <c r="AJ144" s="154" t="e">
        <f t="shared" si="28"/>
        <v>#N/A</v>
      </c>
      <c r="AK144" s="154" t="e">
        <f t="shared" si="29"/>
        <v>#N/A</v>
      </c>
      <c r="AL144" s="164" t="e">
        <f t="shared" si="30"/>
        <v>#N/A</v>
      </c>
      <c r="AM144" s="165" t="e">
        <f t="shared" si="31"/>
        <v>#N/A</v>
      </c>
      <c r="AN144" s="154" t="e">
        <f t="shared" si="32"/>
        <v>#N/A</v>
      </c>
      <c r="AO144" s="155" t="e">
        <f t="shared" si="33"/>
        <v>#N/A</v>
      </c>
      <c r="AP144" s="153" t="e">
        <f t="shared" si="34"/>
        <v>#N/A</v>
      </c>
      <c r="AQ144" s="154" t="e">
        <f t="shared" si="35"/>
        <v>#N/A</v>
      </c>
      <c r="AR144" s="164" t="e">
        <f t="shared" si="36"/>
        <v>#N/A</v>
      </c>
      <c r="AS144" s="165" t="e">
        <f t="shared" si="37"/>
        <v>#N/A</v>
      </c>
      <c r="AT144" s="154" t="e">
        <f t="shared" si="38"/>
        <v>#N/A</v>
      </c>
      <c r="AU144" s="154" t="e">
        <f t="shared" si="39"/>
        <v>#N/A</v>
      </c>
      <c r="AV144" s="164" t="e">
        <f t="shared" si="40"/>
        <v>#N/A</v>
      </c>
      <c r="AW144" s="165" t="e">
        <f t="shared" si="41"/>
        <v>#N/A</v>
      </c>
      <c r="AX144" s="154" t="e">
        <f t="shared" si="42"/>
        <v>#N/A</v>
      </c>
      <c r="AY144" s="154" t="e">
        <f t="shared" si="43"/>
        <v>#N/A</v>
      </c>
      <c r="AZ144" s="164" t="e">
        <f t="shared" si="44"/>
        <v>#N/A</v>
      </c>
      <c r="BA144" s="165" t="e">
        <f t="shared" si="45"/>
        <v>#N/A</v>
      </c>
      <c r="BB144" s="154" t="e">
        <f t="shared" si="46"/>
        <v>#N/A</v>
      </c>
      <c r="BC144" s="155" t="e">
        <f t="shared" si="47"/>
        <v>#N/A</v>
      </c>
      <c r="BD144" s="153" t="e">
        <f t="shared" si="48"/>
        <v>#N/A</v>
      </c>
      <c r="BE144" s="154" t="e">
        <f t="shared" si="49"/>
        <v>#N/A</v>
      </c>
      <c r="BF144" s="164" t="e">
        <f t="shared" si="50"/>
        <v>#N/A</v>
      </c>
      <c r="BG144" s="165" t="e">
        <f t="shared" si="51"/>
        <v>#N/A</v>
      </c>
      <c r="BH144" s="154" t="e">
        <f t="shared" si="52"/>
        <v>#N/A</v>
      </c>
      <c r="BI144" s="154" t="e">
        <f t="shared" si="53"/>
        <v>#N/A</v>
      </c>
      <c r="BJ144" s="164" t="e">
        <f t="shared" si="54"/>
        <v>#N/A</v>
      </c>
      <c r="BK144" s="165" t="e">
        <f t="shared" si="55"/>
        <v>#N/A</v>
      </c>
      <c r="BL144" s="154" t="e">
        <f t="shared" si="56"/>
        <v>#N/A</v>
      </c>
      <c r="BM144" s="154" t="e">
        <f t="shared" si="57"/>
        <v>#N/A</v>
      </c>
      <c r="BN144" s="164" t="e">
        <f t="shared" si="58"/>
        <v>#N/A</v>
      </c>
      <c r="BO144" s="165" t="e">
        <f t="shared" si="59"/>
        <v>#N/A</v>
      </c>
      <c r="BP144" s="154" t="e">
        <f t="shared" si="60"/>
        <v>#N/A</v>
      </c>
      <c r="BQ144" s="155" t="e">
        <f t="shared" si="61"/>
        <v>#N/A</v>
      </c>
      <c r="BR144" s="153" t="e">
        <f t="shared" si="62"/>
        <v>#N/A</v>
      </c>
      <c r="BS144" s="154" t="e">
        <f t="shared" si="63"/>
        <v>#N/A</v>
      </c>
      <c r="BT144" s="164" t="e">
        <f t="shared" si="64"/>
        <v>#N/A</v>
      </c>
      <c r="BU144" s="165" t="e">
        <f t="shared" si="65"/>
        <v>#N/A</v>
      </c>
      <c r="BV144" s="154" t="e">
        <f t="shared" si="66"/>
        <v>#N/A</v>
      </c>
      <c r="BW144" s="154" t="e">
        <f t="shared" si="67"/>
        <v>#N/A</v>
      </c>
      <c r="BX144" s="164" t="e">
        <f t="shared" si="68"/>
        <v>#N/A</v>
      </c>
      <c r="BY144" s="165" t="e">
        <f t="shared" si="69"/>
        <v>#N/A</v>
      </c>
      <c r="BZ144" s="154" t="e">
        <f t="shared" si="70"/>
        <v>#N/A</v>
      </c>
      <c r="CA144" s="154" t="e">
        <f t="shared" si="71"/>
        <v>#N/A</v>
      </c>
      <c r="CB144" s="164" t="e">
        <f t="shared" si="72"/>
        <v>#N/A</v>
      </c>
      <c r="CC144" s="165" t="e">
        <f t="shared" si="73"/>
        <v>#N/A</v>
      </c>
      <c r="CD144" s="154" t="e">
        <f t="shared" si="74"/>
        <v>#N/A</v>
      </c>
      <c r="CE144" s="155" t="e">
        <f t="shared" si="75"/>
        <v>#N/A</v>
      </c>
    </row>
    <row r="145" spans="2:83" s="59" customFormat="1" hidden="1" x14ac:dyDescent="0.2">
      <c r="B145" s="59" t="e">
        <f t="shared" si="17"/>
        <v>#N/A</v>
      </c>
      <c r="C145" s="67" t="e">
        <f t="shared" si="76"/>
        <v>#N/A</v>
      </c>
      <c r="D145" s="67"/>
      <c r="E145" s="67" t="e">
        <f>IF(C145&lt;&gt;" ",$B$9, " ")</f>
        <v>#N/A</v>
      </c>
      <c r="F145" s="68" t="e">
        <f>IF(C145&lt;&gt;" ",((10.4394*(($C145^1.852)/(($B$59^1.852)*(VLOOKUP($B$17,'Hidden Data'!$A$4:$E$17,(IF($B$18="SCH 40",3,IF($B$18="SCH 80",4,5))))^4.8655))*$B$16))+IF($B$15&lt;2,0,(10.4394*((($C$19/100*$C145)^1.852)/(($B$59^1.852)*(VLOOKUP($B$20,'Hidden Data'!$A$4:$E$17,(IF($B$21="SCH 40",3,IF($B$21="SCH 80",4,5))))^4.8655))*$B$19)))+IF($B$15&lt;3,0,(10.4394*((($C$22/100*$C145)^1.852)/(($B$59^1.852)*(VLOOKUP($B$23,'Hidden Data'!$A$4:$E$17,(IF($B$24="SCH 40",3,IF($B$24="SCH 80",4,5))))^4.8655))*$B$22)))+K145+L145+M145+P145+Q145+R145+S145+T145)*(1+$B$42/100), " ")</f>
        <v>#N/A</v>
      </c>
      <c r="G145" s="68" t="e">
        <f t="shared" si="14"/>
        <v>#N/A</v>
      </c>
      <c r="H145" s="68"/>
      <c r="I145" s="68" t="e">
        <f t="shared" si="8"/>
        <v>#N/A</v>
      </c>
      <c r="J145" s="68" t="e">
        <f>IF(C145&lt;&gt;" ",IF($B$48="Spider Valve",($C145/448.83*(('Spider Valve Sizing'!$B$10^2*19.64*$B$60*SQRT($B$49))/'Spider Valve Sizing'!$B$25))^2/(2*$B$60^2*(PI()/4*('Spider Valve Sizing'!$B$10/12)^2)^2*32.2),0)," ")</f>
        <v>#N/A</v>
      </c>
      <c r="K145" s="68" t="e">
        <f>IF(C145&lt;&gt;" ",(IF($B$26="No",0,(10.4394*(((1/$B$27*$C145)^1.852)/(($B$59^1.852)*(VLOOKUP($B$29,'Hidden Data'!$A$4:$E$17,(IF($B$30="SCH 40",3,IF($B$30="SCH 80",4,5))))^4.8655))*($B$28/3)))))," ")</f>
        <v>#N/A</v>
      </c>
      <c r="L145" s="67" t="e">
        <f t="shared" si="9"/>
        <v>#N/A</v>
      </c>
      <c r="M145" s="67" t="e">
        <f t="shared" si="10"/>
        <v>#N/A</v>
      </c>
      <c r="N145" s="69">
        <f>IF($B$48="Low Pressure Pipe",(IF($C145&lt;&gt;" ",($B$50*$AC$564)," ")),IF($B$48="Spider Valve",(IF($C145&lt;&gt;" ",(($B$60*(PI()/4*'Spider Valve Sizing'!$B$10^2)/144*SQRT(2*32.2*$B$49))*448.83)/(('Spider Valve Sizing'!$B$10^2*19.64*$B$60*SQRT($B$49))/'Spider Valve Sizing'!$B$25)," ")),IF(AND(OR($B$48="Non-Pressurized",$B$48="force main")=TRUE,$C$49="yes"),$F$49,NA())))</f>
        <v>30</v>
      </c>
      <c r="O145" s="68" t="e">
        <f t="shared" si="11"/>
        <v>#N/A</v>
      </c>
      <c r="P145" s="68" t="e">
        <f>IF($C145&lt;&gt;" ",IF($A$34="",0,(10.4394*((($C145*$D$34/100)^1.852)/(($B$59^1.852)*(VLOOKUP($B$34,'Hidden Data'!$A$4:$E$17,(IF($B$18="SCH 40",3,IF($B$18="SCH 80",4,5))))^4.8655))*'Hidden Data'!$E$118)))," ")</f>
        <v>#N/A</v>
      </c>
      <c r="Q145" s="68" t="e">
        <f>IF($C145&lt;&gt;" ",IF($A$35="",0,(10.4394*((($C145*$D$35/100)^1.852)/(($B$59^1.852)*(VLOOKUP($B$35,'Hidden Data'!$A$4:$E$17,(IF($B$18="SCH 40",3,IF($B$18="SCH 80",4,5))))^4.8655))*'Hidden Data'!$E$119)))," ")</f>
        <v>#N/A</v>
      </c>
      <c r="R145" s="68" t="e">
        <f>IF($C145&lt;&gt;" ",IF($A$36="",0,(10.4394*((($C145*$D$36/100)^1.852)/(($B$59^1.852)*(VLOOKUP($B$36,'Hidden Data'!$A$4:$E$17,(IF($B$18="SCH 40",3,IF($B$18="SCH 80",4,5))))^4.8655))*'Hidden Data'!$E$120)))," ")</f>
        <v>#N/A</v>
      </c>
      <c r="S145" s="68" t="e">
        <f>IF($C145&lt;&gt;" ",IF($A$37="",0,(10.4394*((($C145*$D$37/100)^1.852)/(($B$59^1.852)*(VLOOKUP($B$37,'Hidden Data'!$A$4:$E$17,(IF($B$18="SCH 40",3,IF($B$18="SCH 80",4,5))))^4.8655))*'Hidden Data'!$E$121)))," ")</f>
        <v>#N/A</v>
      </c>
      <c r="T145" s="68" t="e">
        <f>IF($C145&lt;&gt;" ",IF($A$38="",0,(10.4394*((($C145*$D$38/100)^1.852)/(($B$59^1.852)*(VLOOKUP($B$38,'Hidden Data'!$A$4:$E$17,(IF($B$18="SCH 40",3,IF($B$18="SCH 80",4,5))))^4.8655))*'Hidden Data'!$E$122)))," ")</f>
        <v>#N/A</v>
      </c>
      <c r="U145" s="67" t="e">
        <f t="shared" si="12"/>
        <v>#N/A</v>
      </c>
      <c r="V145" s="175" t="e">
        <f t="shared" si="15"/>
        <v>#N/A</v>
      </c>
      <c r="W145" s="175" t="e">
        <f t="shared" si="16"/>
        <v>#N/A</v>
      </c>
      <c r="Z145" s="141" t="e">
        <f t="shared" si="18"/>
        <v>#N/A</v>
      </c>
      <c r="AA145" s="141" t="e">
        <f t="shared" si="19"/>
        <v>#N/A</v>
      </c>
      <c r="AB145" s="153" t="e">
        <f t="shared" si="20"/>
        <v>#N/A</v>
      </c>
      <c r="AC145" s="154" t="e">
        <f t="shared" si="21"/>
        <v>#N/A</v>
      </c>
      <c r="AD145" s="164" t="e">
        <f t="shared" si="22"/>
        <v>#N/A</v>
      </c>
      <c r="AE145" s="165" t="e">
        <f t="shared" si="23"/>
        <v>#N/A</v>
      </c>
      <c r="AF145" s="154" t="e">
        <f t="shared" si="24"/>
        <v>#N/A</v>
      </c>
      <c r="AG145" s="154" t="e">
        <f t="shared" si="25"/>
        <v>#N/A</v>
      </c>
      <c r="AH145" s="164" t="e">
        <f t="shared" si="26"/>
        <v>#N/A</v>
      </c>
      <c r="AI145" s="165" t="e">
        <f t="shared" si="27"/>
        <v>#N/A</v>
      </c>
      <c r="AJ145" s="154" t="e">
        <f t="shared" si="28"/>
        <v>#N/A</v>
      </c>
      <c r="AK145" s="154" t="e">
        <f t="shared" si="29"/>
        <v>#N/A</v>
      </c>
      <c r="AL145" s="164" t="e">
        <f t="shared" si="30"/>
        <v>#N/A</v>
      </c>
      <c r="AM145" s="165" t="e">
        <f t="shared" si="31"/>
        <v>#N/A</v>
      </c>
      <c r="AN145" s="154" t="e">
        <f t="shared" si="32"/>
        <v>#N/A</v>
      </c>
      <c r="AO145" s="155" t="e">
        <f t="shared" si="33"/>
        <v>#N/A</v>
      </c>
      <c r="AP145" s="153" t="e">
        <f t="shared" si="34"/>
        <v>#N/A</v>
      </c>
      <c r="AQ145" s="154" t="e">
        <f t="shared" si="35"/>
        <v>#N/A</v>
      </c>
      <c r="AR145" s="164" t="e">
        <f t="shared" si="36"/>
        <v>#N/A</v>
      </c>
      <c r="AS145" s="165" t="e">
        <f t="shared" si="37"/>
        <v>#N/A</v>
      </c>
      <c r="AT145" s="154" t="e">
        <f t="shared" si="38"/>
        <v>#N/A</v>
      </c>
      <c r="AU145" s="154" t="e">
        <f t="shared" si="39"/>
        <v>#N/A</v>
      </c>
      <c r="AV145" s="164" t="e">
        <f t="shared" si="40"/>
        <v>#N/A</v>
      </c>
      <c r="AW145" s="165" t="e">
        <f t="shared" si="41"/>
        <v>#N/A</v>
      </c>
      <c r="AX145" s="154" t="e">
        <f t="shared" si="42"/>
        <v>#N/A</v>
      </c>
      <c r="AY145" s="154" t="e">
        <f t="shared" si="43"/>
        <v>#N/A</v>
      </c>
      <c r="AZ145" s="164" t="e">
        <f t="shared" si="44"/>
        <v>#N/A</v>
      </c>
      <c r="BA145" s="165" t="e">
        <f t="shared" si="45"/>
        <v>#N/A</v>
      </c>
      <c r="BB145" s="154" t="e">
        <f t="shared" si="46"/>
        <v>#N/A</v>
      </c>
      <c r="BC145" s="155" t="e">
        <f t="shared" si="47"/>
        <v>#N/A</v>
      </c>
      <c r="BD145" s="153" t="e">
        <f t="shared" si="48"/>
        <v>#N/A</v>
      </c>
      <c r="BE145" s="154" t="e">
        <f t="shared" si="49"/>
        <v>#N/A</v>
      </c>
      <c r="BF145" s="164" t="e">
        <f t="shared" si="50"/>
        <v>#N/A</v>
      </c>
      <c r="BG145" s="165" t="e">
        <f t="shared" si="51"/>
        <v>#N/A</v>
      </c>
      <c r="BH145" s="154" t="e">
        <f t="shared" si="52"/>
        <v>#N/A</v>
      </c>
      <c r="BI145" s="154" t="e">
        <f t="shared" si="53"/>
        <v>#N/A</v>
      </c>
      <c r="BJ145" s="164" t="e">
        <f t="shared" si="54"/>
        <v>#N/A</v>
      </c>
      <c r="BK145" s="165" t="e">
        <f t="shared" si="55"/>
        <v>#N/A</v>
      </c>
      <c r="BL145" s="154" t="e">
        <f t="shared" si="56"/>
        <v>#N/A</v>
      </c>
      <c r="BM145" s="154" t="e">
        <f t="shared" si="57"/>
        <v>#N/A</v>
      </c>
      <c r="BN145" s="164" t="e">
        <f t="shared" si="58"/>
        <v>#N/A</v>
      </c>
      <c r="BO145" s="165" t="e">
        <f t="shared" si="59"/>
        <v>#N/A</v>
      </c>
      <c r="BP145" s="154" t="e">
        <f t="shared" si="60"/>
        <v>#N/A</v>
      </c>
      <c r="BQ145" s="155" t="e">
        <f t="shared" si="61"/>
        <v>#N/A</v>
      </c>
      <c r="BR145" s="153" t="e">
        <f t="shared" si="62"/>
        <v>#N/A</v>
      </c>
      <c r="BS145" s="154" t="e">
        <f t="shared" si="63"/>
        <v>#N/A</v>
      </c>
      <c r="BT145" s="164" t="e">
        <f t="shared" si="64"/>
        <v>#N/A</v>
      </c>
      <c r="BU145" s="165" t="e">
        <f t="shared" si="65"/>
        <v>#N/A</v>
      </c>
      <c r="BV145" s="154" t="e">
        <f t="shared" si="66"/>
        <v>#N/A</v>
      </c>
      <c r="BW145" s="154" t="e">
        <f t="shared" si="67"/>
        <v>#N/A</v>
      </c>
      <c r="BX145" s="164" t="e">
        <f t="shared" si="68"/>
        <v>#N/A</v>
      </c>
      <c r="BY145" s="165" t="e">
        <f t="shared" si="69"/>
        <v>#N/A</v>
      </c>
      <c r="BZ145" s="154" t="e">
        <f t="shared" si="70"/>
        <v>#N/A</v>
      </c>
      <c r="CA145" s="154" t="e">
        <f t="shared" si="71"/>
        <v>#N/A</v>
      </c>
      <c r="CB145" s="164" t="e">
        <f t="shared" si="72"/>
        <v>#N/A</v>
      </c>
      <c r="CC145" s="165" t="e">
        <f t="shared" si="73"/>
        <v>#N/A</v>
      </c>
      <c r="CD145" s="154" t="e">
        <f t="shared" si="74"/>
        <v>#N/A</v>
      </c>
      <c r="CE145" s="155" t="e">
        <f t="shared" si="75"/>
        <v>#N/A</v>
      </c>
    </row>
    <row r="146" spans="2:83" s="59" customFormat="1" hidden="1" x14ac:dyDescent="0.2">
      <c r="B146" s="59" t="e">
        <f t="shared" si="17"/>
        <v>#N/A</v>
      </c>
      <c r="C146" s="67" t="e">
        <f t="shared" si="76"/>
        <v>#N/A</v>
      </c>
      <c r="D146" s="67"/>
      <c r="E146" s="67" t="e">
        <f>IF(C146&lt;&gt;" ",$B$9, " ")</f>
        <v>#N/A</v>
      </c>
      <c r="F146" s="68" t="e">
        <f>IF(C146&lt;&gt;" ",((10.4394*(($C146^1.852)/(($B$59^1.852)*(VLOOKUP($B$17,'Hidden Data'!$A$4:$E$17,(IF($B$18="SCH 40",3,IF($B$18="SCH 80",4,5))))^4.8655))*$B$16))+IF($B$15&lt;2,0,(10.4394*((($C$19/100*$C146)^1.852)/(($B$59^1.852)*(VLOOKUP($B$20,'Hidden Data'!$A$4:$E$17,(IF($B$21="SCH 40",3,IF($B$21="SCH 80",4,5))))^4.8655))*$B$19)))+IF($B$15&lt;3,0,(10.4394*((($C$22/100*$C146)^1.852)/(($B$59^1.852)*(VLOOKUP($B$23,'Hidden Data'!$A$4:$E$17,(IF($B$24="SCH 40",3,IF($B$24="SCH 80",4,5))))^4.8655))*$B$22)))+K146+L146+M146+P146+Q146+R146+S146+T146)*(1+$B$42/100), " ")</f>
        <v>#N/A</v>
      </c>
      <c r="G146" s="68" t="e">
        <f t="shared" si="14"/>
        <v>#N/A</v>
      </c>
      <c r="H146" s="68"/>
      <c r="I146" s="68" t="e">
        <f t="shared" si="8"/>
        <v>#N/A</v>
      </c>
      <c r="J146" s="68" t="e">
        <f>IF(C146&lt;&gt;" ",IF($B$48="Spider Valve",($C146/448.83*(('Spider Valve Sizing'!$B$10^2*19.64*$B$60*SQRT($B$49))/'Spider Valve Sizing'!$B$25))^2/(2*$B$60^2*(PI()/4*('Spider Valve Sizing'!$B$10/12)^2)^2*32.2),0)," ")</f>
        <v>#N/A</v>
      </c>
      <c r="K146" s="68" t="e">
        <f>IF(C146&lt;&gt;" ",(IF($B$26="No",0,(10.4394*(((1/$B$27*$C146)^1.852)/(($B$59^1.852)*(VLOOKUP($B$29,'Hidden Data'!$A$4:$E$17,(IF($B$30="SCH 40",3,IF($B$30="SCH 80",4,5))))^4.8655))*($B$28/3)))))," ")</f>
        <v>#N/A</v>
      </c>
      <c r="L146" s="67" t="e">
        <f t="shared" si="9"/>
        <v>#N/A</v>
      </c>
      <c r="M146" s="67" t="e">
        <f t="shared" si="10"/>
        <v>#N/A</v>
      </c>
      <c r="N146" s="69">
        <f>IF($B$48="Low Pressure Pipe",(IF($C146&lt;&gt;" ",($B$50*$AC$564)," ")),IF($B$48="Spider Valve",(IF($C146&lt;&gt;" ",(($B$60*(PI()/4*'Spider Valve Sizing'!$B$10^2)/144*SQRT(2*32.2*$B$49))*448.83)/(('Spider Valve Sizing'!$B$10^2*19.64*$B$60*SQRT($B$49))/'Spider Valve Sizing'!$B$25)," ")),IF(AND(OR($B$48="Non-Pressurized",$B$48="force main")=TRUE,$C$49="yes"),$F$49,NA())))</f>
        <v>30</v>
      </c>
      <c r="O146" s="68" t="e">
        <f t="shared" si="11"/>
        <v>#N/A</v>
      </c>
      <c r="P146" s="68" t="e">
        <f>IF($C146&lt;&gt;" ",IF($A$34="",0,(10.4394*((($C146*$D$34/100)^1.852)/(($B$59^1.852)*(VLOOKUP($B$34,'Hidden Data'!$A$4:$E$17,(IF($B$18="SCH 40",3,IF($B$18="SCH 80",4,5))))^4.8655))*'Hidden Data'!$E$118)))," ")</f>
        <v>#N/A</v>
      </c>
      <c r="Q146" s="68" t="e">
        <f>IF($C146&lt;&gt;" ",IF($A$35="",0,(10.4394*((($C146*$D$35/100)^1.852)/(($B$59^1.852)*(VLOOKUP($B$35,'Hidden Data'!$A$4:$E$17,(IF($B$18="SCH 40",3,IF($B$18="SCH 80",4,5))))^4.8655))*'Hidden Data'!$E$119)))," ")</f>
        <v>#N/A</v>
      </c>
      <c r="R146" s="68" t="e">
        <f>IF($C146&lt;&gt;" ",IF($A$36="",0,(10.4394*((($C146*$D$36/100)^1.852)/(($B$59^1.852)*(VLOOKUP($B$36,'Hidden Data'!$A$4:$E$17,(IF($B$18="SCH 40",3,IF($B$18="SCH 80",4,5))))^4.8655))*'Hidden Data'!$E$120)))," ")</f>
        <v>#N/A</v>
      </c>
      <c r="S146" s="68" t="e">
        <f>IF($C146&lt;&gt;" ",IF($A$37="",0,(10.4394*((($C146*$D$37/100)^1.852)/(($B$59^1.852)*(VLOOKUP($B$37,'Hidden Data'!$A$4:$E$17,(IF($B$18="SCH 40",3,IF($B$18="SCH 80",4,5))))^4.8655))*'Hidden Data'!$E$121)))," ")</f>
        <v>#N/A</v>
      </c>
      <c r="T146" s="68" t="e">
        <f>IF($C146&lt;&gt;" ",IF($A$38="",0,(10.4394*((($C146*$D$38/100)^1.852)/(($B$59^1.852)*(VLOOKUP($B$38,'Hidden Data'!$A$4:$E$17,(IF($B$18="SCH 40",3,IF($B$18="SCH 80",4,5))))^4.8655))*'Hidden Data'!$E$122)))," ")</f>
        <v>#N/A</v>
      </c>
      <c r="U146" s="67" t="e">
        <f t="shared" si="12"/>
        <v>#N/A</v>
      </c>
      <c r="V146" s="175" t="e">
        <f t="shared" si="15"/>
        <v>#N/A</v>
      </c>
      <c r="W146" s="175" t="e">
        <f t="shared" si="16"/>
        <v>#N/A</v>
      </c>
      <c r="Z146" s="141" t="e">
        <f t="shared" si="18"/>
        <v>#N/A</v>
      </c>
      <c r="AA146" s="141" t="e">
        <f t="shared" si="19"/>
        <v>#N/A</v>
      </c>
      <c r="AB146" s="153" t="e">
        <f t="shared" si="20"/>
        <v>#N/A</v>
      </c>
      <c r="AC146" s="154" t="e">
        <f t="shared" si="21"/>
        <v>#N/A</v>
      </c>
      <c r="AD146" s="164" t="e">
        <f t="shared" si="22"/>
        <v>#N/A</v>
      </c>
      <c r="AE146" s="165" t="e">
        <f t="shared" si="23"/>
        <v>#N/A</v>
      </c>
      <c r="AF146" s="154" t="e">
        <f t="shared" si="24"/>
        <v>#N/A</v>
      </c>
      <c r="AG146" s="154" t="e">
        <f t="shared" si="25"/>
        <v>#N/A</v>
      </c>
      <c r="AH146" s="164" t="e">
        <f t="shared" si="26"/>
        <v>#N/A</v>
      </c>
      <c r="AI146" s="165" t="e">
        <f t="shared" si="27"/>
        <v>#N/A</v>
      </c>
      <c r="AJ146" s="154" t="e">
        <f t="shared" si="28"/>
        <v>#N/A</v>
      </c>
      <c r="AK146" s="154" t="e">
        <f t="shared" si="29"/>
        <v>#N/A</v>
      </c>
      <c r="AL146" s="164" t="e">
        <f t="shared" si="30"/>
        <v>#N/A</v>
      </c>
      <c r="AM146" s="165" t="e">
        <f t="shared" si="31"/>
        <v>#N/A</v>
      </c>
      <c r="AN146" s="154" t="e">
        <f t="shared" si="32"/>
        <v>#N/A</v>
      </c>
      <c r="AO146" s="155" t="e">
        <f t="shared" si="33"/>
        <v>#N/A</v>
      </c>
      <c r="AP146" s="153" t="e">
        <f t="shared" si="34"/>
        <v>#N/A</v>
      </c>
      <c r="AQ146" s="154" t="e">
        <f t="shared" si="35"/>
        <v>#N/A</v>
      </c>
      <c r="AR146" s="164" t="e">
        <f t="shared" si="36"/>
        <v>#N/A</v>
      </c>
      <c r="AS146" s="165" t="e">
        <f t="shared" si="37"/>
        <v>#N/A</v>
      </c>
      <c r="AT146" s="154" t="e">
        <f t="shared" si="38"/>
        <v>#N/A</v>
      </c>
      <c r="AU146" s="154" t="e">
        <f t="shared" si="39"/>
        <v>#N/A</v>
      </c>
      <c r="AV146" s="164" t="e">
        <f t="shared" si="40"/>
        <v>#N/A</v>
      </c>
      <c r="AW146" s="165" t="e">
        <f t="shared" si="41"/>
        <v>#N/A</v>
      </c>
      <c r="AX146" s="154" t="e">
        <f t="shared" si="42"/>
        <v>#N/A</v>
      </c>
      <c r="AY146" s="154" t="e">
        <f t="shared" si="43"/>
        <v>#N/A</v>
      </c>
      <c r="AZ146" s="164" t="e">
        <f t="shared" si="44"/>
        <v>#N/A</v>
      </c>
      <c r="BA146" s="165" t="e">
        <f t="shared" si="45"/>
        <v>#N/A</v>
      </c>
      <c r="BB146" s="154" t="e">
        <f t="shared" si="46"/>
        <v>#N/A</v>
      </c>
      <c r="BC146" s="155" t="e">
        <f t="shared" si="47"/>
        <v>#N/A</v>
      </c>
      <c r="BD146" s="153" t="e">
        <f t="shared" si="48"/>
        <v>#N/A</v>
      </c>
      <c r="BE146" s="154" t="e">
        <f t="shared" si="49"/>
        <v>#N/A</v>
      </c>
      <c r="BF146" s="164" t="e">
        <f t="shared" si="50"/>
        <v>#N/A</v>
      </c>
      <c r="BG146" s="165" t="e">
        <f t="shared" si="51"/>
        <v>#N/A</v>
      </c>
      <c r="BH146" s="154" t="e">
        <f t="shared" si="52"/>
        <v>#N/A</v>
      </c>
      <c r="BI146" s="154" t="e">
        <f t="shared" si="53"/>
        <v>#N/A</v>
      </c>
      <c r="BJ146" s="164" t="e">
        <f t="shared" si="54"/>
        <v>#N/A</v>
      </c>
      <c r="BK146" s="165" t="e">
        <f t="shared" si="55"/>
        <v>#N/A</v>
      </c>
      <c r="BL146" s="154" t="e">
        <f t="shared" si="56"/>
        <v>#N/A</v>
      </c>
      <c r="BM146" s="154" t="e">
        <f t="shared" si="57"/>
        <v>#N/A</v>
      </c>
      <c r="BN146" s="164" t="e">
        <f t="shared" si="58"/>
        <v>#N/A</v>
      </c>
      <c r="BO146" s="165" t="e">
        <f t="shared" si="59"/>
        <v>#N/A</v>
      </c>
      <c r="BP146" s="154" t="e">
        <f t="shared" si="60"/>
        <v>#N/A</v>
      </c>
      <c r="BQ146" s="155" t="e">
        <f t="shared" si="61"/>
        <v>#N/A</v>
      </c>
      <c r="BR146" s="153" t="e">
        <f t="shared" si="62"/>
        <v>#N/A</v>
      </c>
      <c r="BS146" s="154" t="e">
        <f t="shared" si="63"/>
        <v>#N/A</v>
      </c>
      <c r="BT146" s="164" t="e">
        <f t="shared" si="64"/>
        <v>#N/A</v>
      </c>
      <c r="BU146" s="165" t="e">
        <f t="shared" si="65"/>
        <v>#N/A</v>
      </c>
      <c r="BV146" s="154" t="e">
        <f t="shared" si="66"/>
        <v>#N/A</v>
      </c>
      <c r="BW146" s="154" t="e">
        <f t="shared" si="67"/>
        <v>#N/A</v>
      </c>
      <c r="BX146" s="164" t="e">
        <f t="shared" si="68"/>
        <v>#N/A</v>
      </c>
      <c r="BY146" s="165" t="e">
        <f t="shared" si="69"/>
        <v>#N/A</v>
      </c>
      <c r="BZ146" s="154" t="e">
        <f t="shared" si="70"/>
        <v>#N/A</v>
      </c>
      <c r="CA146" s="154" t="e">
        <f t="shared" si="71"/>
        <v>#N/A</v>
      </c>
      <c r="CB146" s="164" t="e">
        <f t="shared" si="72"/>
        <v>#N/A</v>
      </c>
      <c r="CC146" s="165" t="e">
        <f t="shared" si="73"/>
        <v>#N/A</v>
      </c>
      <c r="CD146" s="154" t="e">
        <f t="shared" si="74"/>
        <v>#N/A</v>
      </c>
      <c r="CE146" s="155" t="e">
        <f t="shared" si="75"/>
        <v>#N/A</v>
      </c>
    </row>
    <row r="147" spans="2:83" s="59" customFormat="1" hidden="1" x14ac:dyDescent="0.2">
      <c r="B147" s="59" t="e">
        <f t="shared" si="17"/>
        <v>#N/A</v>
      </c>
      <c r="C147" s="67" t="e">
        <f t="shared" si="76"/>
        <v>#N/A</v>
      </c>
      <c r="D147" s="67"/>
      <c r="E147" s="67" t="e">
        <f>IF(C147&lt;&gt;" ",$B$9, " ")</f>
        <v>#N/A</v>
      </c>
      <c r="F147" s="68" t="e">
        <f>IF(C147&lt;&gt;" ",((10.4394*(($C147^1.852)/(($B$59^1.852)*(VLOOKUP($B$17,'Hidden Data'!$A$4:$E$17,(IF($B$18="SCH 40",3,IF($B$18="SCH 80",4,5))))^4.8655))*$B$16))+IF($B$15&lt;2,0,(10.4394*((($C$19/100*$C147)^1.852)/(($B$59^1.852)*(VLOOKUP($B$20,'Hidden Data'!$A$4:$E$17,(IF($B$21="SCH 40",3,IF($B$21="SCH 80",4,5))))^4.8655))*$B$19)))+IF($B$15&lt;3,0,(10.4394*((($C$22/100*$C147)^1.852)/(($B$59^1.852)*(VLOOKUP($B$23,'Hidden Data'!$A$4:$E$17,(IF($B$24="SCH 40",3,IF($B$24="SCH 80",4,5))))^4.8655))*$B$22)))+K147+L147+M147+P147+Q147+R147+S147+T147)*(1+$B$42/100), " ")</f>
        <v>#N/A</v>
      </c>
      <c r="G147" s="68" t="e">
        <f t="shared" si="14"/>
        <v>#N/A</v>
      </c>
      <c r="H147" s="68"/>
      <c r="I147" s="68" t="e">
        <f t="shared" si="8"/>
        <v>#N/A</v>
      </c>
      <c r="J147" s="68" t="e">
        <f>IF(C147&lt;&gt;" ",IF($B$48="Spider Valve",($C147/448.83*(('Spider Valve Sizing'!$B$10^2*19.64*$B$60*SQRT($B$49))/'Spider Valve Sizing'!$B$25))^2/(2*$B$60^2*(PI()/4*('Spider Valve Sizing'!$B$10/12)^2)^2*32.2),0)," ")</f>
        <v>#N/A</v>
      </c>
      <c r="K147" s="68" t="e">
        <f>IF(C147&lt;&gt;" ",(IF($B$26="No",0,(10.4394*(((1/$B$27*$C147)^1.852)/(($B$59^1.852)*(VLOOKUP($B$29,'Hidden Data'!$A$4:$E$17,(IF($B$30="SCH 40",3,IF($B$30="SCH 80",4,5))))^4.8655))*($B$28/3)))))," ")</f>
        <v>#N/A</v>
      </c>
      <c r="L147" s="67" t="e">
        <f t="shared" si="9"/>
        <v>#N/A</v>
      </c>
      <c r="M147" s="67" t="e">
        <f t="shared" si="10"/>
        <v>#N/A</v>
      </c>
      <c r="N147" s="69">
        <f>IF($B$48="Low Pressure Pipe",(IF($C147&lt;&gt;" ",($B$50*$AC$564)," ")),IF($B$48="Spider Valve",(IF($C147&lt;&gt;" ",(($B$60*(PI()/4*'Spider Valve Sizing'!$B$10^2)/144*SQRT(2*32.2*$B$49))*448.83)/(('Spider Valve Sizing'!$B$10^2*19.64*$B$60*SQRT($B$49))/'Spider Valve Sizing'!$B$25)," ")),IF(AND(OR($B$48="Non-Pressurized",$B$48="force main")=TRUE,$C$49="yes"),$F$49,NA())))</f>
        <v>30</v>
      </c>
      <c r="O147" s="68" t="e">
        <f t="shared" si="11"/>
        <v>#N/A</v>
      </c>
      <c r="P147" s="68" t="e">
        <f>IF($C147&lt;&gt;" ",IF($A$34="",0,(10.4394*((($C147*$D$34/100)^1.852)/(($B$59^1.852)*(VLOOKUP($B$34,'Hidden Data'!$A$4:$E$17,(IF($B$18="SCH 40",3,IF($B$18="SCH 80",4,5))))^4.8655))*'Hidden Data'!$E$118)))," ")</f>
        <v>#N/A</v>
      </c>
      <c r="Q147" s="68" t="e">
        <f>IF($C147&lt;&gt;" ",IF($A$35="",0,(10.4394*((($C147*$D$35/100)^1.852)/(($B$59^1.852)*(VLOOKUP($B$35,'Hidden Data'!$A$4:$E$17,(IF($B$18="SCH 40",3,IF($B$18="SCH 80",4,5))))^4.8655))*'Hidden Data'!$E$119)))," ")</f>
        <v>#N/A</v>
      </c>
      <c r="R147" s="68" t="e">
        <f>IF($C147&lt;&gt;" ",IF($A$36="",0,(10.4394*((($C147*$D$36/100)^1.852)/(($B$59^1.852)*(VLOOKUP($B$36,'Hidden Data'!$A$4:$E$17,(IF($B$18="SCH 40",3,IF($B$18="SCH 80",4,5))))^4.8655))*'Hidden Data'!$E$120)))," ")</f>
        <v>#N/A</v>
      </c>
      <c r="S147" s="68" t="e">
        <f>IF($C147&lt;&gt;" ",IF($A$37="",0,(10.4394*((($C147*$D$37/100)^1.852)/(($B$59^1.852)*(VLOOKUP($B$37,'Hidden Data'!$A$4:$E$17,(IF($B$18="SCH 40",3,IF($B$18="SCH 80",4,5))))^4.8655))*'Hidden Data'!$E$121)))," ")</f>
        <v>#N/A</v>
      </c>
      <c r="T147" s="68" t="e">
        <f>IF($C147&lt;&gt;" ",IF($A$38="",0,(10.4394*((($C147*$D$38/100)^1.852)/(($B$59^1.852)*(VLOOKUP($B$38,'Hidden Data'!$A$4:$E$17,(IF($B$18="SCH 40",3,IF($B$18="SCH 80",4,5))))^4.8655))*'Hidden Data'!$E$122)))," ")</f>
        <v>#N/A</v>
      </c>
      <c r="U147" s="67" t="e">
        <f t="shared" si="12"/>
        <v>#N/A</v>
      </c>
      <c r="V147" s="175" t="e">
        <f t="shared" si="15"/>
        <v>#N/A</v>
      </c>
      <c r="W147" s="175" t="e">
        <f t="shared" si="16"/>
        <v>#N/A</v>
      </c>
      <c r="Z147" s="141" t="e">
        <f t="shared" si="18"/>
        <v>#N/A</v>
      </c>
      <c r="AA147" s="141" t="e">
        <f t="shared" si="19"/>
        <v>#N/A</v>
      </c>
      <c r="AB147" s="153" t="e">
        <f t="shared" si="20"/>
        <v>#N/A</v>
      </c>
      <c r="AC147" s="154" t="e">
        <f t="shared" si="21"/>
        <v>#N/A</v>
      </c>
      <c r="AD147" s="164" t="e">
        <f t="shared" si="22"/>
        <v>#N/A</v>
      </c>
      <c r="AE147" s="165" t="e">
        <f t="shared" si="23"/>
        <v>#N/A</v>
      </c>
      <c r="AF147" s="154" t="e">
        <f t="shared" si="24"/>
        <v>#N/A</v>
      </c>
      <c r="AG147" s="154" t="e">
        <f t="shared" si="25"/>
        <v>#N/A</v>
      </c>
      <c r="AH147" s="164" t="e">
        <f t="shared" si="26"/>
        <v>#N/A</v>
      </c>
      <c r="AI147" s="165" t="e">
        <f t="shared" si="27"/>
        <v>#N/A</v>
      </c>
      <c r="AJ147" s="154" t="e">
        <f t="shared" si="28"/>
        <v>#N/A</v>
      </c>
      <c r="AK147" s="154" t="e">
        <f t="shared" si="29"/>
        <v>#N/A</v>
      </c>
      <c r="AL147" s="164" t="e">
        <f t="shared" si="30"/>
        <v>#N/A</v>
      </c>
      <c r="AM147" s="165" t="e">
        <f t="shared" si="31"/>
        <v>#N/A</v>
      </c>
      <c r="AN147" s="154" t="e">
        <f t="shared" si="32"/>
        <v>#N/A</v>
      </c>
      <c r="AO147" s="155" t="e">
        <f t="shared" si="33"/>
        <v>#N/A</v>
      </c>
      <c r="AP147" s="153" t="e">
        <f t="shared" si="34"/>
        <v>#N/A</v>
      </c>
      <c r="AQ147" s="154" t="e">
        <f t="shared" si="35"/>
        <v>#N/A</v>
      </c>
      <c r="AR147" s="164" t="e">
        <f t="shared" si="36"/>
        <v>#N/A</v>
      </c>
      <c r="AS147" s="165" t="e">
        <f t="shared" si="37"/>
        <v>#N/A</v>
      </c>
      <c r="AT147" s="154" t="e">
        <f t="shared" si="38"/>
        <v>#N/A</v>
      </c>
      <c r="AU147" s="154" t="e">
        <f t="shared" si="39"/>
        <v>#N/A</v>
      </c>
      <c r="AV147" s="164" t="e">
        <f t="shared" si="40"/>
        <v>#N/A</v>
      </c>
      <c r="AW147" s="165" t="e">
        <f t="shared" si="41"/>
        <v>#N/A</v>
      </c>
      <c r="AX147" s="154" t="e">
        <f t="shared" si="42"/>
        <v>#N/A</v>
      </c>
      <c r="AY147" s="154" t="e">
        <f t="shared" si="43"/>
        <v>#N/A</v>
      </c>
      <c r="AZ147" s="164" t="e">
        <f t="shared" si="44"/>
        <v>#N/A</v>
      </c>
      <c r="BA147" s="165" t="e">
        <f t="shared" si="45"/>
        <v>#N/A</v>
      </c>
      <c r="BB147" s="154" t="e">
        <f t="shared" si="46"/>
        <v>#N/A</v>
      </c>
      <c r="BC147" s="155" t="e">
        <f t="shared" si="47"/>
        <v>#N/A</v>
      </c>
      <c r="BD147" s="153" t="e">
        <f t="shared" si="48"/>
        <v>#N/A</v>
      </c>
      <c r="BE147" s="154" t="e">
        <f t="shared" si="49"/>
        <v>#N/A</v>
      </c>
      <c r="BF147" s="164" t="e">
        <f t="shared" si="50"/>
        <v>#N/A</v>
      </c>
      <c r="BG147" s="165" t="e">
        <f t="shared" si="51"/>
        <v>#N/A</v>
      </c>
      <c r="BH147" s="154" t="e">
        <f t="shared" si="52"/>
        <v>#N/A</v>
      </c>
      <c r="BI147" s="154" t="e">
        <f t="shared" si="53"/>
        <v>#N/A</v>
      </c>
      <c r="BJ147" s="164" t="e">
        <f t="shared" si="54"/>
        <v>#N/A</v>
      </c>
      <c r="BK147" s="165" t="e">
        <f t="shared" si="55"/>
        <v>#N/A</v>
      </c>
      <c r="BL147" s="154" t="e">
        <f t="shared" si="56"/>
        <v>#N/A</v>
      </c>
      <c r="BM147" s="154" t="e">
        <f t="shared" si="57"/>
        <v>#N/A</v>
      </c>
      <c r="BN147" s="164" t="e">
        <f t="shared" si="58"/>
        <v>#N/A</v>
      </c>
      <c r="BO147" s="165" t="e">
        <f t="shared" si="59"/>
        <v>#N/A</v>
      </c>
      <c r="BP147" s="154" t="e">
        <f t="shared" si="60"/>
        <v>#N/A</v>
      </c>
      <c r="BQ147" s="155" t="e">
        <f t="shared" si="61"/>
        <v>#N/A</v>
      </c>
      <c r="BR147" s="153" t="e">
        <f t="shared" si="62"/>
        <v>#N/A</v>
      </c>
      <c r="BS147" s="154" t="e">
        <f t="shared" si="63"/>
        <v>#N/A</v>
      </c>
      <c r="BT147" s="164" t="e">
        <f t="shared" si="64"/>
        <v>#N/A</v>
      </c>
      <c r="BU147" s="165" t="e">
        <f t="shared" si="65"/>
        <v>#N/A</v>
      </c>
      <c r="BV147" s="154" t="e">
        <f t="shared" si="66"/>
        <v>#N/A</v>
      </c>
      <c r="BW147" s="154" t="e">
        <f t="shared" si="67"/>
        <v>#N/A</v>
      </c>
      <c r="BX147" s="164" t="e">
        <f t="shared" si="68"/>
        <v>#N/A</v>
      </c>
      <c r="BY147" s="165" t="e">
        <f t="shared" si="69"/>
        <v>#N/A</v>
      </c>
      <c r="BZ147" s="154" t="e">
        <f t="shared" si="70"/>
        <v>#N/A</v>
      </c>
      <c r="CA147" s="154" t="e">
        <f t="shared" si="71"/>
        <v>#N/A</v>
      </c>
      <c r="CB147" s="164" t="e">
        <f t="shared" si="72"/>
        <v>#N/A</v>
      </c>
      <c r="CC147" s="165" t="e">
        <f t="shared" si="73"/>
        <v>#N/A</v>
      </c>
      <c r="CD147" s="154" t="e">
        <f t="shared" si="74"/>
        <v>#N/A</v>
      </c>
      <c r="CE147" s="155" t="e">
        <f t="shared" si="75"/>
        <v>#N/A</v>
      </c>
    </row>
    <row r="148" spans="2:83" s="59" customFormat="1" hidden="1" x14ac:dyDescent="0.2">
      <c r="B148" s="59" t="e">
        <f t="shared" si="17"/>
        <v>#N/A</v>
      </c>
      <c r="C148" s="67" t="e">
        <f t="shared" si="76"/>
        <v>#N/A</v>
      </c>
      <c r="D148" s="67"/>
      <c r="E148" s="67" t="e">
        <f>IF(C148&lt;&gt;" ",$B$9, " ")</f>
        <v>#N/A</v>
      </c>
      <c r="F148" s="68" t="e">
        <f>IF(C148&lt;&gt;" ",((10.4394*(($C148^1.852)/(($B$59^1.852)*(VLOOKUP($B$17,'Hidden Data'!$A$4:$E$17,(IF($B$18="SCH 40",3,IF($B$18="SCH 80",4,5))))^4.8655))*$B$16))+IF($B$15&lt;2,0,(10.4394*((($C$19/100*$C148)^1.852)/(($B$59^1.852)*(VLOOKUP($B$20,'Hidden Data'!$A$4:$E$17,(IF($B$21="SCH 40",3,IF($B$21="SCH 80",4,5))))^4.8655))*$B$19)))+IF($B$15&lt;3,0,(10.4394*((($C$22/100*$C148)^1.852)/(($B$59^1.852)*(VLOOKUP($B$23,'Hidden Data'!$A$4:$E$17,(IF($B$24="SCH 40",3,IF($B$24="SCH 80",4,5))))^4.8655))*$B$22)))+K148+L148+M148+P148+Q148+R148+S148+T148)*(1+$B$42/100), " ")</f>
        <v>#N/A</v>
      </c>
      <c r="G148" s="68" t="e">
        <f t="shared" si="14"/>
        <v>#N/A</v>
      </c>
      <c r="H148" s="68"/>
      <c r="I148" s="68" t="e">
        <f t="shared" si="8"/>
        <v>#N/A</v>
      </c>
      <c r="J148" s="68" t="e">
        <f>IF(C148&lt;&gt;" ",IF($B$48="Spider Valve",($C148/448.83*(('Spider Valve Sizing'!$B$10^2*19.64*$B$60*SQRT($B$49))/'Spider Valve Sizing'!$B$25))^2/(2*$B$60^2*(PI()/4*('Spider Valve Sizing'!$B$10/12)^2)^2*32.2),0)," ")</f>
        <v>#N/A</v>
      </c>
      <c r="K148" s="68" t="e">
        <f>IF(C148&lt;&gt;" ",(IF($B$26="No",0,(10.4394*(((1/$B$27*$C148)^1.852)/(($B$59^1.852)*(VLOOKUP($B$29,'Hidden Data'!$A$4:$E$17,(IF($B$30="SCH 40",3,IF($B$30="SCH 80",4,5))))^4.8655))*($B$28/3)))))," ")</f>
        <v>#N/A</v>
      </c>
      <c r="L148" s="67" t="e">
        <f t="shared" si="9"/>
        <v>#N/A</v>
      </c>
      <c r="M148" s="67" t="e">
        <f t="shared" si="10"/>
        <v>#N/A</v>
      </c>
      <c r="N148" s="69">
        <f>IF($B$48="Low Pressure Pipe",(IF($C148&lt;&gt;" ",($B$50*$AC$564)," ")),IF($B$48="Spider Valve",(IF($C148&lt;&gt;" ",(($B$60*(PI()/4*'Spider Valve Sizing'!$B$10^2)/144*SQRT(2*32.2*$B$49))*448.83)/(('Spider Valve Sizing'!$B$10^2*19.64*$B$60*SQRT($B$49))/'Spider Valve Sizing'!$B$25)," ")),IF(AND(OR($B$48="Non-Pressurized",$B$48="force main")=TRUE,$C$49="yes"),$F$49,NA())))</f>
        <v>30</v>
      </c>
      <c r="O148" s="68" t="e">
        <f t="shared" si="11"/>
        <v>#N/A</v>
      </c>
      <c r="P148" s="68" t="e">
        <f>IF($C148&lt;&gt;" ",IF($A$34="",0,(10.4394*((($C148*$D$34/100)^1.852)/(($B$59^1.852)*(VLOOKUP($B$34,'Hidden Data'!$A$4:$E$17,(IF($B$18="SCH 40",3,IF($B$18="SCH 80",4,5))))^4.8655))*'Hidden Data'!$E$118)))," ")</f>
        <v>#N/A</v>
      </c>
      <c r="Q148" s="68" t="e">
        <f>IF($C148&lt;&gt;" ",IF($A$35="",0,(10.4394*((($C148*$D$35/100)^1.852)/(($B$59^1.852)*(VLOOKUP($B$35,'Hidden Data'!$A$4:$E$17,(IF($B$18="SCH 40",3,IF($B$18="SCH 80",4,5))))^4.8655))*'Hidden Data'!$E$119)))," ")</f>
        <v>#N/A</v>
      </c>
      <c r="R148" s="68" t="e">
        <f>IF($C148&lt;&gt;" ",IF($A$36="",0,(10.4394*((($C148*$D$36/100)^1.852)/(($B$59^1.852)*(VLOOKUP($B$36,'Hidden Data'!$A$4:$E$17,(IF($B$18="SCH 40",3,IF($B$18="SCH 80",4,5))))^4.8655))*'Hidden Data'!$E$120)))," ")</f>
        <v>#N/A</v>
      </c>
      <c r="S148" s="68" t="e">
        <f>IF($C148&lt;&gt;" ",IF($A$37="",0,(10.4394*((($C148*$D$37/100)^1.852)/(($B$59^1.852)*(VLOOKUP($B$37,'Hidden Data'!$A$4:$E$17,(IF($B$18="SCH 40",3,IF($B$18="SCH 80",4,5))))^4.8655))*'Hidden Data'!$E$121)))," ")</f>
        <v>#N/A</v>
      </c>
      <c r="T148" s="68" t="e">
        <f>IF($C148&lt;&gt;" ",IF($A$38="",0,(10.4394*((($C148*$D$38/100)^1.852)/(($B$59^1.852)*(VLOOKUP($B$38,'Hidden Data'!$A$4:$E$17,(IF($B$18="SCH 40",3,IF($B$18="SCH 80",4,5))))^4.8655))*'Hidden Data'!$E$122)))," ")</f>
        <v>#N/A</v>
      </c>
      <c r="U148" s="67" t="e">
        <f t="shared" si="12"/>
        <v>#N/A</v>
      </c>
      <c r="V148" s="175" t="e">
        <f t="shared" si="15"/>
        <v>#N/A</v>
      </c>
      <c r="W148" s="175" t="e">
        <f t="shared" si="16"/>
        <v>#N/A</v>
      </c>
      <c r="Z148" s="141" t="e">
        <f t="shared" si="18"/>
        <v>#N/A</v>
      </c>
      <c r="AA148" s="141" t="e">
        <f t="shared" si="19"/>
        <v>#N/A</v>
      </c>
      <c r="AB148" s="153" t="e">
        <f t="shared" si="20"/>
        <v>#N/A</v>
      </c>
      <c r="AC148" s="154" t="e">
        <f t="shared" si="21"/>
        <v>#N/A</v>
      </c>
      <c r="AD148" s="164" t="e">
        <f t="shared" si="22"/>
        <v>#N/A</v>
      </c>
      <c r="AE148" s="165" t="e">
        <f t="shared" si="23"/>
        <v>#N/A</v>
      </c>
      <c r="AF148" s="154" t="e">
        <f t="shared" si="24"/>
        <v>#N/A</v>
      </c>
      <c r="AG148" s="154" t="e">
        <f t="shared" si="25"/>
        <v>#N/A</v>
      </c>
      <c r="AH148" s="164" t="e">
        <f t="shared" si="26"/>
        <v>#N/A</v>
      </c>
      <c r="AI148" s="165" t="e">
        <f t="shared" si="27"/>
        <v>#N/A</v>
      </c>
      <c r="AJ148" s="154" t="e">
        <f t="shared" si="28"/>
        <v>#N/A</v>
      </c>
      <c r="AK148" s="154" t="e">
        <f t="shared" si="29"/>
        <v>#N/A</v>
      </c>
      <c r="AL148" s="164" t="e">
        <f t="shared" si="30"/>
        <v>#N/A</v>
      </c>
      <c r="AM148" s="165" t="e">
        <f t="shared" si="31"/>
        <v>#N/A</v>
      </c>
      <c r="AN148" s="154" t="e">
        <f t="shared" si="32"/>
        <v>#N/A</v>
      </c>
      <c r="AO148" s="155" t="e">
        <f t="shared" si="33"/>
        <v>#N/A</v>
      </c>
      <c r="AP148" s="153" t="e">
        <f t="shared" si="34"/>
        <v>#N/A</v>
      </c>
      <c r="AQ148" s="154" t="e">
        <f t="shared" si="35"/>
        <v>#N/A</v>
      </c>
      <c r="AR148" s="164" t="e">
        <f t="shared" si="36"/>
        <v>#N/A</v>
      </c>
      <c r="AS148" s="165" t="e">
        <f t="shared" si="37"/>
        <v>#N/A</v>
      </c>
      <c r="AT148" s="154" t="e">
        <f t="shared" si="38"/>
        <v>#N/A</v>
      </c>
      <c r="AU148" s="154" t="e">
        <f t="shared" si="39"/>
        <v>#N/A</v>
      </c>
      <c r="AV148" s="164" t="e">
        <f t="shared" si="40"/>
        <v>#N/A</v>
      </c>
      <c r="AW148" s="165" t="e">
        <f t="shared" si="41"/>
        <v>#N/A</v>
      </c>
      <c r="AX148" s="154" t="e">
        <f t="shared" si="42"/>
        <v>#N/A</v>
      </c>
      <c r="AY148" s="154" t="e">
        <f t="shared" si="43"/>
        <v>#N/A</v>
      </c>
      <c r="AZ148" s="164" t="e">
        <f t="shared" si="44"/>
        <v>#N/A</v>
      </c>
      <c r="BA148" s="165" t="e">
        <f t="shared" si="45"/>
        <v>#N/A</v>
      </c>
      <c r="BB148" s="154" t="e">
        <f t="shared" si="46"/>
        <v>#N/A</v>
      </c>
      <c r="BC148" s="155" t="e">
        <f t="shared" si="47"/>
        <v>#N/A</v>
      </c>
      <c r="BD148" s="153" t="e">
        <f t="shared" si="48"/>
        <v>#N/A</v>
      </c>
      <c r="BE148" s="154" t="e">
        <f t="shared" si="49"/>
        <v>#N/A</v>
      </c>
      <c r="BF148" s="164" t="e">
        <f t="shared" si="50"/>
        <v>#N/A</v>
      </c>
      <c r="BG148" s="165" t="e">
        <f t="shared" si="51"/>
        <v>#N/A</v>
      </c>
      <c r="BH148" s="154" t="e">
        <f t="shared" si="52"/>
        <v>#N/A</v>
      </c>
      <c r="BI148" s="154" t="e">
        <f t="shared" si="53"/>
        <v>#N/A</v>
      </c>
      <c r="BJ148" s="164" t="e">
        <f t="shared" si="54"/>
        <v>#N/A</v>
      </c>
      <c r="BK148" s="165" t="e">
        <f t="shared" si="55"/>
        <v>#N/A</v>
      </c>
      <c r="BL148" s="154" t="e">
        <f t="shared" si="56"/>
        <v>#N/A</v>
      </c>
      <c r="BM148" s="154" t="e">
        <f t="shared" si="57"/>
        <v>#N/A</v>
      </c>
      <c r="BN148" s="164" t="e">
        <f t="shared" si="58"/>
        <v>#N/A</v>
      </c>
      <c r="BO148" s="165" t="e">
        <f t="shared" si="59"/>
        <v>#N/A</v>
      </c>
      <c r="BP148" s="154" t="e">
        <f t="shared" si="60"/>
        <v>#N/A</v>
      </c>
      <c r="BQ148" s="155" t="e">
        <f t="shared" si="61"/>
        <v>#N/A</v>
      </c>
      <c r="BR148" s="153" t="e">
        <f t="shared" si="62"/>
        <v>#N/A</v>
      </c>
      <c r="BS148" s="154" t="e">
        <f t="shared" si="63"/>
        <v>#N/A</v>
      </c>
      <c r="BT148" s="164" t="e">
        <f t="shared" si="64"/>
        <v>#N/A</v>
      </c>
      <c r="BU148" s="165" t="e">
        <f t="shared" si="65"/>
        <v>#N/A</v>
      </c>
      <c r="BV148" s="154" t="e">
        <f t="shared" si="66"/>
        <v>#N/A</v>
      </c>
      <c r="BW148" s="154" t="e">
        <f t="shared" si="67"/>
        <v>#N/A</v>
      </c>
      <c r="BX148" s="164" t="e">
        <f t="shared" si="68"/>
        <v>#N/A</v>
      </c>
      <c r="BY148" s="165" t="e">
        <f t="shared" si="69"/>
        <v>#N/A</v>
      </c>
      <c r="BZ148" s="154" t="e">
        <f t="shared" si="70"/>
        <v>#N/A</v>
      </c>
      <c r="CA148" s="154" t="e">
        <f t="shared" si="71"/>
        <v>#N/A</v>
      </c>
      <c r="CB148" s="164" t="e">
        <f t="shared" si="72"/>
        <v>#N/A</v>
      </c>
      <c r="CC148" s="165" t="e">
        <f t="shared" si="73"/>
        <v>#N/A</v>
      </c>
      <c r="CD148" s="154" t="e">
        <f t="shared" si="74"/>
        <v>#N/A</v>
      </c>
      <c r="CE148" s="155" t="e">
        <f t="shared" si="75"/>
        <v>#N/A</v>
      </c>
    </row>
    <row r="149" spans="2:83" s="59" customFormat="1" hidden="1" x14ac:dyDescent="0.2">
      <c r="B149" s="59" t="e">
        <f t="shared" si="17"/>
        <v>#N/A</v>
      </c>
      <c r="C149" s="67" t="e">
        <f t="shared" si="76"/>
        <v>#N/A</v>
      </c>
      <c r="D149" s="67"/>
      <c r="E149" s="67" t="e">
        <f>IF(C149&lt;&gt;" ",$B$9, " ")</f>
        <v>#N/A</v>
      </c>
      <c r="F149" s="68" t="e">
        <f>IF(C149&lt;&gt;" ",((10.4394*(($C149^1.852)/(($B$59^1.852)*(VLOOKUP($B$17,'Hidden Data'!$A$4:$E$17,(IF($B$18="SCH 40",3,IF($B$18="SCH 80",4,5))))^4.8655))*$B$16))+IF($B$15&lt;2,0,(10.4394*((($C$19/100*$C149)^1.852)/(($B$59^1.852)*(VLOOKUP($B$20,'Hidden Data'!$A$4:$E$17,(IF($B$21="SCH 40",3,IF($B$21="SCH 80",4,5))))^4.8655))*$B$19)))+IF($B$15&lt;3,0,(10.4394*((($C$22/100*$C149)^1.852)/(($B$59^1.852)*(VLOOKUP($B$23,'Hidden Data'!$A$4:$E$17,(IF($B$24="SCH 40",3,IF($B$24="SCH 80",4,5))))^4.8655))*$B$22)))+K149+L149+M149+P149+Q149+R149+S149+T149)*(1+$B$42/100), " ")</f>
        <v>#N/A</v>
      </c>
      <c r="G149" s="68" t="e">
        <f t="shared" si="14"/>
        <v>#N/A</v>
      </c>
      <c r="H149" s="68"/>
      <c r="I149" s="68" t="e">
        <f t="shared" si="8"/>
        <v>#N/A</v>
      </c>
      <c r="J149" s="68" t="e">
        <f>IF(C149&lt;&gt;" ",IF($B$48="Spider Valve",($C149/448.83*(('Spider Valve Sizing'!$B$10^2*19.64*$B$60*SQRT($B$49))/'Spider Valve Sizing'!$B$25))^2/(2*$B$60^2*(PI()/4*('Spider Valve Sizing'!$B$10/12)^2)^2*32.2),0)," ")</f>
        <v>#N/A</v>
      </c>
      <c r="K149" s="68" t="e">
        <f>IF(C149&lt;&gt;" ",(IF($B$26="No",0,(10.4394*(((1/$B$27*$C149)^1.852)/(($B$59^1.852)*(VLOOKUP($B$29,'Hidden Data'!$A$4:$E$17,(IF($B$30="SCH 40",3,IF($B$30="SCH 80",4,5))))^4.8655))*($B$28/3)))))," ")</f>
        <v>#N/A</v>
      </c>
      <c r="L149" s="67" t="e">
        <f t="shared" si="9"/>
        <v>#N/A</v>
      </c>
      <c r="M149" s="67" t="e">
        <f t="shared" si="10"/>
        <v>#N/A</v>
      </c>
      <c r="N149" s="69">
        <f>IF($B$48="Low Pressure Pipe",(IF($C149&lt;&gt;" ",($B$50*$AC$564)," ")),IF($B$48="Spider Valve",(IF($C149&lt;&gt;" ",(($B$60*(PI()/4*'Spider Valve Sizing'!$B$10^2)/144*SQRT(2*32.2*$B$49))*448.83)/(('Spider Valve Sizing'!$B$10^2*19.64*$B$60*SQRT($B$49))/'Spider Valve Sizing'!$B$25)," ")),IF(AND(OR($B$48="Non-Pressurized",$B$48="force main")=TRUE,$C$49="yes"),$F$49,NA())))</f>
        <v>30</v>
      </c>
      <c r="O149" s="68" t="e">
        <f t="shared" si="11"/>
        <v>#N/A</v>
      </c>
      <c r="P149" s="68" t="e">
        <f>IF($C149&lt;&gt;" ",IF($A$34="",0,(10.4394*((($C149*$D$34/100)^1.852)/(($B$59^1.852)*(VLOOKUP($B$34,'Hidden Data'!$A$4:$E$17,(IF($B$18="SCH 40",3,IF($B$18="SCH 80",4,5))))^4.8655))*'Hidden Data'!$E$118)))," ")</f>
        <v>#N/A</v>
      </c>
      <c r="Q149" s="68" t="e">
        <f>IF($C149&lt;&gt;" ",IF($A$35="",0,(10.4394*((($C149*$D$35/100)^1.852)/(($B$59^1.852)*(VLOOKUP($B$35,'Hidden Data'!$A$4:$E$17,(IF($B$18="SCH 40",3,IF($B$18="SCH 80",4,5))))^4.8655))*'Hidden Data'!$E$119)))," ")</f>
        <v>#N/A</v>
      </c>
      <c r="R149" s="68" t="e">
        <f>IF($C149&lt;&gt;" ",IF($A$36="",0,(10.4394*((($C149*$D$36/100)^1.852)/(($B$59^1.852)*(VLOOKUP($B$36,'Hidden Data'!$A$4:$E$17,(IF($B$18="SCH 40",3,IF($B$18="SCH 80",4,5))))^4.8655))*'Hidden Data'!$E$120)))," ")</f>
        <v>#N/A</v>
      </c>
      <c r="S149" s="68" t="e">
        <f>IF($C149&lt;&gt;" ",IF($A$37="",0,(10.4394*((($C149*$D$37/100)^1.852)/(($B$59^1.852)*(VLOOKUP($B$37,'Hidden Data'!$A$4:$E$17,(IF($B$18="SCH 40",3,IF($B$18="SCH 80",4,5))))^4.8655))*'Hidden Data'!$E$121)))," ")</f>
        <v>#N/A</v>
      </c>
      <c r="T149" s="68" t="e">
        <f>IF($C149&lt;&gt;" ",IF($A$38="",0,(10.4394*((($C149*$D$38/100)^1.852)/(($B$59^1.852)*(VLOOKUP($B$38,'Hidden Data'!$A$4:$E$17,(IF($B$18="SCH 40",3,IF($B$18="SCH 80",4,5))))^4.8655))*'Hidden Data'!$E$122)))," ")</f>
        <v>#N/A</v>
      </c>
      <c r="U149" s="67" t="e">
        <f t="shared" si="12"/>
        <v>#N/A</v>
      </c>
      <c r="V149" s="175" t="e">
        <f t="shared" si="15"/>
        <v>#N/A</v>
      </c>
      <c r="W149" s="175" t="e">
        <f t="shared" si="16"/>
        <v>#N/A</v>
      </c>
      <c r="Z149" s="141" t="e">
        <f t="shared" si="18"/>
        <v>#N/A</v>
      </c>
      <c r="AA149" s="141" t="e">
        <f t="shared" si="19"/>
        <v>#N/A</v>
      </c>
      <c r="AB149" s="153" t="e">
        <f t="shared" si="20"/>
        <v>#N/A</v>
      </c>
      <c r="AC149" s="154" t="e">
        <f t="shared" si="21"/>
        <v>#N/A</v>
      </c>
      <c r="AD149" s="164" t="e">
        <f t="shared" si="22"/>
        <v>#N/A</v>
      </c>
      <c r="AE149" s="165" t="e">
        <f t="shared" si="23"/>
        <v>#N/A</v>
      </c>
      <c r="AF149" s="154" t="e">
        <f t="shared" si="24"/>
        <v>#N/A</v>
      </c>
      <c r="AG149" s="154" t="e">
        <f t="shared" si="25"/>
        <v>#N/A</v>
      </c>
      <c r="AH149" s="164" t="e">
        <f t="shared" si="26"/>
        <v>#N/A</v>
      </c>
      <c r="AI149" s="165" t="e">
        <f t="shared" si="27"/>
        <v>#N/A</v>
      </c>
      <c r="AJ149" s="154" t="e">
        <f t="shared" si="28"/>
        <v>#N/A</v>
      </c>
      <c r="AK149" s="154" t="e">
        <f t="shared" si="29"/>
        <v>#N/A</v>
      </c>
      <c r="AL149" s="164" t="e">
        <f t="shared" si="30"/>
        <v>#N/A</v>
      </c>
      <c r="AM149" s="165" t="e">
        <f t="shared" si="31"/>
        <v>#N/A</v>
      </c>
      <c r="AN149" s="154" t="e">
        <f t="shared" si="32"/>
        <v>#N/A</v>
      </c>
      <c r="AO149" s="155" t="e">
        <f t="shared" si="33"/>
        <v>#N/A</v>
      </c>
      <c r="AP149" s="153" t="e">
        <f t="shared" si="34"/>
        <v>#N/A</v>
      </c>
      <c r="AQ149" s="154" t="e">
        <f t="shared" si="35"/>
        <v>#N/A</v>
      </c>
      <c r="AR149" s="164" t="e">
        <f t="shared" si="36"/>
        <v>#N/A</v>
      </c>
      <c r="AS149" s="165" t="e">
        <f t="shared" si="37"/>
        <v>#N/A</v>
      </c>
      <c r="AT149" s="154" t="e">
        <f t="shared" si="38"/>
        <v>#N/A</v>
      </c>
      <c r="AU149" s="154" t="e">
        <f t="shared" si="39"/>
        <v>#N/A</v>
      </c>
      <c r="AV149" s="164" t="e">
        <f t="shared" si="40"/>
        <v>#N/A</v>
      </c>
      <c r="AW149" s="165" t="e">
        <f t="shared" si="41"/>
        <v>#N/A</v>
      </c>
      <c r="AX149" s="154" t="e">
        <f t="shared" si="42"/>
        <v>#N/A</v>
      </c>
      <c r="AY149" s="154" t="e">
        <f t="shared" si="43"/>
        <v>#N/A</v>
      </c>
      <c r="AZ149" s="164" t="e">
        <f t="shared" si="44"/>
        <v>#N/A</v>
      </c>
      <c r="BA149" s="165" t="e">
        <f t="shared" si="45"/>
        <v>#N/A</v>
      </c>
      <c r="BB149" s="154" t="e">
        <f t="shared" si="46"/>
        <v>#N/A</v>
      </c>
      <c r="BC149" s="155" t="e">
        <f t="shared" si="47"/>
        <v>#N/A</v>
      </c>
      <c r="BD149" s="153" t="e">
        <f t="shared" si="48"/>
        <v>#N/A</v>
      </c>
      <c r="BE149" s="154" t="e">
        <f t="shared" si="49"/>
        <v>#N/A</v>
      </c>
      <c r="BF149" s="164" t="e">
        <f t="shared" si="50"/>
        <v>#N/A</v>
      </c>
      <c r="BG149" s="165" t="e">
        <f t="shared" si="51"/>
        <v>#N/A</v>
      </c>
      <c r="BH149" s="154" t="e">
        <f t="shared" si="52"/>
        <v>#N/A</v>
      </c>
      <c r="BI149" s="154" t="e">
        <f t="shared" si="53"/>
        <v>#N/A</v>
      </c>
      <c r="BJ149" s="164" t="e">
        <f t="shared" si="54"/>
        <v>#N/A</v>
      </c>
      <c r="BK149" s="165" t="e">
        <f t="shared" si="55"/>
        <v>#N/A</v>
      </c>
      <c r="BL149" s="154" t="e">
        <f t="shared" si="56"/>
        <v>#N/A</v>
      </c>
      <c r="BM149" s="154" t="e">
        <f t="shared" si="57"/>
        <v>#N/A</v>
      </c>
      <c r="BN149" s="164" t="e">
        <f t="shared" si="58"/>
        <v>#N/A</v>
      </c>
      <c r="BO149" s="165" t="e">
        <f t="shared" si="59"/>
        <v>#N/A</v>
      </c>
      <c r="BP149" s="154" t="e">
        <f t="shared" si="60"/>
        <v>#N/A</v>
      </c>
      <c r="BQ149" s="155" t="e">
        <f t="shared" si="61"/>
        <v>#N/A</v>
      </c>
      <c r="BR149" s="153" t="e">
        <f t="shared" si="62"/>
        <v>#N/A</v>
      </c>
      <c r="BS149" s="154" t="e">
        <f t="shared" si="63"/>
        <v>#N/A</v>
      </c>
      <c r="BT149" s="164" t="e">
        <f t="shared" si="64"/>
        <v>#N/A</v>
      </c>
      <c r="BU149" s="165" t="e">
        <f t="shared" si="65"/>
        <v>#N/A</v>
      </c>
      <c r="BV149" s="154" t="e">
        <f t="shared" si="66"/>
        <v>#N/A</v>
      </c>
      <c r="BW149" s="154" t="e">
        <f t="shared" si="67"/>
        <v>#N/A</v>
      </c>
      <c r="BX149" s="164" t="e">
        <f t="shared" si="68"/>
        <v>#N/A</v>
      </c>
      <c r="BY149" s="165" t="e">
        <f t="shared" si="69"/>
        <v>#N/A</v>
      </c>
      <c r="BZ149" s="154" t="e">
        <f t="shared" si="70"/>
        <v>#N/A</v>
      </c>
      <c r="CA149" s="154" t="e">
        <f t="shared" si="71"/>
        <v>#N/A</v>
      </c>
      <c r="CB149" s="164" t="e">
        <f t="shared" si="72"/>
        <v>#N/A</v>
      </c>
      <c r="CC149" s="165" t="e">
        <f t="shared" si="73"/>
        <v>#N/A</v>
      </c>
      <c r="CD149" s="154" t="e">
        <f t="shared" si="74"/>
        <v>#N/A</v>
      </c>
      <c r="CE149" s="155" t="e">
        <f t="shared" si="75"/>
        <v>#N/A</v>
      </c>
    </row>
    <row r="150" spans="2:83" s="59" customFormat="1" hidden="1" x14ac:dyDescent="0.2">
      <c r="B150" s="59" t="e">
        <f t="shared" si="17"/>
        <v>#N/A</v>
      </c>
      <c r="C150" s="67" t="e">
        <f t="shared" si="76"/>
        <v>#N/A</v>
      </c>
      <c r="D150" s="67"/>
      <c r="E150" s="67" t="e">
        <f>IF(C150&lt;&gt;" ",$B$9, " ")</f>
        <v>#N/A</v>
      </c>
      <c r="F150" s="68" t="e">
        <f>IF(C150&lt;&gt;" ",((10.4394*(($C150^1.852)/(($B$59^1.852)*(VLOOKUP($B$17,'Hidden Data'!$A$4:$E$17,(IF($B$18="SCH 40",3,IF($B$18="SCH 80",4,5))))^4.8655))*$B$16))+IF($B$15&lt;2,0,(10.4394*((($C$19/100*$C150)^1.852)/(($B$59^1.852)*(VLOOKUP($B$20,'Hidden Data'!$A$4:$E$17,(IF($B$21="SCH 40",3,IF($B$21="SCH 80",4,5))))^4.8655))*$B$19)))+IF($B$15&lt;3,0,(10.4394*((($C$22/100*$C150)^1.852)/(($B$59^1.852)*(VLOOKUP($B$23,'Hidden Data'!$A$4:$E$17,(IF($B$24="SCH 40",3,IF($B$24="SCH 80",4,5))))^4.8655))*$B$22)))+K150+L150+M150+P150+Q150+R150+S150+T150)*(1+$B$42/100), " ")</f>
        <v>#N/A</v>
      </c>
      <c r="G150" s="68" t="e">
        <f t="shared" si="14"/>
        <v>#N/A</v>
      </c>
      <c r="H150" s="68"/>
      <c r="I150" s="68" t="e">
        <f t="shared" si="8"/>
        <v>#N/A</v>
      </c>
      <c r="J150" s="68" t="e">
        <f>IF(C150&lt;&gt;" ",IF($B$48="Spider Valve",($C150/448.83*(('Spider Valve Sizing'!$B$10^2*19.64*$B$60*SQRT($B$49))/'Spider Valve Sizing'!$B$25))^2/(2*$B$60^2*(PI()/4*('Spider Valve Sizing'!$B$10/12)^2)^2*32.2),0)," ")</f>
        <v>#N/A</v>
      </c>
      <c r="K150" s="68" t="e">
        <f>IF(C150&lt;&gt;" ",(IF($B$26="No",0,(10.4394*(((1/$B$27*$C150)^1.852)/(($B$59^1.852)*(VLOOKUP($B$29,'Hidden Data'!$A$4:$E$17,(IF($B$30="SCH 40",3,IF($B$30="SCH 80",4,5))))^4.8655))*($B$28/3)))))," ")</f>
        <v>#N/A</v>
      </c>
      <c r="L150" s="67" t="e">
        <f t="shared" si="9"/>
        <v>#N/A</v>
      </c>
      <c r="M150" s="67" t="e">
        <f t="shared" si="10"/>
        <v>#N/A</v>
      </c>
      <c r="N150" s="69">
        <f>IF($B$48="Low Pressure Pipe",(IF($C150&lt;&gt;" ",($B$50*$AC$564)," ")),IF($B$48="Spider Valve",(IF($C150&lt;&gt;" ",(($B$60*(PI()/4*'Spider Valve Sizing'!$B$10^2)/144*SQRT(2*32.2*$B$49))*448.83)/(('Spider Valve Sizing'!$B$10^2*19.64*$B$60*SQRT($B$49))/'Spider Valve Sizing'!$B$25)," ")),IF(AND(OR($B$48="Non-Pressurized",$B$48="force main")=TRUE,$C$49="yes"),$F$49,NA())))</f>
        <v>30</v>
      </c>
      <c r="O150" s="68" t="e">
        <f t="shared" si="11"/>
        <v>#N/A</v>
      </c>
      <c r="P150" s="68" t="e">
        <f>IF($C150&lt;&gt;" ",IF($A$34="",0,(10.4394*((($C150*$D$34/100)^1.852)/(($B$59^1.852)*(VLOOKUP($B$34,'Hidden Data'!$A$4:$E$17,(IF($B$18="SCH 40",3,IF($B$18="SCH 80",4,5))))^4.8655))*'Hidden Data'!$E$118)))," ")</f>
        <v>#N/A</v>
      </c>
      <c r="Q150" s="68" t="e">
        <f>IF($C150&lt;&gt;" ",IF($A$35="",0,(10.4394*((($C150*$D$35/100)^1.852)/(($B$59^1.852)*(VLOOKUP($B$35,'Hidden Data'!$A$4:$E$17,(IF($B$18="SCH 40",3,IF($B$18="SCH 80",4,5))))^4.8655))*'Hidden Data'!$E$119)))," ")</f>
        <v>#N/A</v>
      </c>
      <c r="R150" s="68" t="e">
        <f>IF($C150&lt;&gt;" ",IF($A$36="",0,(10.4394*((($C150*$D$36/100)^1.852)/(($B$59^1.852)*(VLOOKUP($B$36,'Hidden Data'!$A$4:$E$17,(IF($B$18="SCH 40",3,IF($B$18="SCH 80",4,5))))^4.8655))*'Hidden Data'!$E$120)))," ")</f>
        <v>#N/A</v>
      </c>
      <c r="S150" s="68" t="e">
        <f>IF($C150&lt;&gt;" ",IF($A$37="",0,(10.4394*((($C150*$D$37/100)^1.852)/(($B$59^1.852)*(VLOOKUP($B$37,'Hidden Data'!$A$4:$E$17,(IF($B$18="SCH 40",3,IF($B$18="SCH 80",4,5))))^4.8655))*'Hidden Data'!$E$121)))," ")</f>
        <v>#N/A</v>
      </c>
      <c r="T150" s="68" t="e">
        <f>IF($C150&lt;&gt;" ",IF($A$38="",0,(10.4394*((($C150*$D$38/100)^1.852)/(($B$59^1.852)*(VLOOKUP($B$38,'Hidden Data'!$A$4:$E$17,(IF($B$18="SCH 40",3,IF($B$18="SCH 80",4,5))))^4.8655))*'Hidden Data'!$E$122)))," ")</f>
        <v>#N/A</v>
      </c>
      <c r="U150" s="67" t="e">
        <f t="shared" si="12"/>
        <v>#N/A</v>
      </c>
      <c r="V150" s="175" t="e">
        <f t="shared" si="15"/>
        <v>#N/A</v>
      </c>
      <c r="W150" s="175" t="e">
        <f t="shared" si="16"/>
        <v>#N/A</v>
      </c>
      <c r="Z150" s="141" t="e">
        <f t="shared" si="18"/>
        <v>#N/A</v>
      </c>
      <c r="AA150" s="141" t="e">
        <f t="shared" si="19"/>
        <v>#N/A</v>
      </c>
      <c r="AB150" s="153" t="e">
        <f t="shared" si="20"/>
        <v>#N/A</v>
      </c>
      <c r="AC150" s="154" t="e">
        <f t="shared" si="21"/>
        <v>#N/A</v>
      </c>
      <c r="AD150" s="164" t="e">
        <f t="shared" si="22"/>
        <v>#N/A</v>
      </c>
      <c r="AE150" s="165" t="e">
        <f t="shared" si="23"/>
        <v>#N/A</v>
      </c>
      <c r="AF150" s="154" t="e">
        <f t="shared" si="24"/>
        <v>#N/A</v>
      </c>
      <c r="AG150" s="154" t="e">
        <f t="shared" si="25"/>
        <v>#N/A</v>
      </c>
      <c r="AH150" s="164" t="e">
        <f t="shared" si="26"/>
        <v>#N/A</v>
      </c>
      <c r="AI150" s="165" t="e">
        <f t="shared" si="27"/>
        <v>#N/A</v>
      </c>
      <c r="AJ150" s="154" t="e">
        <f t="shared" si="28"/>
        <v>#N/A</v>
      </c>
      <c r="AK150" s="154" t="e">
        <f t="shared" si="29"/>
        <v>#N/A</v>
      </c>
      <c r="AL150" s="164" t="e">
        <f t="shared" si="30"/>
        <v>#N/A</v>
      </c>
      <c r="AM150" s="165" t="e">
        <f t="shared" si="31"/>
        <v>#N/A</v>
      </c>
      <c r="AN150" s="154" t="e">
        <f t="shared" si="32"/>
        <v>#N/A</v>
      </c>
      <c r="AO150" s="155" t="e">
        <f t="shared" si="33"/>
        <v>#N/A</v>
      </c>
      <c r="AP150" s="153" t="e">
        <f t="shared" si="34"/>
        <v>#N/A</v>
      </c>
      <c r="AQ150" s="154" t="e">
        <f t="shared" si="35"/>
        <v>#N/A</v>
      </c>
      <c r="AR150" s="164" t="e">
        <f t="shared" si="36"/>
        <v>#N/A</v>
      </c>
      <c r="AS150" s="165" t="e">
        <f t="shared" si="37"/>
        <v>#N/A</v>
      </c>
      <c r="AT150" s="154" t="e">
        <f t="shared" si="38"/>
        <v>#N/A</v>
      </c>
      <c r="AU150" s="154" t="e">
        <f t="shared" si="39"/>
        <v>#N/A</v>
      </c>
      <c r="AV150" s="164" t="e">
        <f t="shared" si="40"/>
        <v>#N/A</v>
      </c>
      <c r="AW150" s="165" t="e">
        <f t="shared" si="41"/>
        <v>#N/A</v>
      </c>
      <c r="AX150" s="154" t="e">
        <f t="shared" si="42"/>
        <v>#N/A</v>
      </c>
      <c r="AY150" s="154" t="e">
        <f t="shared" si="43"/>
        <v>#N/A</v>
      </c>
      <c r="AZ150" s="164" t="e">
        <f t="shared" si="44"/>
        <v>#N/A</v>
      </c>
      <c r="BA150" s="165" t="e">
        <f t="shared" si="45"/>
        <v>#N/A</v>
      </c>
      <c r="BB150" s="154" t="e">
        <f t="shared" si="46"/>
        <v>#N/A</v>
      </c>
      <c r="BC150" s="155" t="e">
        <f t="shared" si="47"/>
        <v>#N/A</v>
      </c>
      <c r="BD150" s="153" t="e">
        <f t="shared" si="48"/>
        <v>#N/A</v>
      </c>
      <c r="BE150" s="154" t="e">
        <f t="shared" si="49"/>
        <v>#N/A</v>
      </c>
      <c r="BF150" s="164" t="e">
        <f t="shared" si="50"/>
        <v>#N/A</v>
      </c>
      <c r="BG150" s="165" t="e">
        <f t="shared" si="51"/>
        <v>#N/A</v>
      </c>
      <c r="BH150" s="154" t="e">
        <f t="shared" si="52"/>
        <v>#N/A</v>
      </c>
      <c r="BI150" s="154" t="e">
        <f t="shared" si="53"/>
        <v>#N/A</v>
      </c>
      <c r="BJ150" s="164" t="e">
        <f t="shared" si="54"/>
        <v>#N/A</v>
      </c>
      <c r="BK150" s="165" t="e">
        <f t="shared" si="55"/>
        <v>#N/A</v>
      </c>
      <c r="BL150" s="154" t="e">
        <f t="shared" si="56"/>
        <v>#N/A</v>
      </c>
      <c r="BM150" s="154" t="e">
        <f t="shared" si="57"/>
        <v>#N/A</v>
      </c>
      <c r="BN150" s="164" t="e">
        <f t="shared" si="58"/>
        <v>#N/A</v>
      </c>
      <c r="BO150" s="165" t="e">
        <f t="shared" si="59"/>
        <v>#N/A</v>
      </c>
      <c r="BP150" s="154" t="e">
        <f t="shared" si="60"/>
        <v>#N/A</v>
      </c>
      <c r="BQ150" s="155" t="e">
        <f t="shared" si="61"/>
        <v>#N/A</v>
      </c>
      <c r="BR150" s="153" t="e">
        <f t="shared" si="62"/>
        <v>#N/A</v>
      </c>
      <c r="BS150" s="154" t="e">
        <f t="shared" si="63"/>
        <v>#N/A</v>
      </c>
      <c r="BT150" s="164" t="e">
        <f t="shared" si="64"/>
        <v>#N/A</v>
      </c>
      <c r="BU150" s="165" t="e">
        <f t="shared" si="65"/>
        <v>#N/A</v>
      </c>
      <c r="BV150" s="154" t="e">
        <f t="shared" si="66"/>
        <v>#N/A</v>
      </c>
      <c r="BW150" s="154" t="e">
        <f t="shared" si="67"/>
        <v>#N/A</v>
      </c>
      <c r="BX150" s="164" t="e">
        <f t="shared" si="68"/>
        <v>#N/A</v>
      </c>
      <c r="BY150" s="165" t="e">
        <f t="shared" si="69"/>
        <v>#N/A</v>
      </c>
      <c r="BZ150" s="154" t="e">
        <f t="shared" si="70"/>
        <v>#N/A</v>
      </c>
      <c r="CA150" s="154" t="e">
        <f t="shared" si="71"/>
        <v>#N/A</v>
      </c>
      <c r="CB150" s="164" t="e">
        <f t="shared" si="72"/>
        <v>#N/A</v>
      </c>
      <c r="CC150" s="165" t="e">
        <f t="shared" si="73"/>
        <v>#N/A</v>
      </c>
      <c r="CD150" s="154" t="e">
        <f t="shared" si="74"/>
        <v>#N/A</v>
      </c>
      <c r="CE150" s="155" t="e">
        <f t="shared" si="75"/>
        <v>#N/A</v>
      </c>
    </row>
    <row r="151" spans="2:83" s="59" customFormat="1" hidden="1" x14ac:dyDescent="0.2">
      <c r="B151" s="59" t="e">
        <f t="shared" si="17"/>
        <v>#N/A</v>
      </c>
      <c r="C151" s="67" t="e">
        <f t="shared" si="76"/>
        <v>#N/A</v>
      </c>
      <c r="D151" s="67"/>
      <c r="E151" s="67" t="e">
        <f>IF(C151&lt;&gt;" ",$B$9, " ")</f>
        <v>#N/A</v>
      </c>
      <c r="F151" s="68" t="e">
        <f>IF(C151&lt;&gt;" ",((10.4394*(($C151^1.852)/(($B$59^1.852)*(VLOOKUP($B$17,'Hidden Data'!$A$4:$E$17,(IF($B$18="SCH 40",3,IF($B$18="SCH 80",4,5))))^4.8655))*$B$16))+IF($B$15&lt;2,0,(10.4394*((($C$19/100*$C151)^1.852)/(($B$59^1.852)*(VLOOKUP($B$20,'Hidden Data'!$A$4:$E$17,(IF($B$21="SCH 40",3,IF($B$21="SCH 80",4,5))))^4.8655))*$B$19)))+IF($B$15&lt;3,0,(10.4394*((($C$22/100*$C151)^1.852)/(($B$59^1.852)*(VLOOKUP($B$23,'Hidden Data'!$A$4:$E$17,(IF($B$24="SCH 40",3,IF($B$24="SCH 80",4,5))))^4.8655))*$B$22)))+K151+L151+M151+P151+Q151+R151+S151+T151)*(1+$B$42/100), " ")</f>
        <v>#N/A</v>
      </c>
      <c r="G151" s="68" t="e">
        <f t="shared" si="14"/>
        <v>#N/A</v>
      </c>
      <c r="H151" s="68"/>
      <c r="I151" s="68" t="e">
        <f t="shared" si="8"/>
        <v>#N/A</v>
      </c>
      <c r="J151" s="68" t="e">
        <f>IF(C151&lt;&gt;" ",IF($B$48="Spider Valve",($C151/448.83*(('Spider Valve Sizing'!$B$10^2*19.64*$B$60*SQRT($B$49))/'Spider Valve Sizing'!$B$25))^2/(2*$B$60^2*(PI()/4*('Spider Valve Sizing'!$B$10/12)^2)^2*32.2),0)," ")</f>
        <v>#N/A</v>
      </c>
      <c r="K151" s="68" t="e">
        <f>IF(C151&lt;&gt;" ",(IF($B$26="No",0,(10.4394*(((1/$B$27*$C151)^1.852)/(($B$59^1.852)*(VLOOKUP($B$29,'Hidden Data'!$A$4:$E$17,(IF($B$30="SCH 40",3,IF($B$30="SCH 80",4,5))))^4.8655))*($B$28/3)))))," ")</f>
        <v>#N/A</v>
      </c>
      <c r="L151" s="67" t="e">
        <f t="shared" si="9"/>
        <v>#N/A</v>
      </c>
      <c r="M151" s="67" t="e">
        <f t="shared" si="10"/>
        <v>#N/A</v>
      </c>
      <c r="N151" s="69">
        <f>IF($B$48="Low Pressure Pipe",(IF($C151&lt;&gt;" ",($B$50*$AC$564)," ")),IF($B$48="Spider Valve",(IF($C151&lt;&gt;" ",(($B$60*(PI()/4*'Spider Valve Sizing'!$B$10^2)/144*SQRT(2*32.2*$B$49))*448.83)/(('Spider Valve Sizing'!$B$10^2*19.64*$B$60*SQRT($B$49))/'Spider Valve Sizing'!$B$25)," ")),IF(AND(OR($B$48="Non-Pressurized",$B$48="force main")=TRUE,$C$49="yes"),$F$49,NA())))</f>
        <v>30</v>
      </c>
      <c r="O151" s="68" t="e">
        <f t="shared" si="11"/>
        <v>#N/A</v>
      </c>
      <c r="P151" s="68" t="e">
        <f>IF($C151&lt;&gt;" ",IF($A$34="",0,(10.4394*((($C151*$D$34/100)^1.852)/(($B$59^1.852)*(VLOOKUP($B$34,'Hidden Data'!$A$4:$E$17,(IF($B$18="SCH 40",3,IF($B$18="SCH 80",4,5))))^4.8655))*'Hidden Data'!$E$118)))," ")</f>
        <v>#N/A</v>
      </c>
      <c r="Q151" s="68" t="e">
        <f>IF($C151&lt;&gt;" ",IF($A$35="",0,(10.4394*((($C151*$D$35/100)^1.852)/(($B$59^1.852)*(VLOOKUP($B$35,'Hidden Data'!$A$4:$E$17,(IF($B$18="SCH 40",3,IF($B$18="SCH 80",4,5))))^4.8655))*'Hidden Data'!$E$119)))," ")</f>
        <v>#N/A</v>
      </c>
      <c r="R151" s="68" t="e">
        <f>IF($C151&lt;&gt;" ",IF($A$36="",0,(10.4394*((($C151*$D$36/100)^1.852)/(($B$59^1.852)*(VLOOKUP($B$36,'Hidden Data'!$A$4:$E$17,(IF($B$18="SCH 40",3,IF($B$18="SCH 80",4,5))))^4.8655))*'Hidden Data'!$E$120)))," ")</f>
        <v>#N/A</v>
      </c>
      <c r="S151" s="68" t="e">
        <f>IF($C151&lt;&gt;" ",IF($A$37="",0,(10.4394*((($C151*$D$37/100)^1.852)/(($B$59^1.852)*(VLOOKUP($B$37,'Hidden Data'!$A$4:$E$17,(IF($B$18="SCH 40",3,IF($B$18="SCH 80",4,5))))^4.8655))*'Hidden Data'!$E$121)))," ")</f>
        <v>#N/A</v>
      </c>
      <c r="T151" s="68" t="e">
        <f>IF($C151&lt;&gt;" ",IF($A$38="",0,(10.4394*((($C151*$D$38/100)^1.852)/(($B$59^1.852)*(VLOOKUP($B$38,'Hidden Data'!$A$4:$E$17,(IF($B$18="SCH 40",3,IF($B$18="SCH 80",4,5))))^4.8655))*'Hidden Data'!$E$122)))," ")</f>
        <v>#N/A</v>
      </c>
      <c r="U151" s="67" t="e">
        <f t="shared" si="12"/>
        <v>#N/A</v>
      </c>
      <c r="V151" s="175" t="e">
        <f t="shared" si="15"/>
        <v>#N/A</v>
      </c>
      <c r="W151" s="175" t="e">
        <f t="shared" si="16"/>
        <v>#N/A</v>
      </c>
      <c r="Z151" s="141" t="e">
        <f t="shared" si="18"/>
        <v>#N/A</v>
      </c>
      <c r="AA151" s="141" t="e">
        <f t="shared" si="19"/>
        <v>#N/A</v>
      </c>
      <c r="AB151" s="153" t="e">
        <f t="shared" si="20"/>
        <v>#N/A</v>
      </c>
      <c r="AC151" s="154" t="e">
        <f t="shared" si="21"/>
        <v>#N/A</v>
      </c>
      <c r="AD151" s="164" t="e">
        <f t="shared" si="22"/>
        <v>#N/A</v>
      </c>
      <c r="AE151" s="165" t="e">
        <f t="shared" si="23"/>
        <v>#N/A</v>
      </c>
      <c r="AF151" s="154" t="e">
        <f t="shared" si="24"/>
        <v>#N/A</v>
      </c>
      <c r="AG151" s="154" t="e">
        <f t="shared" si="25"/>
        <v>#N/A</v>
      </c>
      <c r="AH151" s="164" t="e">
        <f t="shared" si="26"/>
        <v>#N/A</v>
      </c>
      <c r="AI151" s="165" t="e">
        <f t="shared" si="27"/>
        <v>#N/A</v>
      </c>
      <c r="AJ151" s="154" t="e">
        <f t="shared" si="28"/>
        <v>#N/A</v>
      </c>
      <c r="AK151" s="154" t="e">
        <f t="shared" si="29"/>
        <v>#N/A</v>
      </c>
      <c r="AL151" s="164" t="e">
        <f t="shared" si="30"/>
        <v>#N/A</v>
      </c>
      <c r="AM151" s="165" t="e">
        <f t="shared" si="31"/>
        <v>#N/A</v>
      </c>
      <c r="AN151" s="154" t="e">
        <f t="shared" si="32"/>
        <v>#N/A</v>
      </c>
      <c r="AO151" s="155" t="e">
        <f t="shared" si="33"/>
        <v>#N/A</v>
      </c>
      <c r="AP151" s="153" t="e">
        <f t="shared" si="34"/>
        <v>#N/A</v>
      </c>
      <c r="AQ151" s="154" t="e">
        <f t="shared" si="35"/>
        <v>#N/A</v>
      </c>
      <c r="AR151" s="164" t="e">
        <f t="shared" si="36"/>
        <v>#N/A</v>
      </c>
      <c r="AS151" s="165" t="e">
        <f t="shared" si="37"/>
        <v>#N/A</v>
      </c>
      <c r="AT151" s="154" t="e">
        <f t="shared" si="38"/>
        <v>#N/A</v>
      </c>
      <c r="AU151" s="154" t="e">
        <f t="shared" si="39"/>
        <v>#N/A</v>
      </c>
      <c r="AV151" s="164" t="e">
        <f t="shared" si="40"/>
        <v>#N/A</v>
      </c>
      <c r="AW151" s="165" t="e">
        <f t="shared" si="41"/>
        <v>#N/A</v>
      </c>
      <c r="AX151" s="154" t="e">
        <f t="shared" si="42"/>
        <v>#N/A</v>
      </c>
      <c r="AY151" s="154" t="e">
        <f t="shared" si="43"/>
        <v>#N/A</v>
      </c>
      <c r="AZ151" s="164" t="e">
        <f t="shared" si="44"/>
        <v>#N/A</v>
      </c>
      <c r="BA151" s="165" t="e">
        <f t="shared" si="45"/>
        <v>#N/A</v>
      </c>
      <c r="BB151" s="154" t="e">
        <f t="shared" si="46"/>
        <v>#N/A</v>
      </c>
      <c r="BC151" s="155" t="e">
        <f t="shared" si="47"/>
        <v>#N/A</v>
      </c>
      <c r="BD151" s="153" t="e">
        <f t="shared" si="48"/>
        <v>#N/A</v>
      </c>
      <c r="BE151" s="154" t="e">
        <f t="shared" si="49"/>
        <v>#N/A</v>
      </c>
      <c r="BF151" s="164" t="e">
        <f t="shared" si="50"/>
        <v>#N/A</v>
      </c>
      <c r="BG151" s="165" t="e">
        <f t="shared" si="51"/>
        <v>#N/A</v>
      </c>
      <c r="BH151" s="154" t="e">
        <f t="shared" si="52"/>
        <v>#N/A</v>
      </c>
      <c r="BI151" s="154" t="e">
        <f t="shared" si="53"/>
        <v>#N/A</v>
      </c>
      <c r="BJ151" s="164" t="e">
        <f t="shared" si="54"/>
        <v>#N/A</v>
      </c>
      <c r="BK151" s="165" t="e">
        <f t="shared" si="55"/>
        <v>#N/A</v>
      </c>
      <c r="BL151" s="154" t="e">
        <f t="shared" si="56"/>
        <v>#N/A</v>
      </c>
      <c r="BM151" s="154" t="e">
        <f t="shared" si="57"/>
        <v>#N/A</v>
      </c>
      <c r="BN151" s="164" t="e">
        <f t="shared" si="58"/>
        <v>#N/A</v>
      </c>
      <c r="BO151" s="165" t="e">
        <f t="shared" si="59"/>
        <v>#N/A</v>
      </c>
      <c r="BP151" s="154" t="e">
        <f t="shared" si="60"/>
        <v>#N/A</v>
      </c>
      <c r="BQ151" s="155" t="e">
        <f t="shared" si="61"/>
        <v>#N/A</v>
      </c>
      <c r="BR151" s="153" t="e">
        <f t="shared" si="62"/>
        <v>#N/A</v>
      </c>
      <c r="BS151" s="154" t="e">
        <f t="shared" si="63"/>
        <v>#N/A</v>
      </c>
      <c r="BT151" s="164" t="e">
        <f t="shared" si="64"/>
        <v>#N/A</v>
      </c>
      <c r="BU151" s="165" t="e">
        <f t="shared" si="65"/>
        <v>#N/A</v>
      </c>
      <c r="BV151" s="154" t="e">
        <f t="shared" si="66"/>
        <v>#N/A</v>
      </c>
      <c r="BW151" s="154" t="e">
        <f t="shared" si="67"/>
        <v>#N/A</v>
      </c>
      <c r="BX151" s="164" t="e">
        <f t="shared" si="68"/>
        <v>#N/A</v>
      </c>
      <c r="BY151" s="165" t="e">
        <f t="shared" si="69"/>
        <v>#N/A</v>
      </c>
      <c r="BZ151" s="154" t="e">
        <f t="shared" si="70"/>
        <v>#N/A</v>
      </c>
      <c r="CA151" s="154" t="e">
        <f t="shared" si="71"/>
        <v>#N/A</v>
      </c>
      <c r="CB151" s="164" t="e">
        <f t="shared" si="72"/>
        <v>#N/A</v>
      </c>
      <c r="CC151" s="165" t="e">
        <f t="shared" si="73"/>
        <v>#N/A</v>
      </c>
      <c r="CD151" s="154" t="e">
        <f t="shared" si="74"/>
        <v>#N/A</v>
      </c>
      <c r="CE151" s="155" t="e">
        <f t="shared" si="75"/>
        <v>#N/A</v>
      </c>
    </row>
    <row r="152" spans="2:83" s="59" customFormat="1" hidden="1" x14ac:dyDescent="0.2">
      <c r="B152" s="59" t="e">
        <f t="shared" si="17"/>
        <v>#N/A</v>
      </c>
      <c r="C152" s="67" t="e">
        <f t="shared" si="76"/>
        <v>#N/A</v>
      </c>
      <c r="D152" s="67"/>
      <c r="E152" s="67" t="e">
        <f>IF(C152&lt;&gt;" ",$B$9, " ")</f>
        <v>#N/A</v>
      </c>
      <c r="F152" s="68" t="e">
        <f>IF(C152&lt;&gt;" ",((10.4394*(($C152^1.852)/(($B$59^1.852)*(VLOOKUP($B$17,'Hidden Data'!$A$4:$E$17,(IF($B$18="SCH 40",3,IF($B$18="SCH 80",4,5))))^4.8655))*$B$16))+IF($B$15&lt;2,0,(10.4394*((($C$19/100*$C152)^1.852)/(($B$59^1.852)*(VLOOKUP($B$20,'Hidden Data'!$A$4:$E$17,(IF($B$21="SCH 40",3,IF($B$21="SCH 80",4,5))))^4.8655))*$B$19)))+IF($B$15&lt;3,0,(10.4394*((($C$22/100*$C152)^1.852)/(($B$59^1.852)*(VLOOKUP($B$23,'Hidden Data'!$A$4:$E$17,(IF($B$24="SCH 40",3,IF($B$24="SCH 80",4,5))))^4.8655))*$B$22)))+K152+L152+M152+P152+Q152+R152+S152+T152)*(1+$B$42/100), " ")</f>
        <v>#N/A</v>
      </c>
      <c r="G152" s="68" t="e">
        <f t="shared" si="14"/>
        <v>#N/A</v>
      </c>
      <c r="H152" s="68"/>
      <c r="I152" s="68" t="e">
        <f t="shared" si="8"/>
        <v>#N/A</v>
      </c>
      <c r="J152" s="68" t="e">
        <f>IF(C152&lt;&gt;" ",IF($B$48="Spider Valve",($C152/448.83*(('Spider Valve Sizing'!$B$10^2*19.64*$B$60*SQRT($B$49))/'Spider Valve Sizing'!$B$25))^2/(2*$B$60^2*(PI()/4*('Spider Valve Sizing'!$B$10/12)^2)^2*32.2),0)," ")</f>
        <v>#N/A</v>
      </c>
      <c r="K152" s="68" t="e">
        <f>IF(C152&lt;&gt;" ",(IF($B$26="No",0,(10.4394*(((1/$B$27*$C152)^1.852)/(($B$59^1.852)*(VLOOKUP($B$29,'Hidden Data'!$A$4:$E$17,(IF($B$30="SCH 40",3,IF($B$30="SCH 80",4,5))))^4.8655))*($B$28/3)))))," ")</f>
        <v>#N/A</v>
      </c>
      <c r="L152" s="67" t="e">
        <f t="shared" si="9"/>
        <v>#N/A</v>
      </c>
      <c r="M152" s="67" t="e">
        <f t="shared" si="10"/>
        <v>#N/A</v>
      </c>
      <c r="N152" s="69">
        <f>IF($B$48="Low Pressure Pipe",(IF($C152&lt;&gt;" ",($B$50*$AC$564)," ")),IF($B$48="Spider Valve",(IF($C152&lt;&gt;" ",(($B$60*(PI()/4*'Spider Valve Sizing'!$B$10^2)/144*SQRT(2*32.2*$B$49))*448.83)/(('Spider Valve Sizing'!$B$10^2*19.64*$B$60*SQRT($B$49))/'Spider Valve Sizing'!$B$25)," ")),IF(AND(OR($B$48="Non-Pressurized",$B$48="force main")=TRUE,$C$49="yes"),$F$49,NA())))</f>
        <v>30</v>
      </c>
      <c r="O152" s="68" t="e">
        <f t="shared" si="11"/>
        <v>#N/A</v>
      </c>
      <c r="P152" s="68" t="e">
        <f>IF($C152&lt;&gt;" ",IF($A$34="",0,(10.4394*((($C152*$D$34/100)^1.852)/(($B$59^1.852)*(VLOOKUP($B$34,'Hidden Data'!$A$4:$E$17,(IF($B$18="SCH 40",3,IF($B$18="SCH 80",4,5))))^4.8655))*'Hidden Data'!$E$118)))," ")</f>
        <v>#N/A</v>
      </c>
      <c r="Q152" s="68" t="e">
        <f>IF($C152&lt;&gt;" ",IF($A$35="",0,(10.4394*((($C152*$D$35/100)^1.852)/(($B$59^1.852)*(VLOOKUP($B$35,'Hidden Data'!$A$4:$E$17,(IF($B$18="SCH 40",3,IF($B$18="SCH 80",4,5))))^4.8655))*'Hidden Data'!$E$119)))," ")</f>
        <v>#N/A</v>
      </c>
      <c r="R152" s="68" t="e">
        <f>IF($C152&lt;&gt;" ",IF($A$36="",0,(10.4394*((($C152*$D$36/100)^1.852)/(($B$59^1.852)*(VLOOKUP($B$36,'Hidden Data'!$A$4:$E$17,(IF($B$18="SCH 40",3,IF($B$18="SCH 80",4,5))))^4.8655))*'Hidden Data'!$E$120)))," ")</f>
        <v>#N/A</v>
      </c>
      <c r="S152" s="68" t="e">
        <f>IF($C152&lt;&gt;" ",IF($A$37="",0,(10.4394*((($C152*$D$37/100)^1.852)/(($B$59^1.852)*(VLOOKUP($B$37,'Hidden Data'!$A$4:$E$17,(IF($B$18="SCH 40",3,IF($B$18="SCH 80",4,5))))^4.8655))*'Hidden Data'!$E$121)))," ")</f>
        <v>#N/A</v>
      </c>
      <c r="T152" s="68" t="e">
        <f>IF($C152&lt;&gt;" ",IF($A$38="",0,(10.4394*((($C152*$D$38/100)^1.852)/(($B$59^1.852)*(VLOOKUP($B$38,'Hidden Data'!$A$4:$E$17,(IF($B$18="SCH 40",3,IF($B$18="SCH 80",4,5))))^4.8655))*'Hidden Data'!$E$122)))," ")</f>
        <v>#N/A</v>
      </c>
      <c r="U152" s="67" t="e">
        <f t="shared" si="12"/>
        <v>#N/A</v>
      </c>
      <c r="V152" s="175" t="e">
        <f t="shared" si="15"/>
        <v>#N/A</v>
      </c>
      <c r="W152" s="175" t="e">
        <f t="shared" si="16"/>
        <v>#N/A</v>
      </c>
      <c r="Z152" s="141" t="e">
        <f t="shared" si="18"/>
        <v>#N/A</v>
      </c>
      <c r="AA152" s="141" t="e">
        <f t="shared" si="19"/>
        <v>#N/A</v>
      </c>
      <c r="AB152" s="153" t="e">
        <f t="shared" si="20"/>
        <v>#N/A</v>
      </c>
      <c r="AC152" s="154" t="e">
        <f t="shared" si="21"/>
        <v>#N/A</v>
      </c>
      <c r="AD152" s="164" t="e">
        <f t="shared" si="22"/>
        <v>#N/A</v>
      </c>
      <c r="AE152" s="165" t="e">
        <f t="shared" si="23"/>
        <v>#N/A</v>
      </c>
      <c r="AF152" s="154" t="e">
        <f t="shared" si="24"/>
        <v>#N/A</v>
      </c>
      <c r="AG152" s="154" t="e">
        <f t="shared" si="25"/>
        <v>#N/A</v>
      </c>
      <c r="AH152" s="164" t="e">
        <f t="shared" si="26"/>
        <v>#N/A</v>
      </c>
      <c r="AI152" s="165" t="e">
        <f t="shared" si="27"/>
        <v>#N/A</v>
      </c>
      <c r="AJ152" s="154" t="e">
        <f t="shared" si="28"/>
        <v>#N/A</v>
      </c>
      <c r="AK152" s="154" t="e">
        <f t="shared" si="29"/>
        <v>#N/A</v>
      </c>
      <c r="AL152" s="164" t="e">
        <f t="shared" si="30"/>
        <v>#N/A</v>
      </c>
      <c r="AM152" s="165" t="e">
        <f t="shared" si="31"/>
        <v>#N/A</v>
      </c>
      <c r="AN152" s="154" t="e">
        <f t="shared" si="32"/>
        <v>#N/A</v>
      </c>
      <c r="AO152" s="155" t="e">
        <f t="shared" si="33"/>
        <v>#N/A</v>
      </c>
      <c r="AP152" s="153" t="e">
        <f t="shared" si="34"/>
        <v>#N/A</v>
      </c>
      <c r="AQ152" s="154" t="e">
        <f t="shared" si="35"/>
        <v>#N/A</v>
      </c>
      <c r="AR152" s="164" t="e">
        <f t="shared" si="36"/>
        <v>#N/A</v>
      </c>
      <c r="AS152" s="165" t="e">
        <f t="shared" si="37"/>
        <v>#N/A</v>
      </c>
      <c r="AT152" s="154" t="e">
        <f t="shared" si="38"/>
        <v>#N/A</v>
      </c>
      <c r="AU152" s="154" t="e">
        <f t="shared" si="39"/>
        <v>#N/A</v>
      </c>
      <c r="AV152" s="164" t="e">
        <f t="shared" si="40"/>
        <v>#N/A</v>
      </c>
      <c r="AW152" s="165" t="e">
        <f t="shared" si="41"/>
        <v>#N/A</v>
      </c>
      <c r="AX152" s="154" t="e">
        <f t="shared" si="42"/>
        <v>#N/A</v>
      </c>
      <c r="AY152" s="154" t="e">
        <f t="shared" si="43"/>
        <v>#N/A</v>
      </c>
      <c r="AZ152" s="164" t="e">
        <f t="shared" si="44"/>
        <v>#N/A</v>
      </c>
      <c r="BA152" s="165" t="e">
        <f t="shared" si="45"/>
        <v>#N/A</v>
      </c>
      <c r="BB152" s="154" t="e">
        <f t="shared" si="46"/>
        <v>#N/A</v>
      </c>
      <c r="BC152" s="155" t="e">
        <f t="shared" si="47"/>
        <v>#N/A</v>
      </c>
      <c r="BD152" s="153" t="e">
        <f t="shared" si="48"/>
        <v>#N/A</v>
      </c>
      <c r="BE152" s="154" t="e">
        <f t="shared" si="49"/>
        <v>#N/A</v>
      </c>
      <c r="BF152" s="164" t="e">
        <f t="shared" si="50"/>
        <v>#N/A</v>
      </c>
      <c r="BG152" s="165" t="e">
        <f t="shared" si="51"/>
        <v>#N/A</v>
      </c>
      <c r="BH152" s="154" t="e">
        <f t="shared" si="52"/>
        <v>#N/A</v>
      </c>
      <c r="BI152" s="154" t="e">
        <f t="shared" si="53"/>
        <v>#N/A</v>
      </c>
      <c r="BJ152" s="164" t="e">
        <f t="shared" si="54"/>
        <v>#N/A</v>
      </c>
      <c r="BK152" s="165" t="e">
        <f t="shared" si="55"/>
        <v>#N/A</v>
      </c>
      <c r="BL152" s="154" t="e">
        <f t="shared" si="56"/>
        <v>#N/A</v>
      </c>
      <c r="BM152" s="154" t="e">
        <f t="shared" si="57"/>
        <v>#N/A</v>
      </c>
      <c r="BN152" s="164" t="e">
        <f t="shared" si="58"/>
        <v>#N/A</v>
      </c>
      <c r="BO152" s="165" t="e">
        <f t="shared" si="59"/>
        <v>#N/A</v>
      </c>
      <c r="BP152" s="154" t="e">
        <f t="shared" si="60"/>
        <v>#N/A</v>
      </c>
      <c r="BQ152" s="155" t="e">
        <f t="shared" si="61"/>
        <v>#N/A</v>
      </c>
      <c r="BR152" s="153" t="e">
        <f t="shared" si="62"/>
        <v>#N/A</v>
      </c>
      <c r="BS152" s="154" t="e">
        <f t="shared" si="63"/>
        <v>#N/A</v>
      </c>
      <c r="BT152" s="164" t="e">
        <f t="shared" si="64"/>
        <v>#N/A</v>
      </c>
      <c r="BU152" s="165" t="e">
        <f t="shared" si="65"/>
        <v>#N/A</v>
      </c>
      <c r="BV152" s="154" t="e">
        <f t="shared" si="66"/>
        <v>#N/A</v>
      </c>
      <c r="BW152" s="154" t="e">
        <f t="shared" si="67"/>
        <v>#N/A</v>
      </c>
      <c r="BX152" s="164" t="e">
        <f t="shared" si="68"/>
        <v>#N/A</v>
      </c>
      <c r="BY152" s="165" t="e">
        <f t="shared" si="69"/>
        <v>#N/A</v>
      </c>
      <c r="BZ152" s="154" t="e">
        <f t="shared" si="70"/>
        <v>#N/A</v>
      </c>
      <c r="CA152" s="154" t="e">
        <f t="shared" si="71"/>
        <v>#N/A</v>
      </c>
      <c r="CB152" s="164" t="e">
        <f t="shared" si="72"/>
        <v>#N/A</v>
      </c>
      <c r="CC152" s="165" t="e">
        <f t="shared" si="73"/>
        <v>#N/A</v>
      </c>
      <c r="CD152" s="154" t="e">
        <f t="shared" si="74"/>
        <v>#N/A</v>
      </c>
      <c r="CE152" s="155" t="e">
        <f t="shared" si="75"/>
        <v>#N/A</v>
      </c>
    </row>
    <row r="153" spans="2:83" s="59" customFormat="1" hidden="1" x14ac:dyDescent="0.2">
      <c r="B153" s="59" t="e">
        <f t="shared" si="17"/>
        <v>#N/A</v>
      </c>
      <c r="C153" s="67" t="e">
        <f t="shared" si="76"/>
        <v>#N/A</v>
      </c>
      <c r="D153" s="67"/>
      <c r="E153" s="67" t="e">
        <f>IF(C153&lt;&gt;" ",$B$9, " ")</f>
        <v>#N/A</v>
      </c>
      <c r="F153" s="68" t="e">
        <f>IF(C153&lt;&gt;" ",((10.4394*(($C153^1.852)/(($B$59^1.852)*(VLOOKUP($B$17,'Hidden Data'!$A$4:$E$17,(IF($B$18="SCH 40",3,IF($B$18="SCH 80",4,5))))^4.8655))*$B$16))+IF($B$15&lt;2,0,(10.4394*((($C$19/100*$C153)^1.852)/(($B$59^1.852)*(VLOOKUP($B$20,'Hidden Data'!$A$4:$E$17,(IF($B$21="SCH 40",3,IF($B$21="SCH 80",4,5))))^4.8655))*$B$19)))+IF($B$15&lt;3,0,(10.4394*((($C$22/100*$C153)^1.852)/(($B$59^1.852)*(VLOOKUP($B$23,'Hidden Data'!$A$4:$E$17,(IF($B$24="SCH 40",3,IF($B$24="SCH 80",4,5))))^4.8655))*$B$22)))+K153+L153+M153+P153+Q153+R153+S153+T153)*(1+$B$42/100), " ")</f>
        <v>#N/A</v>
      </c>
      <c r="G153" s="68" t="e">
        <f t="shared" si="14"/>
        <v>#N/A</v>
      </c>
      <c r="H153" s="68"/>
      <c r="I153" s="68" t="e">
        <f t="shared" si="8"/>
        <v>#N/A</v>
      </c>
      <c r="J153" s="68" t="e">
        <f>IF(C153&lt;&gt;" ",IF($B$48="Spider Valve",($C153/448.83*(('Spider Valve Sizing'!$B$10^2*19.64*$B$60*SQRT($B$49))/'Spider Valve Sizing'!$B$25))^2/(2*$B$60^2*(PI()/4*('Spider Valve Sizing'!$B$10/12)^2)^2*32.2),0)," ")</f>
        <v>#N/A</v>
      </c>
      <c r="K153" s="68" t="e">
        <f>IF(C153&lt;&gt;" ",(IF($B$26="No",0,(10.4394*(((1/$B$27*$C153)^1.852)/(($B$59^1.852)*(VLOOKUP($B$29,'Hidden Data'!$A$4:$E$17,(IF($B$30="SCH 40",3,IF($B$30="SCH 80",4,5))))^4.8655))*($B$28/3)))))," ")</f>
        <v>#N/A</v>
      </c>
      <c r="L153" s="67" t="e">
        <f t="shared" si="9"/>
        <v>#N/A</v>
      </c>
      <c r="M153" s="67" t="e">
        <f t="shared" si="10"/>
        <v>#N/A</v>
      </c>
      <c r="N153" s="69">
        <f>IF($B$48="Low Pressure Pipe",(IF($C153&lt;&gt;" ",($B$50*$AC$564)," ")),IF($B$48="Spider Valve",(IF($C153&lt;&gt;" ",(($B$60*(PI()/4*'Spider Valve Sizing'!$B$10^2)/144*SQRT(2*32.2*$B$49))*448.83)/(('Spider Valve Sizing'!$B$10^2*19.64*$B$60*SQRT($B$49))/'Spider Valve Sizing'!$B$25)," ")),IF(AND(OR($B$48="Non-Pressurized",$B$48="force main")=TRUE,$C$49="yes"),$F$49,NA())))</f>
        <v>30</v>
      </c>
      <c r="O153" s="68" t="e">
        <f t="shared" si="11"/>
        <v>#N/A</v>
      </c>
      <c r="P153" s="68" t="e">
        <f>IF($C153&lt;&gt;" ",IF($A$34="",0,(10.4394*((($C153*$D$34/100)^1.852)/(($B$59^1.852)*(VLOOKUP($B$34,'Hidden Data'!$A$4:$E$17,(IF($B$18="SCH 40",3,IF($B$18="SCH 80",4,5))))^4.8655))*'Hidden Data'!$E$118)))," ")</f>
        <v>#N/A</v>
      </c>
      <c r="Q153" s="68" t="e">
        <f>IF($C153&lt;&gt;" ",IF($A$35="",0,(10.4394*((($C153*$D$35/100)^1.852)/(($B$59^1.852)*(VLOOKUP($B$35,'Hidden Data'!$A$4:$E$17,(IF($B$18="SCH 40",3,IF($B$18="SCH 80",4,5))))^4.8655))*'Hidden Data'!$E$119)))," ")</f>
        <v>#N/A</v>
      </c>
      <c r="R153" s="68" t="e">
        <f>IF($C153&lt;&gt;" ",IF($A$36="",0,(10.4394*((($C153*$D$36/100)^1.852)/(($B$59^1.852)*(VLOOKUP($B$36,'Hidden Data'!$A$4:$E$17,(IF($B$18="SCH 40",3,IF($B$18="SCH 80",4,5))))^4.8655))*'Hidden Data'!$E$120)))," ")</f>
        <v>#N/A</v>
      </c>
      <c r="S153" s="68" t="e">
        <f>IF($C153&lt;&gt;" ",IF($A$37="",0,(10.4394*((($C153*$D$37/100)^1.852)/(($B$59^1.852)*(VLOOKUP($B$37,'Hidden Data'!$A$4:$E$17,(IF($B$18="SCH 40",3,IF($B$18="SCH 80",4,5))))^4.8655))*'Hidden Data'!$E$121)))," ")</f>
        <v>#N/A</v>
      </c>
      <c r="T153" s="68" t="e">
        <f>IF($C153&lt;&gt;" ",IF($A$38="",0,(10.4394*((($C153*$D$38/100)^1.852)/(($B$59^1.852)*(VLOOKUP($B$38,'Hidden Data'!$A$4:$E$17,(IF($B$18="SCH 40",3,IF($B$18="SCH 80",4,5))))^4.8655))*'Hidden Data'!$E$122)))," ")</f>
        <v>#N/A</v>
      </c>
      <c r="U153" s="67" t="e">
        <f t="shared" si="12"/>
        <v>#N/A</v>
      </c>
      <c r="V153" s="175" t="e">
        <f t="shared" si="15"/>
        <v>#N/A</v>
      </c>
      <c r="W153" s="175" t="e">
        <f t="shared" si="16"/>
        <v>#N/A</v>
      </c>
      <c r="Z153" s="141" t="e">
        <f t="shared" si="18"/>
        <v>#N/A</v>
      </c>
      <c r="AA153" s="141" t="e">
        <f t="shared" si="19"/>
        <v>#N/A</v>
      </c>
      <c r="AB153" s="153" t="e">
        <f t="shared" si="20"/>
        <v>#N/A</v>
      </c>
      <c r="AC153" s="154" t="e">
        <f t="shared" si="21"/>
        <v>#N/A</v>
      </c>
      <c r="AD153" s="164" t="e">
        <f t="shared" si="22"/>
        <v>#N/A</v>
      </c>
      <c r="AE153" s="165" t="e">
        <f t="shared" si="23"/>
        <v>#N/A</v>
      </c>
      <c r="AF153" s="154" t="e">
        <f t="shared" si="24"/>
        <v>#N/A</v>
      </c>
      <c r="AG153" s="154" t="e">
        <f t="shared" si="25"/>
        <v>#N/A</v>
      </c>
      <c r="AH153" s="164" t="e">
        <f t="shared" si="26"/>
        <v>#N/A</v>
      </c>
      <c r="AI153" s="165" t="e">
        <f t="shared" si="27"/>
        <v>#N/A</v>
      </c>
      <c r="AJ153" s="154" t="e">
        <f t="shared" si="28"/>
        <v>#N/A</v>
      </c>
      <c r="AK153" s="154" t="e">
        <f t="shared" si="29"/>
        <v>#N/A</v>
      </c>
      <c r="AL153" s="164" t="e">
        <f t="shared" si="30"/>
        <v>#N/A</v>
      </c>
      <c r="AM153" s="165" t="e">
        <f t="shared" si="31"/>
        <v>#N/A</v>
      </c>
      <c r="AN153" s="154" t="e">
        <f t="shared" si="32"/>
        <v>#N/A</v>
      </c>
      <c r="AO153" s="155" t="e">
        <f t="shared" si="33"/>
        <v>#N/A</v>
      </c>
      <c r="AP153" s="153" t="e">
        <f t="shared" si="34"/>
        <v>#N/A</v>
      </c>
      <c r="AQ153" s="154" t="e">
        <f t="shared" si="35"/>
        <v>#N/A</v>
      </c>
      <c r="AR153" s="164" t="e">
        <f t="shared" si="36"/>
        <v>#N/A</v>
      </c>
      <c r="AS153" s="165" t="e">
        <f t="shared" si="37"/>
        <v>#N/A</v>
      </c>
      <c r="AT153" s="154" t="e">
        <f t="shared" si="38"/>
        <v>#N/A</v>
      </c>
      <c r="AU153" s="154" t="e">
        <f t="shared" si="39"/>
        <v>#N/A</v>
      </c>
      <c r="AV153" s="164" t="e">
        <f t="shared" si="40"/>
        <v>#N/A</v>
      </c>
      <c r="AW153" s="165" t="e">
        <f t="shared" si="41"/>
        <v>#N/A</v>
      </c>
      <c r="AX153" s="154" t="e">
        <f t="shared" si="42"/>
        <v>#N/A</v>
      </c>
      <c r="AY153" s="154" t="e">
        <f t="shared" si="43"/>
        <v>#N/A</v>
      </c>
      <c r="AZ153" s="164" t="e">
        <f t="shared" si="44"/>
        <v>#N/A</v>
      </c>
      <c r="BA153" s="165" t="e">
        <f t="shared" si="45"/>
        <v>#N/A</v>
      </c>
      <c r="BB153" s="154" t="e">
        <f t="shared" si="46"/>
        <v>#N/A</v>
      </c>
      <c r="BC153" s="155" t="e">
        <f t="shared" si="47"/>
        <v>#N/A</v>
      </c>
      <c r="BD153" s="153" t="e">
        <f t="shared" si="48"/>
        <v>#N/A</v>
      </c>
      <c r="BE153" s="154" t="e">
        <f t="shared" si="49"/>
        <v>#N/A</v>
      </c>
      <c r="BF153" s="164" t="e">
        <f t="shared" si="50"/>
        <v>#N/A</v>
      </c>
      <c r="BG153" s="165" t="e">
        <f t="shared" si="51"/>
        <v>#N/A</v>
      </c>
      <c r="BH153" s="154" t="e">
        <f t="shared" si="52"/>
        <v>#N/A</v>
      </c>
      <c r="BI153" s="154" t="e">
        <f t="shared" si="53"/>
        <v>#N/A</v>
      </c>
      <c r="BJ153" s="164" t="e">
        <f t="shared" si="54"/>
        <v>#N/A</v>
      </c>
      <c r="BK153" s="165" t="e">
        <f t="shared" si="55"/>
        <v>#N/A</v>
      </c>
      <c r="BL153" s="154" t="e">
        <f t="shared" si="56"/>
        <v>#N/A</v>
      </c>
      <c r="BM153" s="154" t="e">
        <f t="shared" si="57"/>
        <v>#N/A</v>
      </c>
      <c r="BN153" s="164" t="e">
        <f t="shared" si="58"/>
        <v>#N/A</v>
      </c>
      <c r="BO153" s="165" t="e">
        <f t="shared" si="59"/>
        <v>#N/A</v>
      </c>
      <c r="BP153" s="154" t="e">
        <f t="shared" si="60"/>
        <v>#N/A</v>
      </c>
      <c r="BQ153" s="155" t="e">
        <f t="shared" si="61"/>
        <v>#N/A</v>
      </c>
      <c r="BR153" s="153" t="e">
        <f t="shared" si="62"/>
        <v>#N/A</v>
      </c>
      <c r="BS153" s="154" t="e">
        <f t="shared" si="63"/>
        <v>#N/A</v>
      </c>
      <c r="BT153" s="164" t="e">
        <f t="shared" si="64"/>
        <v>#N/A</v>
      </c>
      <c r="BU153" s="165" t="e">
        <f t="shared" si="65"/>
        <v>#N/A</v>
      </c>
      <c r="BV153" s="154" t="e">
        <f t="shared" si="66"/>
        <v>#N/A</v>
      </c>
      <c r="BW153" s="154" t="e">
        <f t="shared" si="67"/>
        <v>#N/A</v>
      </c>
      <c r="BX153" s="164" t="e">
        <f t="shared" si="68"/>
        <v>#N/A</v>
      </c>
      <c r="BY153" s="165" t="e">
        <f t="shared" si="69"/>
        <v>#N/A</v>
      </c>
      <c r="BZ153" s="154" t="e">
        <f t="shared" si="70"/>
        <v>#N/A</v>
      </c>
      <c r="CA153" s="154" t="e">
        <f t="shared" si="71"/>
        <v>#N/A</v>
      </c>
      <c r="CB153" s="164" t="e">
        <f t="shared" si="72"/>
        <v>#N/A</v>
      </c>
      <c r="CC153" s="165" t="e">
        <f t="shared" si="73"/>
        <v>#N/A</v>
      </c>
      <c r="CD153" s="154" t="e">
        <f t="shared" si="74"/>
        <v>#N/A</v>
      </c>
      <c r="CE153" s="155" t="e">
        <f t="shared" si="75"/>
        <v>#N/A</v>
      </c>
    </row>
    <row r="154" spans="2:83" s="59" customFormat="1" hidden="1" x14ac:dyDescent="0.2">
      <c r="B154" s="59" t="e">
        <f t="shared" si="17"/>
        <v>#N/A</v>
      </c>
      <c r="C154" s="67" t="e">
        <f t="shared" si="76"/>
        <v>#N/A</v>
      </c>
      <c r="D154" s="67"/>
      <c r="E154" s="67" t="e">
        <f>IF(C154&lt;&gt;" ",$B$9, " ")</f>
        <v>#N/A</v>
      </c>
      <c r="F154" s="68" t="e">
        <f>IF(C154&lt;&gt;" ",((10.4394*(($C154^1.852)/(($B$59^1.852)*(VLOOKUP($B$17,'Hidden Data'!$A$4:$E$17,(IF($B$18="SCH 40",3,IF($B$18="SCH 80",4,5))))^4.8655))*$B$16))+IF($B$15&lt;2,0,(10.4394*((($C$19/100*$C154)^1.852)/(($B$59^1.852)*(VLOOKUP($B$20,'Hidden Data'!$A$4:$E$17,(IF($B$21="SCH 40",3,IF($B$21="SCH 80",4,5))))^4.8655))*$B$19)))+IF($B$15&lt;3,0,(10.4394*((($C$22/100*$C154)^1.852)/(($B$59^1.852)*(VLOOKUP($B$23,'Hidden Data'!$A$4:$E$17,(IF($B$24="SCH 40",3,IF($B$24="SCH 80",4,5))))^4.8655))*$B$22)))+K154+L154+M154+P154+Q154+R154+S154+T154)*(1+$B$42/100), " ")</f>
        <v>#N/A</v>
      </c>
      <c r="G154" s="68" t="e">
        <f t="shared" si="14"/>
        <v>#N/A</v>
      </c>
      <c r="H154" s="68"/>
      <c r="I154" s="68" t="e">
        <f t="shared" si="8"/>
        <v>#N/A</v>
      </c>
      <c r="J154" s="68" t="e">
        <f>IF(C154&lt;&gt;" ",IF($B$48="Spider Valve",($C154/448.83*(('Spider Valve Sizing'!$B$10^2*19.64*$B$60*SQRT($B$49))/'Spider Valve Sizing'!$B$25))^2/(2*$B$60^2*(PI()/4*('Spider Valve Sizing'!$B$10/12)^2)^2*32.2),0)," ")</f>
        <v>#N/A</v>
      </c>
      <c r="K154" s="68" t="e">
        <f>IF(C154&lt;&gt;" ",(IF($B$26="No",0,(10.4394*(((1/$B$27*$C154)^1.852)/(($B$59^1.852)*(VLOOKUP($B$29,'Hidden Data'!$A$4:$E$17,(IF($B$30="SCH 40",3,IF($B$30="SCH 80",4,5))))^4.8655))*($B$28/3)))))," ")</f>
        <v>#N/A</v>
      </c>
      <c r="L154" s="67" t="e">
        <f t="shared" si="9"/>
        <v>#N/A</v>
      </c>
      <c r="M154" s="67" t="e">
        <f t="shared" si="10"/>
        <v>#N/A</v>
      </c>
      <c r="N154" s="69">
        <f>IF($B$48="Low Pressure Pipe",(IF($C154&lt;&gt;" ",($B$50*$AC$564)," ")),IF($B$48="Spider Valve",(IF($C154&lt;&gt;" ",(($B$60*(PI()/4*'Spider Valve Sizing'!$B$10^2)/144*SQRT(2*32.2*$B$49))*448.83)/(('Spider Valve Sizing'!$B$10^2*19.64*$B$60*SQRT($B$49))/'Spider Valve Sizing'!$B$25)," ")),IF(AND(OR($B$48="Non-Pressurized",$B$48="force main")=TRUE,$C$49="yes"),$F$49,NA())))</f>
        <v>30</v>
      </c>
      <c r="O154" s="68" t="e">
        <f t="shared" si="11"/>
        <v>#N/A</v>
      </c>
      <c r="P154" s="68" t="e">
        <f>IF($C154&lt;&gt;" ",IF($A$34="",0,(10.4394*((($C154*$D$34/100)^1.852)/(($B$59^1.852)*(VLOOKUP($B$34,'Hidden Data'!$A$4:$E$17,(IF($B$18="SCH 40",3,IF($B$18="SCH 80",4,5))))^4.8655))*'Hidden Data'!$E$118)))," ")</f>
        <v>#N/A</v>
      </c>
      <c r="Q154" s="68" t="e">
        <f>IF($C154&lt;&gt;" ",IF($A$35="",0,(10.4394*((($C154*$D$35/100)^1.852)/(($B$59^1.852)*(VLOOKUP($B$35,'Hidden Data'!$A$4:$E$17,(IF($B$18="SCH 40",3,IF($B$18="SCH 80",4,5))))^4.8655))*'Hidden Data'!$E$119)))," ")</f>
        <v>#N/A</v>
      </c>
      <c r="R154" s="68" t="e">
        <f>IF($C154&lt;&gt;" ",IF($A$36="",0,(10.4394*((($C154*$D$36/100)^1.852)/(($B$59^1.852)*(VLOOKUP($B$36,'Hidden Data'!$A$4:$E$17,(IF($B$18="SCH 40",3,IF($B$18="SCH 80",4,5))))^4.8655))*'Hidden Data'!$E$120)))," ")</f>
        <v>#N/A</v>
      </c>
      <c r="S154" s="68" t="e">
        <f>IF($C154&lt;&gt;" ",IF($A$37="",0,(10.4394*((($C154*$D$37/100)^1.852)/(($B$59^1.852)*(VLOOKUP($B$37,'Hidden Data'!$A$4:$E$17,(IF($B$18="SCH 40",3,IF($B$18="SCH 80",4,5))))^4.8655))*'Hidden Data'!$E$121)))," ")</f>
        <v>#N/A</v>
      </c>
      <c r="T154" s="68" t="e">
        <f>IF($C154&lt;&gt;" ",IF($A$38="",0,(10.4394*((($C154*$D$38/100)^1.852)/(($B$59^1.852)*(VLOOKUP($B$38,'Hidden Data'!$A$4:$E$17,(IF($B$18="SCH 40",3,IF($B$18="SCH 80",4,5))))^4.8655))*'Hidden Data'!$E$122)))," ")</f>
        <v>#N/A</v>
      </c>
      <c r="U154" s="67" t="e">
        <f t="shared" si="12"/>
        <v>#N/A</v>
      </c>
      <c r="V154" s="175" t="e">
        <f t="shared" si="15"/>
        <v>#N/A</v>
      </c>
      <c r="W154" s="175" t="e">
        <f t="shared" si="16"/>
        <v>#N/A</v>
      </c>
      <c r="Z154" s="141" t="e">
        <f t="shared" si="18"/>
        <v>#N/A</v>
      </c>
      <c r="AA154" s="141" t="e">
        <f t="shared" si="19"/>
        <v>#N/A</v>
      </c>
      <c r="AB154" s="153" t="e">
        <f t="shared" si="20"/>
        <v>#N/A</v>
      </c>
      <c r="AC154" s="154" t="e">
        <f t="shared" si="21"/>
        <v>#N/A</v>
      </c>
      <c r="AD154" s="164" t="e">
        <f t="shared" si="22"/>
        <v>#N/A</v>
      </c>
      <c r="AE154" s="165" t="e">
        <f t="shared" si="23"/>
        <v>#N/A</v>
      </c>
      <c r="AF154" s="154" t="e">
        <f t="shared" si="24"/>
        <v>#N/A</v>
      </c>
      <c r="AG154" s="154" t="e">
        <f t="shared" si="25"/>
        <v>#N/A</v>
      </c>
      <c r="AH154" s="164" t="e">
        <f t="shared" si="26"/>
        <v>#N/A</v>
      </c>
      <c r="AI154" s="165" t="e">
        <f t="shared" si="27"/>
        <v>#N/A</v>
      </c>
      <c r="AJ154" s="154" t="e">
        <f t="shared" si="28"/>
        <v>#N/A</v>
      </c>
      <c r="AK154" s="154" t="e">
        <f t="shared" si="29"/>
        <v>#N/A</v>
      </c>
      <c r="AL154" s="164" t="e">
        <f t="shared" si="30"/>
        <v>#N/A</v>
      </c>
      <c r="AM154" s="165" t="e">
        <f t="shared" si="31"/>
        <v>#N/A</v>
      </c>
      <c r="AN154" s="154" t="e">
        <f t="shared" si="32"/>
        <v>#N/A</v>
      </c>
      <c r="AO154" s="155" t="e">
        <f t="shared" si="33"/>
        <v>#N/A</v>
      </c>
      <c r="AP154" s="153" t="e">
        <f t="shared" si="34"/>
        <v>#N/A</v>
      </c>
      <c r="AQ154" s="154" t="e">
        <f t="shared" si="35"/>
        <v>#N/A</v>
      </c>
      <c r="AR154" s="164" t="e">
        <f t="shared" si="36"/>
        <v>#N/A</v>
      </c>
      <c r="AS154" s="165" t="e">
        <f t="shared" si="37"/>
        <v>#N/A</v>
      </c>
      <c r="AT154" s="154" t="e">
        <f t="shared" si="38"/>
        <v>#N/A</v>
      </c>
      <c r="AU154" s="154" t="e">
        <f t="shared" si="39"/>
        <v>#N/A</v>
      </c>
      <c r="AV154" s="164" t="e">
        <f t="shared" si="40"/>
        <v>#N/A</v>
      </c>
      <c r="AW154" s="165" t="e">
        <f t="shared" si="41"/>
        <v>#N/A</v>
      </c>
      <c r="AX154" s="154" t="e">
        <f t="shared" si="42"/>
        <v>#N/A</v>
      </c>
      <c r="AY154" s="154" t="e">
        <f t="shared" si="43"/>
        <v>#N/A</v>
      </c>
      <c r="AZ154" s="164" t="e">
        <f t="shared" si="44"/>
        <v>#N/A</v>
      </c>
      <c r="BA154" s="165" t="e">
        <f t="shared" si="45"/>
        <v>#N/A</v>
      </c>
      <c r="BB154" s="154" t="e">
        <f t="shared" si="46"/>
        <v>#N/A</v>
      </c>
      <c r="BC154" s="155" t="e">
        <f t="shared" si="47"/>
        <v>#N/A</v>
      </c>
      <c r="BD154" s="153" t="e">
        <f t="shared" si="48"/>
        <v>#N/A</v>
      </c>
      <c r="BE154" s="154" t="e">
        <f t="shared" si="49"/>
        <v>#N/A</v>
      </c>
      <c r="BF154" s="164" t="e">
        <f t="shared" si="50"/>
        <v>#N/A</v>
      </c>
      <c r="BG154" s="165" t="e">
        <f t="shared" si="51"/>
        <v>#N/A</v>
      </c>
      <c r="BH154" s="154" t="e">
        <f t="shared" si="52"/>
        <v>#N/A</v>
      </c>
      <c r="BI154" s="154" t="e">
        <f t="shared" si="53"/>
        <v>#N/A</v>
      </c>
      <c r="BJ154" s="164" t="e">
        <f t="shared" si="54"/>
        <v>#N/A</v>
      </c>
      <c r="BK154" s="165" t="e">
        <f t="shared" si="55"/>
        <v>#N/A</v>
      </c>
      <c r="BL154" s="154" t="e">
        <f t="shared" si="56"/>
        <v>#N/A</v>
      </c>
      <c r="BM154" s="154" t="e">
        <f t="shared" si="57"/>
        <v>#N/A</v>
      </c>
      <c r="BN154" s="164" t="e">
        <f t="shared" si="58"/>
        <v>#N/A</v>
      </c>
      <c r="BO154" s="165" t="e">
        <f t="shared" si="59"/>
        <v>#N/A</v>
      </c>
      <c r="BP154" s="154" t="e">
        <f t="shared" si="60"/>
        <v>#N/A</v>
      </c>
      <c r="BQ154" s="155" t="e">
        <f t="shared" si="61"/>
        <v>#N/A</v>
      </c>
      <c r="BR154" s="153" t="e">
        <f t="shared" si="62"/>
        <v>#N/A</v>
      </c>
      <c r="BS154" s="154" t="e">
        <f t="shared" si="63"/>
        <v>#N/A</v>
      </c>
      <c r="BT154" s="164" t="e">
        <f t="shared" si="64"/>
        <v>#N/A</v>
      </c>
      <c r="BU154" s="165" t="e">
        <f t="shared" si="65"/>
        <v>#N/A</v>
      </c>
      <c r="BV154" s="154" t="e">
        <f t="shared" si="66"/>
        <v>#N/A</v>
      </c>
      <c r="BW154" s="154" t="e">
        <f t="shared" si="67"/>
        <v>#N/A</v>
      </c>
      <c r="BX154" s="164" t="e">
        <f t="shared" si="68"/>
        <v>#N/A</v>
      </c>
      <c r="BY154" s="165" t="e">
        <f t="shared" si="69"/>
        <v>#N/A</v>
      </c>
      <c r="BZ154" s="154" t="e">
        <f t="shared" si="70"/>
        <v>#N/A</v>
      </c>
      <c r="CA154" s="154" t="e">
        <f t="shared" si="71"/>
        <v>#N/A</v>
      </c>
      <c r="CB154" s="164" t="e">
        <f t="shared" si="72"/>
        <v>#N/A</v>
      </c>
      <c r="CC154" s="165" t="e">
        <f t="shared" si="73"/>
        <v>#N/A</v>
      </c>
      <c r="CD154" s="154" t="e">
        <f t="shared" si="74"/>
        <v>#N/A</v>
      </c>
      <c r="CE154" s="155" t="e">
        <f t="shared" si="75"/>
        <v>#N/A</v>
      </c>
    </row>
    <row r="155" spans="2:83" s="59" customFormat="1" hidden="1" x14ac:dyDescent="0.2">
      <c r="B155" s="59" t="e">
        <f t="shared" si="17"/>
        <v>#N/A</v>
      </c>
      <c r="C155" s="67" t="e">
        <f t="shared" si="76"/>
        <v>#N/A</v>
      </c>
      <c r="D155" s="67"/>
      <c r="E155" s="67" t="e">
        <f>IF(C155&lt;&gt;" ",$B$9, " ")</f>
        <v>#N/A</v>
      </c>
      <c r="F155" s="68" t="e">
        <f>IF(C155&lt;&gt;" ",((10.4394*(($C155^1.852)/(($B$59^1.852)*(VLOOKUP($B$17,'Hidden Data'!$A$4:$E$17,(IF($B$18="SCH 40",3,IF($B$18="SCH 80",4,5))))^4.8655))*$B$16))+IF($B$15&lt;2,0,(10.4394*((($C$19/100*$C155)^1.852)/(($B$59^1.852)*(VLOOKUP($B$20,'Hidden Data'!$A$4:$E$17,(IF($B$21="SCH 40",3,IF($B$21="SCH 80",4,5))))^4.8655))*$B$19)))+IF($B$15&lt;3,0,(10.4394*((($C$22/100*$C155)^1.852)/(($B$59^1.852)*(VLOOKUP($B$23,'Hidden Data'!$A$4:$E$17,(IF($B$24="SCH 40",3,IF($B$24="SCH 80",4,5))))^4.8655))*$B$22)))+K155+L155+M155+P155+Q155+R155+S155+T155)*(1+$B$42/100), " ")</f>
        <v>#N/A</v>
      </c>
      <c r="G155" s="68" t="e">
        <f t="shared" si="14"/>
        <v>#N/A</v>
      </c>
      <c r="H155" s="68"/>
      <c r="I155" s="68" t="e">
        <f t="shared" si="8"/>
        <v>#N/A</v>
      </c>
      <c r="J155" s="68" t="e">
        <f>IF(C155&lt;&gt;" ",IF($B$48="Spider Valve",($C155/448.83*(('Spider Valve Sizing'!$B$10^2*19.64*$B$60*SQRT($B$49))/'Spider Valve Sizing'!$B$25))^2/(2*$B$60^2*(PI()/4*('Spider Valve Sizing'!$B$10/12)^2)^2*32.2),0)," ")</f>
        <v>#N/A</v>
      </c>
      <c r="K155" s="68" t="e">
        <f>IF(C155&lt;&gt;" ",(IF($B$26="No",0,(10.4394*(((1/$B$27*$C155)^1.852)/(($B$59^1.852)*(VLOOKUP($B$29,'Hidden Data'!$A$4:$E$17,(IF($B$30="SCH 40",3,IF($B$30="SCH 80",4,5))))^4.8655))*($B$28/3)))))," ")</f>
        <v>#N/A</v>
      </c>
      <c r="L155" s="67" t="e">
        <f t="shared" si="9"/>
        <v>#N/A</v>
      </c>
      <c r="M155" s="67" t="e">
        <f t="shared" si="10"/>
        <v>#N/A</v>
      </c>
      <c r="N155" s="69">
        <f>IF($B$48="Low Pressure Pipe",(IF($C155&lt;&gt;" ",($B$50*$AC$564)," ")),IF($B$48="Spider Valve",(IF($C155&lt;&gt;" ",(($B$60*(PI()/4*'Spider Valve Sizing'!$B$10^2)/144*SQRT(2*32.2*$B$49))*448.83)/(('Spider Valve Sizing'!$B$10^2*19.64*$B$60*SQRT($B$49))/'Spider Valve Sizing'!$B$25)," ")),IF(AND(OR($B$48="Non-Pressurized",$B$48="force main")=TRUE,$C$49="yes"),$F$49,NA())))</f>
        <v>30</v>
      </c>
      <c r="O155" s="68" t="e">
        <f t="shared" si="11"/>
        <v>#N/A</v>
      </c>
      <c r="P155" s="68" t="e">
        <f>IF($C155&lt;&gt;" ",IF($A$34="",0,(10.4394*((($C155*$D$34/100)^1.852)/(($B$59^1.852)*(VLOOKUP($B$34,'Hidden Data'!$A$4:$E$17,(IF($B$18="SCH 40",3,IF($B$18="SCH 80",4,5))))^4.8655))*'Hidden Data'!$E$118)))," ")</f>
        <v>#N/A</v>
      </c>
      <c r="Q155" s="68" t="e">
        <f>IF($C155&lt;&gt;" ",IF($A$35="",0,(10.4394*((($C155*$D$35/100)^1.852)/(($B$59^1.852)*(VLOOKUP($B$35,'Hidden Data'!$A$4:$E$17,(IF($B$18="SCH 40",3,IF($B$18="SCH 80",4,5))))^4.8655))*'Hidden Data'!$E$119)))," ")</f>
        <v>#N/A</v>
      </c>
      <c r="R155" s="68" t="e">
        <f>IF($C155&lt;&gt;" ",IF($A$36="",0,(10.4394*((($C155*$D$36/100)^1.852)/(($B$59^1.852)*(VLOOKUP($B$36,'Hidden Data'!$A$4:$E$17,(IF($B$18="SCH 40",3,IF($B$18="SCH 80",4,5))))^4.8655))*'Hidden Data'!$E$120)))," ")</f>
        <v>#N/A</v>
      </c>
      <c r="S155" s="68" t="e">
        <f>IF($C155&lt;&gt;" ",IF($A$37="",0,(10.4394*((($C155*$D$37/100)^1.852)/(($B$59^1.852)*(VLOOKUP($B$37,'Hidden Data'!$A$4:$E$17,(IF($B$18="SCH 40",3,IF($B$18="SCH 80",4,5))))^4.8655))*'Hidden Data'!$E$121)))," ")</f>
        <v>#N/A</v>
      </c>
      <c r="T155" s="68" t="e">
        <f>IF($C155&lt;&gt;" ",IF($A$38="",0,(10.4394*((($C155*$D$38/100)^1.852)/(($B$59^1.852)*(VLOOKUP($B$38,'Hidden Data'!$A$4:$E$17,(IF($B$18="SCH 40",3,IF($B$18="SCH 80",4,5))))^4.8655))*'Hidden Data'!$E$122)))," ")</f>
        <v>#N/A</v>
      </c>
      <c r="U155" s="67" t="e">
        <f t="shared" si="12"/>
        <v>#N/A</v>
      </c>
      <c r="V155" s="175" t="e">
        <f t="shared" si="15"/>
        <v>#N/A</v>
      </c>
      <c r="W155" s="175" t="e">
        <f t="shared" si="16"/>
        <v>#N/A</v>
      </c>
      <c r="Z155" s="141" t="e">
        <f t="shared" si="18"/>
        <v>#N/A</v>
      </c>
      <c r="AA155" s="141" t="e">
        <f t="shared" si="19"/>
        <v>#N/A</v>
      </c>
      <c r="AB155" s="153" t="e">
        <f t="shared" si="20"/>
        <v>#N/A</v>
      </c>
      <c r="AC155" s="154" t="e">
        <f t="shared" si="21"/>
        <v>#N/A</v>
      </c>
      <c r="AD155" s="164" t="e">
        <f t="shared" si="22"/>
        <v>#N/A</v>
      </c>
      <c r="AE155" s="165" t="e">
        <f t="shared" si="23"/>
        <v>#N/A</v>
      </c>
      <c r="AF155" s="154" t="e">
        <f t="shared" si="24"/>
        <v>#N/A</v>
      </c>
      <c r="AG155" s="154" t="e">
        <f t="shared" si="25"/>
        <v>#N/A</v>
      </c>
      <c r="AH155" s="164" t="e">
        <f t="shared" si="26"/>
        <v>#N/A</v>
      </c>
      <c r="AI155" s="165" t="e">
        <f t="shared" si="27"/>
        <v>#N/A</v>
      </c>
      <c r="AJ155" s="154" t="e">
        <f t="shared" si="28"/>
        <v>#N/A</v>
      </c>
      <c r="AK155" s="154" t="e">
        <f t="shared" si="29"/>
        <v>#N/A</v>
      </c>
      <c r="AL155" s="164" t="e">
        <f t="shared" si="30"/>
        <v>#N/A</v>
      </c>
      <c r="AM155" s="165" t="e">
        <f t="shared" si="31"/>
        <v>#N/A</v>
      </c>
      <c r="AN155" s="154" t="e">
        <f t="shared" si="32"/>
        <v>#N/A</v>
      </c>
      <c r="AO155" s="155" t="e">
        <f t="shared" si="33"/>
        <v>#N/A</v>
      </c>
      <c r="AP155" s="153" t="e">
        <f t="shared" si="34"/>
        <v>#N/A</v>
      </c>
      <c r="AQ155" s="154" t="e">
        <f t="shared" si="35"/>
        <v>#N/A</v>
      </c>
      <c r="AR155" s="164" t="e">
        <f t="shared" si="36"/>
        <v>#N/A</v>
      </c>
      <c r="AS155" s="165" t="e">
        <f t="shared" si="37"/>
        <v>#N/A</v>
      </c>
      <c r="AT155" s="154" t="e">
        <f t="shared" si="38"/>
        <v>#N/A</v>
      </c>
      <c r="AU155" s="154" t="e">
        <f t="shared" si="39"/>
        <v>#N/A</v>
      </c>
      <c r="AV155" s="164" t="e">
        <f t="shared" si="40"/>
        <v>#N/A</v>
      </c>
      <c r="AW155" s="165" t="e">
        <f t="shared" si="41"/>
        <v>#N/A</v>
      </c>
      <c r="AX155" s="154" t="e">
        <f t="shared" si="42"/>
        <v>#N/A</v>
      </c>
      <c r="AY155" s="154" t="e">
        <f t="shared" si="43"/>
        <v>#N/A</v>
      </c>
      <c r="AZ155" s="164" t="e">
        <f t="shared" si="44"/>
        <v>#N/A</v>
      </c>
      <c r="BA155" s="165" t="e">
        <f t="shared" si="45"/>
        <v>#N/A</v>
      </c>
      <c r="BB155" s="154" t="e">
        <f t="shared" si="46"/>
        <v>#N/A</v>
      </c>
      <c r="BC155" s="155" t="e">
        <f t="shared" si="47"/>
        <v>#N/A</v>
      </c>
      <c r="BD155" s="153" t="e">
        <f t="shared" si="48"/>
        <v>#N/A</v>
      </c>
      <c r="BE155" s="154" t="e">
        <f t="shared" si="49"/>
        <v>#N/A</v>
      </c>
      <c r="BF155" s="164" t="e">
        <f t="shared" si="50"/>
        <v>#N/A</v>
      </c>
      <c r="BG155" s="165" t="e">
        <f t="shared" si="51"/>
        <v>#N/A</v>
      </c>
      <c r="BH155" s="154" t="e">
        <f t="shared" si="52"/>
        <v>#N/A</v>
      </c>
      <c r="BI155" s="154" t="e">
        <f t="shared" si="53"/>
        <v>#N/A</v>
      </c>
      <c r="BJ155" s="164" t="e">
        <f t="shared" si="54"/>
        <v>#N/A</v>
      </c>
      <c r="BK155" s="165" t="e">
        <f t="shared" si="55"/>
        <v>#N/A</v>
      </c>
      <c r="BL155" s="154" t="e">
        <f t="shared" si="56"/>
        <v>#N/A</v>
      </c>
      <c r="BM155" s="154" t="e">
        <f t="shared" si="57"/>
        <v>#N/A</v>
      </c>
      <c r="BN155" s="164" t="e">
        <f t="shared" si="58"/>
        <v>#N/A</v>
      </c>
      <c r="BO155" s="165" t="e">
        <f t="shared" si="59"/>
        <v>#N/A</v>
      </c>
      <c r="BP155" s="154" t="e">
        <f t="shared" si="60"/>
        <v>#N/A</v>
      </c>
      <c r="BQ155" s="155" t="e">
        <f t="shared" si="61"/>
        <v>#N/A</v>
      </c>
      <c r="BR155" s="153" t="e">
        <f t="shared" si="62"/>
        <v>#N/A</v>
      </c>
      <c r="BS155" s="154" t="e">
        <f t="shared" si="63"/>
        <v>#N/A</v>
      </c>
      <c r="BT155" s="164" t="e">
        <f t="shared" si="64"/>
        <v>#N/A</v>
      </c>
      <c r="BU155" s="165" t="e">
        <f t="shared" si="65"/>
        <v>#N/A</v>
      </c>
      <c r="BV155" s="154" t="e">
        <f t="shared" si="66"/>
        <v>#N/A</v>
      </c>
      <c r="BW155" s="154" t="e">
        <f t="shared" si="67"/>
        <v>#N/A</v>
      </c>
      <c r="BX155" s="164" t="e">
        <f t="shared" si="68"/>
        <v>#N/A</v>
      </c>
      <c r="BY155" s="165" t="e">
        <f t="shared" si="69"/>
        <v>#N/A</v>
      </c>
      <c r="BZ155" s="154" t="e">
        <f t="shared" si="70"/>
        <v>#N/A</v>
      </c>
      <c r="CA155" s="154" t="e">
        <f t="shared" si="71"/>
        <v>#N/A</v>
      </c>
      <c r="CB155" s="164" t="e">
        <f t="shared" si="72"/>
        <v>#N/A</v>
      </c>
      <c r="CC155" s="165" t="e">
        <f t="shared" si="73"/>
        <v>#N/A</v>
      </c>
      <c r="CD155" s="154" t="e">
        <f t="shared" si="74"/>
        <v>#N/A</v>
      </c>
      <c r="CE155" s="155" t="e">
        <f t="shared" si="75"/>
        <v>#N/A</v>
      </c>
    </row>
    <row r="156" spans="2:83" s="59" customFormat="1" hidden="1" x14ac:dyDescent="0.2">
      <c r="B156" s="59" t="e">
        <f t="shared" si="17"/>
        <v>#N/A</v>
      </c>
      <c r="C156" s="67" t="e">
        <f t="shared" si="76"/>
        <v>#N/A</v>
      </c>
      <c r="D156" s="67"/>
      <c r="E156" s="67" t="e">
        <f>IF(C156&lt;&gt;" ",$B$9, " ")</f>
        <v>#N/A</v>
      </c>
      <c r="F156" s="68" t="e">
        <f>IF(C156&lt;&gt;" ",((10.4394*(($C156^1.852)/(($B$59^1.852)*(VLOOKUP($B$17,'Hidden Data'!$A$4:$E$17,(IF($B$18="SCH 40",3,IF($B$18="SCH 80",4,5))))^4.8655))*$B$16))+IF($B$15&lt;2,0,(10.4394*((($C$19/100*$C156)^1.852)/(($B$59^1.852)*(VLOOKUP($B$20,'Hidden Data'!$A$4:$E$17,(IF($B$21="SCH 40",3,IF($B$21="SCH 80",4,5))))^4.8655))*$B$19)))+IF($B$15&lt;3,0,(10.4394*((($C$22/100*$C156)^1.852)/(($B$59^1.852)*(VLOOKUP($B$23,'Hidden Data'!$A$4:$E$17,(IF($B$24="SCH 40",3,IF($B$24="SCH 80",4,5))))^4.8655))*$B$22)))+K156+L156+M156+P156+Q156+R156+S156+T156)*(1+$B$42/100), " ")</f>
        <v>#N/A</v>
      </c>
      <c r="G156" s="68" t="e">
        <f t="shared" si="14"/>
        <v>#N/A</v>
      </c>
      <c r="H156" s="68"/>
      <c r="I156" s="68" t="e">
        <f t="shared" si="8"/>
        <v>#N/A</v>
      </c>
      <c r="J156" s="68" t="e">
        <f>IF(C156&lt;&gt;" ",IF($B$48="Spider Valve",($C156/448.83*(('Spider Valve Sizing'!$B$10^2*19.64*$B$60*SQRT($B$49))/'Spider Valve Sizing'!$B$25))^2/(2*$B$60^2*(PI()/4*('Spider Valve Sizing'!$B$10/12)^2)^2*32.2),0)," ")</f>
        <v>#N/A</v>
      </c>
      <c r="K156" s="68" t="e">
        <f>IF(C156&lt;&gt;" ",(IF($B$26="No",0,(10.4394*(((1/$B$27*$C156)^1.852)/(($B$59^1.852)*(VLOOKUP($B$29,'Hidden Data'!$A$4:$E$17,(IF($B$30="SCH 40",3,IF($B$30="SCH 80",4,5))))^4.8655))*($B$28/3)))))," ")</f>
        <v>#N/A</v>
      </c>
      <c r="L156" s="67" t="e">
        <f t="shared" si="9"/>
        <v>#N/A</v>
      </c>
      <c r="M156" s="67" t="e">
        <f t="shared" si="10"/>
        <v>#N/A</v>
      </c>
      <c r="N156" s="69">
        <f>IF($B$48="Low Pressure Pipe",(IF($C156&lt;&gt;" ",($B$50*$AC$564)," ")),IF($B$48="Spider Valve",(IF($C156&lt;&gt;" ",(($B$60*(PI()/4*'Spider Valve Sizing'!$B$10^2)/144*SQRT(2*32.2*$B$49))*448.83)/(('Spider Valve Sizing'!$B$10^2*19.64*$B$60*SQRT($B$49))/'Spider Valve Sizing'!$B$25)," ")),IF(AND(OR($B$48="Non-Pressurized",$B$48="force main")=TRUE,$C$49="yes"),$F$49,NA())))</f>
        <v>30</v>
      </c>
      <c r="O156" s="68" t="e">
        <f t="shared" si="11"/>
        <v>#N/A</v>
      </c>
      <c r="P156" s="68" t="e">
        <f>IF($C156&lt;&gt;" ",IF($A$34="",0,(10.4394*((($C156*$D$34/100)^1.852)/(($B$59^1.852)*(VLOOKUP($B$34,'Hidden Data'!$A$4:$E$17,(IF($B$18="SCH 40",3,IF($B$18="SCH 80",4,5))))^4.8655))*'Hidden Data'!$E$118)))," ")</f>
        <v>#N/A</v>
      </c>
      <c r="Q156" s="68" t="e">
        <f>IF($C156&lt;&gt;" ",IF($A$35="",0,(10.4394*((($C156*$D$35/100)^1.852)/(($B$59^1.852)*(VLOOKUP($B$35,'Hidden Data'!$A$4:$E$17,(IF($B$18="SCH 40",3,IF($B$18="SCH 80",4,5))))^4.8655))*'Hidden Data'!$E$119)))," ")</f>
        <v>#N/A</v>
      </c>
      <c r="R156" s="68" t="e">
        <f>IF($C156&lt;&gt;" ",IF($A$36="",0,(10.4394*((($C156*$D$36/100)^1.852)/(($B$59^1.852)*(VLOOKUP($B$36,'Hidden Data'!$A$4:$E$17,(IF($B$18="SCH 40",3,IF($B$18="SCH 80",4,5))))^4.8655))*'Hidden Data'!$E$120)))," ")</f>
        <v>#N/A</v>
      </c>
      <c r="S156" s="68" t="e">
        <f>IF($C156&lt;&gt;" ",IF($A$37="",0,(10.4394*((($C156*$D$37/100)^1.852)/(($B$59^1.852)*(VLOOKUP($B$37,'Hidden Data'!$A$4:$E$17,(IF($B$18="SCH 40",3,IF($B$18="SCH 80",4,5))))^4.8655))*'Hidden Data'!$E$121)))," ")</f>
        <v>#N/A</v>
      </c>
      <c r="T156" s="68" t="e">
        <f>IF($C156&lt;&gt;" ",IF($A$38="",0,(10.4394*((($C156*$D$38/100)^1.852)/(($B$59^1.852)*(VLOOKUP($B$38,'Hidden Data'!$A$4:$E$17,(IF($B$18="SCH 40",3,IF($B$18="SCH 80",4,5))))^4.8655))*'Hidden Data'!$E$122)))," ")</f>
        <v>#N/A</v>
      </c>
      <c r="U156" s="67" t="e">
        <f t="shared" si="12"/>
        <v>#N/A</v>
      </c>
      <c r="V156" s="175" t="e">
        <f t="shared" si="15"/>
        <v>#N/A</v>
      </c>
      <c r="W156" s="175" t="e">
        <f t="shared" si="16"/>
        <v>#N/A</v>
      </c>
      <c r="Z156" s="141" t="e">
        <f t="shared" si="18"/>
        <v>#N/A</v>
      </c>
      <c r="AA156" s="141" t="e">
        <f t="shared" si="19"/>
        <v>#N/A</v>
      </c>
      <c r="AB156" s="153" t="e">
        <f t="shared" si="20"/>
        <v>#N/A</v>
      </c>
      <c r="AC156" s="154" t="e">
        <f t="shared" si="21"/>
        <v>#N/A</v>
      </c>
      <c r="AD156" s="164" t="e">
        <f t="shared" si="22"/>
        <v>#N/A</v>
      </c>
      <c r="AE156" s="165" t="e">
        <f t="shared" si="23"/>
        <v>#N/A</v>
      </c>
      <c r="AF156" s="154" t="e">
        <f t="shared" si="24"/>
        <v>#N/A</v>
      </c>
      <c r="AG156" s="154" t="e">
        <f t="shared" si="25"/>
        <v>#N/A</v>
      </c>
      <c r="AH156" s="164" t="e">
        <f t="shared" si="26"/>
        <v>#N/A</v>
      </c>
      <c r="AI156" s="165" t="e">
        <f t="shared" si="27"/>
        <v>#N/A</v>
      </c>
      <c r="AJ156" s="154" t="e">
        <f t="shared" si="28"/>
        <v>#N/A</v>
      </c>
      <c r="AK156" s="154" t="e">
        <f t="shared" si="29"/>
        <v>#N/A</v>
      </c>
      <c r="AL156" s="164" t="e">
        <f t="shared" si="30"/>
        <v>#N/A</v>
      </c>
      <c r="AM156" s="165" t="e">
        <f t="shared" si="31"/>
        <v>#N/A</v>
      </c>
      <c r="AN156" s="154" t="e">
        <f t="shared" si="32"/>
        <v>#N/A</v>
      </c>
      <c r="AO156" s="155" t="e">
        <f t="shared" si="33"/>
        <v>#N/A</v>
      </c>
      <c r="AP156" s="153" t="e">
        <f t="shared" si="34"/>
        <v>#N/A</v>
      </c>
      <c r="AQ156" s="154" t="e">
        <f t="shared" si="35"/>
        <v>#N/A</v>
      </c>
      <c r="AR156" s="164" t="e">
        <f t="shared" si="36"/>
        <v>#N/A</v>
      </c>
      <c r="AS156" s="165" t="e">
        <f t="shared" si="37"/>
        <v>#N/A</v>
      </c>
      <c r="AT156" s="154" t="e">
        <f t="shared" si="38"/>
        <v>#N/A</v>
      </c>
      <c r="AU156" s="154" t="e">
        <f t="shared" si="39"/>
        <v>#N/A</v>
      </c>
      <c r="AV156" s="164" t="e">
        <f t="shared" si="40"/>
        <v>#N/A</v>
      </c>
      <c r="AW156" s="165" t="e">
        <f t="shared" si="41"/>
        <v>#N/A</v>
      </c>
      <c r="AX156" s="154" t="e">
        <f t="shared" si="42"/>
        <v>#N/A</v>
      </c>
      <c r="AY156" s="154" t="e">
        <f t="shared" si="43"/>
        <v>#N/A</v>
      </c>
      <c r="AZ156" s="164" t="e">
        <f t="shared" si="44"/>
        <v>#N/A</v>
      </c>
      <c r="BA156" s="165" t="e">
        <f t="shared" si="45"/>
        <v>#N/A</v>
      </c>
      <c r="BB156" s="154" t="e">
        <f t="shared" si="46"/>
        <v>#N/A</v>
      </c>
      <c r="BC156" s="155" t="e">
        <f t="shared" si="47"/>
        <v>#N/A</v>
      </c>
      <c r="BD156" s="153" t="e">
        <f t="shared" si="48"/>
        <v>#N/A</v>
      </c>
      <c r="BE156" s="154" t="e">
        <f t="shared" si="49"/>
        <v>#N/A</v>
      </c>
      <c r="BF156" s="164" t="e">
        <f t="shared" si="50"/>
        <v>#N/A</v>
      </c>
      <c r="BG156" s="165" t="e">
        <f t="shared" si="51"/>
        <v>#N/A</v>
      </c>
      <c r="BH156" s="154" t="e">
        <f t="shared" si="52"/>
        <v>#N/A</v>
      </c>
      <c r="BI156" s="154" t="e">
        <f t="shared" si="53"/>
        <v>#N/A</v>
      </c>
      <c r="BJ156" s="164" t="e">
        <f t="shared" si="54"/>
        <v>#N/A</v>
      </c>
      <c r="BK156" s="165" t="e">
        <f t="shared" si="55"/>
        <v>#N/A</v>
      </c>
      <c r="BL156" s="154" t="e">
        <f t="shared" si="56"/>
        <v>#N/A</v>
      </c>
      <c r="BM156" s="154" t="e">
        <f t="shared" si="57"/>
        <v>#N/A</v>
      </c>
      <c r="BN156" s="164" t="e">
        <f t="shared" si="58"/>
        <v>#N/A</v>
      </c>
      <c r="BO156" s="165" t="e">
        <f t="shared" si="59"/>
        <v>#N/A</v>
      </c>
      <c r="BP156" s="154" t="e">
        <f t="shared" si="60"/>
        <v>#N/A</v>
      </c>
      <c r="BQ156" s="155" t="e">
        <f t="shared" si="61"/>
        <v>#N/A</v>
      </c>
      <c r="BR156" s="153" t="e">
        <f t="shared" si="62"/>
        <v>#N/A</v>
      </c>
      <c r="BS156" s="154" t="e">
        <f t="shared" si="63"/>
        <v>#N/A</v>
      </c>
      <c r="BT156" s="164" t="e">
        <f t="shared" si="64"/>
        <v>#N/A</v>
      </c>
      <c r="BU156" s="165" t="e">
        <f t="shared" si="65"/>
        <v>#N/A</v>
      </c>
      <c r="BV156" s="154" t="e">
        <f t="shared" si="66"/>
        <v>#N/A</v>
      </c>
      <c r="BW156" s="154" t="e">
        <f t="shared" si="67"/>
        <v>#N/A</v>
      </c>
      <c r="BX156" s="164" t="e">
        <f t="shared" si="68"/>
        <v>#N/A</v>
      </c>
      <c r="BY156" s="165" t="e">
        <f t="shared" si="69"/>
        <v>#N/A</v>
      </c>
      <c r="BZ156" s="154" t="e">
        <f t="shared" si="70"/>
        <v>#N/A</v>
      </c>
      <c r="CA156" s="154" t="e">
        <f t="shared" si="71"/>
        <v>#N/A</v>
      </c>
      <c r="CB156" s="164" t="e">
        <f t="shared" si="72"/>
        <v>#N/A</v>
      </c>
      <c r="CC156" s="165" t="e">
        <f t="shared" si="73"/>
        <v>#N/A</v>
      </c>
      <c r="CD156" s="154" t="e">
        <f t="shared" si="74"/>
        <v>#N/A</v>
      </c>
      <c r="CE156" s="155" t="e">
        <f t="shared" si="75"/>
        <v>#N/A</v>
      </c>
    </row>
    <row r="157" spans="2:83" s="59" customFormat="1" hidden="1" x14ac:dyDescent="0.2">
      <c r="B157" s="59" t="e">
        <f t="shared" si="17"/>
        <v>#N/A</v>
      </c>
      <c r="C157" s="67" t="e">
        <f t="shared" si="76"/>
        <v>#N/A</v>
      </c>
      <c r="D157" s="67"/>
      <c r="E157" s="67" t="e">
        <f>IF(C157&lt;&gt;" ",$B$9, " ")</f>
        <v>#N/A</v>
      </c>
      <c r="F157" s="68" t="e">
        <f>IF(C157&lt;&gt;" ",((10.4394*(($C157^1.852)/(($B$59^1.852)*(VLOOKUP($B$17,'Hidden Data'!$A$4:$E$17,(IF($B$18="SCH 40",3,IF($B$18="SCH 80",4,5))))^4.8655))*$B$16))+IF($B$15&lt;2,0,(10.4394*((($C$19/100*$C157)^1.852)/(($B$59^1.852)*(VLOOKUP($B$20,'Hidden Data'!$A$4:$E$17,(IF($B$21="SCH 40",3,IF($B$21="SCH 80",4,5))))^4.8655))*$B$19)))+IF($B$15&lt;3,0,(10.4394*((($C$22/100*$C157)^1.852)/(($B$59^1.852)*(VLOOKUP($B$23,'Hidden Data'!$A$4:$E$17,(IF($B$24="SCH 40",3,IF($B$24="SCH 80",4,5))))^4.8655))*$B$22)))+K157+L157+M157+P157+Q157+R157+S157+T157)*(1+$B$42/100), " ")</f>
        <v>#N/A</v>
      </c>
      <c r="G157" s="68" t="e">
        <f t="shared" ref="G157:G194" si="77">IF(C157&lt;&gt;" ",E157+F157, " ")</f>
        <v>#N/A</v>
      </c>
      <c r="H157" s="68"/>
      <c r="I157" s="68" t="e">
        <f t="shared" si="8"/>
        <v>#N/A</v>
      </c>
      <c r="J157" s="68" t="e">
        <f>IF(C157&lt;&gt;" ",IF($B$48="Spider Valve",($C157/448.83*(('Spider Valve Sizing'!$B$10^2*19.64*$B$60*SQRT($B$49))/'Spider Valve Sizing'!$B$25))^2/(2*$B$60^2*(PI()/4*('Spider Valve Sizing'!$B$10/12)^2)^2*32.2),0)," ")</f>
        <v>#N/A</v>
      </c>
      <c r="K157" s="68" t="e">
        <f>IF(C157&lt;&gt;" ",(IF($B$26="No",0,(10.4394*(((1/$B$27*$C157)^1.852)/(($B$59^1.852)*(VLOOKUP($B$29,'Hidden Data'!$A$4:$E$17,(IF($B$30="SCH 40",3,IF($B$30="SCH 80",4,5))))^4.8655))*($B$28/3)))))," ")</f>
        <v>#N/A</v>
      </c>
      <c r="L157" s="67" t="e">
        <f t="shared" si="9"/>
        <v>#N/A</v>
      </c>
      <c r="M157" s="67" t="e">
        <f t="shared" si="10"/>
        <v>#N/A</v>
      </c>
      <c r="N157" s="69">
        <f>IF($B$48="Low Pressure Pipe",(IF($C157&lt;&gt;" ",($B$50*$AC$564)," ")),IF($B$48="Spider Valve",(IF($C157&lt;&gt;" ",(($B$60*(PI()/4*'Spider Valve Sizing'!$B$10^2)/144*SQRT(2*32.2*$B$49))*448.83)/(('Spider Valve Sizing'!$B$10^2*19.64*$B$60*SQRT($B$49))/'Spider Valve Sizing'!$B$25)," ")),IF(AND(OR($B$48="Non-Pressurized",$B$48="force main")=TRUE,$C$49="yes"),$F$49,NA())))</f>
        <v>30</v>
      </c>
      <c r="O157" s="68" t="e">
        <f t="shared" si="11"/>
        <v>#N/A</v>
      </c>
      <c r="P157" s="68" t="e">
        <f>IF($C157&lt;&gt;" ",IF($A$34="",0,(10.4394*((($C157*$D$34/100)^1.852)/(($B$59^1.852)*(VLOOKUP($B$34,'Hidden Data'!$A$4:$E$17,(IF($B$18="SCH 40",3,IF($B$18="SCH 80",4,5))))^4.8655))*'Hidden Data'!$E$118)))," ")</f>
        <v>#N/A</v>
      </c>
      <c r="Q157" s="68" t="e">
        <f>IF($C157&lt;&gt;" ",IF($A$35="",0,(10.4394*((($C157*$D$35/100)^1.852)/(($B$59^1.852)*(VLOOKUP($B$35,'Hidden Data'!$A$4:$E$17,(IF($B$18="SCH 40",3,IF($B$18="SCH 80",4,5))))^4.8655))*'Hidden Data'!$E$119)))," ")</f>
        <v>#N/A</v>
      </c>
      <c r="R157" s="68" t="e">
        <f>IF($C157&lt;&gt;" ",IF($A$36="",0,(10.4394*((($C157*$D$36/100)^1.852)/(($B$59^1.852)*(VLOOKUP($B$36,'Hidden Data'!$A$4:$E$17,(IF($B$18="SCH 40",3,IF($B$18="SCH 80",4,5))))^4.8655))*'Hidden Data'!$E$120)))," ")</f>
        <v>#N/A</v>
      </c>
      <c r="S157" s="68" t="e">
        <f>IF($C157&lt;&gt;" ",IF($A$37="",0,(10.4394*((($C157*$D$37/100)^1.852)/(($B$59^1.852)*(VLOOKUP($B$37,'Hidden Data'!$A$4:$E$17,(IF($B$18="SCH 40",3,IF($B$18="SCH 80",4,5))))^4.8655))*'Hidden Data'!$E$121)))," ")</f>
        <v>#N/A</v>
      </c>
      <c r="T157" s="68" t="e">
        <f>IF($C157&lt;&gt;" ",IF($A$38="",0,(10.4394*((($C157*$D$38/100)^1.852)/(($B$59^1.852)*(VLOOKUP($B$38,'Hidden Data'!$A$4:$E$17,(IF($B$18="SCH 40",3,IF($B$18="SCH 80",4,5))))^4.8655))*'Hidden Data'!$E$122)))," ")</f>
        <v>#N/A</v>
      </c>
      <c r="U157" s="67" t="e">
        <f t="shared" si="12"/>
        <v>#N/A</v>
      </c>
      <c r="V157" s="175" t="e">
        <f t="shared" si="15"/>
        <v>#N/A</v>
      </c>
      <c r="W157" s="175" t="e">
        <f t="shared" si="16"/>
        <v>#N/A</v>
      </c>
      <c r="Z157" s="141" t="e">
        <f t="shared" si="18"/>
        <v>#N/A</v>
      </c>
      <c r="AA157" s="141" t="e">
        <f t="shared" si="19"/>
        <v>#N/A</v>
      </c>
      <c r="AB157" s="153" t="e">
        <f t="shared" si="20"/>
        <v>#N/A</v>
      </c>
      <c r="AC157" s="154" t="e">
        <f t="shared" si="21"/>
        <v>#N/A</v>
      </c>
      <c r="AD157" s="164" t="e">
        <f t="shared" si="22"/>
        <v>#N/A</v>
      </c>
      <c r="AE157" s="165" t="e">
        <f t="shared" si="23"/>
        <v>#N/A</v>
      </c>
      <c r="AF157" s="154" t="e">
        <f t="shared" si="24"/>
        <v>#N/A</v>
      </c>
      <c r="AG157" s="154" t="e">
        <f t="shared" si="25"/>
        <v>#N/A</v>
      </c>
      <c r="AH157" s="164" t="e">
        <f t="shared" si="26"/>
        <v>#N/A</v>
      </c>
      <c r="AI157" s="165" t="e">
        <f t="shared" si="27"/>
        <v>#N/A</v>
      </c>
      <c r="AJ157" s="154" t="e">
        <f t="shared" si="28"/>
        <v>#N/A</v>
      </c>
      <c r="AK157" s="154" t="e">
        <f t="shared" si="29"/>
        <v>#N/A</v>
      </c>
      <c r="AL157" s="164" t="e">
        <f t="shared" si="30"/>
        <v>#N/A</v>
      </c>
      <c r="AM157" s="165" t="e">
        <f t="shared" si="31"/>
        <v>#N/A</v>
      </c>
      <c r="AN157" s="154" t="e">
        <f t="shared" si="32"/>
        <v>#N/A</v>
      </c>
      <c r="AO157" s="155" t="e">
        <f t="shared" si="33"/>
        <v>#N/A</v>
      </c>
      <c r="AP157" s="153" t="e">
        <f t="shared" si="34"/>
        <v>#N/A</v>
      </c>
      <c r="AQ157" s="154" t="e">
        <f t="shared" si="35"/>
        <v>#N/A</v>
      </c>
      <c r="AR157" s="164" t="e">
        <f t="shared" si="36"/>
        <v>#N/A</v>
      </c>
      <c r="AS157" s="165" t="e">
        <f t="shared" si="37"/>
        <v>#N/A</v>
      </c>
      <c r="AT157" s="154" t="e">
        <f t="shared" si="38"/>
        <v>#N/A</v>
      </c>
      <c r="AU157" s="154" t="e">
        <f t="shared" si="39"/>
        <v>#N/A</v>
      </c>
      <c r="AV157" s="164" t="e">
        <f t="shared" si="40"/>
        <v>#N/A</v>
      </c>
      <c r="AW157" s="165" t="e">
        <f t="shared" si="41"/>
        <v>#N/A</v>
      </c>
      <c r="AX157" s="154" t="e">
        <f t="shared" si="42"/>
        <v>#N/A</v>
      </c>
      <c r="AY157" s="154" t="e">
        <f t="shared" si="43"/>
        <v>#N/A</v>
      </c>
      <c r="AZ157" s="164" t="e">
        <f t="shared" si="44"/>
        <v>#N/A</v>
      </c>
      <c r="BA157" s="165" t="e">
        <f t="shared" si="45"/>
        <v>#N/A</v>
      </c>
      <c r="BB157" s="154" t="e">
        <f t="shared" si="46"/>
        <v>#N/A</v>
      </c>
      <c r="BC157" s="155" t="e">
        <f t="shared" si="47"/>
        <v>#N/A</v>
      </c>
      <c r="BD157" s="153" t="e">
        <f t="shared" si="48"/>
        <v>#N/A</v>
      </c>
      <c r="BE157" s="154" t="e">
        <f t="shared" si="49"/>
        <v>#N/A</v>
      </c>
      <c r="BF157" s="164" t="e">
        <f t="shared" si="50"/>
        <v>#N/A</v>
      </c>
      <c r="BG157" s="165" t="e">
        <f t="shared" si="51"/>
        <v>#N/A</v>
      </c>
      <c r="BH157" s="154" t="e">
        <f t="shared" si="52"/>
        <v>#N/A</v>
      </c>
      <c r="BI157" s="154" t="e">
        <f t="shared" si="53"/>
        <v>#N/A</v>
      </c>
      <c r="BJ157" s="164" t="e">
        <f t="shared" si="54"/>
        <v>#N/A</v>
      </c>
      <c r="BK157" s="165" t="e">
        <f t="shared" si="55"/>
        <v>#N/A</v>
      </c>
      <c r="BL157" s="154" t="e">
        <f t="shared" si="56"/>
        <v>#N/A</v>
      </c>
      <c r="BM157" s="154" t="e">
        <f t="shared" si="57"/>
        <v>#N/A</v>
      </c>
      <c r="BN157" s="164" t="e">
        <f t="shared" si="58"/>
        <v>#N/A</v>
      </c>
      <c r="BO157" s="165" t="e">
        <f t="shared" si="59"/>
        <v>#N/A</v>
      </c>
      <c r="BP157" s="154" t="e">
        <f t="shared" si="60"/>
        <v>#N/A</v>
      </c>
      <c r="BQ157" s="155" t="e">
        <f t="shared" si="61"/>
        <v>#N/A</v>
      </c>
      <c r="BR157" s="153" t="e">
        <f t="shared" si="62"/>
        <v>#N/A</v>
      </c>
      <c r="BS157" s="154" t="e">
        <f t="shared" si="63"/>
        <v>#N/A</v>
      </c>
      <c r="BT157" s="164" t="e">
        <f t="shared" si="64"/>
        <v>#N/A</v>
      </c>
      <c r="BU157" s="165" t="e">
        <f t="shared" si="65"/>
        <v>#N/A</v>
      </c>
      <c r="BV157" s="154" t="e">
        <f t="shared" si="66"/>
        <v>#N/A</v>
      </c>
      <c r="BW157" s="154" t="e">
        <f t="shared" si="67"/>
        <v>#N/A</v>
      </c>
      <c r="BX157" s="164" t="e">
        <f t="shared" si="68"/>
        <v>#N/A</v>
      </c>
      <c r="BY157" s="165" t="e">
        <f t="shared" si="69"/>
        <v>#N/A</v>
      </c>
      <c r="BZ157" s="154" t="e">
        <f t="shared" si="70"/>
        <v>#N/A</v>
      </c>
      <c r="CA157" s="154" t="e">
        <f t="shared" si="71"/>
        <v>#N/A</v>
      </c>
      <c r="CB157" s="164" t="e">
        <f t="shared" si="72"/>
        <v>#N/A</v>
      </c>
      <c r="CC157" s="165" t="e">
        <f t="shared" si="73"/>
        <v>#N/A</v>
      </c>
      <c r="CD157" s="154" t="e">
        <f t="shared" si="74"/>
        <v>#N/A</v>
      </c>
      <c r="CE157" s="155" t="e">
        <f t="shared" si="75"/>
        <v>#N/A</v>
      </c>
    </row>
    <row r="158" spans="2:83" s="59" customFormat="1" hidden="1" x14ac:dyDescent="0.2">
      <c r="B158" s="59" t="e">
        <f t="shared" si="17"/>
        <v>#N/A</v>
      </c>
      <c r="C158" s="67" t="e">
        <f t="shared" si="76"/>
        <v>#N/A</v>
      </c>
      <c r="D158" s="67"/>
      <c r="E158" s="67" t="e">
        <f>IF(C158&lt;&gt;" ",$B$9, " ")</f>
        <v>#N/A</v>
      </c>
      <c r="F158" s="68" t="e">
        <f>IF(C158&lt;&gt;" ",((10.4394*(($C158^1.852)/(($B$59^1.852)*(VLOOKUP($B$17,'Hidden Data'!$A$4:$E$17,(IF($B$18="SCH 40",3,IF($B$18="SCH 80",4,5))))^4.8655))*$B$16))+IF($B$15&lt;2,0,(10.4394*((($C$19/100*$C158)^1.852)/(($B$59^1.852)*(VLOOKUP($B$20,'Hidden Data'!$A$4:$E$17,(IF($B$21="SCH 40",3,IF($B$21="SCH 80",4,5))))^4.8655))*$B$19)))+IF($B$15&lt;3,0,(10.4394*((($C$22/100*$C158)^1.852)/(($B$59^1.852)*(VLOOKUP($B$23,'Hidden Data'!$A$4:$E$17,(IF($B$24="SCH 40",3,IF($B$24="SCH 80",4,5))))^4.8655))*$B$22)))+K158+L158+M158+P158+Q158+R158+S158+T158)*(1+$B$42/100), " ")</f>
        <v>#N/A</v>
      </c>
      <c r="G158" s="68" t="e">
        <f t="shared" si="77"/>
        <v>#N/A</v>
      </c>
      <c r="H158" s="68"/>
      <c r="I158" s="68" t="e">
        <f t="shared" si="8"/>
        <v>#N/A</v>
      </c>
      <c r="J158" s="68" t="e">
        <f>IF(C158&lt;&gt;" ",IF($B$48="Spider Valve",($C158/448.83*(('Spider Valve Sizing'!$B$10^2*19.64*$B$60*SQRT($B$49))/'Spider Valve Sizing'!$B$25))^2/(2*$B$60^2*(PI()/4*('Spider Valve Sizing'!$B$10/12)^2)^2*32.2),0)," ")</f>
        <v>#N/A</v>
      </c>
      <c r="K158" s="68" t="e">
        <f>IF(C158&lt;&gt;" ",(IF($B$26="No",0,(10.4394*(((1/$B$27*$C158)^1.852)/(($B$59^1.852)*(VLOOKUP($B$29,'Hidden Data'!$A$4:$E$17,(IF($B$30="SCH 40",3,IF($B$30="SCH 80",4,5))))^4.8655))*($B$28/3)))))," ")</f>
        <v>#N/A</v>
      </c>
      <c r="L158" s="67" t="e">
        <f t="shared" si="9"/>
        <v>#N/A</v>
      </c>
      <c r="M158" s="67" t="e">
        <f t="shared" si="10"/>
        <v>#N/A</v>
      </c>
      <c r="N158" s="69">
        <f>IF($B$48="Low Pressure Pipe",(IF($C158&lt;&gt;" ",($B$50*$AC$564)," ")),IF($B$48="Spider Valve",(IF($C158&lt;&gt;" ",(($B$60*(PI()/4*'Spider Valve Sizing'!$B$10^2)/144*SQRT(2*32.2*$B$49))*448.83)/(('Spider Valve Sizing'!$B$10^2*19.64*$B$60*SQRT($B$49))/'Spider Valve Sizing'!$B$25)," ")),IF(AND(OR($B$48="Non-Pressurized",$B$48="force main")=TRUE,$C$49="yes"),$F$49,NA())))</f>
        <v>30</v>
      </c>
      <c r="O158" s="68" t="e">
        <f t="shared" si="11"/>
        <v>#N/A</v>
      </c>
      <c r="P158" s="68" t="e">
        <f>IF($C158&lt;&gt;" ",IF($A$34="",0,(10.4394*((($C158*$D$34/100)^1.852)/(($B$59^1.852)*(VLOOKUP($B$34,'Hidden Data'!$A$4:$E$17,(IF($B$18="SCH 40",3,IF($B$18="SCH 80",4,5))))^4.8655))*'Hidden Data'!$E$118)))," ")</f>
        <v>#N/A</v>
      </c>
      <c r="Q158" s="68" t="e">
        <f>IF($C158&lt;&gt;" ",IF($A$35="",0,(10.4394*((($C158*$D$35/100)^1.852)/(($B$59^1.852)*(VLOOKUP($B$35,'Hidden Data'!$A$4:$E$17,(IF($B$18="SCH 40",3,IF($B$18="SCH 80",4,5))))^4.8655))*'Hidden Data'!$E$119)))," ")</f>
        <v>#N/A</v>
      </c>
      <c r="R158" s="68" t="e">
        <f>IF($C158&lt;&gt;" ",IF($A$36="",0,(10.4394*((($C158*$D$36/100)^1.852)/(($B$59^1.852)*(VLOOKUP($B$36,'Hidden Data'!$A$4:$E$17,(IF($B$18="SCH 40",3,IF($B$18="SCH 80",4,5))))^4.8655))*'Hidden Data'!$E$120)))," ")</f>
        <v>#N/A</v>
      </c>
      <c r="S158" s="68" t="e">
        <f>IF($C158&lt;&gt;" ",IF($A$37="",0,(10.4394*((($C158*$D$37/100)^1.852)/(($B$59^1.852)*(VLOOKUP($B$37,'Hidden Data'!$A$4:$E$17,(IF($B$18="SCH 40",3,IF($B$18="SCH 80",4,5))))^4.8655))*'Hidden Data'!$E$121)))," ")</f>
        <v>#N/A</v>
      </c>
      <c r="T158" s="68" t="e">
        <f>IF($C158&lt;&gt;" ",IF($A$38="",0,(10.4394*((($C158*$D$38/100)^1.852)/(($B$59^1.852)*(VLOOKUP($B$38,'Hidden Data'!$A$4:$E$17,(IF($B$18="SCH 40",3,IF($B$18="SCH 80",4,5))))^4.8655))*'Hidden Data'!$E$122)))," ")</f>
        <v>#N/A</v>
      </c>
      <c r="U158" s="67" t="e">
        <f t="shared" si="12"/>
        <v>#N/A</v>
      </c>
      <c r="V158" s="175" t="e">
        <f t="shared" si="15"/>
        <v>#N/A</v>
      </c>
      <c r="W158" s="175" t="e">
        <f t="shared" si="16"/>
        <v>#N/A</v>
      </c>
      <c r="Z158" s="141" t="e">
        <f t="shared" si="18"/>
        <v>#N/A</v>
      </c>
      <c r="AA158" s="141" t="e">
        <f t="shared" si="19"/>
        <v>#N/A</v>
      </c>
      <c r="AB158" s="153" t="e">
        <f t="shared" si="20"/>
        <v>#N/A</v>
      </c>
      <c r="AC158" s="154" t="e">
        <f t="shared" si="21"/>
        <v>#N/A</v>
      </c>
      <c r="AD158" s="164" t="e">
        <f t="shared" si="22"/>
        <v>#N/A</v>
      </c>
      <c r="AE158" s="165" t="e">
        <f t="shared" si="23"/>
        <v>#N/A</v>
      </c>
      <c r="AF158" s="154" t="e">
        <f t="shared" si="24"/>
        <v>#N/A</v>
      </c>
      <c r="AG158" s="154" t="e">
        <f t="shared" si="25"/>
        <v>#N/A</v>
      </c>
      <c r="AH158" s="164" t="e">
        <f t="shared" si="26"/>
        <v>#N/A</v>
      </c>
      <c r="AI158" s="165" t="e">
        <f t="shared" si="27"/>
        <v>#N/A</v>
      </c>
      <c r="AJ158" s="154" t="e">
        <f t="shared" si="28"/>
        <v>#N/A</v>
      </c>
      <c r="AK158" s="154" t="e">
        <f t="shared" si="29"/>
        <v>#N/A</v>
      </c>
      <c r="AL158" s="164" t="e">
        <f t="shared" si="30"/>
        <v>#N/A</v>
      </c>
      <c r="AM158" s="165" t="e">
        <f t="shared" si="31"/>
        <v>#N/A</v>
      </c>
      <c r="AN158" s="154" t="e">
        <f t="shared" si="32"/>
        <v>#N/A</v>
      </c>
      <c r="AO158" s="155" t="e">
        <f t="shared" si="33"/>
        <v>#N/A</v>
      </c>
      <c r="AP158" s="153" t="e">
        <f t="shared" si="34"/>
        <v>#N/A</v>
      </c>
      <c r="AQ158" s="154" t="e">
        <f t="shared" si="35"/>
        <v>#N/A</v>
      </c>
      <c r="AR158" s="164" t="e">
        <f t="shared" si="36"/>
        <v>#N/A</v>
      </c>
      <c r="AS158" s="165" t="e">
        <f t="shared" si="37"/>
        <v>#N/A</v>
      </c>
      <c r="AT158" s="154" t="e">
        <f t="shared" si="38"/>
        <v>#N/A</v>
      </c>
      <c r="AU158" s="154" t="e">
        <f t="shared" si="39"/>
        <v>#N/A</v>
      </c>
      <c r="AV158" s="164" t="e">
        <f t="shared" si="40"/>
        <v>#N/A</v>
      </c>
      <c r="AW158" s="165" t="e">
        <f t="shared" si="41"/>
        <v>#N/A</v>
      </c>
      <c r="AX158" s="154" t="e">
        <f t="shared" si="42"/>
        <v>#N/A</v>
      </c>
      <c r="AY158" s="154" t="e">
        <f t="shared" si="43"/>
        <v>#N/A</v>
      </c>
      <c r="AZ158" s="164" t="e">
        <f t="shared" si="44"/>
        <v>#N/A</v>
      </c>
      <c r="BA158" s="165" t="e">
        <f t="shared" si="45"/>
        <v>#N/A</v>
      </c>
      <c r="BB158" s="154" t="e">
        <f t="shared" si="46"/>
        <v>#N/A</v>
      </c>
      <c r="BC158" s="155" t="e">
        <f t="shared" si="47"/>
        <v>#N/A</v>
      </c>
      <c r="BD158" s="153" t="e">
        <f t="shared" si="48"/>
        <v>#N/A</v>
      </c>
      <c r="BE158" s="154" t="e">
        <f t="shared" si="49"/>
        <v>#N/A</v>
      </c>
      <c r="BF158" s="164" t="e">
        <f t="shared" si="50"/>
        <v>#N/A</v>
      </c>
      <c r="BG158" s="165" t="e">
        <f t="shared" si="51"/>
        <v>#N/A</v>
      </c>
      <c r="BH158" s="154" t="e">
        <f t="shared" si="52"/>
        <v>#N/A</v>
      </c>
      <c r="BI158" s="154" t="e">
        <f t="shared" si="53"/>
        <v>#N/A</v>
      </c>
      <c r="BJ158" s="164" t="e">
        <f t="shared" si="54"/>
        <v>#N/A</v>
      </c>
      <c r="BK158" s="165" t="e">
        <f t="shared" si="55"/>
        <v>#N/A</v>
      </c>
      <c r="BL158" s="154" t="e">
        <f t="shared" si="56"/>
        <v>#N/A</v>
      </c>
      <c r="BM158" s="154" t="e">
        <f t="shared" si="57"/>
        <v>#N/A</v>
      </c>
      <c r="BN158" s="164" t="e">
        <f t="shared" si="58"/>
        <v>#N/A</v>
      </c>
      <c r="BO158" s="165" t="e">
        <f t="shared" si="59"/>
        <v>#N/A</v>
      </c>
      <c r="BP158" s="154" t="e">
        <f t="shared" si="60"/>
        <v>#N/A</v>
      </c>
      <c r="BQ158" s="155" t="e">
        <f t="shared" si="61"/>
        <v>#N/A</v>
      </c>
      <c r="BR158" s="153" t="e">
        <f t="shared" si="62"/>
        <v>#N/A</v>
      </c>
      <c r="BS158" s="154" t="e">
        <f t="shared" si="63"/>
        <v>#N/A</v>
      </c>
      <c r="BT158" s="164" t="e">
        <f t="shared" si="64"/>
        <v>#N/A</v>
      </c>
      <c r="BU158" s="165" t="e">
        <f t="shared" si="65"/>
        <v>#N/A</v>
      </c>
      <c r="BV158" s="154" t="e">
        <f t="shared" si="66"/>
        <v>#N/A</v>
      </c>
      <c r="BW158" s="154" t="e">
        <f t="shared" si="67"/>
        <v>#N/A</v>
      </c>
      <c r="BX158" s="164" t="e">
        <f t="shared" si="68"/>
        <v>#N/A</v>
      </c>
      <c r="BY158" s="165" t="e">
        <f t="shared" si="69"/>
        <v>#N/A</v>
      </c>
      <c r="BZ158" s="154" t="e">
        <f t="shared" si="70"/>
        <v>#N/A</v>
      </c>
      <c r="CA158" s="154" t="e">
        <f t="shared" si="71"/>
        <v>#N/A</v>
      </c>
      <c r="CB158" s="164" t="e">
        <f t="shared" si="72"/>
        <v>#N/A</v>
      </c>
      <c r="CC158" s="165" t="e">
        <f t="shared" si="73"/>
        <v>#N/A</v>
      </c>
      <c r="CD158" s="154" t="e">
        <f t="shared" si="74"/>
        <v>#N/A</v>
      </c>
      <c r="CE158" s="155" t="e">
        <f t="shared" si="75"/>
        <v>#N/A</v>
      </c>
    </row>
    <row r="159" spans="2:83" s="59" customFormat="1" hidden="1" x14ac:dyDescent="0.2">
      <c r="B159" s="59" t="e">
        <f t="shared" si="17"/>
        <v>#N/A</v>
      </c>
      <c r="C159" s="67" t="e">
        <f t="shared" si="76"/>
        <v>#N/A</v>
      </c>
      <c r="D159" s="67"/>
      <c r="E159" s="67" t="e">
        <f>IF(C159&lt;&gt;" ",$B$9, " ")</f>
        <v>#N/A</v>
      </c>
      <c r="F159" s="68" t="e">
        <f>IF(C159&lt;&gt;" ",((10.4394*(($C159^1.852)/(($B$59^1.852)*(VLOOKUP($B$17,'Hidden Data'!$A$4:$E$17,(IF($B$18="SCH 40",3,IF($B$18="SCH 80",4,5))))^4.8655))*$B$16))+IF($B$15&lt;2,0,(10.4394*((($C$19/100*$C159)^1.852)/(($B$59^1.852)*(VLOOKUP($B$20,'Hidden Data'!$A$4:$E$17,(IF($B$21="SCH 40",3,IF($B$21="SCH 80",4,5))))^4.8655))*$B$19)))+IF($B$15&lt;3,0,(10.4394*((($C$22/100*$C159)^1.852)/(($B$59^1.852)*(VLOOKUP($B$23,'Hidden Data'!$A$4:$E$17,(IF($B$24="SCH 40",3,IF($B$24="SCH 80",4,5))))^4.8655))*$B$22)))+K159+L159+M159+P159+Q159+R159+S159+T159)*(1+$B$42/100), " ")</f>
        <v>#N/A</v>
      </c>
      <c r="G159" s="68" t="e">
        <f t="shared" si="77"/>
        <v>#N/A</v>
      </c>
      <c r="H159" s="68"/>
      <c r="I159" s="68" t="e">
        <f t="shared" si="8"/>
        <v>#N/A</v>
      </c>
      <c r="J159" s="68" t="e">
        <f>IF(C159&lt;&gt;" ",IF($B$48="Spider Valve",($C159/448.83*(('Spider Valve Sizing'!$B$10^2*19.64*$B$60*SQRT($B$49))/'Spider Valve Sizing'!$B$25))^2/(2*$B$60^2*(PI()/4*('Spider Valve Sizing'!$B$10/12)^2)^2*32.2),0)," ")</f>
        <v>#N/A</v>
      </c>
      <c r="K159" s="68" t="e">
        <f>IF(C159&lt;&gt;" ",(IF($B$26="No",0,(10.4394*(((1/$B$27*$C159)^1.852)/(($B$59^1.852)*(VLOOKUP($B$29,'Hidden Data'!$A$4:$E$17,(IF($B$30="SCH 40",3,IF($B$30="SCH 80",4,5))))^4.8655))*($B$28/3)))))," ")</f>
        <v>#N/A</v>
      </c>
      <c r="L159" s="67" t="e">
        <f t="shared" si="9"/>
        <v>#N/A</v>
      </c>
      <c r="M159" s="67" t="e">
        <f t="shared" si="10"/>
        <v>#N/A</v>
      </c>
      <c r="N159" s="69">
        <f>IF($B$48="Low Pressure Pipe",(IF($C159&lt;&gt;" ",($B$50*$AC$564)," ")),IF($B$48="Spider Valve",(IF($C159&lt;&gt;" ",(($B$60*(PI()/4*'Spider Valve Sizing'!$B$10^2)/144*SQRT(2*32.2*$B$49))*448.83)/(('Spider Valve Sizing'!$B$10^2*19.64*$B$60*SQRT($B$49))/'Spider Valve Sizing'!$B$25)," ")),IF(AND(OR($B$48="Non-Pressurized",$B$48="force main")=TRUE,$C$49="yes"),$F$49,NA())))</f>
        <v>30</v>
      </c>
      <c r="O159" s="68" t="e">
        <f t="shared" si="11"/>
        <v>#N/A</v>
      </c>
      <c r="P159" s="68" t="e">
        <f>IF($C159&lt;&gt;" ",IF($A$34="",0,(10.4394*((($C159*$D$34/100)^1.852)/(($B$59^1.852)*(VLOOKUP($B$34,'Hidden Data'!$A$4:$E$17,(IF($B$18="SCH 40",3,IF($B$18="SCH 80",4,5))))^4.8655))*'Hidden Data'!$E$118)))," ")</f>
        <v>#N/A</v>
      </c>
      <c r="Q159" s="68" t="e">
        <f>IF($C159&lt;&gt;" ",IF($A$35="",0,(10.4394*((($C159*$D$35/100)^1.852)/(($B$59^1.852)*(VLOOKUP($B$35,'Hidden Data'!$A$4:$E$17,(IF($B$18="SCH 40",3,IF($B$18="SCH 80",4,5))))^4.8655))*'Hidden Data'!$E$119)))," ")</f>
        <v>#N/A</v>
      </c>
      <c r="R159" s="68" t="e">
        <f>IF($C159&lt;&gt;" ",IF($A$36="",0,(10.4394*((($C159*$D$36/100)^1.852)/(($B$59^1.852)*(VLOOKUP($B$36,'Hidden Data'!$A$4:$E$17,(IF($B$18="SCH 40",3,IF($B$18="SCH 80",4,5))))^4.8655))*'Hidden Data'!$E$120)))," ")</f>
        <v>#N/A</v>
      </c>
      <c r="S159" s="68" t="e">
        <f>IF($C159&lt;&gt;" ",IF($A$37="",0,(10.4394*((($C159*$D$37/100)^1.852)/(($B$59^1.852)*(VLOOKUP($B$37,'Hidden Data'!$A$4:$E$17,(IF($B$18="SCH 40",3,IF($B$18="SCH 80",4,5))))^4.8655))*'Hidden Data'!$E$121)))," ")</f>
        <v>#N/A</v>
      </c>
      <c r="T159" s="68" t="e">
        <f>IF($C159&lt;&gt;" ",IF($A$38="",0,(10.4394*((($C159*$D$38/100)^1.852)/(($B$59^1.852)*(VLOOKUP($B$38,'Hidden Data'!$A$4:$E$17,(IF($B$18="SCH 40",3,IF($B$18="SCH 80",4,5))))^4.8655))*'Hidden Data'!$E$122)))," ")</f>
        <v>#N/A</v>
      </c>
      <c r="U159" s="67" t="e">
        <f t="shared" si="12"/>
        <v>#N/A</v>
      </c>
      <c r="V159" s="175" t="e">
        <f t="shared" si="15"/>
        <v>#N/A</v>
      </c>
      <c r="W159" s="175" t="e">
        <f t="shared" si="16"/>
        <v>#N/A</v>
      </c>
      <c r="Z159" s="141" t="e">
        <f t="shared" si="18"/>
        <v>#N/A</v>
      </c>
      <c r="AA159" s="141" t="e">
        <f t="shared" si="19"/>
        <v>#N/A</v>
      </c>
      <c r="AB159" s="153" t="e">
        <f t="shared" si="20"/>
        <v>#N/A</v>
      </c>
      <c r="AC159" s="154" t="e">
        <f t="shared" si="21"/>
        <v>#N/A</v>
      </c>
      <c r="AD159" s="164" t="e">
        <f t="shared" si="22"/>
        <v>#N/A</v>
      </c>
      <c r="AE159" s="165" t="e">
        <f t="shared" si="23"/>
        <v>#N/A</v>
      </c>
      <c r="AF159" s="154" t="e">
        <f t="shared" si="24"/>
        <v>#N/A</v>
      </c>
      <c r="AG159" s="154" t="e">
        <f t="shared" si="25"/>
        <v>#N/A</v>
      </c>
      <c r="AH159" s="164" t="e">
        <f t="shared" si="26"/>
        <v>#N/A</v>
      </c>
      <c r="AI159" s="165" t="e">
        <f t="shared" si="27"/>
        <v>#N/A</v>
      </c>
      <c r="AJ159" s="154" t="e">
        <f t="shared" si="28"/>
        <v>#N/A</v>
      </c>
      <c r="AK159" s="154" t="e">
        <f t="shared" si="29"/>
        <v>#N/A</v>
      </c>
      <c r="AL159" s="164" t="e">
        <f t="shared" si="30"/>
        <v>#N/A</v>
      </c>
      <c r="AM159" s="165" t="e">
        <f t="shared" si="31"/>
        <v>#N/A</v>
      </c>
      <c r="AN159" s="154" t="e">
        <f t="shared" si="32"/>
        <v>#N/A</v>
      </c>
      <c r="AO159" s="155" t="e">
        <f t="shared" si="33"/>
        <v>#N/A</v>
      </c>
      <c r="AP159" s="153" t="e">
        <f t="shared" si="34"/>
        <v>#N/A</v>
      </c>
      <c r="AQ159" s="154" t="e">
        <f t="shared" si="35"/>
        <v>#N/A</v>
      </c>
      <c r="AR159" s="164" t="e">
        <f t="shared" si="36"/>
        <v>#N/A</v>
      </c>
      <c r="AS159" s="165" t="e">
        <f t="shared" si="37"/>
        <v>#N/A</v>
      </c>
      <c r="AT159" s="154" t="e">
        <f t="shared" si="38"/>
        <v>#N/A</v>
      </c>
      <c r="AU159" s="154" t="e">
        <f t="shared" si="39"/>
        <v>#N/A</v>
      </c>
      <c r="AV159" s="164" t="e">
        <f t="shared" si="40"/>
        <v>#N/A</v>
      </c>
      <c r="AW159" s="165" t="e">
        <f t="shared" si="41"/>
        <v>#N/A</v>
      </c>
      <c r="AX159" s="154" t="e">
        <f t="shared" si="42"/>
        <v>#N/A</v>
      </c>
      <c r="AY159" s="154" t="e">
        <f t="shared" si="43"/>
        <v>#N/A</v>
      </c>
      <c r="AZ159" s="164" t="e">
        <f t="shared" si="44"/>
        <v>#N/A</v>
      </c>
      <c r="BA159" s="165" t="e">
        <f t="shared" si="45"/>
        <v>#N/A</v>
      </c>
      <c r="BB159" s="154" t="e">
        <f t="shared" si="46"/>
        <v>#N/A</v>
      </c>
      <c r="BC159" s="155" t="e">
        <f t="shared" si="47"/>
        <v>#N/A</v>
      </c>
      <c r="BD159" s="153" t="e">
        <f t="shared" si="48"/>
        <v>#N/A</v>
      </c>
      <c r="BE159" s="154" t="e">
        <f t="shared" si="49"/>
        <v>#N/A</v>
      </c>
      <c r="BF159" s="164" t="e">
        <f t="shared" si="50"/>
        <v>#N/A</v>
      </c>
      <c r="BG159" s="165" t="e">
        <f t="shared" si="51"/>
        <v>#N/A</v>
      </c>
      <c r="BH159" s="154" t="e">
        <f t="shared" si="52"/>
        <v>#N/A</v>
      </c>
      <c r="BI159" s="154" t="e">
        <f t="shared" si="53"/>
        <v>#N/A</v>
      </c>
      <c r="BJ159" s="164" t="e">
        <f t="shared" si="54"/>
        <v>#N/A</v>
      </c>
      <c r="BK159" s="165" t="e">
        <f t="shared" si="55"/>
        <v>#N/A</v>
      </c>
      <c r="BL159" s="154" t="e">
        <f t="shared" si="56"/>
        <v>#N/A</v>
      </c>
      <c r="BM159" s="154" t="e">
        <f t="shared" si="57"/>
        <v>#N/A</v>
      </c>
      <c r="BN159" s="164" t="e">
        <f t="shared" si="58"/>
        <v>#N/A</v>
      </c>
      <c r="BO159" s="165" t="e">
        <f t="shared" si="59"/>
        <v>#N/A</v>
      </c>
      <c r="BP159" s="154" t="e">
        <f t="shared" si="60"/>
        <v>#N/A</v>
      </c>
      <c r="BQ159" s="155" t="e">
        <f t="shared" si="61"/>
        <v>#N/A</v>
      </c>
      <c r="BR159" s="153" t="e">
        <f t="shared" si="62"/>
        <v>#N/A</v>
      </c>
      <c r="BS159" s="154" t="e">
        <f t="shared" si="63"/>
        <v>#N/A</v>
      </c>
      <c r="BT159" s="164" t="e">
        <f t="shared" si="64"/>
        <v>#N/A</v>
      </c>
      <c r="BU159" s="165" t="e">
        <f t="shared" si="65"/>
        <v>#N/A</v>
      </c>
      <c r="BV159" s="154" t="e">
        <f t="shared" si="66"/>
        <v>#N/A</v>
      </c>
      <c r="BW159" s="154" t="e">
        <f t="shared" si="67"/>
        <v>#N/A</v>
      </c>
      <c r="BX159" s="164" t="e">
        <f t="shared" si="68"/>
        <v>#N/A</v>
      </c>
      <c r="BY159" s="165" t="e">
        <f t="shared" si="69"/>
        <v>#N/A</v>
      </c>
      <c r="BZ159" s="154" t="e">
        <f t="shared" si="70"/>
        <v>#N/A</v>
      </c>
      <c r="CA159" s="154" t="e">
        <f t="shared" si="71"/>
        <v>#N/A</v>
      </c>
      <c r="CB159" s="164" t="e">
        <f t="shared" si="72"/>
        <v>#N/A</v>
      </c>
      <c r="CC159" s="165" t="e">
        <f t="shared" si="73"/>
        <v>#N/A</v>
      </c>
      <c r="CD159" s="154" t="e">
        <f t="shared" si="74"/>
        <v>#N/A</v>
      </c>
      <c r="CE159" s="155" t="e">
        <f t="shared" si="75"/>
        <v>#N/A</v>
      </c>
    </row>
    <row r="160" spans="2:83" s="59" customFormat="1" hidden="1" x14ac:dyDescent="0.2">
      <c r="B160" s="59" t="e">
        <f t="shared" si="17"/>
        <v>#N/A</v>
      </c>
      <c r="C160" s="67" t="e">
        <f t="shared" si="76"/>
        <v>#N/A</v>
      </c>
      <c r="D160" s="67"/>
      <c r="E160" s="67" t="e">
        <f>IF(C160&lt;&gt;" ",$B$9, " ")</f>
        <v>#N/A</v>
      </c>
      <c r="F160" s="68" t="e">
        <f>IF(C160&lt;&gt;" ",((10.4394*(($C160^1.852)/(($B$59^1.852)*(VLOOKUP($B$17,'Hidden Data'!$A$4:$E$17,(IF($B$18="SCH 40",3,IF($B$18="SCH 80",4,5))))^4.8655))*$B$16))+IF($B$15&lt;2,0,(10.4394*((($C$19/100*$C160)^1.852)/(($B$59^1.852)*(VLOOKUP($B$20,'Hidden Data'!$A$4:$E$17,(IF($B$21="SCH 40",3,IF($B$21="SCH 80",4,5))))^4.8655))*$B$19)))+IF($B$15&lt;3,0,(10.4394*((($C$22/100*$C160)^1.852)/(($B$59^1.852)*(VLOOKUP($B$23,'Hidden Data'!$A$4:$E$17,(IF($B$24="SCH 40",3,IF($B$24="SCH 80",4,5))))^4.8655))*$B$22)))+K160+L160+M160+P160+Q160+R160+S160+T160)*(1+$B$42/100), " ")</f>
        <v>#N/A</v>
      </c>
      <c r="G160" s="68" t="e">
        <f t="shared" si="77"/>
        <v>#N/A</v>
      </c>
      <c r="H160" s="68"/>
      <c r="I160" s="68" t="e">
        <f t="shared" si="8"/>
        <v>#N/A</v>
      </c>
      <c r="J160" s="68" t="e">
        <f>IF(C160&lt;&gt;" ",IF($B$48="Spider Valve",($C160/448.83*(('Spider Valve Sizing'!$B$10^2*19.64*$B$60*SQRT($B$49))/'Spider Valve Sizing'!$B$25))^2/(2*$B$60^2*(PI()/4*('Spider Valve Sizing'!$B$10/12)^2)^2*32.2),0)," ")</f>
        <v>#N/A</v>
      </c>
      <c r="K160" s="68" t="e">
        <f>IF(C160&lt;&gt;" ",(IF($B$26="No",0,(10.4394*(((1/$B$27*$C160)^1.852)/(($B$59^1.852)*(VLOOKUP($B$29,'Hidden Data'!$A$4:$E$17,(IF($B$30="SCH 40",3,IF($B$30="SCH 80",4,5))))^4.8655))*($B$28/3)))))," ")</f>
        <v>#N/A</v>
      </c>
      <c r="L160" s="67" t="e">
        <f t="shared" si="9"/>
        <v>#N/A</v>
      </c>
      <c r="M160" s="67" t="e">
        <f t="shared" si="10"/>
        <v>#N/A</v>
      </c>
      <c r="N160" s="69">
        <f>IF($B$48="Low Pressure Pipe",(IF($C160&lt;&gt;" ",($B$50*$AC$564)," ")),IF($B$48="Spider Valve",(IF($C160&lt;&gt;" ",(($B$60*(PI()/4*'Spider Valve Sizing'!$B$10^2)/144*SQRT(2*32.2*$B$49))*448.83)/(('Spider Valve Sizing'!$B$10^2*19.64*$B$60*SQRT($B$49))/'Spider Valve Sizing'!$B$25)," ")),IF(AND(OR($B$48="Non-Pressurized",$B$48="force main")=TRUE,$C$49="yes"),$F$49,NA())))</f>
        <v>30</v>
      </c>
      <c r="O160" s="68" t="e">
        <f t="shared" si="11"/>
        <v>#N/A</v>
      </c>
      <c r="P160" s="68" t="e">
        <f>IF($C160&lt;&gt;" ",IF($A$34="",0,(10.4394*((($C160*$D$34/100)^1.852)/(($B$59^1.852)*(VLOOKUP($B$34,'Hidden Data'!$A$4:$E$17,(IF($B$18="SCH 40",3,IF($B$18="SCH 80",4,5))))^4.8655))*'Hidden Data'!$E$118)))," ")</f>
        <v>#N/A</v>
      </c>
      <c r="Q160" s="68" t="e">
        <f>IF($C160&lt;&gt;" ",IF($A$35="",0,(10.4394*((($C160*$D$35/100)^1.852)/(($B$59^1.852)*(VLOOKUP($B$35,'Hidden Data'!$A$4:$E$17,(IF($B$18="SCH 40",3,IF($B$18="SCH 80",4,5))))^4.8655))*'Hidden Data'!$E$119)))," ")</f>
        <v>#N/A</v>
      </c>
      <c r="R160" s="68" t="e">
        <f>IF($C160&lt;&gt;" ",IF($A$36="",0,(10.4394*((($C160*$D$36/100)^1.852)/(($B$59^1.852)*(VLOOKUP($B$36,'Hidden Data'!$A$4:$E$17,(IF($B$18="SCH 40",3,IF($B$18="SCH 80",4,5))))^4.8655))*'Hidden Data'!$E$120)))," ")</f>
        <v>#N/A</v>
      </c>
      <c r="S160" s="68" t="e">
        <f>IF($C160&lt;&gt;" ",IF($A$37="",0,(10.4394*((($C160*$D$37/100)^1.852)/(($B$59^1.852)*(VLOOKUP($B$37,'Hidden Data'!$A$4:$E$17,(IF($B$18="SCH 40",3,IF($B$18="SCH 80",4,5))))^4.8655))*'Hidden Data'!$E$121)))," ")</f>
        <v>#N/A</v>
      </c>
      <c r="T160" s="68" t="e">
        <f>IF($C160&lt;&gt;" ",IF($A$38="",0,(10.4394*((($C160*$D$38/100)^1.852)/(($B$59^1.852)*(VLOOKUP($B$38,'Hidden Data'!$A$4:$E$17,(IF($B$18="SCH 40",3,IF($B$18="SCH 80",4,5))))^4.8655))*'Hidden Data'!$E$122)))," ")</f>
        <v>#N/A</v>
      </c>
      <c r="U160" s="67" t="e">
        <f t="shared" si="12"/>
        <v>#N/A</v>
      </c>
      <c r="V160" s="175" t="e">
        <f t="shared" si="15"/>
        <v>#N/A</v>
      </c>
      <c r="W160" s="175" t="e">
        <f t="shared" si="16"/>
        <v>#N/A</v>
      </c>
      <c r="Z160" s="141" t="e">
        <f t="shared" si="18"/>
        <v>#N/A</v>
      </c>
      <c r="AA160" s="141" t="e">
        <f t="shared" si="19"/>
        <v>#N/A</v>
      </c>
      <c r="AB160" s="153" t="e">
        <f t="shared" si="20"/>
        <v>#N/A</v>
      </c>
      <c r="AC160" s="154" t="e">
        <f t="shared" si="21"/>
        <v>#N/A</v>
      </c>
      <c r="AD160" s="164" t="e">
        <f t="shared" si="22"/>
        <v>#N/A</v>
      </c>
      <c r="AE160" s="165" t="e">
        <f t="shared" si="23"/>
        <v>#N/A</v>
      </c>
      <c r="AF160" s="154" t="e">
        <f t="shared" si="24"/>
        <v>#N/A</v>
      </c>
      <c r="AG160" s="154" t="e">
        <f t="shared" si="25"/>
        <v>#N/A</v>
      </c>
      <c r="AH160" s="164" t="e">
        <f t="shared" si="26"/>
        <v>#N/A</v>
      </c>
      <c r="AI160" s="165" t="e">
        <f t="shared" si="27"/>
        <v>#N/A</v>
      </c>
      <c r="AJ160" s="154" t="e">
        <f t="shared" si="28"/>
        <v>#N/A</v>
      </c>
      <c r="AK160" s="154" t="e">
        <f t="shared" si="29"/>
        <v>#N/A</v>
      </c>
      <c r="AL160" s="164" t="e">
        <f t="shared" si="30"/>
        <v>#N/A</v>
      </c>
      <c r="AM160" s="165" t="e">
        <f t="shared" si="31"/>
        <v>#N/A</v>
      </c>
      <c r="AN160" s="154" t="e">
        <f t="shared" si="32"/>
        <v>#N/A</v>
      </c>
      <c r="AO160" s="155" t="e">
        <f t="shared" si="33"/>
        <v>#N/A</v>
      </c>
      <c r="AP160" s="153" t="e">
        <f t="shared" si="34"/>
        <v>#N/A</v>
      </c>
      <c r="AQ160" s="154" t="e">
        <f t="shared" si="35"/>
        <v>#N/A</v>
      </c>
      <c r="AR160" s="164" t="e">
        <f t="shared" si="36"/>
        <v>#N/A</v>
      </c>
      <c r="AS160" s="165" t="e">
        <f t="shared" si="37"/>
        <v>#N/A</v>
      </c>
      <c r="AT160" s="154" t="e">
        <f t="shared" si="38"/>
        <v>#N/A</v>
      </c>
      <c r="AU160" s="154" t="e">
        <f t="shared" si="39"/>
        <v>#N/A</v>
      </c>
      <c r="AV160" s="164" t="e">
        <f t="shared" si="40"/>
        <v>#N/A</v>
      </c>
      <c r="AW160" s="165" t="e">
        <f t="shared" si="41"/>
        <v>#N/A</v>
      </c>
      <c r="AX160" s="154" t="e">
        <f t="shared" si="42"/>
        <v>#N/A</v>
      </c>
      <c r="AY160" s="154" t="e">
        <f t="shared" si="43"/>
        <v>#N/A</v>
      </c>
      <c r="AZ160" s="164" t="e">
        <f t="shared" si="44"/>
        <v>#N/A</v>
      </c>
      <c r="BA160" s="165" t="e">
        <f t="shared" si="45"/>
        <v>#N/A</v>
      </c>
      <c r="BB160" s="154" t="e">
        <f t="shared" si="46"/>
        <v>#N/A</v>
      </c>
      <c r="BC160" s="155" t="e">
        <f t="shared" si="47"/>
        <v>#N/A</v>
      </c>
      <c r="BD160" s="153" t="e">
        <f t="shared" si="48"/>
        <v>#N/A</v>
      </c>
      <c r="BE160" s="154" t="e">
        <f t="shared" si="49"/>
        <v>#N/A</v>
      </c>
      <c r="BF160" s="164" t="e">
        <f t="shared" si="50"/>
        <v>#N/A</v>
      </c>
      <c r="BG160" s="165" t="e">
        <f t="shared" si="51"/>
        <v>#N/A</v>
      </c>
      <c r="BH160" s="154" t="e">
        <f t="shared" si="52"/>
        <v>#N/A</v>
      </c>
      <c r="BI160" s="154" t="e">
        <f t="shared" si="53"/>
        <v>#N/A</v>
      </c>
      <c r="BJ160" s="164" t="e">
        <f t="shared" si="54"/>
        <v>#N/A</v>
      </c>
      <c r="BK160" s="165" t="e">
        <f t="shared" si="55"/>
        <v>#N/A</v>
      </c>
      <c r="BL160" s="154" t="e">
        <f t="shared" si="56"/>
        <v>#N/A</v>
      </c>
      <c r="BM160" s="154" t="e">
        <f t="shared" si="57"/>
        <v>#N/A</v>
      </c>
      <c r="BN160" s="164" t="e">
        <f t="shared" si="58"/>
        <v>#N/A</v>
      </c>
      <c r="BO160" s="165" t="e">
        <f t="shared" si="59"/>
        <v>#N/A</v>
      </c>
      <c r="BP160" s="154" t="e">
        <f t="shared" si="60"/>
        <v>#N/A</v>
      </c>
      <c r="BQ160" s="155" t="e">
        <f t="shared" si="61"/>
        <v>#N/A</v>
      </c>
      <c r="BR160" s="153" t="e">
        <f t="shared" si="62"/>
        <v>#N/A</v>
      </c>
      <c r="BS160" s="154" t="e">
        <f t="shared" si="63"/>
        <v>#N/A</v>
      </c>
      <c r="BT160" s="164" t="e">
        <f t="shared" si="64"/>
        <v>#N/A</v>
      </c>
      <c r="BU160" s="165" t="e">
        <f t="shared" si="65"/>
        <v>#N/A</v>
      </c>
      <c r="BV160" s="154" t="e">
        <f t="shared" si="66"/>
        <v>#N/A</v>
      </c>
      <c r="BW160" s="154" t="e">
        <f t="shared" si="67"/>
        <v>#N/A</v>
      </c>
      <c r="BX160" s="164" t="e">
        <f t="shared" si="68"/>
        <v>#N/A</v>
      </c>
      <c r="BY160" s="165" t="e">
        <f t="shared" si="69"/>
        <v>#N/A</v>
      </c>
      <c r="BZ160" s="154" t="e">
        <f t="shared" si="70"/>
        <v>#N/A</v>
      </c>
      <c r="CA160" s="154" t="e">
        <f t="shared" si="71"/>
        <v>#N/A</v>
      </c>
      <c r="CB160" s="164" t="e">
        <f t="shared" si="72"/>
        <v>#N/A</v>
      </c>
      <c r="CC160" s="165" t="e">
        <f t="shared" si="73"/>
        <v>#N/A</v>
      </c>
      <c r="CD160" s="154" t="e">
        <f t="shared" si="74"/>
        <v>#N/A</v>
      </c>
      <c r="CE160" s="155" t="e">
        <f t="shared" si="75"/>
        <v>#N/A</v>
      </c>
    </row>
    <row r="161" spans="2:83" s="59" customFormat="1" hidden="1" x14ac:dyDescent="0.2">
      <c r="B161" s="59" t="e">
        <f t="shared" si="17"/>
        <v>#N/A</v>
      </c>
      <c r="C161" s="67" t="e">
        <f t="shared" si="76"/>
        <v>#N/A</v>
      </c>
      <c r="D161" s="67"/>
      <c r="E161" s="67" t="e">
        <f>IF(C161&lt;&gt;" ",$B$9, " ")</f>
        <v>#N/A</v>
      </c>
      <c r="F161" s="68" t="e">
        <f>IF(C161&lt;&gt;" ",((10.4394*(($C161^1.852)/(($B$59^1.852)*(VLOOKUP($B$17,'Hidden Data'!$A$4:$E$17,(IF($B$18="SCH 40",3,IF($B$18="SCH 80",4,5))))^4.8655))*$B$16))+IF($B$15&lt;2,0,(10.4394*((($C$19/100*$C161)^1.852)/(($B$59^1.852)*(VLOOKUP($B$20,'Hidden Data'!$A$4:$E$17,(IF($B$21="SCH 40",3,IF($B$21="SCH 80",4,5))))^4.8655))*$B$19)))+IF($B$15&lt;3,0,(10.4394*((($C$22/100*$C161)^1.852)/(($B$59^1.852)*(VLOOKUP($B$23,'Hidden Data'!$A$4:$E$17,(IF($B$24="SCH 40",3,IF($B$24="SCH 80",4,5))))^4.8655))*$B$22)))+K161+L161+M161+P161+Q161+R161+S161+T161)*(1+$B$42/100), " ")</f>
        <v>#N/A</v>
      </c>
      <c r="G161" s="68" t="e">
        <f t="shared" si="77"/>
        <v>#N/A</v>
      </c>
      <c r="H161" s="68"/>
      <c r="I161" s="68" t="e">
        <f t="shared" si="8"/>
        <v>#N/A</v>
      </c>
      <c r="J161" s="68" t="e">
        <f>IF(C161&lt;&gt;" ",IF($B$48="Spider Valve",($C161/448.83*(('Spider Valve Sizing'!$B$10^2*19.64*$B$60*SQRT($B$49))/'Spider Valve Sizing'!$B$25))^2/(2*$B$60^2*(PI()/4*('Spider Valve Sizing'!$B$10/12)^2)^2*32.2),0)," ")</f>
        <v>#N/A</v>
      </c>
      <c r="K161" s="68" t="e">
        <f>IF(C161&lt;&gt;" ",(IF($B$26="No",0,(10.4394*(((1/$B$27*$C161)^1.852)/(($B$59^1.852)*(VLOOKUP($B$29,'Hidden Data'!$A$4:$E$17,(IF($B$30="SCH 40",3,IF($B$30="SCH 80",4,5))))^4.8655))*($B$28/3)))))," ")</f>
        <v>#N/A</v>
      </c>
      <c r="L161" s="67" t="e">
        <f t="shared" si="9"/>
        <v>#N/A</v>
      </c>
      <c r="M161" s="67" t="e">
        <f t="shared" si="10"/>
        <v>#N/A</v>
      </c>
      <c r="N161" s="69">
        <f>IF($B$48="Low Pressure Pipe",(IF($C161&lt;&gt;" ",($B$50*$AC$564)," ")),IF($B$48="Spider Valve",(IF($C161&lt;&gt;" ",(($B$60*(PI()/4*'Spider Valve Sizing'!$B$10^2)/144*SQRT(2*32.2*$B$49))*448.83)/(('Spider Valve Sizing'!$B$10^2*19.64*$B$60*SQRT($B$49))/'Spider Valve Sizing'!$B$25)," ")),IF(AND(OR($B$48="Non-Pressurized",$B$48="force main")=TRUE,$C$49="yes"),$F$49,NA())))</f>
        <v>30</v>
      </c>
      <c r="O161" s="68" t="e">
        <f t="shared" si="11"/>
        <v>#N/A</v>
      </c>
      <c r="P161" s="68" t="e">
        <f>IF($C161&lt;&gt;" ",IF($A$34="",0,(10.4394*((($C161*$D$34/100)^1.852)/(($B$59^1.852)*(VLOOKUP($B$34,'Hidden Data'!$A$4:$E$17,(IF($B$18="SCH 40",3,IF($B$18="SCH 80",4,5))))^4.8655))*'Hidden Data'!$E$118)))," ")</f>
        <v>#N/A</v>
      </c>
      <c r="Q161" s="68" t="e">
        <f>IF($C161&lt;&gt;" ",IF($A$35="",0,(10.4394*((($C161*$D$35/100)^1.852)/(($B$59^1.852)*(VLOOKUP($B$35,'Hidden Data'!$A$4:$E$17,(IF($B$18="SCH 40",3,IF($B$18="SCH 80",4,5))))^4.8655))*'Hidden Data'!$E$119)))," ")</f>
        <v>#N/A</v>
      </c>
      <c r="R161" s="68" t="e">
        <f>IF($C161&lt;&gt;" ",IF($A$36="",0,(10.4394*((($C161*$D$36/100)^1.852)/(($B$59^1.852)*(VLOOKUP($B$36,'Hidden Data'!$A$4:$E$17,(IF($B$18="SCH 40",3,IF($B$18="SCH 80",4,5))))^4.8655))*'Hidden Data'!$E$120)))," ")</f>
        <v>#N/A</v>
      </c>
      <c r="S161" s="68" t="e">
        <f>IF($C161&lt;&gt;" ",IF($A$37="",0,(10.4394*((($C161*$D$37/100)^1.852)/(($B$59^1.852)*(VLOOKUP($B$37,'Hidden Data'!$A$4:$E$17,(IF($B$18="SCH 40",3,IF($B$18="SCH 80",4,5))))^4.8655))*'Hidden Data'!$E$121)))," ")</f>
        <v>#N/A</v>
      </c>
      <c r="T161" s="68" t="e">
        <f>IF($C161&lt;&gt;" ",IF($A$38="",0,(10.4394*((($C161*$D$38/100)^1.852)/(($B$59^1.852)*(VLOOKUP($B$38,'Hidden Data'!$A$4:$E$17,(IF($B$18="SCH 40",3,IF($B$18="SCH 80",4,5))))^4.8655))*'Hidden Data'!$E$122)))," ")</f>
        <v>#N/A</v>
      </c>
      <c r="U161" s="67" t="e">
        <f t="shared" si="12"/>
        <v>#N/A</v>
      </c>
      <c r="V161" s="175" t="e">
        <f t="shared" si="15"/>
        <v>#N/A</v>
      </c>
      <c r="W161" s="175" t="e">
        <f t="shared" si="16"/>
        <v>#N/A</v>
      </c>
      <c r="Z161" s="141" t="e">
        <f t="shared" si="18"/>
        <v>#N/A</v>
      </c>
      <c r="AA161" s="141" t="e">
        <f t="shared" si="19"/>
        <v>#N/A</v>
      </c>
      <c r="AB161" s="153" t="e">
        <f t="shared" si="20"/>
        <v>#N/A</v>
      </c>
      <c r="AC161" s="154" t="e">
        <f t="shared" si="21"/>
        <v>#N/A</v>
      </c>
      <c r="AD161" s="164" t="e">
        <f t="shared" si="22"/>
        <v>#N/A</v>
      </c>
      <c r="AE161" s="165" t="e">
        <f t="shared" si="23"/>
        <v>#N/A</v>
      </c>
      <c r="AF161" s="154" t="e">
        <f t="shared" si="24"/>
        <v>#N/A</v>
      </c>
      <c r="AG161" s="154" t="e">
        <f t="shared" si="25"/>
        <v>#N/A</v>
      </c>
      <c r="AH161" s="164" t="e">
        <f t="shared" si="26"/>
        <v>#N/A</v>
      </c>
      <c r="AI161" s="165" t="e">
        <f t="shared" si="27"/>
        <v>#N/A</v>
      </c>
      <c r="AJ161" s="154" t="e">
        <f t="shared" si="28"/>
        <v>#N/A</v>
      </c>
      <c r="AK161" s="154" t="e">
        <f t="shared" si="29"/>
        <v>#N/A</v>
      </c>
      <c r="AL161" s="164" t="e">
        <f t="shared" si="30"/>
        <v>#N/A</v>
      </c>
      <c r="AM161" s="165" t="e">
        <f t="shared" si="31"/>
        <v>#N/A</v>
      </c>
      <c r="AN161" s="154" t="e">
        <f t="shared" si="32"/>
        <v>#N/A</v>
      </c>
      <c r="AO161" s="155" t="e">
        <f t="shared" si="33"/>
        <v>#N/A</v>
      </c>
      <c r="AP161" s="153" t="e">
        <f t="shared" si="34"/>
        <v>#N/A</v>
      </c>
      <c r="AQ161" s="154" t="e">
        <f t="shared" si="35"/>
        <v>#N/A</v>
      </c>
      <c r="AR161" s="164" t="e">
        <f t="shared" si="36"/>
        <v>#N/A</v>
      </c>
      <c r="AS161" s="165" t="e">
        <f t="shared" si="37"/>
        <v>#N/A</v>
      </c>
      <c r="AT161" s="154" t="e">
        <f t="shared" si="38"/>
        <v>#N/A</v>
      </c>
      <c r="AU161" s="154" t="e">
        <f t="shared" si="39"/>
        <v>#N/A</v>
      </c>
      <c r="AV161" s="164" t="e">
        <f t="shared" si="40"/>
        <v>#N/A</v>
      </c>
      <c r="AW161" s="165" t="e">
        <f t="shared" si="41"/>
        <v>#N/A</v>
      </c>
      <c r="AX161" s="154" t="e">
        <f t="shared" si="42"/>
        <v>#N/A</v>
      </c>
      <c r="AY161" s="154" t="e">
        <f t="shared" si="43"/>
        <v>#N/A</v>
      </c>
      <c r="AZ161" s="164" t="e">
        <f t="shared" si="44"/>
        <v>#N/A</v>
      </c>
      <c r="BA161" s="165" t="e">
        <f t="shared" si="45"/>
        <v>#N/A</v>
      </c>
      <c r="BB161" s="154" t="e">
        <f t="shared" si="46"/>
        <v>#N/A</v>
      </c>
      <c r="BC161" s="155" t="e">
        <f t="shared" si="47"/>
        <v>#N/A</v>
      </c>
      <c r="BD161" s="153" t="e">
        <f t="shared" si="48"/>
        <v>#N/A</v>
      </c>
      <c r="BE161" s="154" t="e">
        <f t="shared" si="49"/>
        <v>#N/A</v>
      </c>
      <c r="BF161" s="164" t="e">
        <f t="shared" si="50"/>
        <v>#N/A</v>
      </c>
      <c r="BG161" s="165" t="e">
        <f t="shared" si="51"/>
        <v>#N/A</v>
      </c>
      <c r="BH161" s="154" t="e">
        <f t="shared" si="52"/>
        <v>#N/A</v>
      </c>
      <c r="BI161" s="154" t="e">
        <f t="shared" si="53"/>
        <v>#N/A</v>
      </c>
      <c r="BJ161" s="164" t="e">
        <f t="shared" si="54"/>
        <v>#N/A</v>
      </c>
      <c r="BK161" s="165" t="e">
        <f t="shared" si="55"/>
        <v>#N/A</v>
      </c>
      <c r="BL161" s="154" t="e">
        <f t="shared" si="56"/>
        <v>#N/A</v>
      </c>
      <c r="BM161" s="154" t="e">
        <f t="shared" si="57"/>
        <v>#N/A</v>
      </c>
      <c r="BN161" s="164" t="e">
        <f t="shared" si="58"/>
        <v>#N/A</v>
      </c>
      <c r="BO161" s="165" t="e">
        <f t="shared" si="59"/>
        <v>#N/A</v>
      </c>
      <c r="BP161" s="154" t="e">
        <f t="shared" si="60"/>
        <v>#N/A</v>
      </c>
      <c r="BQ161" s="155" t="e">
        <f t="shared" si="61"/>
        <v>#N/A</v>
      </c>
      <c r="BR161" s="153" t="e">
        <f t="shared" si="62"/>
        <v>#N/A</v>
      </c>
      <c r="BS161" s="154" t="e">
        <f t="shared" si="63"/>
        <v>#N/A</v>
      </c>
      <c r="BT161" s="164" t="e">
        <f t="shared" si="64"/>
        <v>#N/A</v>
      </c>
      <c r="BU161" s="165" t="e">
        <f t="shared" si="65"/>
        <v>#N/A</v>
      </c>
      <c r="BV161" s="154" t="e">
        <f t="shared" si="66"/>
        <v>#N/A</v>
      </c>
      <c r="BW161" s="154" t="e">
        <f t="shared" si="67"/>
        <v>#N/A</v>
      </c>
      <c r="BX161" s="164" t="e">
        <f t="shared" si="68"/>
        <v>#N/A</v>
      </c>
      <c r="BY161" s="165" t="e">
        <f t="shared" si="69"/>
        <v>#N/A</v>
      </c>
      <c r="BZ161" s="154" t="e">
        <f t="shared" si="70"/>
        <v>#N/A</v>
      </c>
      <c r="CA161" s="154" t="e">
        <f t="shared" si="71"/>
        <v>#N/A</v>
      </c>
      <c r="CB161" s="164" t="e">
        <f t="shared" si="72"/>
        <v>#N/A</v>
      </c>
      <c r="CC161" s="165" t="e">
        <f t="shared" si="73"/>
        <v>#N/A</v>
      </c>
      <c r="CD161" s="154" t="e">
        <f t="shared" si="74"/>
        <v>#N/A</v>
      </c>
      <c r="CE161" s="155" t="e">
        <f t="shared" si="75"/>
        <v>#N/A</v>
      </c>
    </row>
    <row r="162" spans="2:83" s="59" customFormat="1" hidden="1" x14ac:dyDescent="0.2">
      <c r="B162" s="59" t="e">
        <f t="shared" si="17"/>
        <v>#N/A</v>
      </c>
      <c r="C162" s="67" t="e">
        <f t="shared" si="76"/>
        <v>#N/A</v>
      </c>
      <c r="D162" s="67"/>
      <c r="E162" s="67" t="e">
        <f>IF(C162&lt;&gt;" ",$B$9, " ")</f>
        <v>#N/A</v>
      </c>
      <c r="F162" s="68" t="e">
        <f>IF(C162&lt;&gt;" ",((10.4394*(($C162^1.852)/(($B$59^1.852)*(VLOOKUP($B$17,'Hidden Data'!$A$4:$E$17,(IF($B$18="SCH 40",3,IF($B$18="SCH 80",4,5))))^4.8655))*$B$16))+IF($B$15&lt;2,0,(10.4394*((($C$19/100*$C162)^1.852)/(($B$59^1.852)*(VLOOKUP($B$20,'Hidden Data'!$A$4:$E$17,(IF($B$21="SCH 40",3,IF($B$21="SCH 80",4,5))))^4.8655))*$B$19)))+IF($B$15&lt;3,0,(10.4394*((($C$22/100*$C162)^1.852)/(($B$59^1.852)*(VLOOKUP($B$23,'Hidden Data'!$A$4:$E$17,(IF($B$24="SCH 40",3,IF($B$24="SCH 80",4,5))))^4.8655))*$B$22)))+K162+L162+M162+P162+Q162+R162+S162+T162)*(1+$B$42/100), " ")</f>
        <v>#N/A</v>
      </c>
      <c r="G162" s="68" t="e">
        <f t="shared" si="77"/>
        <v>#N/A</v>
      </c>
      <c r="H162" s="68"/>
      <c r="I162" s="68" t="e">
        <f t="shared" si="8"/>
        <v>#N/A</v>
      </c>
      <c r="J162" s="68" t="e">
        <f>IF(C162&lt;&gt;" ",IF($B$48="Spider Valve",($C162/448.83*(('Spider Valve Sizing'!$B$10^2*19.64*$B$60*SQRT($B$49))/'Spider Valve Sizing'!$B$25))^2/(2*$B$60^2*(PI()/4*('Spider Valve Sizing'!$B$10/12)^2)^2*32.2),0)," ")</f>
        <v>#N/A</v>
      </c>
      <c r="K162" s="68" t="e">
        <f>IF(C162&lt;&gt;" ",(IF($B$26="No",0,(10.4394*(((1/$B$27*$C162)^1.852)/(($B$59^1.852)*(VLOOKUP($B$29,'Hidden Data'!$A$4:$E$17,(IF($B$30="SCH 40",3,IF($B$30="SCH 80",4,5))))^4.8655))*($B$28/3)))))," ")</f>
        <v>#N/A</v>
      </c>
      <c r="L162" s="67" t="e">
        <f t="shared" si="9"/>
        <v>#N/A</v>
      </c>
      <c r="M162" s="67" t="e">
        <f t="shared" si="10"/>
        <v>#N/A</v>
      </c>
      <c r="N162" s="69">
        <f>IF($B$48="Low Pressure Pipe",(IF($C162&lt;&gt;" ",($B$50*$AC$564)," ")),IF($B$48="Spider Valve",(IF($C162&lt;&gt;" ",(($B$60*(PI()/4*'Spider Valve Sizing'!$B$10^2)/144*SQRT(2*32.2*$B$49))*448.83)/(('Spider Valve Sizing'!$B$10^2*19.64*$B$60*SQRT($B$49))/'Spider Valve Sizing'!$B$25)," ")),IF(AND(OR($B$48="Non-Pressurized",$B$48="force main")=TRUE,$C$49="yes"),$F$49,NA())))</f>
        <v>30</v>
      </c>
      <c r="O162" s="68" t="e">
        <f t="shared" si="11"/>
        <v>#N/A</v>
      </c>
      <c r="P162" s="68" t="e">
        <f>IF($C162&lt;&gt;" ",IF($A$34="",0,(10.4394*((($C162*$D$34/100)^1.852)/(($B$59^1.852)*(VLOOKUP($B$34,'Hidden Data'!$A$4:$E$17,(IF($B$18="SCH 40",3,IF($B$18="SCH 80",4,5))))^4.8655))*'Hidden Data'!$E$118)))," ")</f>
        <v>#N/A</v>
      </c>
      <c r="Q162" s="68" t="e">
        <f>IF($C162&lt;&gt;" ",IF($A$35="",0,(10.4394*((($C162*$D$35/100)^1.852)/(($B$59^1.852)*(VLOOKUP($B$35,'Hidden Data'!$A$4:$E$17,(IF($B$18="SCH 40",3,IF($B$18="SCH 80",4,5))))^4.8655))*'Hidden Data'!$E$119)))," ")</f>
        <v>#N/A</v>
      </c>
      <c r="R162" s="68" t="e">
        <f>IF($C162&lt;&gt;" ",IF($A$36="",0,(10.4394*((($C162*$D$36/100)^1.852)/(($B$59^1.852)*(VLOOKUP($B$36,'Hidden Data'!$A$4:$E$17,(IF($B$18="SCH 40",3,IF($B$18="SCH 80",4,5))))^4.8655))*'Hidden Data'!$E$120)))," ")</f>
        <v>#N/A</v>
      </c>
      <c r="S162" s="68" t="e">
        <f>IF($C162&lt;&gt;" ",IF($A$37="",0,(10.4394*((($C162*$D$37/100)^1.852)/(($B$59^1.852)*(VLOOKUP($B$37,'Hidden Data'!$A$4:$E$17,(IF($B$18="SCH 40",3,IF($B$18="SCH 80",4,5))))^4.8655))*'Hidden Data'!$E$121)))," ")</f>
        <v>#N/A</v>
      </c>
      <c r="T162" s="68" t="e">
        <f>IF($C162&lt;&gt;" ",IF($A$38="",0,(10.4394*((($C162*$D$38/100)^1.852)/(($B$59^1.852)*(VLOOKUP($B$38,'Hidden Data'!$A$4:$E$17,(IF($B$18="SCH 40",3,IF($B$18="SCH 80",4,5))))^4.8655))*'Hidden Data'!$E$122)))," ")</f>
        <v>#N/A</v>
      </c>
      <c r="U162" s="67" t="e">
        <f t="shared" si="12"/>
        <v>#N/A</v>
      </c>
      <c r="V162" s="175" t="e">
        <f t="shared" si="15"/>
        <v>#N/A</v>
      </c>
      <c r="W162" s="175" t="e">
        <f t="shared" si="16"/>
        <v>#N/A</v>
      </c>
      <c r="Z162" s="141" t="e">
        <f t="shared" si="18"/>
        <v>#N/A</v>
      </c>
      <c r="AA162" s="141" t="e">
        <f t="shared" si="19"/>
        <v>#N/A</v>
      </c>
      <c r="AB162" s="153" t="e">
        <f t="shared" si="20"/>
        <v>#N/A</v>
      </c>
      <c r="AC162" s="154" t="e">
        <f t="shared" si="21"/>
        <v>#N/A</v>
      </c>
      <c r="AD162" s="164" t="e">
        <f t="shared" si="22"/>
        <v>#N/A</v>
      </c>
      <c r="AE162" s="165" t="e">
        <f t="shared" si="23"/>
        <v>#N/A</v>
      </c>
      <c r="AF162" s="154" t="e">
        <f t="shared" si="24"/>
        <v>#N/A</v>
      </c>
      <c r="AG162" s="154" t="e">
        <f t="shared" si="25"/>
        <v>#N/A</v>
      </c>
      <c r="AH162" s="164" t="e">
        <f t="shared" si="26"/>
        <v>#N/A</v>
      </c>
      <c r="AI162" s="165" t="e">
        <f t="shared" si="27"/>
        <v>#N/A</v>
      </c>
      <c r="AJ162" s="154" t="e">
        <f t="shared" si="28"/>
        <v>#N/A</v>
      </c>
      <c r="AK162" s="154" t="e">
        <f t="shared" si="29"/>
        <v>#N/A</v>
      </c>
      <c r="AL162" s="164" t="e">
        <f t="shared" si="30"/>
        <v>#N/A</v>
      </c>
      <c r="AM162" s="165" t="e">
        <f t="shared" si="31"/>
        <v>#N/A</v>
      </c>
      <c r="AN162" s="154" t="e">
        <f t="shared" si="32"/>
        <v>#N/A</v>
      </c>
      <c r="AO162" s="155" t="e">
        <f t="shared" si="33"/>
        <v>#N/A</v>
      </c>
      <c r="AP162" s="153" t="e">
        <f t="shared" si="34"/>
        <v>#N/A</v>
      </c>
      <c r="AQ162" s="154" t="e">
        <f t="shared" si="35"/>
        <v>#N/A</v>
      </c>
      <c r="AR162" s="164" t="e">
        <f t="shared" si="36"/>
        <v>#N/A</v>
      </c>
      <c r="AS162" s="165" t="e">
        <f t="shared" si="37"/>
        <v>#N/A</v>
      </c>
      <c r="AT162" s="154" t="e">
        <f t="shared" si="38"/>
        <v>#N/A</v>
      </c>
      <c r="AU162" s="154" t="e">
        <f t="shared" si="39"/>
        <v>#N/A</v>
      </c>
      <c r="AV162" s="164" t="e">
        <f t="shared" si="40"/>
        <v>#N/A</v>
      </c>
      <c r="AW162" s="165" t="e">
        <f t="shared" si="41"/>
        <v>#N/A</v>
      </c>
      <c r="AX162" s="154" t="e">
        <f t="shared" si="42"/>
        <v>#N/A</v>
      </c>
      <c r="AY162" s="154" t="e">
        <f t="shared" si="43"/>
        <v>#N/A</v>
      </c>
      <c r="AZ162" s="164" t="e">
        <f t="shared" si="44"/>
        <v>#N/A</v>
      </c>
      <c r="BA162" s="165" t="e">
        <f t="shared" si="45"/>
        <v>#N/A</v>
      </c>
      <c r="BB162" s="154" t="e">
        <f t="shared" si="46"/>
        <v>#N/A</v>
      </c>
      <c r="BC162" s="155" t="e">
        <f t="shared" si="47"/>
        <v>#N/A</v>
      </c>
      <c r="BD162" s="153" t="e">
        <f t="shared" si="48"/>
        <v>#N/A</v>
      </c>
      <c r="BE162" s="154" t="e">
        <f t="shared" si="49"/>
        <v>#N/A</v>
      </c>
      <c r="BF162" s="164" t="e">
        <f t="shared" si="50"/>
        <v>#N/A</v>
      </c>
      <c r="BG162" s="165" t="e">
        <f t="shared" si="51"/>
        <v>#N/A</v>
      </c>
      <c r="BH162" s="154" t="e">
        <f t="shared" si="52"/>
        <v>#N/A</v>
      </c>
      <c r="BI162" s="154" t="e">
        <f t="shared" si="53"/>
        <v>#N/A</v>
      </c>
      <c r="BJ162" s="164" t="e">
        <f t="shared" si="54"/>
        <v>#N/A</v>
      </c>
      <c r="BK162" s="165" t="e">
        <f t="shared" si="55"/>
        <v>#N/A</v>
      </c>
      <c r="BL162" s="154" t="e">
        <f t="shared" si="56"/>
        <v>#N/A</v>
      </c>
      <c r="BM162" s="154" t="e">
        <f t="shared" si="57"/>
        <v>#N/A</v>
      </c>
      <c r="BN162" s="164" t="e">
        <f t="shared" si="58"/>
        <v>#N/A</v>
      </c>
      <c r="BO162" s="165" t="e">
        <f t="shared" si="59"/>
        <v>#N/A</v>
      </c>
      <c r="BP162" s="154" t="e">
        <f t="shared" si="60"/>
        <v>#N/A</v>
      </c>
      <c r="BQ162" s="155" t="e">
        <f t="shared" si="61"/>
        <v>#N/A</v>
      </c>
      <c r="BR162" s="153" t="e">
        <f t="shared" si="62"/>
        <v>#N/A</v>
      </c>
      <c r="BS162" s="154" t="e">
        <f t="shared" si="63"/>
        <v>#N/A</v>
      </c>
      <c r="BT162" s="164" t="e">
        <f t="shared" si="64"/>
        <v>#N/A</v>
      </c>
      <c r="BU162" s="165" t="e">
        <f t="shared" si="65"/>
        <v>#N/A</v>
      </c>
      <c r="BV162" s="154" t="e">
        <f t="shared" si="66"/>
        <v>#N/A</v>
      </c>
      <c r="BW162" s="154" t="e">
        <f t="shared" si="67"/>
        <v>#N/A</v>
      </c>
      <c r="BX162" s="164" t="e">
        <f t="shared" si="68"/>
        <v>#N/A</v>
      </c>
      <c r="BY162" s="165" t="e">
        <f t="shared" si="69"/>
        <v>#N/A</v>
      </c>
      <c r="BZ162" s="154" t="e">
        <f t="shared" si="70"/>
        <v>#N/A</v>
      </c>
      <c r="CA162" s="154" t="e">
        <f t="shared" si="71"/>
        <v>#N/A</v>
      </c>
      <c r="CB162" s="164" t="e">
        <f t="shared" si="72"/>
        <v>#N/A</v>
      </c>
      <c r="CC162" s="165" t="e">
        <f t="shared" si="73"/>
        <v>#N/A</v>
      </c>
      <c r="CD162" s="154" t="e">
        <f t="shared" si="74"/>
        <v>#N/A</v>
      </c>
      <c r="CE162" s="155" t="e">
        <f t="shared" si="75"/>
        <v>#N/A</v>
      </c>
    </row>
    <row r="163" spans="2:83" s="59" customFormat="1" hidden="1" x14ac:dyDescent="0.2">
      <c r="B163" s="59" t="e">
        <f t="shared" si="17"/>
        <v>#N/A</v>
      </c>
      <c r="C163" s="67" t="e">
        <f t="shared" si="76"/>
        <v>#N/A</v>
      </c>
      <c r="D163" s="67"/>
      <c r="E163" s="67" t="e">
        <f>IF(C163&lt;&gt;" ",$B$9, " ")</f>
        <v>#N/A</v>
      </c>
      <c r="F163" s="68" t="e">
        <f>IF(C163&lt;&gt;" ",((10.4394*(($C163^1.852)/(($B$59^1.852)*(VLOOKUP($B$17,'Hidden Data'!$A$4:$E$17,(IF($B$18="SCH 40",3,IF($B$18="SCH 80",4,5))))^4.8655))*$B$16))+IF($B$15&lt;2,0,(10.4394*((($C$19/100*$C163)^1.852)/(($B$59^1.852)*(VLOOKUP($B$20,'Hidden Data'!$A$4:$E$17,(IF($B$21="SCH 40",3,IF($B$21="SCH 80",4,5))))^4.8655))*$B$19)))+IF($B$15&lt;3,0,(10.4394*((($C$22/100*$C163)^1.852)/(($B$59^1.852)*(VLOOKUP($B$23,'Hidden Data'!$A$4:$E$17,(IF($B$24="SCH 40",3,IF($B$24="SCH 80",4,5))))^4.8655))*$B$22)))+K163+L163+M163+P163+Q163+R163+S163+T163)*(1+$B$42/100), " ")</f>
        <v>#N/A</v>
      </c>
      <c r="G163" s="68" t="e">
        <f t="shared" si="77"/>
        <v>#N/A</v>
      </c>
      <c r="H163" s="68"/>
      <c r="I163" s="68" t="e">
        <f t="shared" si="8"/>
        <v>#N/A</v>
      </c>
      <c r="J163" s="68" t="e">
        <f>IF(C163&lt;&gt;" ",IF($B$48="Spider Valve",($C163/448.83*(('Spider Valve Sizing'!$B$10^2*19.64*$B$60*SQRT($B$49))/'Spider Valve Sizing'!$B$25))^2/(2*$B$60^2*(PI()/4*('Spider Valve Sizing'!$B$10/12)^2)^2*32.2),0)," ")</f>
        <v>#N/A</v>
      </c>
      <c r="K163" s="68" t="e">
        <f>IF(C163&lt;&gt;" ",(IF($B$26="No",0,(10.4394*(((1/$B$27*$C163)^1.852)/(($B$59^1.852)*(VLOOKUP($B$29,'Hidden Data'!$A$4:$E$17,(IF($B$30="SCH 40",3,IF($B$30="SCH 80",4,5))))^4.8655))*($B$28/3)))))," ")</f>
        <v>#N/A</v>
      </c>
      <c r="L163" s="67" t="e">
        <f t="shared" si="9"/>
        <v>#N/A</v>
      </c>
      <c r="M163" s="67" t="e">
        <f t="shared" si="10"/>
        <v>#N/A</v>
      </c>
      <c r="N163" s="69">
        <f>IF($B$48="Low Pressure Pipe",(IF($C163&lt;&gt;" ",($B$50*$AC$564)," ")),IF($B$48="Spider Valve",(IF($C163&lt;&gt;" ",(($B$60*(PI()/4*'Spider Valve Sizing'!$B$10^2)/144*SQRT(2*32.2*$B$49))*448.83)/(('Spider Valve Sizing'!$B$10^2*19.64*$B$60*SQRT($B$49))/'Spider Valve Sizing'!$B$25)," ")),IF(AND(OR($B$48="Non-Pressurized",$B$48="force main")=TRUE,$C$49="yes"),$F$49,NA())))</f>
        <v>30</v>
      </c>
      <c r="O163" s="68" t="e">
        <f t="shared" si="11"/>
        <v>#N/A</v>
      </c>
      <c r="P163" s="68" t="e">
        <f>IF($C163&lt;&gt;" ",IF($A$34="",0,(10.4394*((($C163*$D$34/100)^1.852)/(($B$59^1.852)*(VLOOKUP($B$34,'Hidden Data'!$A$4:$E$17,(IF($B$18="SCH 40",3,IF($B$18="SCH 80",4,5))))^4.8655))*'Hidden Data'!$E$118)))," ")</f>
        <v>#N/A</v>
      </c>
      <c r="Q163" s="68" t="e">
        <f>IF($C163&lt;&gt;" ",IF($A$35="",0,(10.4394*((($C163*$D$35/100)^1.852)/(($B$59^1.852)*(VLOOKUP($B$35,'Hidden Data'!$A$4:$E$17,(IF($B$18="SCH 40",3,IF($B$18="SCH 80",4,5))))^4.8655))*'Hidden Data'!$E$119)))," ")</f>
        <v>#N/A</v>
      </c>
      <c r="R163" s="68" t="e">
        <f>IF($C163&lt;&gt;" ",IF($A$36="",0,(10.4394*((($C163*$D$36/100)^1.852)/(($B$59^1.852)*(VLOOKUP($B$36,'Hidden Data'!$A$4:$E$17,(IF($B$18="SCH 40",3,IF($B$18="SCH 80",4,5))))^4.8655))*'Hidden Data'!$E$120)))," ")</f>
        <v>#N/A</v>
      </c>
      <c r="S163" s="68" t="e">
        <f>IF($C163&lt;&gt;" ",IF($A$37="",0,(10.4394*((($C163*$D$37/100)^1.852)/(($B$59^1.852)*(VLOOKUP($B$37,'Hidden Data'!$A$4:$E$17,(IF($B$18="SCH 40",3,IF($B$18="SCH 80",4,5))))^4.8655))*'Hidden Data'!$E$121)))," ")</f>
        <v>#N/A</v>
      </c>
      <c r="T163" s="68" t="e">
        <f>IF($C163&lt;&gt;" ",IF($A$38="",0,(10.4394*((($C163*$D$38/100)^1.852)/(($B$59^1.852)*(VLOOKUP($B$38,'Hidden Data'!$A$4:$E$17,(IF($B$18="SCH 40",3,IF($B$18="SCH 80",4,5))))^4.8655))*'Hidden Data'!$E$122)))," ")</f>
        <v>#N/A</v>
      </c>
      <c r="U163" s="67" t="e">
        <f t="shared" si="12"/>
        <v>#N/A</v>
      </c>
      <c r="V163" s="175" t="e">
        <f t="shared" si="15"/>
        <v>#N/A</v>
      </c>
      <c r="W163" s="175" t="e">
        <f t="shared" si="16"/>
        <v>#N/A</v>
      </c>
      <c r="Z163" s="141" t="e">
        <f t="shared" si="18"/>
        <v>#N/A</v>
      </c>
      <c r="AA163" s="141" t="e">
        <f t="shared" si="19"/>
        <v>#N/A</v>
      </c>
      <c r="AB163" s="153" t="e">
        <f t="shared" si="20"/>
        <v>#N/A</v>
      </c>
      <c r="AC163" s="154" t="e">
        <f t="shared" si="21"/>
        <v>#N/A</v>
      </c>
      <c r="AD163" s="164" t="e">
        <f t="shared" si="22"/>
        <v>#N/A</v>
      </c>
      <c r="AE163" s="165" t="e">
        <f t="shared" si="23"/>
        <v>#N/A</v>
      </c>
      <c r="AF163" s="154" t="e">
        <f t="shared" si="24"/>
        <v>#N/A</v>
      </c>
      <c r="AG163" s="154" t="e">
        <f t="shared" si="25"/>
        <v>#N/A</v>
      </c>
      <c r="AH163" s="164" t="e">
        <f t="shared" si="26"/>
        <v>#N/A</v>
      </c>
      <c r="AI163" s="165" t="e">
        <f t="shared" si="27"/>
        <v>#N/A</v>
      </c>
      <c r="AJ163" s="154" t="e">
        <f t="shared" si="28"/>
        <v>#N/A</v>
      </c>
      <c r="AK163" s="154" t="e">
        <f t="shared" si="29"/>
        <v>#N/A</v>
      </c>
      <c r="AL163" s="164" t="e">
        <f t="shared" si="30"/>
        <v>#N/A</v>
      </c>
      <c r="AM163" s="165" t="e">
        <f t="shared" si="31"/>
        <v>#N/A</v>
      </c>
      <c r="AN163" s="154" t="e">
        <f t="shared" si="32"/>
        <v>#N/A</v>
      </c>
      <c r="AO163" s="155" t="e">
        <f t="shared" si="33"/>
        <v>#N/A</v>
      </c>
      <c r="AP163" s="153" t="e">
        <f t="shared" si="34"/>
        <v>#N/A</v>
      </c>
      <c r="AQ163" s="154" t="e">
        <f t="shared" si="35"/>
        <v>#N/A</v>
      </c>
      <c r="AR163" s="164" t="e">
        <f t="shared" si="36"/>
        <v>#N/A</v>
      </c>
      <c r="AS163" s="165" t="e">
        <f t="shared" si="37"/>
        <v>#N/A</v>
      </c>
      <c r="AT163" s="154" t="e">
        <f t="shared" si="38"/>
        <v>#N/A</v>
      </c>
      <c r="AU163" s="154" t="e">
        <f t="shared" si="39"/>
        <v>#N/A</v>
      </c>
      <c r="AV163" s="164" t="e">
        <f t="shared" si="40"/>
        <v>#N/A</v>
      </c>
      <c r="AW163" s="165" t="e">
        <f t="shared" si="41"/>
        <v>#N/A</v>
      </c>
      <c r="AX163" s="154" t="e">
        <f t="shared" si="42"/>
        <v>#N/A</v>
      </c>
      <c r="AY163" s="154" t="e">
        <f t="shared" si="43"/>
        <v>#N/A</v>
      </c>
      <c r="AZ163" s="164" t="e">
        <f t="shared" si="44"/>
        <v>#N/A</v>
      </c>
      <c r="BA163" s="165" t="e">
        <f t="shared" si="45"/>
        <v>#N/A</v>
      </c>
      <c r="BB163" s="154" t="e">
        <f t="shared" si="46"/>
        <v>#N/A</v>
      </c>
      <c r="BC163" s="155" t="e">
        <f t="shared" si="47"/>
        <v>#N/A</v>
      </c>
      <c r="BD163" s="153" t="e">
        <f t="shared" si="48"/>
        <v>#N/A</v>
      </c>
      <c r="BE163" s="154" t="e">
        <f t="shared" si="49"/>
        <v>#N/A</v>
      </c>
      <c r="BF163" s="164" t="e">
        <f t="shared" si="50"/>
        <v>#N/A</v>
      </c>
      <c r="BG163" s="165" t="e">
        <f t="shared" si="51"/>
        <v>#N/A</v>
      </c>
      <c r="BH163" s="154" t="e">
        <f t="shared" si="52"/>
        <v>#N/A</v>
      </c>
      <c r="BI163" s="154" t="e">
        <f t="shared" si="53"/>
        <v>#N/A</v>
      </c>
      <c r="BJ163" s="164" t="e">
        <f t="shared" si="54"/>
        <v>#N/A</v>
      </c>
      <c r="BK163" s="165" t="e">
        <f t="shared" si="55"/>
        <v>#N/A</v>
      </c>
      <c r="BL163" s="154" t="e">
        <f t="shared" si="56"/>
        <v>#N/A</v>
      </c>
      <c r="BM163" s="154" t="e">
        <f t="shared" si="57"/>
        <v>#N/A</v>
      </c>
      <c r="BN163" s="164" t="e">
        <f t="shared" si="58"/>
        <v>#N/A</v>
      </c>
      <c r="BO163" s="165" t="e">
        <f t="shared" si="59"/>
        <v>#N/A</v>
      </c>
      <c r="BP163" s="154" t="e">
        <f t="shared" si="60"/>
        <v>#N/A</v>
      </c>
      <c r="BQ163" s="155" t="e">
        <f t="shared" si="61"/>
        <v>#N/A</v>
      </c>
      <c r="BR163" s="153" t="e">
        <f t="shared" si="62"/>
        <v>#N/A</v>
      </c>
      <c r="BS163" s="154" t="e">
        <f t="shared" si="63"/>
        <v>#N/A</v>
      </c>
      <c r="BT163" s="164" t="e">
        <f t="shared" si="64"/>
        <v>#N/A</v>
      </c>
      <c r="BU163" s="165" t="e">
        <f t="shared" si="65"/>
        <v>#N/A</v>
      </c>
      <c r="BV163" s="154" t="e">
        <f t="shared" si="66"/>
        <v>#N/A</v>
      </c>
      <c r="BW163" s="154" t="e">
        <f t="shared" si="67"/>
        <v>#N/A</v>
      </c>
      <c r="BX163" s="164" t="e">
        <f t="shared" si="68"/>
        <v>#N/A</v>
      </c>
      <c r="BY163" s="165" t="e">
        <f t="shared" si="69"/>
        <v>#N/A</v>
      </c>
      <c r="BZ163" s="154" t="e">
        <f t="shared" si="70"/>
        <v>#N/A</v>
      </c>
      <c r="CA163" s="154" t="e">
        <f t="shared" si="71"/>
        <v>#N/A</v>
      </c>
      <c r="CB163" s="164" t="e">
        <f t="shared" si="72"/>
        <v>#N/A</v>
      </c>
      <c r="CC163" s="165" t="e">
        <f t="shared" si="73"/>
        <v>#N/A</v>
      </c>
      <c r="CD163" s="154" t="e">
        <f t="shared" si="74"/>
        <v>#N/A</v>
      </c>
      <c r="CE163" s="155" t="e">
        <f t="shared" si="75"/>
        <v>#N/A</v>
      </c>
    </row>
    <row r="164" spans="2:83" s="59" customFormat="1" hidden="1" x14ac:dyDescent="0.2">
      <c r="B164" s="59" t="e">
        <f t="shared" si="17"/>
        <v>#N/A</v>
      </c>
      <c r="C164" s="67" t="e">
        <f t="shared" si="76"/>
        <v>#N/A</v>
      </c>
      <c r="D164" s="67"/>
      <c r="E164" s="67" t="e">
        <f>IF(C164&lt;&gt;" ",$B$9, " ")</f>
        <v>#N/A</v>
      </c>
      <c r="F164" s="68" t="e">
        <f>IF(C164&lt;&gt;" ",((10.4394*(($C164^1.852)/(($B$59^1.852)*(VLOOKUP($B$17,'Hidden Data'!$A$4:$E$17,(IF($B$18="SCH 40",3,IF($B$18="SCH 80",4,5))))^4.8655))*$B$16))+IF($B$15&lt;2,0,(10.4394*((($C$19/100*$C164)^1.852)/(($B$59^1.852)*(VLOOKUP($B$20,'Hidden Data'!$A$4:$E$17,(IF($B$21="SCH 40",3,IF($B$21="SCH 80",4,5))))^4.8655))*$B$19)))+IF($B$15&lt;3,0,(10.4394*((($C$22/100*$C164)^1.852)/(($B$59^1.852)*(VLOOKUP($B$23,'Hidden Data'!$A$4:$E$17,(IF($B$24="SCH 40",3,IF($B$24="SCH 80",4,5))))^4.8655))*$B$22)))+K164+L164+M164+P164+Q164+R164+S164+T164)*(1+$B$42/100), " ")</f>
        <v>#N/A</v>
      </c>
      <c r="G164" s="68" t="e">
        <f t="shared" si="77"/>
        <v>#N/A</v>
      </c>
      <c r="H164" s="68"/>
      <c r="I164" s="68" t="e">
        <f t="shared" si="8"/>
        <v>#N/A</v>
      </c>
      <c r="J164" s="68" t="e">
        <f>IF(C164&lt;&gt;" ",IF($B$48="Spider Valve",($C164/448.83*(('Spider Valve Sizing'!$B$10^2*19.64*$B$60*SQRT($B$49))/'Spider Valve Sizing'!$B$25))^2/(2*$B$60^2*(PI()/4*('Spider Valve Sizing'!$B$10/12)^2)^2*32.2),0)," ")</f>
        <v>#N/A</v>
      </c>
      <c r="K164" s="68" t="e">
        <f>IF(C164&lt;&gt;" ",(IF($B$26="No",0,(10.4394*(((1/$B$27*$C164)^1.852)/(($B$59^1.852)*(VLOOKUP($B$29,'Hidden Data'!$A$4:$E$17,(IF($B$30="SCH 40",3,IF($B$30="SCH 80",4,5))))^4.8655))*($B$28/3)))))," ")</f>
        <v>#N/A</v>
      </c>
      <c r="L164" s="67" t="e">
        <f t="shared" si="9"/>
        <v>#N/A</v>
      </c>
      <c r="M164" s="67" t="e">
        <f t="shared" si="10"/>
        <v>#N/A</v>
      </c>
      <c r="N164" s="69">
        <f>IF($B$48="Low Pressure Pipe",(IF($C164&lt;&gt;" ",($B$50*$AC$564)," ")),IF($B$48="Spider Valve",(IF($C164&lt;&gt;" ",(($B$60*(PI()/4*'Spider Valve Sizing'!$B$10^2)/144*SQRT(2*32.2*$B$49))*448.83)/(('Spider Valve Sizing'!$B$10^2*19.64*$B$60*SQRT($B$49))/'Spider Valve Sizing'!$B$25)," ")),IF(AND(OR($B$48="Non-Pressurized",$B$48="force main")=TRUE,$C$49="yes"),$F$49,NA())))</f>
        <v>30</v>
      </c>
      <c r="O164" s="68" t="e">
        <f t="shared" si="11"/>
        <v>#N/A</v>
      </c>
      <c r="P164" s="68" t="e">
        <f>IF($C164&lt;&gt;" ",IF($A$34="",0,(10.4394*((($C164*$D$34/100)^1.852)/(($B$59^1.852)*(VLOOKUP($B$34,'Hidden Data'!$A$4:$E$17,(IF($B$18="SCH 40",3,IF($B$18="SCH 80",4,5))))^4.8655))*'Hidden Data'!$E$118)))," ")</f>
        <v>#N/A</v>
      </c>
      <c r="Q164" s="68" t="e">
        <f>IF($C164&lt;&gt;" ",IF($A$35="",0,(10.4394*((($C164*$D$35/100)^1.852)/(($B$59^1.852)*(VLOOKUP($B$35,'Hidden Data'!$A$4:$E$17,(IF($B$18="SCH 40",3,IF($B$18="SCH 80",4,5))))^4.8655))*'Hidden Data'!$E$119)))," ")</f>
        <v>#N/A</v>
      </c>
      <c r="R164" s="68" t="e">
        <f>IF($C164&lt;&gt;" ",IF($A$36="",0,(10.4394*((($C164*$D$36/100)^1.852)/(($B$59^1.852)*(VLOOKUP($B$36,'Hidden Data'!$A$4:$E$17,(IF($B$18="SCH 40",3,IF($B$18="SCH 80",4,5))))^4.8655))*'Hidden Data'!$E$120)))," ")</f>
        <v>#N/A</v>
      </c>
      <c r="S164" s="68" t="e">
        <f>IF($C164&lt;&gt;" ",IF($A$37="",0,(10.4394*((($C164*$D$37/100)^1.852)/(($B$59^1.852)*(VLOOKUP($B$37,'Hidden Data'!$A$4:$E$17,(IF($B$18="SCH 40",3,IF($B$18="SCH 80",4,5))))^4.8655))*'Hidden Data'!$E$121)))," ")</f>
        <v>#N/A</v>
      </c>
      <c r="T164" s="68" t="e">
        <f>IF($C164&lt;&gt;" ",IF($A$38="",0,(10.4394*((($C164*$D$38/100)^1.852)/(($B$59^1.852)*(VLOOKUP($B$38,'Hidden Data'!$A$4:$E$17,(IF($B$18="SCH 40",3,IF($B$18="SCH 80",4,5))))^4.8655))*'Hidden Data'!$E$122)))," ")</f>
        <v>#N/A</v>
      </c>
      <c r="U164" s="67" t="e">
        <f t="shared" si="12"/>
        <v>#N/A</v>
      </c>
      <c r="V164" s="175" t="e">
        <f t="shared" si="15"/>
        <v>#N/A</v>
      </c>
      <c r="W164" s="175" t="e">
        <f t="shared" si="16"/>
        <v>#N/A</v>
      </c>
      <c r="Z164" s="141" t="e">
        <f t="shared" si="18"/>
        <v>#N/A</v>
      </c>
      <c r="AA164" s="141" t="e">
        <f t="shared" si="19"/>
        <v>#N/A</v>
      </c>
      <c r="AB164" s="153" t="e">
        <f t="shared" si="20"/>
        <v>#N/A</v>
      </c>
      <c r="AC164" s="154" t="e">
        <f t="shared" si="21"/>
        <v>#N/A</v>
      </c>
      <c r="AD164" s="164" t="e">
        <f t="shared" si="22"/>
        <v>#N/A</v>
      </c>
      <c r="AE164" s="165" t="e">
        <f t="shared" si="23"/>
        <v>#N/A</v>
      </c>
      <c r="AF164" s="154" t="e">
        <f t="shared" si="24"/>
        <v>#N/A</v>
      </c>
      <c r="AG164" s="154" t="e">
        <f t="shared" si="25"/>
        <v>#N/A</v>
      </c>
      <c r="AH164" s="164" t="e">
        <f t="shared" si="26"/>
        <v>#N/A</v>
      </c>
      <c r="AI164" s="165" t="e">
        <f t="shared" si="27"/>
        <v>#N/A</v>
      </c>
      <c r="AJ164" s="154" t="e">
        <f t="shared" si="28"/>
        <v>#N/A</v>
      </c>
      <c r="AK164" s="154" t="e">
        <f t="shared" si="29"/>
        <v>#N/A</v>
      </c>
      <c r="AL164" s="164" t="e">
        <f t="shared" si="30"/>
        <v>#N/A</v>
      </c>
      <c r="AM164" s="165" t="e">
        <f t="shared" si="31"/>
        <v>#N/A</v>
      </c>
      <c r="AN164" s="154" t="e">
        <f t="shared" si="32"/>
        <v>#N/A</v>
      </c>
      <c r="AO164" s="155" t="e">
        <f t="shared" si="33"/>
        <v>#N/A</v>
      </c>
      <c r="AP164" s="153" t="e">
        <f t="shared" si="34"/>
        <v>#N/A</v>
      </c>
      <c r="AQ164" s="154" t="e">
        <f t="shared" si="35"/>
        <v>#N/A</v>
      </c>
      <c r="AR164" s="164" t="e">
        <f t="shared" si="36"/>
        <v>#N/A</v>
      </c>
      <c r="AS164" s="165" t="e">
        <f t="shared" si="37"/>
        <v>#N/A</v>
      </c>
      <c r="AT164" s="154" t="e">
        <f t="shared" si="38"/>
        <v>#N/A</v>
      </c>
      <c r="AU164" s="154" t="e">
        <f t="shared" si="39"/>
        <v>#N/A</v>
      </c>
      <c r="AV164" s="164" t="e">
        <f t="shared" si="40"/>
        <v>#N/A</v>
      </c>
      <c r="AW164" s="165" t="e">
        <f t="shared" si="41"/>
        <v>#N/A</v>
      </c>
      <c r="AX164" s="154" t="e">
        <f t="shared" si="42"/>
        <v>#N/A</v>
      </c>
      <c r="AY164" s="154" t="e">
        <f t="shared" si="43"/>
        <v>#N/A</v>
      </c>
      <c r="AZ164" s="164" t="e">
        <f t="shared" si="44"/>
        <v>#N/A</v>
      </c>
      <c r="BA164" s="165" t="e">
        <f t="shared" si="45"/>
        <v>#N/A</v>
      </c>
      <c r="BB164" s="154" t="e">
        <f t="shared" si="46"/>
        <v>#N/A</v>
      </c>
      <c r="BC164" s="155" t="e">
        <f t="shared" si="47"/>
        <v>#N/A</v>
      </c>
      <c r="BD164" s="153" t="e">
        <f t="shared" si="48"/>
        <v>#N/A</v>
      </c>
      <c r="BE164" s="154" t="e">
        <f t="shared" si="49"/>
        <v>#N/A</v>
      </c>
      <c r="BF164" s="164" t="e">
        <f t="shared" si="50"/>
        <v>#N/A</v>
      </c>
      <c r="BG164" s="165" t="e">
        <f t="shared" si="51"/>
        <v>#N/A</v>
      </c>
      <c r="BH164" s="154" t="e">
        <f t="shared" si="52"/>
        <v>#N/A</v>
      </c>
      <c r="BI164" s="154" t="e">
        <f t="shared" si="53"/>
        <v>#N/A</v>
      </c>
      <c r="BJ164" s="164" t="e">
        <f t="shared" si="54"/>
        <v>#N/A</v>
      </c>
      <c r="BK164" s="165" t="e">
        <f t="shared" si="55"/>
        <v>#N/A</v>
      </c>
      <c r="BL164" s="154" t="e">
        <f t="shared" si="56"/>
        <v>#N/A</v>
      </c>
      <c r="BM164" s="154" t="e">
        <f t="shared" si="57"/>
        <v>#N/A</v>
      </c>
      <c r="BN164" s="164" t="e">
        <f t="shared" si="58"/>
        <v>#N/A</v>
      </c>
      <c r="BO164" s="165" t="e">
        <f t="shared" si="59"/>
        <v>#N/A</v>
      </c>
      <c r="BP164" s="154" t="e">
        <f t="shared" si="60"/>
        <v>#N/A</v>
      </c>
      <c r="BQ164" s="155" t="e">
        <f t="shared" si="61"/>
        <v>#N/A</v>
      </c>
      <c r="BR164" s="153" t="e">
        <f t="shared" si="62"/>
        <v>#N/A</v>
      </c>
      <c r="BS164" s="154" t="e">
        <f t="shared" si="63"/>
        <v>#N/A</v>
      </c>
      <c r="BT164" s="164" t="e">
        <f t="shared" si="64"/>
        <v>#N/A</v>
      </c>
      <c r="BU164" s="165" t="e">
        <f t="shared" si="65"/>
        <v>#N/A</v>
      </c>
      <c r="BV164" s="154" t="e">
        <f t="shared" si="66"/>
        <v>#N/A</v>
      </c>
      <c r="BW164" s="154" t="e">
        <f t="shared" si="67"/>
        <v>#N/A</v>
      </c>
      <c r="BX164" s="164" t="e">
        <f t="shared" si="68"/>
        <v>#N/A</v>
      </c>
      <c r="BY164" s="165" t="e">
        <f t="shared" si="69"/>
        <v>#N/A</v>
      </c>
      <c r="BZ164" s="154" t="e">
        <f t="shared" si="70"/>
        <v>#N/A</v>
      </c>
      <c r="CA164" s="154" t="e">
        <f t="shared" si="71"/>
        <v>#N/A</v>
      </c>
      <c r="CB164" s="164" t="e">
        <f t="shared" si="72"/>
        <v>#N/A</v>
      </c>
      <c r="CC164" s="165" t="e">
        <f t="shared" si="73"/>
        <v>#N/A</v>
      </c>
      <c r="CD164" s="154" t="e">
        <f t="shared" si="74"/>
        <v>#N/A</v>
      </c>
      <c r="CE164" s="155" t="e">
        <f t="shared" si="75"/>
        <v>#N/A</v>
      </c>
    </row>
    <row r="165" spans="2:83" s="59" customFormat="1" hidden="1" x14ac:dyDescent="0.2">
      <c r="B165" s="59" t="e">
        <f t="shared" si="17"/>
        <v>#N/A</v>
      </c>
      <c r="C165" s="67" t="e">
        <f t="shared" si="76"/>
        <v>#N/A</v>
      </c>
      <c r="D165" s="67"/>
      <c r="E165" s="67" t="e">
        <f>IF(C165&lt;&gt;" ",$B$9, " ")</f>
        <v>#N/A</v>
      </c>
      <c r="F165" s="68" t="e">
        <f>IF(C165&lt;&gt;" ",((10.4394*(($C165^1.852)/(($B$59^1.852)*(VLOOKUP($B$17,'Hidden Data'!$A$4:$E$17,(IF($B$18="SCH 40",3,IF($B$18="SCH 80",4,5))))^4.8655))*$B$16))+IF($B$15&lt;2,0,(10.4394*((($C$19/100*$C165)^1.852)/(($B$59^1.852)*(VLOOKUP($B$20,'Hidden Data'!$A$4:$E$17,(IF($B$21="SCH 40",3,IF($B$21="SCH 80",4,5))))^4.8655))*$B$19)))+IF($B$15&lt;3,0,(10.4394*((($C$22/100*$C165)^1.852)/(($B$59^1.852)*(VLOOKUP($B$23,'Hidden Data'!$A$4:$E$17,(IF($B$24="SCH 40",3,IF($B$24="SCH 80",4,5))))^4.8655))*$B$22)))+K165+L165+M165+P165+Q165+R165+S165+T165)*(1+$B$42/100), " ")</f>
        <v>#N/A</v>
      </c>
      <c r="G165" s="68" t="e">
        <f t="shared" si="77"/>
        <v>#N/A</v>
      </c>
      <c r="H165" s="68"/>
      <c r="I165" s="68" t="e">
        <f t="shared" ref="I165:I228" si="78">IF(C165&lt;&gt;" ",IF($B$48="Low Pressure Pipe",($C165/448.83/$B$50)^2/(2*$B$60^2*(PI()/4*($B$51/12)^2)^2*32.2),IF($B$48="Spider Valve",J165,IF($B$48="Force Main",U165,0))),0)</f>
        <v>#N/A</v>
      </c>
      <c r="J165" s="68" t="e">
        <f>IF(C165&lt;&gt;" ",IF($B$48="Spider Valve",($C165/448.83*(('Spider Valve Sizing'!$B$10^2*19.64*$B$60*SQRT($B$49))/'Spider Valve Sizing'!$B$25))^2/(2*$B$60^2*(PI()/4*('Spider Valve Sizing'!$B$10/12)^2)^2*32.2),0)," ")</f>
        <v>#N/A</v>
      </c>
      <c r="K165" s="68" t="e">
        <f>IF(C165&lt;&gt;" ",(IF($B$26="No",0,(10.4394*(((1/$B$27*$C165)^1.852)/(($B$59^1.852)*(VLOOKUP($B$29,'Hidden Data'!$A$4:$E$17,(IF($B$30="SCH 40",3,IF($B$30="SCH 80",4,5))))^4.8655))*($B$28/3)))))," ")</f>
        <v>#N/A</v>
      </c>
      <c r="L165" s="67" t="e">
        <f t="shared" ref="L165:L228" si="79">IF(C165&lt;&gt;" ",(IF($B$43="Yes",(0.004*($C$43/100*$C165)^2+0.0938*($C$43/100*$C165)),0))," ")</f>
        <v>#N/A</v>
      </c>
      <c r="M165" s="67" t="e">
        <f t="shared" ref="M165:M228" si="80">IF(C165&lt;&gt;" ",(IF($B$44="Yes",(0.0002*($C$44/100*$C165)^2+0.0001*($C$44/100*$C165)),0))," ")</f>
        <v>#N/A</v>
      </c>
      <c r="N165" s="69">
        <f>IF($B$48="Low Pressure Pipe",(IF($C165&lt;&gt;" ",($B$50*$AC$564)," ")),IF($B$48="Spider Valve",(IF($C165&lt;&gt;" ",(($B$60*(PI()/4*'Spider Valve Sizing'!$B$10^2)/144*SQRT(2*32.2*$B$49))*448.83)/(('Spider Valve Sizing'!$B$10^2*19.64*$B$60*SQRT($B$49))/'Spider Valve Sizing'!$B$25)," ")),IF(AND(OR($B$48="Non-Pressurized",$B$48="force main")=TRUE,$C$49="yes"),$F$49,NA())))</f>
        <v>30</v>
      </c>
      <c r="O165" s="68" t="e">
        <f t="shared" ref="O165:O228" si="81">IF(C165&lt;&gt;" ",E165+F165+I165, " ")</f>
        <v>#N/A</v>
      </c>
      <c r="P165" s="68" t="e">
        <f>IF($C165&lt;&gt;" ",IF($A$34="",0,(10.4394*((($C165*$D$34/100)^1.852)/(($B$59^1.852)*(VLOOKUP($B$34,'Hidden Data'!$A$4:$E$17,(IF($B$18="SCH 40",3,IF($B$18="SCH 80",4,5))))^4.8655))*'Hidden Data'!$E$118)))," ")</f>
        <v>#N/A</v>
      </c>
      <c r="Q165" s="68" t="e">
        <f>IF($C165&lt;&gt;" ",IF($A$35="",0,(10.4394*((($C165*$D$35/100)^1.852)/(($B$59^1.852)*(VLOOKUP($B$35,'Hidden Data'!$A$4:$E$17,(IF($B$18="SCH 40",3,IF($B$18="SCH 80",4,5))))^4.8655))*'Hidden Data'!$E$119)))," ")</f>
        <v>#N/A</v>
      </c>
      <c r="R165" s="68" t="e">
        <f>IF($C165&lt;&gt;" ",IF($A$36="",0,(10.4394*((($C165*$D$36/100)^1.852)/(($B$59^1.852)*(VLOOKUP($B$36,'Hidden Data'!$A$4:$E$17,(IF($B$18="SCH 40",3,IF($B$18="SCH 80",4,5))))^4.8655))*'Hidden Data'!$E$120)))," ")</f>
        <v>#N/A</v>
      </c>
      <c r="S165" s="68" t="e">
        <f>IF($C165&lt;&gt;" ",IF($A$37="",0,(10.4394*((($C165*$D$37/100)^1.852)/(($B$59^1.852)*(VLOOKUP($B$37,'Hidden Data'!$A$4:$E$17,(IF($B$18="SCH 40",3,IF($B$18="SCH 80",4,5))))^4.8655))*'Hidden Data'!$E$121)))," ")</f>
        <v>#N/A</v>
      </c>
      <c r="T165" s="68" t="e">
        <f>IF($C165&lt;&gt;" ",IF($A$38="",0,(10.4394*((($C165*$D$38/100)^1.852)/(($B$59^1.852)*(VLOOKUP($B$38,'Hidden Data'!$A$4:$E$17,(IF($B$18="SCH 40",3,IF($B$18="SCH 80",4,5))))^4.8655))*'Hidden Data'!$E$122)))," ")</f>
        <v>#N/A</v>
      </c>
      <c r="U165" s="67" t="e">
        <f t="shared" ref="U165:U228" si="82">IF(C165&lt;&gt;" ",IF($B$48="Force Main",$B$49*1,0),0)</f>
        <v>#N/A</v>
      </c>
      <c r="V165" s="175" t="e">
        <f t="shared" si="15"/>
        <v>#N/A</v>
      </c>
      <c r="W165" s="175" t="e">
        <f t="shared" si="16"/>
        <v>#N/A</v>
      </c>
      <c r="Z165" s="141" t="e">
        <f t="shared" si="18"/>
        <v>#N/A</v>
      </c>
      <c r="AA165" s="141" t="e">
        <f t="shared" si="19"/>
        <v>#N/A</v>
      </c>
      <c r="AB165" s="153" t="e">
        <f t="shared" si="20"/>
        <v>#N/A</v>
      </c>
      <c r="AC165" s="154" t="e">
        <f t="shared" si="21"/>
        <v>#N/A</v>
      </c>
      <c r="AD165" s="164" t="e">
        <f t="shared" si="22"/>
        <v>#N/A</v>
      </c>
      <c r="AE165" s="165" t="e">
        <f t="shared" si="23"/>
        <v>#N/A</v>
      </c>
      <c r="AF165" s="154" t="e">
        <f t="shared" si="24"/>
        <v>#N/A</v>
      </c>
      <c r="AG165" s="154" t="e">
        <f t="shared" si="25"/>
        <v>#N/A</v>
      </c>
      <c r="AH165" s="164" t="e">
        <f t="shared" si="26"/>
        <v>#N/A</v>
      </c>
      <c r="AI165" s="165" t="e">
        <f t="shared" si="27"/>
        <v>#N/A</v>
      </c>
      <c r="AJ165" s="154" t="e">
        <f t="shared" si="28"/>
        <v>#N/A</v>
      </c>
      <c r="AK165" s="154" t="e">
        <f t="shared" si="29"/>
        <v>#N/A</v>
      </c>
      <c r="AL165" s="164" t="e">
        <f t="shared" si="30"/>
        <v>#N/A</v>
      </c>
      <c r="AM165" s="165" t="e">
        <f t="shared" si="31"/>
        <v>#N/A</v>
      </c>
      <c r="AN165" s="154" t="e">
        <f t="shared" si="32"/>
        <v>#N/A</v>
      </c>
      <c r="AO165" s="155" t="e">
        <f t="shared" si="33"/>
        <v>#N/A</v>
      </c>
      <c r="AP165" s="153" t="e">
        <f t="shared" si="34"/>
        <v>#N/A</v>
      </c>
      <c r="AQ165" s="154" t="e">
        <f t="shared" si="35"/>
        <v>#N/A</v>
      </c>
      <c r="AR165" s="164" t="e">
        <f t="shared" si="36"/>
        <v>#N/A</v>
      </c>
      <c r="AS165" s="165" t="e">
        <f t="shared" si="37"/>
        <v>#N/A</v>
      </c>
      <c r="AT165" s="154" t="e">
        <f t="shared" si="38"/>
        <v>#N/A</v>
      </c>
      <c r="AU165" s="154" t="e">
        <f t="shared" si="39"/>
        <v>#N/A</v>
      </c>
      <c r="AV165" s="164" t="e">
        <f t="shared" si="40"/>
        <v>#N/A</v>
      </c>
      <c r="AW165" s="165" t="e">
        <f t="shared" si="41"/>
        <v>#N/A</v>
      </c>
      <c r="AX165" s="154" t="e">
        <f t="shared" si="42"/>
        <v>#N/A</v>
      </c>
      <c r="AY165" s="154" t="e">
        <f t="shared" si="43"/>
        <v>#N/A</v>
      </c>
      <c r="AZ165" s="164" t="e">
        <f t="shared" si="44"/>
        <v>#N/A</v>
      </c>
      <c r="BA165" s="165" t="e">
        <f t="shared" si="45"/>
        <v>#N/A</v>
      </c>
      <c r="BB165" s="154" t="e">
        <f t="shared" si="46"/>
        <v>#N/A</v>
      </c>
      <c r="BC165" s="155" t="e">
        <f t="shared" si="47"/>
        <v>#N/A</v>
      </c>
      <c r="BD165" s="153" t="e">
        <f t="shared" si="48"/>
        <v>#N/A</v>
      </c>
      <c r="BE165" s="154" t="e">
        <f t="shared" si="49"/>
        <v>#N/A</v>
      </c>
      <c r="BF165" s="164" t="e">
        <f t="shared" si="50"/>
        <v>#N/A</v>
      </c>
      <c r="BG165" s="165" t="e">
        <f t="shared" si="51"/>
        <v>#N/A</v>
      </c>
      <c r="BH165" s="154" t="e">
        <f t="shared" si="52"/>
        <v>#N/A</v>
      </c>
      <c r="BI165" s="154" t="e">
        <f t="shared" si="53"/>
        <v>#N/A</v>
      </c>
      <c r="BJ165" s="164" t="e">
        <f t="shared" si="54"/>
        <v>#N/A</v>
      </c>
      <c r="BK165" s="165" t="e">
        <f t="shared" si="55"/>
        <v>#N/A</v>
      </c>
      <c r="BL165" s="154" t="e">
        <f t="shared" si="56"/>
        <v>#N/A</v>
      </c>
      <c r="BM165" s="154" t="e">
        <f t="shared" si="57"/>
        <v>#N/A</v>
      </c>
      <c r="BN165" s="164" t="e">
        <f t="shared" si="58"/>
        <v>#N/A</v>
      </c>
      <c r="BO165" s="165" t="e">
        <f t="shared" si="59"/>
        <v>#N/A</v>
      </c>
      <c r="BP165" s="154" t="e">
        <f t="shared" si="60"/>
        <v>#N/A</v>
      </c>
      <c r="BQ165" s="155" t="e">
        <f t="shared" si="61"/>
        <v>#N/A</v>
      </c>
      <c r="BR165" s="153" t="e">
        <f t="shared" si="62"/>
        <v>#N/A</v>
      </c>
      <c r="BS165" s="154" t="e">
        <f t="shared" si="63"/>
        <v>#N/A</v>
      </c>
      <c r="BT165" s="164" t="e">
        <f t="shared" si="64"/>
        <v>#N/A</v>
      </c>
      <c r="BU165" s="165" t="e">
        <f t="shared" si="65"/>
        <v>#N/A</v>
      </c>
      <c r="BV165" s="154" t="e">
        <f t="shared" si="66"/>
        <v>#N/A</v>
      </c>
      <c r="BW165" s="154" t="e">
        <f t="shared" si="67"/>
        <v>#N/A</v>
      </c>
      <c r="BX165" s="164" t="e">
        <f t="shared" si="68"/>
        <v>#N/A</v>
      </c>
      <c r="BY165" s="165" t="e">
        <f t="shared" si="69"/>
        <v>#N/A</v>
      </c>
      <c r="BZ165" s="154" t="e">
        <f t="shared" si="70"/>
        <v>#N/A</v>
      </c>
      <c r="CA165" s="154" t="e">
        <f t="shared" si="71"/>
        <v>#N/A</v>
      </c>
      <c r="CB165" s="164" t="e">
        <f t="shared" si="72"/>
        <v>#N/A</v>
      </c>
      <c r="CC165" s="165" t="e">
        <f t="shared" si="73"/>
        <v>#N/A</v>
      </c>
      <c r="CD165" s="154" t="e">
        <f t="shared" si="74"/>
        <v>#N/A</v>
      </c>
      <c r="CE165" s="155" t="e">
        <f t="shared" si="75"/>
        <v>#N/A</v>
      </c>
    </row>
    <row r="166" spans="2:83" s="59" customFormat="1" hidden="1" x14ac:dyDescent="0.2">
      <c r="B166" s="59" t="e">
        <f t="shared" si="17"/>
        <v>#N/A</v>
      </c>
      <c r="C166" s="67" t="e">
        <f t="shared" ref="C166:C201" si="83">IF(C165&gt;=$P$51,NA(), C165+2)</f>
        <v>#N/A</v>
      </c>
      <c r="D166" s="67"/>
      <c r="E166" s="67" t="e">
        <f>IF(C166&lt;&gt;" ",$B$9, " ")</f>
        <v>#N/A</v>
      </c>
      <c r="F166" s="68" t="e">
        <f>IF(C166&lt;&gt;" ",((10.4394*(($C166^1.852)/(($B$59^1.852)*(VLOOKUP($B$17,'Hidden Data'!$A$4:$E$17,(IF($B$18="SCH 40",3,IF($B$18="SCH 80",4,5))))^4.8655))*$B$16))+IF($B$15&lt;2,0,(10.4394*((($C$19/100*$C166)^1.852)/(($B$59^1.852)*(VLOOKUP($B$20,'Hidden Data'!$A$4:$E$17,(IF($B$21="SCH 40",3,IF($B$21="SCH 80",4,5))))^4.8655))*$B$19)))+IF($B$15&lt;3,0,(10.4394*((($C$22/100*$C166)^1.852)/(($B$59^1.852)*(VLOOKUP($B$23,'Hidden Data'!$A$4:$E$17,(IF($B$24="SCH 40",3,IF($B$24="SCH 80",4,5))))^4.8655))*$B$22)))+K166+L166+M166+P166+Q166+R166+S166+T166)*(1+$B$42/100), " ")</f>
        <v>#N/A</v>
      </c>
      <c r="G166" s="68" t="e">
        <f t="shared" si="77"/>
        <v>#N/A</v>
      </c>
      <c r="H166" s="68"/>
      <c r="I166" s="68" t="e">
        <f t="shared" si="78"/>
        <v>#N/A</v>
      </c>
      <c r="J166" s="68" t="e">
        <f>IF(C166&lt;&gt;" ",IF($B$48="Spider Valve",($C166/448.83*(('Spider Valve Sizing'!$B$10^2*19.64*$B$60*SQRT($B$49))/'Spider Valve Sizing'!$B$25))^2/(2*$B$60^2*(PI()/4*('Spider Valve Sizing'!$B$10/12)^2)^2*32.2),0)," ")</f>
        <v>#N/A</v>
      </c>
      <c r="K166" s="68" t="e">
        <f>IF(C166&lt;&gt;" ",(IF($B$26="No",0,(10.4394*(((1/$B$27*$C166)^1.852)/(($B$59^1.852)*(VLOOKUP($B$29,'Hidden Data'!$A$4:$E$17,(IF($B$30="SCH 40",3,IF($B$30="SCH 80",4,5))))^4.8655))*($B$28/3)))))," ")</f>
        <v>#N/A</v>
      </c>
      <c r="L166" s="67" t="e">
        <f t="shared" si="79"/>
        <v>#N/A</v>
      </c>
      <c r="M166" s="67" t="e">
        <f t="shared" si="80"/>
        <v>#N/A</v>
      </c>
      <c r="N166" s="69">
        <f>IF($B$48="Low Pressure Pipe",(IF($C166&lt;&gt;" ",($B$50*$AC$564)," ")),IF($B$48="Spider Valve",(IF($C166&lt;&gt;" ",(($B$60*(PI()/4*'Spider Valve Sizing'!$B$10^2)/144*SQRT(2*32.2*$B$49))*448.83)/(('Spider Valve Sizing'!$B$10^2*19.64*$B$60*SQRT($B$49))/'Spider Valve Sizing'!$B$25)," ")),IF(AND(OR($B$48="Non-Pressurized",$B$48="force main")=TRUE,$C$49="yes"),$F$49,NA())))</f>
        <v>30</v>
      </c>
      <c r="O166" s="68" t="e">
        <f t="shared" si="81"/>
        <v>#N/A</v>
      </c>
      <c r="P166" s="68" t="e">
        <f>IF($C166&lt;&gt;" ",IF($A$34="",0,(10.4394*((($C166*$D$34/100)^1.852)/(($B$59^1.852)*(VLOOKUP($B$34,'Hidden Data'!$A$4:$E$17,(IF($B$18="SCH 40",3,IF($B$18="SCH 80",4,5))))^4.8655))*'Hidden Data'!$E$118)))," ")</f>
        <v>#N/A</v>
      </c>
      <c r="Q166" s="68" t="e">
        <f>IF($C166&lt;&gt;" ",IF($A$35="",0,(10.4394*((($C166*$D$35/100)^1.852)/(($B$59^1.852)*(VLOOKUP($B$35,'Hidden Data'!$A$4:$E$17,(IF($B$18="SCH 40",3,IF($B$18="SCH 80",4,5))))^4.8655))*'Hidden Data'!$E$119)))," ")</f>
        <v>#N/A</v>
      </c>
      <c r="R166" s="68" t="e">
        <f>IF($C166&lt;&gt;" ",IF($A$36="",0,(10.4394*((($C166*$D$36/100)^1.852)/(($B$59^1.852)*(VLOOKUP($B$36,'Hidden Data'!$A$4:$E$17,(IF($B$18="SCH 40",3,IF($B$18="SCH 80",4,5))))^4.8655))*'Hidden Data'!$E$120)))," ")</f>
        <v>#N/A</v>
      </c>
      <c r="S166" s="68" t="e">
        <f>IF($C166&lt;&gt;" ",IF($A$37="",0,(10.4394*((($C166*$D$37/100)^1.852)/(($B$59^1.852)*(VLOOKUP($B$37,'Hidden Data'!$A$4:$E$17,(IF($B$18="SCH 40",3,IF($B$18="SCH 80",4,5))))^4.8655))*'Hidden Data'!$E$121)))," ")</f>
        <v>#N/A</v>
      </c>
      <c r="T166" s="68" t="e">
        <f>IF($C166&lt;&gt;" ",IF($A$38="",0,(10.4394*((($C166*$D$38/100)^1.852)/(($B$59^1.852)*(VLOOKUP($B$38,'Hidden Data'!$A$4:$E$17,(IF($B$18="SCH 40",3,IF($B$18="SCH 80",4,5))))^4.8655))*'Hidden Data'!$E$122)))," ")</f>
        <v>#N/A</v>
      </c>
      <c r="U166" s="67" t="e">
        <f t="shared" si="82"/>
        <v>#N/A</v>
      </c>
      <c r="V166" s="175" t="e">
        <f t="shared" ref="V166:V229" si="84">($S$72*(PI()/4*$C$41^2)/144*SQRT(2*32.2*O166))*448.83</f>
        <v>#N/A</v>
      </c>
      <c r="W166" s="175" t="e">
        <f t="shared" ref="W166:W229" si="85">V166+C166</f>
        <v>#N/A</v>
      </c>
      <c r="Z166" s="141" t="e">
        <f t="shared" si="18"/>
        <v>#N/A</v>
      </c>
      <c r="AA166" s="141" t="e">
        <f t="shared" si="19"/>
        <v>#N/A</v>
      </c>
      <c r="AB166" s="153" t="e">
        <f t="shared" si="20"/>
        <v>#N/A</v>
      </c>
      <c r="AC166" s="154" t="e">
        <f t="shared" si="21"/>
        <v>#N/A</v>
      </c>
      <c r="AD166" s="164" t="e">
        <f t="shared" si="22"/>
        <v>#N/A</v>
      </c>
      <c r="AE166" s="165" t="e">
        <f t="shared" si="23"/>
        <v>#N/A</v>
      </c>
      <c r="AF166" s="154" t="e">
        <f t="shared" si="24"/>
        <v>#N/A</v>
      </c>
      <c r="AG166" s="154" t="e">
        <f t="shared" si="25"/>
        <v>#N/A</v>
      </c>
      <c r="AH166" s="164" t="e">
        <f t="shared" si="26"/>
        <v>#N/A</v>
      </c>
      <c r="AI166" s="165" t="e">
        <f t="shared" si="27"/>
        <v>#N/A</v>
      </c>
      <c r="AJ166" s="154" t="e">
        <f t="shared" si="28"/>
        <v>#N/A</v>
      </c>
      <c r="AK166" s="154" t="e">
        <f t="shared" si="29"/>
        <v>#N/A</v>
      </c>
      <c r="AL166" s="164" t="e">
        <f t="shared" si="30"/>
        <v>#N/A</v>
      </c>
      <c r="AM166" s="165" t="e">
        <f t="shared" si="31"/>
        <v>#N/A</v>
      </c>
      <c r="AN166" s="154" t="e">
        <f t="shared" si="32"/>
        <v>#N/A</v>
      </c>
      <c r="AO166" s="155" t="e">
        <f t="shared" si="33"/>
        <v>#N/A</v>
      </c>
      <c r="AP166" s="153" t="e">
        <f t="shared" si="34"/>
        <v>#N/A</v>
      </c>
      <c r="AQ166" s="154" t="e">
        <f t="shared" si="35"/>
        <v>#N/A</v>
      </c>
      <c r="AR166" s="164" t="e">
        <f t="shared" si="36"/>
        <v>#N/A</v>
      </c>
      <c r="AS166" s="165" t="e">
        <f t="shared" si="37"/>
        <v>#N/A</v>
      </c>
      <c r="AT166" s="154" t="e">
        <f t="shared" si="38"/>
        <v>#N/A</v>
      </c>
      <c r="AU166" s="154" t="e">
        <f t="shared" si="39"/>
        <v>#N/A</v>
      </c>
      <c r="AV166" s="164" t="e">
        <f t="shared" si="40"/>
        <v>#N/A</v>
      </c>
      <c r="AW166" s="165" t="e">
        <f t="shared" si="41"/>
        <v>#N/A</v>
      </c>
      <c r="AX166" s="154" t="e">
        <f t="shared" si="42"/>
        <v>#N/A</v>
      </c>
      <c r="AY166" s="154" t="e">
        <f t="shared" si="43"/>
        <v>#N/A</v>
      </c>
      <c r="AZ166" s="164" t="e">
        <f t="shared" si="44"/>
        <v>#N/A</v>
      </c>
      <c r="BA166" s="165" t="e">
        <f t="shared" si="45"/>
        <v>#N/A</v>
      </c>
      <c r="BB166" s="154" t="e">
        <f t="shared" si="46"/>
        <v>#N/A</v>
      </c>
      <c r="BC166" s="155" t="e">
        <f t="shared" si="47"/>
        <v>#N/A</v>
      </c>
      <c r="BD166" s="153" t="e">
        <f t="shared" si="48"/>
        <v>#N/A</v>
      </c>
      <c r="BE166" s="154" t="e">
        <f t="shared" si="49"/>
        <v>#N/A</v>
      </c>
      <c r="BF166" s="164" t="e">
        <f t="shared" si="50"/>
        <v>#N/A</v>
      </c>
      <c r="BG166" s="165" t="e">
        <f t="shared" si="51"/>
        <v>#N/A</v>
      </c>
      <c r="BH166" s="154" t="e">
        <f t="shared" si="52"/>
        <v>#N/A</v>
      </c>
      <c r="BI166" s="154" t="e">
        <f t="shared" si="53"/>
        <v>#N/A</v>
      </c>
      <c r="BJ166" s="164" t="e">
        <f t="shared" si="54"/>
        <v>#N/A</v>
      </c>
      <c r="BK166" s="165" t="e">
        <f t="shared" si="55"/>
        <v>#N/A</v>
      </c>
      <c r="BL166" s="154" t="e">
        <f t="shared" si="56"/>
        <v>#N/A</v>
      </c>
      <c r="BM166" s="154" t="e">
        <f t="shared" si="57"/>
        <v>#N/A</v>
      </c>
      <c r="BN166" s="164" t="e">
        <f t="shared" si="58"/>
        <v>#N/A</v>
      </c>
      <c r="BO166" s="165" t="e">
        <f t="shared" si="59"/>
        <v>#N/A</v>
      </c>
      <c r="BP166" s="154" t="e">
        <f t="shared" si="60"/>
        <v>#N/A</v>
      </c>
      <c r="BQ166" s="155" t="e">
        <f t="shared" si="61"/>
        <v>#N/A</v>
      </c>
      <c r="BR166" s="153" t="e">
        <f t="shared" si="62"/>
        <v>#N/A</v>
      </c>
      <c r="BS166" s="154" t="e">
        <f t="shared" si="63"/>
        <v>#N/A</v>
      </c>
      <c r="BT166" s="164" t="e">
        <f t="shared" si="64"/>
        <v>#N/A</v>
      </c>
      <c r="BU166" s="165" t="e">
        <f t="shared" si="65"/>
        <v>#N/A</v>
      </c>
      <c r="BV166" s="154" t="e">
        <f t="shared" si="66"/>
        <v>#N/A</v>
      </c>
      <c r="BW166" s="154" t="e">
        <f t="shared" si="67"/>
        <v>#N/A</v>
      </c>
      <c r="BX166" s="164" t="e">
        <f t="shared" si="68"/>
        <v>#N/A</v>
      </c>
      <c r="BY166" s="165" t="e">
        <f t="shared" si="69"/>
        <v>#N/A</v>
      </c>
      <c r="BZ166" s="154" t="e">
        <f t="shared" si="70"/>
        <v>#N/A</v>
      </c>
      <c r="CA166" s="154" t="e">
        <f t="shared" si="71"/>
        <v>#N/A</v>
      </c>
      <c r="CB166" s="164" t="e">
        <f t="shared" si="72"/>
        <v>#N/A</v>
      </c>
      <c r="CC166" s="165" t="e">
        <f t="shared" si="73"/>
        <v>#N/A</v>
      </c>
      <c r="CD166" s="154" t="e">
        <f t="shared" si="74"/>
        <v>#N/A</v>
      </c>
      <c r="CE166" s="155" t="e">
        <f t="shared" si="75"/>
        <v>#N/A</v>
      </c>
    </row>
    <row r="167" spans="2:83" s="59" customFormat="1" hidden="1" x14ac:dyDescent="0.2">
      <c r="B167" s="59" t="e">
        <f t="shared" ref="B167:B200" si="86">IF(C166&gt;=$P$51,NA(), C166+2)</f>
        <v>#N/A</v>
      </c>
      <c r="C167" s="67" t="e">
        <f t="shared" si="83"/>
        <v>#N/A</v>
      </c>
      <c r="D167" s="67"/>
      <c r="E167" s="67" t="e">
        <f>IF(C167&lt;&gt;" ",$B$9, " ")</f>
        <v>#N/A</v>
      </c>
      <c r="F167" s="68" t="e">
        <f>IF(C167&lt;&gt;" ",((10.4394*(($C167^1.852)/(($B$59^1.852)*(VLOOKUP($B$17,'Hidden Data'!$A$4:$E$17,(IF($B$18="SCH 40",3,IF($B$18="SCH 80",4,5))))^4.8655))*$B$16))+IF($B$15&lt;2,0,(10.4394*((($C$19/100*$C167)^1.852)/(($B$59^1.852)*(VLOOKUP($B$20,'Hidden Data'!$A$4:$E$17,(IF($B$21="SCH 40",3,IF($B$21="SCH 80",4,5))))^4.8655))*$B$19)))+IF($B$15&lt;3,0,(10.4394*((($C$22/100*$C167)^1.852)/(($B$59^1.852)*(VLOOKUP($B$23,'Hidden Data'!$A$4:$E$17,(IF($B$24="SCH 40",3,IF($B$24="SCH 80",4,5))))^4.8655))*$B$22)))+K167+L167+M167+P167+Q167+R167+S167+T167)*(1+$B$42/100), " ")</f>
        <v>#N/A</v>
      </c>
      <c r="G167" s="68" t="e">
        <f t="shared" si="77"/>
        <v>#N/A</v>
      </c>
      <c r="H167" s="68"/>
      <c r="I167" s="68" t="e">
        <f t="shared" si="78"/>
        <v>#N/A</v>
      </c>
      <c r="J167" s="68" t="e">
        <f>IF(C167&lt;&gt;" ",IF($B$48="Spider Valve",($C167/448.83*(('Spider Valve Sizing'!$B$10^2*19.64*$B$60*SQRT($B$49))/'Spider Valve Sizing'!$B$25))^2/(2*$B$60^2*(PI()/4*('Spider Valve Sizing'!$B$10/12)^2)^2*32.2),0)," ")</f>
        <v>#N/A</v>
      </c>
      <c r="K167" s="68" t="e">
        <f>IF(C167&lt;&gt;" ",(IF($B$26="No",0,(10.4394*(((1/$B$27*$C167)^1.852)/(($B$59^1.852)*(VLOOKUP($B$29,'Hidden Data'!$A$4:$E$17,(IF($B$30="SCH 40",3,IF($B$30="SCH 80",4,5))))^4.8655))*($B$28/3)))))," ")</f>
        <v>#N/A</v>
      </c>
      <c r="L167" s="67" t="e">
        <f t="shared" si="79"/>
        <v>#N/A</v>
      </c>
      <c r="M167" s="67" t="e">
        <f t="shared" si="80"/>
        <v>#N/A</v>
      </c>
      <c r="N167" s="69">
        <f>IF($B$48="Low Pressure Pipe",(IF($C167&lt;&gt;" ",($B$50*$AC$564)," ")),IF($B$48="Spider Valve",(IF($C167&lt;&gt;" ",(($B$60*(PI()/4*'Spider Valve Sizing'!$B$10^2)/144*SQRT(2*32.2*$B$49))*448.83)/(('Spider Valve Sizing'!$B$10^2*19.64*$B$60*SQRT($B$49))/'Spider Valve Sizing'!$B$25)," ")),IF(AND(OR($B$48="Non-Pressurized",$B$48="force main")=TRUE,$C$49="yes"),$F$49,NA())))</f>
        <v>30</v>
      </c>
      <c r="O167" s="68" t="e">
        <f t="shared" si="81"/>
        <v>#N/A</v>
      </c>
      <c r="P167" s="68" t="e">
        <f>IF($C167&lt;&gt;" ",IF($A$34="",0,(10.4394*((($C167*$D$34/100)^1.852)/(($B$59^1.852)*(VLOOKUP($B$34,'Hidden Data'!$A$4:$E$17,(IF($B$18="SCH 40",3,IF($B$18="SCH 80",4,5))))^4.8655))*'Hidden Data'!$E$118)))," ")</f>
        <v>#N/A</v>
      </c>
      <c r="Q167" s="68" t="e">
        <f>IF($C167&lt;&gt;" ",IF($A$35="",0,(10.4394*((($C167*$D$35/100)^1.852)/(($B$59^1.852)*(VLOOKUP($B$35,'Hidden Data'!$A$4:$E$17,(IF($B$18="SCH 40",3,IF($B$18="SCH 80",4,5))))^4.8655))*'Hidden Data'!$E$119)))," ")</f>
        <v>#N/A</v>
      </c>
      <c r="R167" s="68" t="e">
        <f>IF($C167&lt;&gt;" ",IF($A$36="",0,(10.4394*((($C167*$D$36/100)^1.852)/(($B$59^1.852)*(VLOOKUP($B$36,'Hidden Data'!$A$4:$E$17,(IF($B$18="SCH 40",3,IF($B$18="SCH 80",4,5))))^4.8655))*'Hidden Data'!$E$120)))," ")</f>
        <v>#N/A</v>
      </c>
      <c r="S167" s="68" t="e">
        <f>IF($C167&lt;&gt;" ",IF($A$37="",0,(10.4394*((($C167*$D$37/100)^1.852)/(($B$59^1.852)*(VLOOKUP($B$37,'Hidden Data'!$A$4:$E$17,(IF($B$18="SCH 40",3,IF($B$18="SCH 80",4,5))))^4.8655))*'Hidden Data'!$E$121)))," ")</f>
        <v>#N/A</v>
      </c>
      <c r="T167" s="68" t="e">
        <f>IF($C167&lt;&gt;" ",IF($A$38="",0,(10.4394*((($C167*$D$38/100)^1.852)/(($B$59^1.852)*(VLOOKUP($B$38,'Hidden Data'!$A$4:$E$17,(IF($B$18="SCH 40",3,IF($B$18="SCH 80",4,5))))^4.8655))*'Hidden Data'!$E$122)))," ")</f>
        <v>#N/A</v>
      </c>
      <c r="U167" s="67" t="e">
        <f t="shared" si="82"/>
        <v>#N/A</v>
      </c>
      <c r="V167" s="175" t="e">
        <f t="shared" si="84"/>
        <v>#N/A</v>
      </c>
      <c r="W167" s="175" t="e">
        <f t="shared" si="85"/>
        <v>#N/A</v>
      </c>
      <c r="Z167" s="141" t="e">
        <f t="shared" ref="Z167:Z230" si="87">(O166-O167)/(C166-C167)</f>
        <v>#N/A</v>
      </c>
      <c r="AA167" s="141" t="e">
        <f t="shared" ref="AA167:AA230" si="88">O166-(Z167*C166)</f>
        <v>#N/A</v>
      </c>
      <c r="AB167" s="153" t="e">
        <f t="shared" ref="AB167:AB230" si="89">IF(AND($P$77&lt;=($AA167-$Q$87)/($P$87-$Z167),($AA167-$Q$87)/($P$87-$Z167)&lt;=$P$78,$C166&lt;=($AA167-$Q$87)/($P$87-$Z167),($AA167-$Q$87)/($P$87-$Z167)&lt;=$C167)=TRUE,($AA167-$Q$87)/($P$87-$Z167),"")</f>
        <v>#N/A</v>
      </c>
      <c r="AC167" s="154" t="e">
        <f t="shared" ref="AC167:AC230" si="90">IF(AND($Q$77&gt;=$Z167*($AA167-$Q$87)/($P$87-$Z167)+$AA167,$Z167*($AA167-$Q$87)/($P$87-$Z167)+$AA167&gt;=$Q$78,$O166&lt;=$Z167*($AA167-$Q$87)/($P$87-$Z167)+$AA167,$Z167*($AA167-$Q$87)/($P$87-$Z167)+$AA167&lt;=$O167)=TRUE,$Z167*($AA167-$Q$87)/($P$87-$Z167)+$AA167,"")</f>
        <v>#N/A</v>
      </c>
      <c r="AD167" s="164" t="e">
        <f t="shared" ref="AD167:AD230" si="91">IF(AND($P$78&lt;=($AA167-$Q$88)/($P$88-$Z167),($AA167-$Q$88)/($P$88-$Z167)&lt;=$P$79,$C166&lt;=($AA167-$Q$88)/($P$88-$Z167),($AA167-$Q$88)/($P$88-$Z167)&lt;=$C167)=TRUE,($AA167-$Q$88)/($P$88-$Z167),"")</f>
        <v>#N/A</v>
      </c>
      <c r="AE167" s="165" t="e">
        <f t="shared" ref="AE167:AE230" si="92">IF(AND($Q$78&gt;=$Z167*($AA167-$Q$88)/($P$88-$Z167)+$AA167,$Z167*($AA167-$Q$88)/($P$88-$Z167)+$AA167&gt;=$Q$79,$O166&lt;=$Z167*($AA167-$Q$88)/($P$88-$Z167)+$AA167,$Z167*($AA167-$Q$88)/($P$88-$Z167)+$AA167&lt;=$O167)=TRUE,$Z167*($AA167-$Q$88)/($P$88-$Z167)+$AA167,"")</f>
        <v>#N/A</v>
      </c>
      <c r="AF167" s="154" t="e">
        <f t="shared" ref="AF167:AF230" si="93">IF(AND($P$79&lt;=($AA167-$Q$89)/($P$89-$Z167),($AA167-$Q$89)/($P$89-$Z167)&lt;=$P$80,$C166&lt;=($AA167-$Q$89)/($P$89-$Z167),($AA167-$Q$89)/($P$89-$Z167)&lt;=$C167)=TRUE,($AA167-$Q$89)/($P$89-$Z167),"")</f>
        <v>#N/A</v>
      </c>
      <c r="AG167" s="154" t="e">
        <f t="shared" ref="AG167:AG230" si="94">IF(AND($Q$79&gt;=$Z167*($AA167-$Q$89)/($P$89-$Z167)+$AA167,$Z167*($AA167-$Q$89)/($P$89-$Z167)+$AA167&gt;=$Q$80,$O166&lt;=$Z167*($AA167-$Q$89)/($P$89-$Z167)+$AA167,$Z167*($AA167-$Q$89)/($P$89-$Z167)+$AA167&lt;=$O167)=TRUE,$Z167*($AA167-$Q$89)/($P$89-$Z167)+$AA167,"")</f>
        <v>#N/A</v>
      </c>
      <c r="AH167" s="164" t="e">
        <f t="shared" ref="AH167:AH230" si="95">IF(AND($P$80&lt;=($AA167-$Q$90)/($P$90-$Z167),($AA167-$Q$90)/($P$90-$Z167)&lt;=$P$81,$C166&lt;=($AA167-$Q$90)/($P$90-$Z167),($AA167-$Q$90)/($P$90-$Z167)&lt;=$C167)=TRUE,($AA167-$Q$90)/($P$90-$Z167),"")</f>
        <v>#N/A</v>
      </c>
      <c r="AI167" s="165" t="e">
        <f t="shared" ref="AI167:AI230" si="96">IF(AND($Q$80&gt;=$Z167*($AA167-$Q$90)/($P$90-$Z167)+$AA167,$Z167*($AA167-$Q$90)/($P$90-$Z167)+$AA167&gt;=$Q$81,$O166&lt;=$Z167*($AA167-$Q$90)/($P$90-$Z167)+$AA167,$Z167*($AA167-$Q$90)/($P$90-$Z167)+$AA167&lt;=$O167)=TRUE,$Z167*($AA167-$Q$90)/($P$90-$Z167)+$AA167,"")</f>
        <v>#N/A</v>
      </c>
      <c r="AJ167" s="154" t="e">
        <f t="shared" ref="AJ167:AJ230" si="97">IF(AND($P$81&lt;=($AA167-$Q$91)/($P$91-$Z167),($AA167-$Q$91)/($P$91-$Z167)&lt;=$P$82,$C166&lt;=($AA167-$Q$91)/($P$91-$Z167),($AA167-$Q$91)/($P$91-$Z167)&lt;=$C167)=TRUE,($AA167-$Q$91)/($P$91-$Z167),"")</f>
        <v>#N/A</v>
      </c>
      <c r="AK167" s="154" t="e">
        <f t="shared" ref="AK167:AK230" si="98">IF(AND($Q$81&gt;=$Z167*($AA167-$Q$91)/($P$91-$Z167)+$AA167,$Z167*($AA167-$Q$91)/($P$91-$Z167)+$AA167&gt;=$Q$82,$O166&lt;=$Z167*($AA167-$Q$91)/($P$91-$Z167)+$AA167,$Z167*($AA167-$Q$91)/($P$91-$Z167)+$AA167&lt;=$O167)=TRUE,$Z167*($AA167-$Q$91)/($P$91-$Z167)+$AA167,"")</f>
        <v>#N/A</v>
      </c>
      <c r="AL167" s="164" t="e">
        <f t="shared" ref="AL167:AL230" si="99">IF(AND($P$82&lt;=($AA167-$Q$92)/($P$92-$Z167),($AA167-$Q$92)/($P$92-$Z167)&lt;=$P$83,$C166&lt;=($AA167-$Q$92)/($P$92-$Z167),($AA167-$Q$92)/($P$92-$Z167)&lt;=$C167)=TRUE,($AA167-$Q$92)/($P$92-$Z167),"")</f>
        <v>#N/A</v>
      </c>
      <c r="AM167" s="165" t="e">
        <f t="shared" ref="AM167:AM230" si="100">IF(AND($Q$82&gt;=$Z167*($AA167-$Q$92)/($P$92-$Z167)+$AA167,$Z167*($AA167-$Q$92)/($P$92-$Z167)+$AA167&gt;=$Q$83,$O166&lt;=$Z167*($AA167-$Q$92)/($P$92-$Z167)+$AA167,$Z167*($AA167-$Q$92)/($P$92-$Z167)+$AA167&lt;=$O167)=TRUE,$Z167*($AA167-$Q$92)/($P$92-$Z167)+$AA167,"")</f>
        <v>#N/A</v>
      </c>
      <c r="AN167" s="154" t="e">
        <f t="shared" ref="AN167:AN230" si="101">IF(AND($P$83&lt;=($AA167-$Q$93)/($P$93-$Z167),($AA167-$Q$93)/($P$93-$Z167)&lt;=$P$84,$C166&lt;=($AA167-$Q$93)/($P$93-$Z167),($AA167-$Q$93)/($P$93-$Z167)&lt;=$C167)=TRUE,($AA167-$Q$93)/($P$93-$Z167),"")</f>
        <v>#N/A</v>
      </c>
      <c r="AO167" s="155" t="e">
        <f t="shared" ref="AO167:AO230" si="102">IF(AND($Q$83&gt;=$Z167*($AA167-$Q$93)/($P$93-$Z167)+$AA167,$Z167*($AA167-$Q$93)/($P$93-$Z167)+$AA167&gt;=$Q$84,$O166&lt;=$Z167*($AA167-$Q$93)/($P$93-$Z167)+$AA167,$Z167*($AA167-$Q$93)/($P$93-$Z167)+$AA167&lt;=$O167)=TRUE,$Z167*($AA167-$Q$93)/($P$93-$Z167)+$AA167,"")</f>
        <v>#N/A</v>
      </c>
      <c r="AP167" s="153" t="e">
        <f t="shared" ref="AP167:AP230" si="103">IF(AND($S$77&lt;=($AA167-$T$87)/($S$87-$Z167),($AA167-$T$87)/($S$87-$Z167)&lt;=$S$78,$C166&lt;=($AA167-$T$87)/($S$87-$Z167),($AA167-$T$87)/($S$87-$Z167)&lt;=$C167)=TRUE,($AA167-$T$87)/($S$87-$Z167),"")</f>
        <v>#N/A</v>
      </c>
      <c r="AQ167" s="154" t="e">
        <f t="shared" ref="AQ167:AQ230" si="104">IF(AND($T$77&gt;=$Z167*($AA167-$T$87)/($S$87-$Z167)+$AA167,$Z167*($AA167-$T$87)/($S$87-$Z167)+$AA167&gt;=$T$78,$O166&lt;=$Z167*($AA167-$T$87)/($S$87-$Z167)+$AA167,$Z167*($AA167-$T$87)/($S$87-$Z167)+$AA167&lt;=$O167)=TRUE,$Z167*($AA167-$T$87)/($S$87-$Z167)+$AA167,"")</f>
        <v>#N/A</v>
      </c>
      <c r="AR167" s="164" t="e">
        <f t="shared" ref="AR167:AR230" si="105">IF(AND($S$78&lt;=($AA167-$T$88)/($S$88-$Z167),($AA167-$T$88)/($S$88-$Z167)&lt;=$S$79,$C166&lt;=($AA167-$T$88)/($S$88-$Z167),($AA167-$T$88)/($S$88-$Z167)&lt;=$C167)=TRUE,($AA167-$T$88)/($S$88-$Z167),"")</f>
        <v>#N/A</v>
      </c>
      <c r="AS167" s="165" t="e">
        <f t="shared" ref="AS167:AS230" si="106">IF(AND($T$78&gt;=$Z167*($AA167-$T$88)/($S$88-$Z167)+$AA167,$Z167*($AA167-$T$88)/($S$88-$Z167)+$AA167&gt;=$T$79,$O166&lt;=$Z167*($AA167-$T$88)/($S$88-$Z167)+$AA167,$Z167*($AA167-$T$88)/($S$88-$Z167)+$AA167&lt;=$O167)=TRUE,$Z167*($AA167-$T$88)/($S$88-$Z167)+$AA167,"")</f>
        <v>#N/A</v>
      </c>
      <c r="AT167" s="154" t="e">
        <f t="shared" ref="AT167:AT230" si="107">IF(AND($S$79&lt;=($AA167-$T$89)/($S$89-$Z167),($AA167-$T$89)/($S$89-$Z167)&lt;=$S$80,$C166&lt;=($AA167-$T$89)/($S$89-$Z167),($AA167-$T$89)/($S$89-$Z167)&lt;=$C167)=TRUE,($AA167-$T$89)/($S$89-$Z167),"")</f>
        <v>#N/A</v>
      </c>
      <c r="AU167" s="154" t="e">
        <f t="shared" ref="AU167:AU230" si="108">IF(AND($T$79&gt;=$Z167*($AA167-$T$89)/($S$89-$Z167)+$AA167,$Z167*($AA167-$T$89)/($S$89-$Z167)+$AA167&gt;=$T$80,$O166&lt;=$Z167*($AA167-$T$89)/($S$89-$Z167)+$AA167,$Z167*($AA167-$T$89)/($S$89-$Z167)+$AA167&lt;=$O167)=TRUE,$Z167*($AA167-$T$89)/($S$89-$Z167)+$AA167,"")</f>
        <v>#N/A</v>
      </c>
      <c r="AV167" s="164" t="e">
        <f t="shared" ref="AV167:AV230" si="109">IF(AND($S$80&lt;=($AA167-$T$90)/($S$90-$Z167),($AA167-$T$90)/($S$90-$Z167)&lt;=$S$81,$C166&lt;=($AA167-$T$90)/($S$90-$Z167),($AA167-$T$90)/($S$90-$Z167)&lt;=$C167)=TRUE,($AA167-$T$90)/($S$90-$Z167),"")</f>
        <v>#N/A</v>
      </c>
      <c r="AW167" s="165" t="e">
        <f t="shared" ref="AW167:AW230" si="110">IF(AND($T$80&gt;=$Z167*($AA167-$T$90)/($S$90-$Z167)+$AA167,$Z167*($AA167-$T$90)/($S$90-$Z167)+$AA167&gt;=$T$81,$O166&lt;=$Z167*($AA167-$T$90)/($S$90-$Z167)+$AA167,$Z167*($AA167-$T$90)/($S$90-$Z167)+$AA167&lt;=$O167)=TRUE,$Z167*($AA167-$T$90)/($S$90-$Z167)+$AA167,"")</f>
        <v>#N/A</v>
      </c>
      <c r="AX167" s="154" t="e">
        <f t="shared" ref="AX167:AX230" si="111">IF(AND($S$81&lt;=($AA167-$T$91)/($S$91-$Z167),($AA167-$T$91)/($S$91-$Z167)&lt;=$S$82,$C166&lt;=($AA167-$T$91)/($S$91-$Z167),($AA167-$T$91)/($S$91-$Z167)&lt;=$C167)=TRUE,($AA167-$T$91)/($S$91-$Z167),"")</f>
        <v>#N/A</v>
      </c>
      <c r="AY167" s="154" t="e">
        <f t="shared" ref="AY167:AY230" si="112">IF(AND($T$81&gt;=$Z167*($AA167-$T$91)/($S$91-$Z167)+$AA167,$Z167*($AA167-$T$91)/($S$91-$Z167)+$AA167&gt;=$T$82,$O166&lt;=$Z167*($AA167-$T$91)/($S$91-$Z167)+$AA167,$Z167*($AA167-$T$91)/($S$91-$Z167)+$AA167&lt;=$O167)=TRUE,$Z167*($AA167-$T$91)/($S$91-$Z167)+$AA167,"")</f>
        <v>#N/A</v>
      </c>
      <c r="AZ167" s="164" t="e">
        <f t="shared" ref="AZ167:AZ230" si="113">IF(AND($S$82&lt;=($AA167-$T$92)/($S$92-$Z167),($AA167-$T$92)/($S$92-$Z167)&lt;=$S$83,$C166&lt;=($AA167-$T$92)/($S$92-$Z167),($AA167-$T$92)/($S$92-$Z167)&lt;=$C167)=TRUE,($AA167-$T$92)/($S$92-$Z167),"")</f>
        <v>#N/A</v>
      </c>
      <c r="BA167" s="165" t="e">
        <f t="shared" ref="BA167:BA230" si="114">IF(AND($T$82&gt;=$Z167*($AA167-$T$92)/($S$92-$Z167)+$AA167,$Z167*($AA167-$T$92)/($S$92-$Z167)+$AA167&gt;=$T$83,$O166&lt;=$Z167*($AA167-$T$92)/($S$92-$Z167)+$AA167,$Z167*($AA167-$T$92)/($S$92-$Z167)+$AA167&lt;=$O167)=TRUE,$Z167*($AA167-$T$92)/($S$92-$Z167)+$AA167,"")</f>
        <v>#N/A</v>
      </c>
      <c r="BB167" s="154" t="e">
        <f t="shared" ref="BB167:BB230" si="115">IF(AND($S$83&lt;=($AA167-$T$93)/($S$93-$Z167),($AA167-$T$93)/($S$93-$Z167)&lt;=$S$84,$C166&lt;=($AA167-$T$93)/($S$93-$Z167),($AA167-$T$93)/($S$93-$Z167)&lt;=$C167)=TRUE,($AA167-$T$93)/($S$93-$Z167),"")</f>
        <v>#N/A</v>
      </c>
      <c r="BC167" s="155" t="e">
        <f t="shared" ref="BC167:BC230" si="116">IF(AND($T$83&gt;=$Z167*($AA167-$T$93)/($S$93-$Z167)+$AA167,$Z167*($AA167-$T$93)/($S$93-$Z167)+$AA167&gt;=$T$84,$O166&lt;=$Z167*($AA167-$T$93)/($S$93-$Z167)+$AA167,$Z167*($AA167-$T$93)/($S$93-$Z167)+$AA167&lt;=$O167)=TRUE,$Z167*($AA167-$T$93)/($S$93-$Z167)+$AA167,"")</f>
        <v>#N/A</v>
      </c>
      <c r="BD167" s="153" t="e">
        <f t="shared" ref="BD167:BD230" si="117">IF(AND($V$77&lt;=($AA167-$W$87)/($V$87-$Z167),($AA167-$W$87)/($V$87-$Z167)&lt;=$V$78,$C166&lt;=($AA167-$W$87)/($V$87-$Z167),($AA167-$W$87)/($V$87-$Z167)&lt;=$C167)=TRUE,($AA167-$W$87)/($V$87-$Z167),"")</f>
        <v>#N/A</v>
      </c>
      <c r="BE167" s="154" t="e">
        <f t="shared" ref="BE167:BE230" si="118">IF(AND($W$77&gt;=$Z167*($AA167-$W$87)/($V$87-$Z167)+$AA167,$Z167*($AA167-$W$87)/($V$87-$Z167)+$AA167&gt;=$W$78,$O166&lt;=$Z167*($AA167-$W$87)/($V$87-$Z167)+$AA167,$Z167*($AA167-$W$87)/($V$87-$Z167)+$AA167&lt;=$O167)=TRUE,$Z167*($AA167-$W$87)/($V$87-$Z167)+$AA167,"")</f>
        <v>#N/A</v>
      </c>
      <c r="BF167" s="164" t="e">
        <f t="shared" ref="BF167:BF230" si="119">IF(AND($V$78&lt;=($AA167-$W$88)/($V$88-$Z167),($AA167-$W$88)/($V$88-$Z167)&lt;=$V$79,$C166&lt;=($AA167-$W$88)/($V$88-$Z167),($AA167-$W$88)/($V$88-$Z167)&lt;=$C167)=TRUE,($AA167-$W$88)/($V$88-$Z167),"")</f>
        <v>#N/A</v>
      </c>
      <c r="BG167" s="165" t="e">
        <f t="shared" ref="BG167:BG230" si="120">IF(AND($W$78&gt;=$Z167*($AA167-$W$88)/($V$88-$Z167)+$AA167,$Z167*($AA167-$W$88)/($V$88-$Z167)+$AA167&gt;=$W$79,$O166&lt;=$Z167*($AA167-$W$88)/($V$88-$Z167)+$AA167,$Z167*($AA167-$W$88)/($V$88-$Z167)+$AA167&lt;=$O167)=TRUE,$Z167*($AA167-$W$88)/($V$88-$Z167)+$AA167,"")</f>
        <v>#N/A</v>
      </c>
      <c r="BH167" s="154" t="e">
        <f t="shared" ref="BH167:BH230" si="121">IF(AND($V$79&lt;=($AA167-$W$89)/($V$89-$Z167),($AA167-$W$89)/($V$89-$Z167)&lt;=$V$80,$C166&lt;=($AA167-$W$89)/($V$89-$Z167),($AA167-$W$89)/($V$89-$Z167)&lt;=$C167)=TRUE,($AA167-$W$89)/($V$89-$Z167),"")</f>
        <v>#N/A</v>
      </c>
      <c r="BI167" s="154" t="e">
        <f t="shared" ref="BI167:BI230" si="122">IF(AND($W$79&gt;=$Z167*($AA167-$W$89)/($V$89-$Z167)+$AA167,$Z167*($AA167-$W$89)/($V$89-$Z167)+$AA167&gt;=$W$80,$O166&lt;=$Z167*($AA167-$W$89)/($V$89-$Z167)+$AA167,$Z167*($AA167-$W$89)/($V$89-$Z167)+$AA167&lt;=$O167)=TRUE,$Z167*($AA167-$W$89)/($V$89-$Z167)+$AA167,"")</f>
        <v>#N/A</v>
      </c>
      <c r="BJ167" s="164" t="e">
        <f t="shared" ref="BJ167:BJ230" si="123">IF(AND($V$80&lt;=($AA167-$W$90)/($V$90-$Z167),($AA167-$W$90)/($V$90-$Z167)&lt;=$V$81,$C166&lt;=($AA167-$W$90)/($V$90-$Z167),($AA167-$W$90)/($V$90-$Z167)&lt;=$C167)=TRUE,($AA167-$W$90)/($V$90-$Z167),"")</f>
        <v>#N/A</v>
      </c>
      <c r="BK167" s="165" t="e">
        <f t="shared" ref="BK167:BK230" si="124">IF(AND($W$80&gt;=$Z167*($AA167-$W$90)/($V$90-$Z167)+$AA167,$Z167*($AA167-$W$90)/($V$90-$Z167)+$AA167&gt;=$W$81,$O166&lt;=$Z167*($AA167-$W$90)/($V$90-$Z167)+$AA167,$Z167*($AA167-$W$90)/($V$90-$Z167)+$AA167&lt;=$O167)=TRUE,$Z167*($AA167-$W$90)/($V$90-$Z167)+$AA167,"")</f>
        <v>#N/A</v>
      </c>
      <c r="BL167" s="154" t="e">
        <f t="shared" ref="BL167:BL230" si="125">IF(AND($V$81&lt;=($AA167-$W$91)/($V$91-$Z167),($AA167-$W$91)/($V$91-$Z167)&lt;=$V$82,$C166&lt;=($AA167-$W$91)/($V$91-$Z167),($AA167-$W$91)/($V$91-$Z167)&lt;=$C167)=TRUE,($AA167-$W$91)/($V$91-$Z167),"")</f>
        <v>#N/A</v>
      </c>
      <c r="BM167" s="154" t="e">
        <f t="shared" ref="BM167:BM230" si="126">IF(AND($W$81&gt;=$Z167*($AA167-$W$91)/($V$91-$Z167)+$AA167,$Z167*($AA167-$W$91)/($V$91-$Z167)+$AA167&gt;=$W$82,$O166&lt;=$Z167*($AA167-$W$91)/($V$91-$Z167)+$AA167,$Z167*($AA167-$W$91)/($V$91-$Z167)+$AA167&lt;=$O167)=TRUE,$Z167*($AA167-$W$91)/($V$91-$Z167)+$AA167,"")</f>
        <v>#N/A</v>
      </c>
      <c r="BN167" s="164" t="e">
        <f t="shared" ref="BN167:BN230" si="127">IF(AND($V$82&lt;=($AA167-$W$92)/($V$92-$Z167),($AA167-$W$92)/($V$92-$Z167)&lt;=$V$83,$C166&lt;=($AA167-$W$92)/($V$92-$Z167),($AA167-$W$92)/($V$92-$Z167)&lt;=$C167)=TRUE,($AA167-$W$92)/($V$92-$Z167),"")</f>
        <v>#N/A</v>
      </c>
      <c r="BO167" s="165" t="e">
        <f t="shared" ref="BO167:BO230" si="128">IF(AND($W$82&gt;=$Z167*($AA167-$W$92)/($V$92-$Z167)+$AA167,$Z167*($AA167-$W$92)/($V$92-$Z167)+$AA167&gt;=$W$83,$O166&lt;=$Z167*($AA167-$W$92)/($V$92-$Z167)+$AA167,$Z167*($AA167-$W$92)/($V$92-$Z167)+$AA167&lt;=$O167)=TRUE,$Z167*($AA167-$W$92)/($V$92-$Z167)+$AA167,"")</f>
        <v>#N/A</v>
      </c>
      <c r="BP167" s="154" t="e">
        <f t="shared" ref="BP167:BP230" si="129">IF(AND($V$83&lt;=($AA167-$W$93)/($V$93-$Z167),($AA167-$W$93)/($V$93-$Z167)&lt;=$V$84,$C166&lt;=($AA167-$W$93)/($V$93-$Z167),($AA167-$W$93)/($V$93-$Z167)&lt;=$C167)=TRUE,($AA167-$W$93)/($V$93-$Z167),"")</f>
        <v>#N/A</v>
      </c>
      <c r="BQ167" s="155" t="e">
        <f t="shared" ref="BQ167:BQ230" si="130">IF(AND($W$83&gt;=$Z167*($AA167-$W$93)/($V$93-$Z167)+$AA167,$Z167*($AA167-$W$93)/($V$93-$Z167)+$AA167&gt;=$W$84,$O166&lt;=$Z167*($AA167-$W$93)/($V$93-$Z167)+$AA167,$Z167*($AA167-$W$93)/($V$93-$Z167)+$AA167&lt;=$O167)=TRUE,$Z167*($AA167-$W$93)/($V$93-$Z167)+$AA167,"")</f>
        <v>#N/A</v>
      </c>
      <c r="BR167" s="153" t="e">
        <f t="shared" ref="BR167:BR230" si="131">IF(AND($X$77&lt;=($AA167-$Y$87)/($X$87-$Z167),($AA167-$Y$87)/($X$87-$Z167)&lt;=$X$78,$C166&lt;=($AA167-$Y$87)/($X$87-$Z167),($AA167-$Y$87)/($X$87-$Z167)&lt;=$C167)=TRUE,($AA167-$Y$87)/($X$87-$Z167),"")</f>
        <v>#N/A</v>
      </c>
      <c r="BS167" s="154" t="e">
        <f t="shared" ref="BS167:BS230" si="132">IF(AND($Y$77&gt;=$Z167*($AA167-$Y$87)/($X$87-$Z167)+$AA167,$Z167*($AA167-$Y$87)/($X$87-$Z167)+$AA167&gt;=$Y$78,$O166&lt;=$Z167*($AA167-$Y$87)/($X$87-$Z167)+$AA167,$Z167*($AA167-$Y$87)/($X$87-$Z167)+$AA167&lt;=$O167)=TRUE,$Z167*($AA167-$Y$87)/($X$87-$Z167)+$AA167,"")</f>
        <v>#N/A</v>
      </c>
      <c r="BT167" s="164" t="e">
        <f t="shared" ref="BT167:BT230" si="133">IF(AND($X$78&lt;=($AA167-$Y$88)/($X$88-$Z167),($AA167-$Y$88)/($X$88-$Z167)&lt;=$X$79,$C166&lt;=($AA167-$Y$88)/($X$88-$Z167),($AA167-$Y$88)/($X$88-$Z167)&lt;=$C167)=TRUE,($AA167-$Y$88)/($X$88-$Z167),"")</f>
        <v>#N/A</v>
      </c>
      <c r="BU167" s="165" t="e">
        <f t="shared" ref="BU167:BU230" si="134">IF(AND($Y$78&gt;=$Z167*($AA167-$Y$88)/($X$88-$Z167)+$AA167,$Z167*($AA167-$Y$88)/($X$88-$Z167)+$AA167&gt;=$Y$79,$O166&lt;=$Z167*($AA167-$Y$88)/($X$88-$Z167)+$AA167,$Z167*($AA167-$Y$88)/($X$88-$Z167)+$AA167&lt;=$O167)=TRUE,$Z167*($AA167-$Y$88)/($X$88-$Z167)+$AA167,"")</f>
        <v>#N/A</v>
      </c>
      <c r="BV167" s="154" t="e">
        <f t="shared" ref="BV167:BV230" si="135">IF(AND($X$79&lt;=($AA167-$Y$89)/($X$89-$Z167),($AA167-$Y$89)/($X$89-$Z167)&lt;=$X$80,$C166&lt;=($AA167-$Y$89)/($X$89-$Z167),($AA167-$Y$89)/($X$89-$Z167)&lt;=$C167)=TRUE,($AA167-$Y$89)/($X$89-$Z167),"")</f>
        <v>#N/A</v>
      </c>
      <c r="BW167" s="154" t="e">
        <f t="shared" ref="BW167:BW230" si="136">IF(AND($Y$79&gt;=$Z167*($AA167-$Y$89)/($X$89-$Z167)+$AA167,$Z167*($AA167-$Y$89)/($X$89-$Z167)+$AA167&gt;=$Y$80,$O166&lt;=$Z167*($AA167-$Y$89)/($X$89-$Z167)+$AA167,$Z167*($AA167-$Y$89)/($X$89-$Z167)+$AA167&lt;=$O167)=TRUE,$Z167*($AA167-$Y$89)/($X$89-$Z167)+$AA167,"")</f>
        <v>#N/A</v>
      </c>
      <c r="BX167" s="164" t="e">
        <f t="shared" ref="BX167:BX230" si="137">IF(AND($X$80&lt;=($AA167-$Y$90)/($X$90-$Z167),($AA167-$Y$90)/($X$90-$Z167)&lt;=$X$81,$C166&lt;=($AA167-$Y$90)/($X$90-$Z167),($AA167-$Y$90)/($X$90-$Z167)&lt;=$C167)=TRUE,($AA167-$Y$90)/($X$90-$Z167),"")</f>
        <v>#N/A</v>
      </c>
      <c r="BY167" s="165" t="e">
        <f t="shared" ref="BY167:BY230" si="138">IF(AND($Y$80&gt;=$Z167*($AA167-$Y$90)/($X$90-$Z167)+$AA167,$Z167*($AA167-$Y$90)/($X$90-$Z167)+$AA167&gt;=$Y$81,$O166&lt;=$Z167*($AA167-$Y$90)/($X$90-$Z167)+$AA167,$Z167*($AA167-$Y$90)/($X$90-$Z167)+$AA167&lt;=$O167)=TRUE,$Z167*($AA167-$Y$90)/($X$90-$Z167)+$AA167,"")</f>
        <v>#N/A</v>
      </c>
      <c r="BZ167" s="154" t="e">
        <f t="shared" ref="BZ167:BZ230" si="139">IF(AND($X$81&lt;=($AA167-$Y$91)/($X$91-$Z167),($AA167-$Y$91)/($X$91-$Z167)&lt;=$X$82,$C166&lt;=($AA167-$Y$91)/($X$91-$Z167),($AA167-$Y$91)/($X$91-$Z167)&lt;=$C167)=TRUE,($AA167-$Y$91)/($X$91-$Z167),"")</f>
        <v>#N/A</v>
      </c>
      <c r="CA167" s="154" t="e">
        <f t="shared" ref="CA167:CA230" si="140">IF(AND($Y$81&gt;=$Z167*($AA167-$Y$91)/($X$91-$Z167)+$AA167,$Z167*($AA167-$Y$91)/($X$91-$Z167)+$AA167&gt;=$Y$82,$O166&lt;=$Z167*($AA167-$Y$91)/($X$91-$Z167)+$AA167,$Z167*($AA167-$Y$91)/($X$91-$Z167)+$AA167&lt;=$O167)=TRUE,$Z167*($AA167-$Y$91)/($X$91-$Z167)+$AA167,"")</f>
        <v>#N/A</v>
      </c>
      <c r="CB167" s="164" t="e">
        <f t="shared" ref="CB167:CB230" si="141">IF(AND($X$82&lt;=($AA167-$Y$92)/($X$92-$Z167),($AA167-$Y$92)/($X$92-$Z167)&lt;=$X$83,$C166&lt;=($AA167-$Y$92)/($X$92-$Z167),($AA167-$Y$92)/($X$92-$Z167)&lt;=$C167)=TRUE,($AA167-$Y$92)/($X$92-$Z167),"")</f>
        <v>#N/A</v>
      </c>
      <c r="CC167" s="165" t="e">
        <f t="shared" ref="CC167:CC230" si="142">IF(AND($Y$82&gt;=$Z167*($AA167-$Y$92)/($X$92-$Z167)+$AA167,$Z167*($AA167-$Y$92)/($X$92-$Z167)+$AA167&gt;=$Y$83,$O166&lt;=$Z167*($AA167-$Y$92)/($X$92-$Z167)+$AA167,$Z167*($AA167-$Y$92)/($X$92-$Z167)+$AA167&lt;=$O167)=TRUE,$Z167*($AA167-$Y$92)/($X$92-$Z167)+$AA167,"")</f>
        <v>#N/A</v>
      </c>
      <c r="CD167" s="154" t="e">
        <f t="shared" ref="CD167:CD230" si="143">IF(AND($X$83&lt;=($AA167-$Y$93)/($X$93-$Z167),($AA167-$Y$93)/($X$93-$Z167)&lt;=$X$84,$C166&lt;=($AA167-$Y$93)/($X$93-$Z167),($AA167-$Y$93)/($X$93-$Z167)&lt;=$C167)=TRUE,($AA167-$Y$93)/($X$93-$Z167),"")</f>
        <v>#N/A</v>
      </c>
      <c r="CE167" s="155" t="e">
        <f t="shared" ref="CE167:CE230" si="144">IF(AND($Y$83&gt;=$Z167*($AA167-$Y$93)/($X$93-$Z167)+$AA167,$Z167*($AA167-$Y$93)/($X$93-$Z167)+$AA167&gt;=$Y$84,$O166&lt;=$Z167*($AA167-$Y$93)/($X$93-$Z167)+$AA167,$Z167*($AA167-$Y$93)/($X$93-$Z167)+$AA167&lt;=$O167)=TRUE,$Z167*($AA167-$Y$93)/($X$93-$Z167)+$AA167,"")</f>
        <v>#N/A</v>
      </c>
    </row>
    <row r="168" spans="2:83" s="59" customFormat="1" hidden="1" x14ac:dyDescent="0.2">
      <c r="B168" s="59" t="e">
        <f t="shared" si="86"/>
        <v>#N/A</v>
      </c>
      <c r="C168" s="67" t="e">
        <f t="shared" si="83"/>
        <v>#N/A</v>
      </c>
      <c r="D168" s="67"/>
      <c r="E168" s="67" t="e">
        <f>IF(C168&lt;&gt;" ",$B$9, " ")</f>
        <v>#N/A</v>
      </c>
      <c r="F168" s="68" t="e">
        <f>IF(C168&lt;&gt;" ",((10.4394*(($C168^1.852)/(($B$59^1.852)*(VLOOKUP($B$17,'Hidden Data'!$A$4:$E$17,(IF($B$18="SCH 40",3,IF($B$18="SCH 80",4,5))))^4.8655))*$B$16))+IF($B$15&lt;2,0,(10.4394*((($C$19/100*$C168)^1.852)/(($B$59^1.852)*(VLOOKUP($B$20,'Hidden Data'!$A$4:$E$17,(IF($B$21="SCH 40",3,IF($B$21="SCH 80",4,5))))^4.8655))*$B$19)))+IF($B$15&lt;3,0,(10.4394*((($C$22/100*$C168)^1.852)/(($B$59^1.852)*(VLOOKUP($B$23,'Hidden Data'!$A$4:$E$17,(IF($B$24="SCH 40",3,IF($B$24="SCH 80",4,5))))^4.8655))*$B$22)))+K168+L168+M168+P168+Q168+R168+S168+T168)*(1+$B$42/100), " ")</f>
        <v>#N/A</v>
      </c>
      <c r="G168" s="68" t="e">
        <f t="shared" si="77"/>
        <v>#N/A</v>
      </c>
      <c r="H168" s="68"/>
      <c r="I168" s="68" t="e">
        <f t="shared" si="78"/>
        <v>#N/A</v>
      </c>
      <c r="J168" s="68" t="e">
        <f>IF(C168&lt;&gt;" ",IF($B$48="Spider Valve",($C168/448.83*(('Spider Valve Sizing'!$B$10^2*19.64*$B$60*SQRT($B$49))/'Spider Valve Sizing'!$B$25))^2/(2*$B$60^2*(PI()/4*('Spider Valve Sizing'!$B$10/12)^2)^2*32.2),0)," ")</f>
        <v>#N/A</v>
      </c>
      <c r="K168" s="68" t="e">
        <f>IF(C168&lt;&gt;" ",(IF($B$26="No",0,(10.4394*(((1/$B$27*$C168)^1.852)/(($B$59^1.852)*(VLOOKUP($B$29,'Hidden Data'!$A$4:$E$17,(IF($B$30="SCH 40",3,IF($B$30="SCH 80",4,5))))^4.8655))*($B$28/3)))))," ")</f>
        <v>#N/A</v>
      </c>
      <c r="L168" s="67" t="e">
        <f t="shared" si="79"/>
        <v>#N/A</v>
      </c>
      <c r="M168" s="67" t="e">
        <f t="shared" si="80"/>
        <v>#N/A</v>
      </c>
      <c r="N168" s="69">
        <f>IF($B$48="Low Pressure Pipe",(IF($C168&lt;&gt;" ",($B$50*$AC$564)," ")),IF($B$48="Spider Valve",(IF($C168&lt;&gt;" ",(($B$60*(PI()/4*'Spider Valve Sizing'!$B$10^2)/144*SQRT(2*32.2*$B$49))*448.83)/(('Spider Valve Sizing'!$B$10^2*19.64*$B$60*SQRT($B$49))/'Spider Valve Sizing'!$B$25)," ")),IF(AND(OR($B$48="Non-Pressurized",$B$48="force main")=TRUE,$C$49="yes"),$F$49,NA())))</f>
        <v>30</v>
      </c>
      <c r="O168" s="68" t="e">
        <f t="shared" si="81"/>
        <v>#N/A</v>
      </c>
      <c r="P168" s="68" t="e">
        <f>IF($C168&lt;&gt;" ",IF($A$34="",0,(10.4394*((($C168*$D$34/100)^1.852)/(($B$59^1.852)*(VLOOKUP($B$34,'Hidden Data'!$A$4:$E$17,(IF($B$18="SCH 40",3,IF($B$18="SCH 80",4,5))))^4.8655))*'Hidden Data'!$E$118)))," ")</f>
        <v>#N/A</v>
      </c>
      <c r="Q168" s="68" t="e">
        <f>IF($C168&lt;&gt;" ",IF($A$35="",0,(10.4394*((($C168*$D$35/100)^1.852)/(($B$59^1.852)*(VLOOKUP($B$35,'Hidden Data'!$A$4:$E$17,(IF($B$18="SCH 40",3,IF($B$18="SCH 80",4,5))))^4.8655))*'Hidden Data'!$E$119)))," ")</f>
        <v>#N/A</v>
      </c>
      <c r="R168" s="68" t="e">
        <f>IF($C168&lt;&gt;" ",IF($A$36="",0,(10.4394*((($C168*$D$36/100)^1.852)/(($B$59^1.852)*(VLOOKUP($B$36,'Hidden Data'!$A$4:$E$17,(IF($B$18="SCH 40",3,IF($B$18="SCH 80",4,5))))^4.8655))*'Hidden Data'!$E$120)))," ")</f>
        <v>#N/A</v>
      </c>
      <c r="S168" s="68" t="e">
        <f>IF($C168&lt;&gt;" ",IF($A$37="",0,(10.4394*((($C168*$D$37/100)^1.852)/(($B$59^1.852)*(VLOOKUP($B$37,'Hidden Data'!$A$4:$E$17,(IF($B$18="SCH 40",3,IF($B$18="SCH 80",4,5))))^4.8655))*'Hidden Data'!$E$121)))," ")</f>
        <v>#N/A</v>
      </c>
      <c r="T168" s="68" t="e">
        <f>IF($C168&lt;&gt;" ",IF($A$38="",0,(10.4394*((($C168*$D$38/100)^1.852)/(($B$59^1.852)*(VLOOKUP($B$38,'Hidden Data'!$A$4:$E$17,(IF($B$18="SCH 40",3,IF($B$18="SCH 80",4,5))))^4.8655))*'Hidden Data'!$E$122)))," ")</f>
        <v>#N/A</v>
      </c>
      <c r="U168" s="67" t="e">
        <f t="shared" si="82"/>
        <v>#N/A</v>
      </c>
      <c r="V168" s="175" t="e">
        <f t="shared" si="84"/>
        <v>#N/A</v>
      </c>
      <c r="W168" s="175" t="e">
        <f t="shared" si="85"/>
        <v>#N/A</v>
      </c>
      <c r="Z168" s="141" t="e">
        <f t="shared" si="87"/>
        <v>#N/A</v>
      </c>
      <c r="AA168" s="141" t="e">
        <f t="shared" si="88"/>
        <v>#N/A</v>
      </c>
      <c r="AB168" s="153" t="e">
        <f t="shared" si="89"/>
        <v>#N/A</v>
      </c>
      <c r="AC168" s="154" t="e">
        <f t="shared" si="90"/>
        <v>#N/A</v>
      </c>
      <c r="AD168" s="164" t="e">
        <f t="shared" si="91"/>
        <v>#N/A</v>
      </c>
      <c r="AE168" s="165" t="e">
        <f t="shared" si="92"/>
        <v>#N/A</v>
      </c>
      <c r="AF168" s="154" t="e">
        <f t="shared" si="93"/>
        <v>#N/A</v>
      </c>
      <c r="AG168" s="154" t="e">
        <f t="shared" si="94"/>
        <v>#N/A</v>
      </c>
      <c r="AH168" s="164" t="e">
        <f t="shared" si="95"/>
        <v>#N/A</v>
      </c>
      <c r="AI168" s="165" t="e">
        <f t="shared" si="96"/>
        <v>#N/A</v>
      </c>
      <c r="AJ168" s="154" t="e">
        <f t="shared" si="97"/>
        <v>#N/A</v>
      </c>
      <c r="AK168" s="154" t="e">
        <f t="shared" si="98"/>
        <v>#N/A</v>
      </c>
      <c r="AL168" s="164" t="e">
        <f t="shared" si="99"/>
        <v>#N/A</v>
      </c>
      <c r="AM168" s="165" t="e">
        <f t="shared" si="100"/>
        <v>#N/A</v>
      </c>
      <c r="AN168" s="154" t="e">
        <f t="shared" si="101"/>
        <v>#N/A</v>
      </c>
      <c r="AO168" s="155" t="e">
        <f t="shared" si="102"/>
        <v>#N/A</v>
      </c>
      <c r="AP168" s="153" t="e">
        <f t="shared" si="103"/>
        <v>#N/A</v>
      </c>
      <c r="AQ168" s="154" t="e">
        <f t="shared" si="104"/>
        <v>#N/A</v>
      </c>
      <c r="AR168" s="164" t="e">
        <f t="shared" si="105"/>
        <v>#N/A</v>
      </c>
      <c r="AS168" s="165" t="e">
        <f t="shared" si="106"/>
        <v>#N/A</v>
      </c>
      <c r="AT168" s="154" t="e">
        <f t="shared" si="107"/>
        <v>#N/A</v>
      </c>
      <c r="AU168" s="154" t="e">
        <f t="shared" si="108"/>
        <v>#N/A</v>
      </c>
      <c r="AV168" s="164" t="e">
        <f t="shared" si="109"/>
        <v>#N/A</v>
      </c>
      <c r="AW168" s="165" t="e">
        <f t="shared" si="110"/>
        <v>#N/A</v>
      </c>
      <c r="AX168" s="154" t="e">
        <f t="shared" si="111"/>
        <v>#N/A</v>
      </c>
      <c r="AY168" s="154" t="e">
        <f t="shared" si="112"/>
        <v>#N/A</v>
      </c>
      <c r="AZ168" s="164" t="e">
        <f t="shared" si="113"/>
        <v>#N/A</v>
      </c>
      <c r="BA168" s="165" t="e">
        <f t="shared" si="114"/>
        <v>#N/A</v>
      </c>
      <c r="BB168" s="154" t="e">
        <f t="shared" si="115"/>
        <v>#N/A</v>
      </c>
      <c r="BC168" s="155" t="e">
        <f t="shared" si="116"/>
        <v>#N/A</v>
      </c>
      <c r="BD168" s="153" t="e">
        <f t="shared" si="117"/>
        <v>#N/A</v>
      </c>
      <c r="BE168" s="154" t="e">
        <f t="shared" si="118"/>
        <v>#N/A</v>
      </c>
      <c r="BF168" s="164" t="e">
        <f t="shared" si="119"/>
        <v>#N/A</v>
      </c>
      <c r="BG168" s="165" t="e">
        <f t="shared" si="120"/>
        <v>#N/A</v>
      </c>
      <c r="BH168" s="154" t="e">
        <f t="shared" si="121"/>
        <v>#N/A</v>
      </c>
      <c r="BI168" s="154" t="e">
        <f t="shared" si="122"/>
        <v>#N/A</v>
      </c>
      <c r="BJ168" s="164" t="e">
        <f t="shared" si="123"/>
        <v>#N/A</v>
      </c>
      <c r="BK168" s="165" t="e">
        <f t="shared" si="124"/>
        <v>#N/A</v>
      </c>
      <c r="BL168" s="154" t="e">
        <f t="shared" si="125"/>
        <v>#N/A</v>
      </c>
      <c r="BM168" s="154" t="e">
        <f t="shared" si="126"/>
        <v>#N/A</v>
      </c>
      <c r="BN168" s="164" t="e">
        <f t="shared" si="127"/>
        <v>#N/A</v>
      </c>
      <c r="BO168" s="165" t="e">
        <f t="shared" si="128"/>
        <v>#N/A</v>
      </c>
      <c r="BP168" s="154" t="e">
        <f t="shared" si="129"/>
        <v>#N/A</v>
      </c>
      <c r="BQ168" s="155" t="e">
        <f t="shared" si="130"/>
        <v>#N/A</v>
      </c>
      <c r="BR168" s="153" t="e">
        <f t="shared" si="131"/>
        <v>#N/A</v>
      </c>
      <c r="BS168" s="154" t="e">
        <f t="shared" si="132"/>
        <v>#N/A</v>
      </c>
      <c r="BT168" s="164" t="e">
        <f t="shared" si="133"/>
        <v>#N/A</v>
      </c>
      <c r="BU168" s="165" t="e">
        <f t="shared" si="134"/>
        <v>#N/A</v>
      </c>
      <c r="BV168" s="154" t="e">
        <f t="shared" si="135"/>
        <v>#N/A</v>
      </c>
      <c r="BW168" s="154" t="e">
        <f t="shared" si="136"/>
        <v>#N/A</v>
      </c>
      <c r="BX168" s="164" t="e">
        <f t="shared" si="137"/>
        <v>#N/A</v>
      </c>
      <c r="BY168" s="165" t="e">
        <f t="shared" si="138"/>
        <v>#N/A</v>
      </c>
      <c r="BZ168" s="154" t="e">
        <f t="shared" si="139"/>
        <v>#N/A</v>
      </c>
      <c r="CA168" s="154" t="e">
        <f t="shared" si="140"/>
        <v>#N/A</v>
      </c>
      <c r="CB168" s="164" t="e">
        <f t="shared" si="141"/>
        <v>#N/A</v>
      </c>
      <c r="CC168" s="165" t="e">
        <f t="shared" si="142"/>
        <v>#N/A</v>
      </c>
      <c r="CD168" s="154" t="e">
        <f t="shared" si="143"/>
        <v>#N/A</v>
      </c>
      <c r="CE168" s="155" t="e">
        <f t="shared" si="144"/>
        <v>#N/A</v>
      </c>
    </row>
    <row r="169" spans="2:83" s="59" customFormat="1" hidden="1" x14ac:dyDescent="0.2">
      <c r="B169" s="59" t="e">
        <f t="shared" si="86"/>
        <v>#N/A</v>
      </c>
      <c r="C169" s="67" t="e">
        <f t="shared" si="83"/>
        <v>#N/A</v>
      </c>
      <c r="D169" s="67"/>
      <c r="E169" s="67" t="e">
        <f>IF(C169&lt;&gt;" ",$B$9, " ")</f>
        <v>#N/A</v>
      </c>
      <c r="F169" s="68" t="e">
        <f>IF(C169&lt;&gt;" ",((10.4394*(($C169^1.852)/(($B$59^1.852)*(VLOOKUP($B$17,'Hidden Data'!$A$4:$E$17,(IF($B$18="SCH 40",3,IF($B$18="SCH 80",4,5))))^4.8655))*$B$16))+IF($B$15&lt;2,0,(10.4394*((($C$19/100*$C169)^1.852)/(($B$59^1.852)*(VLOOKUP($B$20,'Hidden Data'!$A$4:$E$17,(IF($B$21="SCH 40",3,IF($B$21="SCH 80",4,5))))^4.8655))*$B$19)))+IF($B$15&lt;3,0,(10.4394*((($C$22/100*$C169)^1.852)/(($B$59^1.852)*(VLOOKUP($B$23,'Hidden Data'!$A$4:$E$17,(IF($B$24="SCH 40",3,IF($B$24="SCH 80",4,5))))^4.8655))*$B$22)))+K169+L169+M169+P169+Q169+R169+S169+T169)*(1+$B$42/100), " ")</f>
        <v>#N/A</v>
      </c>
      <c r="G169" s="68" t="e">
        <f t="shared" si="77"/>
        <v>#N/A</v>
      </c>
      <c r="H169" s="68"/>
      <c r="I169" s="68" t="e">
        <f t="shared" si="78"/>
        <v>#N/A</v>
      </c>
      <c r="J169" s="68" t="e">
        <f>IF(C169&lt;&gt;" ",IF($B$48="Spider Valve",($C169/448.83*(('Spider Valve Sizing'!$B$10^2*19.64*$B$60*SQRT($B$49))/'Spider Valve Sizing'!$B$25))^2/(2*$B$60^2*(PI()/4*('Spider Valve Sizing'!$B$10/12)^2)^2*32.2),0)," ")</f>
        <v>#N/A</v>
      </c>
      <c r="K169" s="68" t="e">
        <f>IF(C169&lt;&gt;" ",(IF($B$26="No",0,(10.4394*(((1/$B$27*$C169)^1.852)/(($B$59^1.852)*(VLOOKUP($B$29,'Hidden Data'!$A$4:$E$17,(IF($B$30="SCH 40",3,IF($B$30="SCH 80",4,5))))^4.8655))*($B$28/3)))))," ")</f>
        <v>#N/A</v>
      </c>
      <c r="L169" s="67" t="e">
        <f t="shared" si="79"/>
        <v>#N/A</v>
      </c>
      <c r="M169" s="67" t="e">
        <f t="shared" si="80"/>
        <v>#N/A</v>
      </c>
      <c r="N169" s="69">
        <f>IF($B$48="Low Pressure Pipe",(IF($C169&lt;&gt;" ",($B$50*$AC$564)," ")),IF($B$48="Spider Valve",(IF($C169&lt;&gt;" ",(($B$60*(PI()/4*'Spider Valve Sizing'!$B$10^2)/144*SQRT(2*32.2*$B$49))*448.83)/(('Spider Valve Sizing'!$B$10^2*19.64*$B$60*SQRT($B$49))/'Spider Valve Sizing'!$B$25)," ")),IF(AND(OR($B$48="Non-Pressurized",$B$48="force main")=TRUE,$C$49="yes"),$F$49,NA())))</f>
        <v>30</v>
      </c>
      <c r="O169" s="68" t="e">
        <f t="shared" si="81"/>
        <v>#N/A</v>
      </c>
      <c r="P169" s="68" t="e">
        <f>IF($C169&lt;&gt;" ",IF($A$34="",0,(10.4394*((($C169*$D$34/100)^1.852)/(($B$59^1.852)*(VLOOKUP($B$34,'Hidden Data'!$A$4:$E$17,(IF($B$18="SCH 40",3,IF($B$18="SCH 80",4,5))))^4.8655))*'Hidden Data'!$E$118)))," ")</f>
        <v>#N/A</v>
      </c>
      <c r="Q169" s="68" t="e">
        <f>IF($C169&lt;&gt;" ",IF($A$35="",0,(10.4394*((($C169*$D$35/100)^1.852)/(($B$59^1.852)*(VLOOKUP($B$35,'Hidden Data'!$A$4:$E$17,(IF($B$18="SCH 40",3,IF($B$18="SCH 80",4,5))))^4.8655))*'Hidden Data'!$E$119)))," ")</f>
        <v>#N/A</v>
      </c>
      <c r="R169" s="68" t="e">
        <f>IF($C169&lt;&gt;" ",IF($A$36="",0,(10.4394*((($C169*$D$36/100)^1.852)/(($B$59^1.852)*(VLOOKUP($B$36,'Hidden Data'!$A$4:$E$17,(IF($B$18="SCH 40",3,IF($B$18="SCH 80",4,5))))^4.8655))*'Hidden Data'!$E$120)))," ")</f>
        <v>#N/A</v>
      </c>
      <c r="S169" s="68" t="e">
        <f>IF($C169&lt;&gt;" ",IF($A$37="",0,(10.4394*((($C169*$D$37/100)^1.852)/(($B$59^1.852)*(VLOOKUP($B$37,'Hidden Data'!$A$4:$E$17,(IF($B$18="SCH 40",3,IF($B$18="SCH 80",4,5))))^4.8655))*'Hidden Data'!$E$121)))," ")</f>
        <v>#N/A</v>
      </c>
      <c r="T169" s="68" t="e">
        <f>IF($C169&lt;&gt;" ",IF($A$38="",0,(10.4394*((($C169*$D$38/100)^1.852)/(($B$59^1.852)*(VLOOKUP($B$38,'Hidden Data'!$A$4:$E$17,(IF($B$18="SCH 40",3,IF($B$18="SCH 80",4,5))))^4.8655))*'Hidden Data'!$E$122)))," ")</f>
        <v>#N/A</v>
      </c>
      <c r="U169" s="67" t="e">
        <f t="shared" si="82"/>
        <v>#N/A</v>
      </c>
      <c r="V169" s="175" t="e">
        <f t="shared" si="84"/>
        <v>#N/A</v>
      </c>
      <c r="W169" s="175" t="e">
        <f t="shared" si="85"/>
        <v>#N/A</v>
      </c>
      <c r="Z169" s="141" t="e">
        <f t="shared" si="87"/>
        <v>#N/A</v>
      </c>
      <c r="AA169" s="141" t="e">
        <f t="shared" si="88"/>
        <v>#N/A</v>
      </c>
      <c r="AB169" s="153" t="e">
        <f t="shared" si="89"/>
        <v>#N/A</v>
      </c>
      <c r="AC169" s="154" t="e">
        <f t="shared" si="90"/>
        <v>#N/A</v>
      </c>
      <c r="AD169" s="164" t="e">
        <f t="shared" si="91"/>
        <v>#N/A</v>
      </c>
      <c r="AE169" s="165" t="e">
        <f t="shared" si="92"/>
        <v>#N/A</v>
      </c>
      <c r="AF169" s="154" t="e">
        <f t="shared" si="93"/>
        <v>#N/A</v>
      </c>
      <c r="AG169" s="154" t="e">
        <f t="shared" si="94"/>
        <v>#N/A</v>
      </c>
      <c r="AH169" s="164" t="e">
        <f t="shared" si="95"/>
        <v>#N/A</v>
      </c>
      <c r="AI169" s="165" t="e">
        <f t="shared" si="96"/>
        <v>#N/A</v>
      </c>
      <c r="AJ169" s="154" t="e">
        <f t="shared" si="97"/>
        <v>#N/A</v>
      </c>
      <c r="AK169" s="154" t="e">
        <f t="shared" si="98"/>
        <v>#N/A</v>
      </c>
      <c r="AL169" s="164" t="e">
        <f t="shared" si="99"/>
        <v>#N/A</v>
      </c>
      <c r="AM169" s="165" t="e">
        <f t="shared" si="100"/>
        <v>#N/A</v>
      </c>
      <c r="AN169" s="154" t="e">
        <f t="shared" si="101"/>
        <v>#N/A</v>
      </c>
      <c r="AO169" s="155" t="e">
        <f t="shared" si="102"/>
        <v>#N/A</v>
      </c>
      <c r="AP169" s="153" t="e">
        <f t="shared" si="103"/>
        <v>#N/A</v>
      </c>
      <c r="AQ169" s="154" t="e">
        <f t="shared" si="104"/>
        <v>#N/A</v>
      </c>
      <c r="AR169" s="164" t="e">
        <f t="shared" si="105"/>
        <v>#N/A</v>
      </c>
      <c r="AS169" s="165" t="e">
        <f t="shared" si="106"/>
        <v>#N/A</v>
      </c>
      <c r="AT169" s="154" t="e">
        <f t="shared" si="107"/>
        <v>#N/A</v>
      </c>
      <c r="AU169" s="154" t="e">
        <f t="shared" si="108"/>
        <v>#N/A</v>
      </c>
      <c r="AV169" s="164" t="e">
        <f t="shared" si="109"/>
        <v>#N/A</v>
      </c>
      <c r="AW169" s="165" t="e">
        <f t="shared" si="110"/>
        <v>#N/A</v>
      </c>
      <c r="AX169" s="154" t="e">
        <f t="shared" si="111"/>
        <v>#N/A</v>
      </c>
      <c r="AY169" s="154" t="e">
        <f t="shared" si="112"/>
        <v>#N/A</v>
      </c>
      <c r="AZ169" s="164" t="e">
        <f t="shared" si="113"/>
        <v>#N/A</v>
      </c>
      <c r="BA169" s="165" t="e">
        <f t="shared" si="114"/>
        <v>#N/A</v>
      </c>
      <c r="BB169" s="154" t="e">
        <f t="shared" si="115"/>
        <v>#N/A</v>
      </c>
      <c r="BC169" s="155" t="e">
        <f t="shared" si="116"/>
        <v>#N/A</v>
      </c>
      <c r="BD169" s="153" t="e">
        <f t="shared" si="117"/>
        <v>#N/A</v>
      </c>
      <c r="BE169" s="154" t="e">
        <f t="shared" si="118"/>
        <v>#N/A</v>
      </c>
      <c r="BF169" s="164" t="e">
        <f t="shared" si="119"/>
        <v>#N/A</v>
      </c>
      <c r="BG169" s="165" t="e">
        <f t="shared" si="120"/>
        <v>#N/A</v>
      </c>
      <c r="BH169" s="154" t="e">
        <f t="shared" si="121"/>
        <v>#N/A</v>
      </c>
      <c r="BI169" s="154" t="e">
        <f t="shared" si="122"/>
        <v>#N/A</v>
      </c>
      <c r="BJ169" s="164" t="e">
        <f t="shared" si="123"/>
        <v>#N/A</v>
      </c>
      <c r="BK169" s="165" t="e">
        <f t="shared" si="124"/>
        <v>#N/A</v>
      </c>
      <c r="BL169" s="154" t="e">
        <f t="shared" si="125"/>
        <v>#N/A</v>
      </c>
      <c r="BM169" s="154" t="e">
        <f t="shared" si="126"/>
        <v>#N/A</v>
      </c>
      <c r="BN169" s="164" t="e">
        <f t="shared" si="127"/>
        <v>#N/A</v>
      </c>
      <c r="BO169" s="165" t="e">
        <f t="shared" si="128"/>
        <v>#N/A</v>
      </c>
      <c r="BP169" s="154" t="e">
        <f t="shared" si="129"/>
        <v>#N/A</v>
      </c>
      <c r="BQ169" s="155" t="e">
        <f t="shared" si="130"/>
        <v>#N/A</v>
      </c>
      <c r="BR169" s="153" t="e">
        <f t="shared" si="131"/>
        <v>#N/A</v>
      </c>
      <c r="BS169" s="154" t="e">
        <f t="shared" si="132"/>
        <v>#N/A</v>
      </c>
      <c r="BT169" s="164" t="e">
        <f t="shared" si="133"/>
        <v>#N/A</v>
      </c>
      <c r="BU169" s="165" t="e">
        <f t="shared" si="134"/>
        <v>#N/A</v>
      </c>
      <c r="BV169" s="154" t="e">
        <f t="shared" si="135"/>
        <v>#N/A</v>
      </c>
      <c r="BW169" s="154" t="e">
        <f t="shared" si="136"/>
        <v>#N/A</v>
      </c>
      <c r="BX169" s="164" t="e">
        <f t="shared" si="137"/>
        <v>#N/A</v>
      </c>
      <c r="BY169" s="165" t="e">
        <f t="shared" si="138"/>
        <v>#N/A</v>
      </c>
      <c r="BZ169" s="154" t="e">
        <f t="shared" si="139"/>
        <v>#N/A</v>
      </c>
      <c r="CA169" s="154" t="e">
        <f t="shared" si="140"/>
        <v>#N/A</v>
      </c>
      <c r="CB169" s="164" t="e">
        <f t="shared" si="141"/>
        <v>#N/A</v>
      </c>
      <c r="CC169" s="165" t="e">
        <f t="shared" si="142"/>
        <v>#N/A</v>
      </c>
      <c r="CD169" s="154" t="e">
        <f t="shared" si="143"/>
        <v>#N/A</v>
      </c>
      <c r="CE169" s="155" t="e">
        <f t="shared" si="144"/>
        <v>#N/A</v>
      </c>
    </row>
    <row r="170" spans="2:83" s="59" customFormat="1" hidden="1" x14ac:dyDescent="0.2">
      <c r="B170" s="59" t="e">
        <f t="shared" si="86"/>
        <v>#N/A</v>
      </c>
      <c r="C170" s="67" t="e">
        <f t="shared" si="83"/>
        <v>#N/A</v>
      </c>
      <c r="D170" s="67"/>
      <c r="E170" s="67" t="e">
        <f>IF(C170&lt;&gt;" ",$B$9, " ")</f>
        <v>#N/A</v>
      </c>
      <c r="F170" s="68" t="e">
        <f>IF(C170&lt;&gt;" ",((10.4394*(($C170^1.852)/(($B$59^1.852)*(VLOOKUP($B$17,'Hidden Data'!$A$4:$E$17,(IF($B$18="SCH 40",3,IF($B$18="SCH 80",4,5))))^4.8655))*$B$16))+IF($B$15&lt;2,0,(10.4394*((($C$19/100*$C170)^1.852)/(($B$59^1.852)*(VLOOKUP($B$20,'Hidden Data'!$A$4:$E$17,(IF($B$21="SCH 40",3,IF($B$21="SCH 80",4,5))))^4.8655))*$B$19)))+IF($B$15&lt;3,0,(10.4394*((($C$22/100*$C170)^1.852)/(($B$59^1.852)*(VLOOKUP($B$23,'Hidden Data'!$A$4:$E$17,(IF($B$24="SCH 40",3,IF($B$24="SCH 80",4,5))))^4.8655))*$B$22)))+K170+L170+M170+P170+Q170+R170+S170+T170)*(1+$B$42/100), " ")</f>
        <v>#N/A</v>
      </c>
      <c r="G170" s="68" t="e">
        <f t="shared" si="77"/>
        <v>#N/A</v>
      </c>
      <c r="H170" s="68"/>
      <c r="I170" s="68" t="e">
        <f t="shared" si="78"/>
        <v>#N/A</v>
      </c>
      <c r="J170" s="68" t="e">
        <f>IF(C170&lt;&gt;" ",IF($B$48="Spider Valve",($C170/448.83*(('Spider Valve Sizing'!$B$10^2*19.64*$B$60*SQRT($B$49))/'Spider Valve Sizing'!$B$25))^2/(2*$B$60^2*(PI()/4*('Spider Valve Sizing'!$B$10/12)^2)^2*32.2),0)," ")</f>
        <v>#N/A</v>
      </c>
      <c r="K170" s="68" t="e">
        <f>IF(C170&lt;&gt;" ",(IF($B$26="No",0,(10.4394*(((1/$B$27*$C170)^1.852)/(($B$59^1.852)*(VLOOKUP($B$29,'Hidden Data'!$A$4:$E$17,(IF($B$30="SCH 40",3,IF($B$30="SCH 80",4,5))))^4.8655))*($B$28/3)))))," ")</f>
        <v>#N/A</v>
      </c>
      <c r="L170" s="67" t="e">
        <f t="shared" si="79"/>
        <v>#N/A</v>
      </c>
      <c r="M170" s="67" t="e">
        <f t="shared" si="80"/>
        <v>#N/A</v>
      </c>
      <c r="N170" s="69">
        <f>IF($B$48="Low Pressure Pipe",(IF($C170&lt;&gt;" ",($B$50*$AC$564)," ")),IF($B$48="Spider Valve",(IF($C170&lt;&gt;" ",(($B$60*(PI()/4*'Spider Valve Sizing'!$B$10^2)/144*SQRT(2*32.2*$B$49))*448.83)/(('Spider Valve Sizing'!$B$10^2*19.64*$B$60*SQRT($B$49))/'Spider Valve Sizing'!$B$25)," ")),IF(AND(OR($B$48="Non-Pressurized",$B$48="force main")=TRUE,$C$49="yes"),$F$49,NA())))</f>
        <v>30</v>
      </c>
      <c r="O170" s="68" t="e">
        <f t="shared" si="81"/>
        <v>#N/A</v>
      </c>
      <c r="P170" s="68" t="e">
        <f>IF($C170&lt;&gt;" ",IF($A$34="",0,(10.4394*((($C170*$D$34/100)^1.852)/(($B$59^1.852)*(VLOOKUP($B$34,'Hidden Data'!$A$4:$E$17,(IF($B$18="SCH 40",3,IF($B$18="SCH 80",4,5))))^4.8655))*'Hidden Data'!$E$118)))," ")</f>
        <v>#N/A</v>
      </c>
      <c r="Q170" s="68" t="e">
        <f>IF($C170&lt;&gt;" ",IF($A$35="",0,(10.4394*((($C170*$D$35/100)^1.852)/(($B$59^1.852)*(VLOOKUP($B$35,'Hidden Data'!$A$4:$E$17,(IF($B$18="SCH 40",3,IF($B$18="SCH 80",4,5))))^4.8655))*'Hidden Data'!$E$119)))," ")</f>
        <v>#N/A</v>
      </c>
      <c r="R170" s="68" t="e">
        <f>IF($C170&lt;&gt;" ",IF($A$36="",0,(10.4394*((($C170*$D$36/100)^1.852)/(($B$59^1.852)*(VLOOKUP($B$36,'Hidden Data'!$A$4:$E$17,(IF($B$18="SCH 40",3,IF($B$18="SCH 80",4,5))))^4.8655))*'Hidden Data'!$E$120)))," ")</f>
        <v>#N/A</v>
      </c>
      <c r="S170" s="68" t="e">
        <f>IF($C170&lt;&gt;" ",IF($A$37="",0,(10.4394*((($C170*$D$37/100)^1.852)/(($B$59^1.852)*(VLOOKUP($B$37,'Hidden Data'!$A$4:$E$17,(IF($B$18="SCH 40",3,IF($B$18="SCH 80",4,5))))^4.8655))*'Hidden Data'!$E$121)))," ")</f>
        <v>#N/A</v>
      </c>
      <c r="T170" s="68" t="e">
        <f>IF($C170&lt;&gt;" ",IF($A$38="",0,(10.4394*((($C170*$D$38/100)^1.852)/(($B$59^1.852)*(VLOOKUP($B$38,'Hidden Data'!$A$4:$E$17,(IF($B$18="SCH 40",3,IF($B$18="SCH 80",4,5))))^4.8655))*'Hidden Data'!$E$122)))," ")</f>
        <v>#N/A</v>
      </c>
      <c r="U170" s="67" t="e">
        <f t="shared" si="82"/>
        <v>#N/A</v>
      </c>
      <c r="V170" s="175" t="e">
        <f t="shared" si="84"/>
        <v>#N/A</v>
      </c>
      <c r="W170" s="175" t="e">
        <f t="shared" si="85"/>
        <v>#N/A</v>
      </c>
      <c r="Z170" s="141" t="e">
        <f t="shared" si="87"/>
        <v>#N/A</v>
      </c>
      <c r="AA170" s="141" t="e">
        <f t="shared" si="88"/>
        <v>#N/A</v>
      </c>
      <c r="AB170" s="153" t="e">
        <f t="shared" si="89"/>
        <v>#N/A</v>
      </c>
      <c r="AC170" s="154" t="e">
        <f t="shared" si="90"/>
        <v>#N/A</v>
      </c>
      <c r="AD170" s="164" t="e">
        <f t="shared" si="91"/>
        <v>#N/A</v>
      </c>
      <c r="AE170" s="165" t="e">
        <f t="shared" si="92"/>
        <v>#N/A</v>
      </c>
      <c r="AF170" s="154" t="e">
        <f t="shared" si="93"/>
        <v>#N/A</v>
      </c>
      <c r="AG170" s="154" t="e">
        <f t="shared" si="94"/>
        <v>#N/A</v>
      </c>
      <c r="AH170" s="164" t="e">
        <f t="shared" si="95"/>
        <v>#N/A</v>
      </c>
      <c r="AI170" s="165" t="e">
        <f t="shared" si="96"/>
        <v>#N/A</v>
      </c>
      <c r="AJ170" s="154" t="e">
        <f t="shared" si="97"/>
        <v>#N/A</v>
      </c>
      <c r="AK170" s="154" t="e">
        <f t="shared" si="98"/>
        <v>#N/A</v>
      </c>
      <c r="AL170" s="164" t="e">
        <f t="shared" si="99"/>
        <v>#N/A</v>
      </c>
      <c r="AM170" s="165" t="e">
        <f t="shared" si="100"/>
        <v>#N/A</v>
      </c>
      <c r="AN170" s="154" t="e">
        <f t="shared" si="101"/>
        <v>#N/A</v>
      </c>
      <c r="AO170" s="155" t="e">
        <f t="shared" si="102"/>
        <v>#N/A</v>
      </c>
      <c r="AP170" s="153" t="e">
        <f t="shared" si="103"/>
        <v>#N/A</v>
      </c>
      <c r="AQ170" s="154" t="e">
        <f t="shared" si="104"/>
        <v>#N/A</v>
      </c>
      <c r="AR170" s="164" t="e">
        <f t="shared" si="105"/>
        <v>#N/A</v>
      </c>
      <c r="AS170" s="165" t="e">
        <f t="shared" si="106"/>
        <v>#N/A</v>
      </c>
      <c r="AT170" s="154" t="e">
        <f t="shared" si="107"/>
        <v>#N/A</v>
      </c>
      <c r="AU170" s="154" t="e">
        <f t="shared" si="108"/>
        <v>#N/A</v>
      </c>
      <c r="AV170" s="164" t="e">
        <f t="shared" si="109"/>
        <v>#N/A</v>
      </c>
      <c r="AW170" s="165" t="e">
        <f t="shared" si="110"/>
        <v>#N/A</v>
      </c>
      <c r="AX170" s="154" t="e">
        <f t="shared" si="111"/>
        <v>#N/A</v>
      </c>
      <c r="AY170" s="154" t="e">
        <f t="shared" si="112"/>
        <v>#N/A</v>
      </c>
      <c r="AZ170" s="164" t="e">
        <f t="shared" si="113"/>
        <v>#N/A</v>
      </c>
      <c r="BA170" s="165" t="e">
        <f t="shared" si="114"/>
        <v>#N/A</v>
      </c>
      <c r="BB170" s="154" t="e">
        <f t="shared" si="115"/>
        <v>#N/A</v>
      </c>
      <c r="BC170" s="155" t="e">
        <f t="shared" si="116"/>
        <v>#N/A</v>
      </c>
      <c r="BD170" s="153" t="e">
        <f t="shared" si="117"/>
        <v>#N/A</v>
      </c>
      <c r="BE170" s="154" t="e">
        <f t="shared" si="118"/>
        <v>#N/A</v>
      </c>
      <c r="BF170" s="164" t="e">
        <f t="shared" si="119"/>
        <v>#N/A</v>
      </c>
      <c r="BG170" s="165" t="e">
        <f t="shared" si="120"/>
        <v>#N/A</v>
      </c>
      <c r="BH170" s="154" t="e">
        <f t="shared" si="121"/>
        <v>#N/A</v>
      </c>
      <c r="BI170" s="154" t="e">
        <f t="shared" si="122"/>
        <v>#N/A</v>
      </c>
      <c r="BJ170" s="164" t="e">
        <f t="shared" si="123"/>
        <v>#N/A</v>
      </c>
      <c r="BK170" s="165" t="e">
        <f t="shared" si="124"/>
        <v>#N/A</v>
      </c>
      <c r="BL170" s="154" t="e">
        <f t="shared" si="125"/>
        <v>#N/A</v>
      </c>
      <c r="BM170" s="154" t="e">
        <f t="shared" si="126"/>
        <v>#N/A</v>
      </c>
      <c r="BN170" s="164" t="e">
        <f t="shared" si="127"/>
        <v>#N/A</v>
      </c>
      <c r="BO170" s="165" t="e">
        <f t="shared" si="128"/>
        <v>#N/A</v>
      </c>
      <c r="BP170" s="154" t="e">
        <f t="shared" si="129"/>
        <v>#N/A</v>
      </c>
      <c r="BQ170" s="155" t="e">
        <f t="shared" si="130"/>
        <v>#N/A</v>
      </c>
      <c r="BR170" s="153" t="e">
        <f t="shared" si="131"/>
        <v>#N/A</v>
      </c>
      <c r="BS170" s="154" t="e">
        <f t="shared" si="132"/>
        <v>#N/A</v>
      </c>
      <c r="BT170" s="164" t="e">
        <f t="shared" si="133"/>
        <v>#N/A</v>
      </c>
      <c r="BU170" s="165" t="e">
        <f t="shared" si="134"/>
        <v>#N/A</v>
      </c>
      <c r="BV170" s="154" t="e">
        <f t="shared" si="135"/>
        <v>#N/A</v>
      </c>
      <c r="BW170" s="154" t="e">
        <f t="shared" si="136"/>
        <v>#N/A</v>
      </c>
      <c r="BX170" s="164" t="e">
        <f t="shared" si="137"/>
        <v>#N/A</v>
      </c>
      <c r="BY170" s="165" t="e">
        <f t="shared" si="138"/>
        <v>#N/A</v>
      </c>
      <c r="BZ170" s="154" t="e">
        <f t="shared" si="139"/>
        <v>#N/A</v>
      </c>
      <c r="CA170" s="154" t="e">
        <f t="shared" si="140"/>
        <v>#N/A</v>
      </c>
      <c r="CB170" s="164" t="e">
        <f t="shared" si="141"/>
        <v>#N/A</v>
      </c>
      <c r="CC170" s="165" t="e">
        <f t="shared" si="142"/>
        <v>#N/A</v>
      </c>
      <c r="CD170" s="154" t="e">
        <f t="shared" si="143"/>
        <v>#N/A</v>
      </c>
      <c r="CE170" s="155" t="e">
        <f t="shared" si="144"/>
        <v>#N/A</v>
      </c>
    </row>
    <row r="171" spans="2:83" s="59" customFormat="1" hidden="1" x14ac:dyDescent="0.2">
      <c r="B171" s="59" t="e">
        <f t="shared" si="86"/>
        <v>#N/A</v>
      </c>
      <c r="C171" s="67" t="e">
        <f t="shared" si="83"/>
        <v>#N/A</v>
      </c>
      <c r="D171" s="67"/>
      <c r="E171" s="67" t="e">
        <f>IF(C171&lt;&gt;" ",$B$9, " ")</f>
        <v>#N/A</v>
      </c>
      <c r="F171" s="68" t="e">
        <f>IF(C171&lt;&gt;" ",((10.4394*(($C171^1.852)/(($B$59^1.852)*(VLOOKUP($B$17,'Hidden Data'!$A$4:$E$17,(IF($B$18="SCH 40",3,IF($B$18="SCH 80",4,5))))^4.8655))*$B$16))+IF($B$15&lt;2,0,(10.4394*((($C$19/100*$C171)^1.852)/(($B$59^1.852)*(VLOOKUP($B$20,'Hidden Data'!$A$4:$E$17,(IF($B$21="SCH 40",3,IF($B$21="SCH 80",4,5))))^4.8655))*$B$19)))+IF($B$15&lt;3,0,(10.4394*((($C$22/100*$C171)^1.852)/(($B$59^1.852)*(VLOOKUP($B$23,'Hidden Data'!$A$4:$E$17,(IF($B$24="SCH 40",3,IF($B$24="SCH 80",4,5))))^4.8655))*$B$22)))+K171+L171+M171+P171+Q171+R171+S171+T171)*(1+$B$42/100), " ")</f>
        <v>#N/A</v>
      </c>
      <c r="G171" s="68" t="e">
        <f t="shared" si="77"/>
        <v>#N/A</v>
      </c>
      <c r="H171" s="68"/>
      <c r="I171" s="68" t="e">
        <f t="shared" si="78"/>
        <v>#N/A</v>
      </c>
      <c r="J171" s="68" t="e">
        <f>IF(C171&lt;&gt;" ",IF($B$48="Spider Valve",($C171/448.83*(('Spider Valve Sizing'!$B$10^2*19.64*$B$60*SQRT($B$49))/'Spider Valve Sizing'!$B$25))^2/(2*$B$60^2*(PI()/4*('Spider Valve Sizing'!$B$10/12)^2)^2*32.2),0)," ")</f>
        <v>#N/A</v>
      </c>
      <c r="K171" s="68" t="e">
        <f>IF(C171&lt;&gt;" ",(IF($B$26="No",0,(10.4394*(((1/$B$27*$C171)^1.852)/(($B$59^1.852)*(VLOOKUP($B$29,'Hidden Data'!$A$4:$E$17,(IF($B$30="SCH 40",3,IF($B$30="SCH 80",4,5))))^4.8655))*($B$28/3)))))," ")</f>
        <v>#N/A</v>
      </c>
      <c r="L171" s="67" t="e">
        <f t="shared" si="79"/>
        <v>#N/A</v>
      </c>
      <c r="M171" s="67" t="e">
        <f t="shared" si="80"/>
        <v>#N/A</v>
      </c>
      <c r="N171" s="69">
        <f>IF($B$48="Low Pressure Pipe",(IF($C171&lt;&gt;" ",($B$50*$AC$564)," ")),IF($B$48="Spider Valve",(IF($C171&lt;&gt;" ",(($B$60*(PI()/4*'Spider Valve Sizing'!$B$10^2)/144*SQRT(2*32.2*$B$49))*448.83)/(('Spider Valve Sizing'!$B$10^2*19.64*$B$60*SQRT($B$49))/'Spider Valve Sizing'!$B$25)," ")),IF(AND(OR($B$48="Non-Pressurized",$B$48="force main")=TRUE,$C$49="yes"),$F$49,NA())))</f>
        <v>30</v>
      </c>
      <c r="O171" s="68" t="e">
        <f t="shared" si="81"/>
        <v>#N/A</v>
      </c>
      <c r="P171" s="68" t="e">
        <f>IF($C171&lt;&gt;" ",IF($A$34="",0,(10.4394*((($C171*$D$34/100)^1.852)/(($B$59^1.852)*(VLOOKUP($B$34,'Hidden Data'!$A$4:$E$17,(IF($B$18="SCH 40",3,IF($B$18="SCH 80",4,5))))^4.8655))*'Hidden Data'!$E$118)))," ")</f>
        <v>#N/A</v>
      </c>
      <c r="Q171" s="68" t="e">
        <f>IF($C171&lt;&gt;" ",IF($A$35="",0,(10.4394*((($C171*$D$35/100)^1.852)/(($B$59^1.852)*(VLOOKUP($B$35,'Hidden Data'!$A$4:$E$17,(IF($B$18="SCH 40",3,IF($B$18="SCH 80",4,5))))^4.8655))*'Hidden Data'!$E$119)))," ")</f>
        <v>#N/A</v>
      </c>
      <c r="R171" s="68" t="e">
        <f>IF($C171&lt;&gt;" ",IF($A$36="",0,(10.4394*((($C171*$D$36/100)^1.852)/(($B$59^1.852)*(VLOOKUP($B$36,'Hidden Data'!$A$4:$E$17,(IF($B$18="SCH 40",3,IF($B$18="SCH 80",4,5))))^4.8655))*'Hidden Data'!$E$120)))," ")</f>
        <v>#N/A</v>
      </c>
      <c r="S171" s="68" t="e">
        <f>IF($C171&lt;&gt;" ",IF($A$37="",0,(10.4394*((($C171*$D$37/100)^1.852)/(($B$59^1.852)*(VLOOKUP($B$37,'Hidden Data'!$A$4:$E$17,(IF($B$18="SCH 40",3,IF($B$18="SCH 80",4,5))))^4.8655))*'Hidden Data'!$E$121)))," ")</f>
        <v>#N/A</v>
      </c>
      <c r="T171" s="68" t="e">
        <f>IF($C171&lt;&gt;" ",IF($A$38="",0,(10.4394*((($C171*$D$38/100)^1.852)/(($B$59^1.852)*(VLOOKUP($B$38,'Hidden Data'!$A$4:$E$17,(IF($B$18="SCH 40",3,IF($B$18="SCH 80",4,5))))^4.8655))*'Hidden Data'!$E$122)))," ")</f>
        <v>#N/A</v>
      </c>
      <c r="U171" s="67" t="e">
        <f t="shared" si="82"/>
        <v>#N/A</v>
      </c>
      <c r="V171" s="175" t="e">
        <f t="shared" si="84"/>
        <v>#N/A</v>
      </c>
      <c r="W171" s="175" t="e">
        <f t="shared" si="85"/>
        <v>#N/A</v>
      </c>
      <c r="Z171" s="141" t="e">
        <f t="shared" si="87"/>
        <v>#N/A</v>
      </c>
      <c r="AA171" s="141" t="e">
        <f t="shared" si="88"/>
        <v>#N/A</v>
      </c>
      <c r="AB171" s="153" t="e">
        <f t="shared" si="89"/>
        <v>#N/A</v>
      </c>
      <c r="AC171" s="154" t="e">
        <f t="shared" si="90"/>
        <v>#N/A</v>
      </c>
      <c r="AD171" s="164" t="e">
        <f t="shared" si="91"/>
        <v>#N/A</v>
      </c>
      <c r="AE171" s="165" t="e">
        <f t="shared" si="92"/>
        <v>#N/A</v>
      </c>
      <c r="AF171" s="154" t="e">
        <f t="shared" si="93"/>
        <v>#N/A</v>
      </c>
      <c r="AG171" s="154" t="e">
        <f t="shared" si="94"/>
        <v>#N/A</v>
      </c>
      <c r="AH171" s="164" t="e">
        <f t="shared" si="95"/>
        <v>#N/A</v>
      </c>
      <c r="AI171" s="165" t="e">
        <f t="shared" si="96"/>
        <v>#N/A</v>
      </c>
      <c r="AJ171" s="154" t="e">
        <f t="shared" si="97"/>
        <v>#N/A</v>
      </c>
      <c r="AK171" s="154" t="e">
        <f t="shared" si="98"/>
        <v>#N/A</v>
      </c>
      <c r="AL171" s="164" t="e">
        <f t="shared" si="99"/>
        <v>#N/A</v>
      </c>
      <c r="AM171" s="165" t="e">
        <f t="shared" si="100"/>
        <v>#N/A</v>
      </c>
      <c r="AN171" s="154" t="e">
        <f t="shared" si="101"/>
        <v>#N/A</v>
      </c>
      <c r="AO171" s="155" t="e">
        <f t="shared" si="102"/>
        <v>#N/A</v>
      </c>
      <c r="AP171" s="153" t="e">
        <f t="shared" si="103"/>
        <v>#N/A</v>
      </c>
      <c r="AQ171" s="154" t="e">
        <f t="shared" si="104"/>
        <v>#N/A</v>
      </c>
      <c r="AR171" s="164" t="e">
        <f t="shared" si="105"/>
        <v>#N/A</v>
      </c>
      <c r="AS171" s="165" t="e">
        <f t="shared" si="106"/>
        <v>#N/A</v>
      </c>
      <c r="AT171" s="154" t="e">
        <f t="shared" si="107"/>
        <v>#N/A</v>
      </c>
      <c r="AU171" s="154" t="e">
        <f t="shared" si="108"/>
        <v>#N/A</v>
      </c>
      <c r="AV171" s="164" t="e">
        <f t="shared" si="109"/>
        <v>#N/A</v>
      </c>
      <c r="AW171" s="165" t="e">
        <f t="shared" si="110"/>
        <v>#N/A</v>
      </c>
      <c r="AX171" s="154" t="e">
        <f t="shared" si="111"/>
        <v>#N/A</v>
      </c>
      <c r="AY171" s="154" t="e">
        <f t="shared" si="112"/>
        <v>#N/A</v>
      </c>
      <c r="AZ171" s="164" t="e">
        <f t="shared" si="113"/>
        <v>#N/A</v>
      </c>
      <c r="BA171" s="165" t="e">
        <f t="shared" si="114"/>
        <v>#N/A</v>
      </c>
      <c r="BB171" s="154" t="e">
        <f t="shared" si="115"/>
        <v>#N/A</v>
      </c>
      <c r="BC171" s="155" t="e">
        <f t="shared" si="116"/>
        <v>#N/A</v>
      </c>
      <c r="BD171" s="153" t="e">
        <f t="shared" si="117"/>
        <v>#N/A</v>
      </c>
      <c r="BE171" s="154" t="e">
        <f t="shared" si="118"/>
        <v>#N/A</v>
      </c>
      <c r="BF171" s="164" t="e">
        <f t="shared" si="119"/>
        <v>#N/A</v>
      </c>
      <c r="BG171" s="165" t="e">
        <f t="shared" si="120"/>
        <v>#N/A</v>
      </c>
      <c r="BH171" s="154" t="e">
        <f t="shared" si="121"/>
        <v>#N/A</v>
      </c>
      <c r="BI171" s="154" t="e">
        <f t="shared" si="122"/>
        <v>#N/A</v>
      </c>
      <c r="BJ171" s="164" t="e">
        <f t="shared" si="123"/>
        <v>#N/A</v>
      </c>
      <c r="BK171" s="165" t="e">
        <f t="shared" si="124"/>
        <v>#N/A</v>
      </c>
      <c r="BL171" s="154" t="e">
        <f t="shared" si="125"/>
        <v>#N/A</v>
      </c>
      <c r="BM171" s="154" t="e">
        <f t="shared" si="126"/>
        <v>#N/A</v>
      </c>
      <c r="BN171" s="164" t="e">
        <f t="shared" si="127"/>
        <v>#N/A</v>
      </c>
      <c r="BO171" s="165" t="e">
        <f t="shared" si="128"/>
        <v>#N/A</v>
      </c>
      <c r="BP171" s="154" t="e">
        <f t="shared" si="129"/>
        <v>#N/A</v>
      </c>
      <c r="BQ171" s="155" t="e">
        <f t="shared" si="130"/>
        <v>#N/A</v>
      </c>
      <c r="BR171" s="153" t="e">
        <f t="shared" si="131"/>
        <v>#N/A</v>
      </c>
      <c r="BS171" s="154" t="e">
        <f t="shared" si="132"/>
        <v>#N/A</v>
      </c>
      <c r="BT171" s="164" t="e">
        <f t="shared" si="133"/>
        <v>#N/A</v>
      </c>
      <c r="BU171" s="165" t="e">
        <f t="shared" si="134"/>
        <v>#N/A</v>
      </c>
      <c r="BV171" s="154" t="e">
        <f t="shared" si="135"/>
        <v>#N/A</v>
      </c>
      <c r="BW171" s="154" t="e">
        <f t="shared" si="136"/>
        <v>#N/A</v>
      </c>
      <c r="BX171" s="164" t="e">
        <f t="shared" si="137"/>
        <v>#N/A</v>
      </c>
      <c r="BY171" s="165" t="e">
        <f t="shared" si="138"/>
        <v>#N/A</v>
      </c>
      <c r="BZ171" s="154" t="e">
        <f t="shared" si="139"/>
        <v>#N/A</v>
      </c>
      <c r="CA171" s="154" t="e">
        <f t="shared" si="140"/>
        <v>#N/A</v>
      </c>
      <c r="CB171" s="164" t="e">
        <f t="shared" si="141"/>
        <v>#N/A</v>
      </c>
      <c r="CC171" s="165" t="e">
        <f t="shared" si="142"/>
        <v>#N/A</v>
      </c>
      <c r="CD171" s="154" t="e">
        <f t="shared" si="143"/>
        <v>#N/A</v>
      </c>
      <c r="CE171" s="155" t="e">
        <f t="shared" si="144"/>
        <v>#N/A</v>
      </c>
    </row>
    <row r="172" spans="2:83" s="59" customFormat="1" hidden="1" x14ac:dyDescent="0.2">
      <c r="B172" s="59" t="e">
        <f t="shared" si="86"/>
        <v>#N/A</v>
      </c>
      <c r="C172" s="67" t="e">
        <f t="shared" si="83"/>
        <v>#N/A</v>
      </c>
      <c r="D172" s="67"/>
      <c r="E172" s="67" t="e">
        <f>IF(C172&lt;&gt;" ",$B$9, " ")</f>
        <v>#N/A</v>
      </c>
      <c r="F172" s="68" t="e">
        <f>IF(C172&lt;&gt;" ",((10.4394*(($C172^1.852)/(($B$59^1.852)*(VLOOKUP($B$17,'Hidden Data'!$A$4:$E$17,(IF($B$18="SCH 40",3,IF($B$18="SCH 80",4,5))))^4.8655))*$B$16))+IF($B$15&lt;2,0,(10.4394*((($C$19/100*$C172)^1.852)/(($B$59^1.852)*(VLOOKUP($B$20,'Hidden Data'!$A$4:$E$17,(IF($B$21="SCH 40",3,IF($B$21="SCH 80",4,5))))^4.8655))*$B$19)))+IF($B$15&lt;3,0,(10.4394*((($C$22/100*$C172)^1.852)/(($B$59^1.852)*(VLOOKUP($B$23,'Hidden Data'!$A$4:$E$17,(IF($B$24="SCH 40",3,IF($B$24="SCH 80",4,5))))^4.8655))*$B$22)))+K172+L172+M172+P172+Q172+R172+S172+T172)*(1+$B$42/100), " ")</f>
        <v>#N/A</v>
      </c>
      <c r="G172" s="68" t="e">
        <f t="shared" si="77"/>
        <v>#N/A</v>
      </c>
      <c r="H172" s="68"/>
      <c r="I172" s="68" t="e">
        <f t="shared" si="78"/>
        <v>#N/A</v>
      </c>
      <c r="J172" s="68" t="e">
        <f>IF(C172&lt;&gt;" ",IF($B$48="Spider Valve",($C172/448.83*(('Spider Valve Sizing'!$B$10^2*19.64*$B$60*SQRT($B$49))/'Spider Valve Sizing'!$B$25))^2/(2*$B$60^2*(PI()/4*('Spider Valve Sizing'!$B$10/12)^2)^2*32.2),0)," ")</f>
        <v>#N/A</v>
      </c>
      <c r="K172" s="68" t="e">
        <f>IF(C172&lt;&gt;" ",(IF($B$26="No",0,(10.4394*(((1/$B$27*$C172)^1.852)/(($B$59^1.852)*(VLOOKUP($B$29,'Hidden Data'!$A$4:$E$17,(IF($B$30="SCH 40",3,IF($B$30="SCH 80",4,5))))^4.8655))*($B$28/3)))))," ")</f>
        <v>#N/A</v>
      </c>
      <c r="L172" s="67" t="e">
        <f t="shared" si="79"/>
        <v>#N/A</v>
      </c>
      <c r="M172" s="67" t="e">
        <f t="shared" si="80"/>
        <v>#N/A</v>
      </c>
      <c r="N172" s="69">
        <f>IF($B$48="Low Pressure Pipe",(IF($C172&lt;&gt;" ",($B$50*$AC$564)," ")),IF($B$48="Spider Valve",(IF($C172&lt;&gt;" ",(($B$60*(PI()/4*'Spider Valve Sizing'!$B$10^2)/144*SQRT(2*32.2*$B$49))*448.83)/(('Spider Valve Sizing'!$B$10^2*19.64*$B$60*SQRT($B$49))/'Spider Valve Sizing'!$B$25)," ")),IF(AND(OR($B$48="Non-Pressurized",$B$48="force main")=TRUE,$C$49="yes"),$F$49,NA())))</f>
        <v>30</v>
      </c>
      <c r="O172" s="68" t="e">
        <f t="shared" si="81"/>
        <v>#N/A</v>
      </c>
      <c r="P172" s="68" t="e">
        <f>IF($C172&lt;&gt;" ",IF($A$34="",0,(10.4394*((($C172*$D$34/100)^1.852)/(($B$59^1.852)*(VLOOKUP($B$34,'Hidden Data'!$A$4:$E$17,(IF($B$18="SCH 40",3,IF($B$18="SCH 80",4,5))))^4.8655))*'Hidden Data'!$E$118)))," ")</f>
        <v>#N/A</v>
      </c>
      <c r="Q172" s="68" t="e">
        <f>IF($C172&lt;&gt;" ",IF($A$35="",0,(10.4394*((($C172*$D$35/100)^1.852)/(($B$59^1.852)*(VLOOKUP($B$35,'Hidden Data'!$A$4:$E$17,(IF($B$18="SCH 40",3,IF($B$18="SCH 80",4,5))))^4.8655))*'Hidden Data'!$E$119)))," ")</f>
        <v>#N/A</v>
      </c>
      <c r="R172" s="68" t="e">
        <f>IF($C172&lt;&gt;" ",IF($A$36="",0,(10.4394*((($C172*$D$36/100)^1.852)/(($B$59^1.852)*(VLOOKUP($B$36,'Hidden Data'!$A$4:$E$17,(IF($B$18="SCH 40",3,IF($B$18="SCH 80",4,5))))^4.8655))*'Hidden Data'!$E$120)))," ")</f>
        <v>#N/A</v>
      </c>
      <c r="S172" s="68" t="e">
        <f>IF($C172&lt;&gt;" ",IF($A$37="",0,(10.4394*((($C172*$D$37/100)^1.852)/(($B$59^1.852)*(VLOOKUP($B$37,'Hidden Data'!$A$4:$E$17,(IF($B$18="SCH 40",3,IF($B$18="SCH 80",4,5))))^4.8655))*'Hidden Data'!$E$121)))," ")</f>
        <v>#N/A</v>
      </c>
      <c r="T172" s="68" t="e">
        <f>IF($C172&lt;&gt;" ",IF($A$38="",0,(10.4394*((($C172*$D$38/100)^1.852)/(($B$59^1.852)*(VLOOKUP($B$38,'Hidden Data'!$A$4:$E$17,(IF($B$18="SCH 40",3,IF($B$18="SCH 80",4,5))))^4.8655))*'Hidden Data'!$E$122)))," ")</f>
        <v>#N/A</v>
      </c>
      <c r="U172" s="67" t="e">
        <f t="shared" si="82"/>
        <v>#N/A</v>
      </c>
      <c r="V172" s="175" t="e">
        <f t="shared" si="84"/>
        <v>#N/A</v>
      </c>
      <c r="W172" s="175" t="e">
        <f t="shared" si="85"/>
        <v>#N/A</v>
      </c>
      <c r="Z172" s="141" t="e">
        <f t="shared" si="87"/>
        <v>#N/A</v>
      </c>
      <c r="AA172" s="141" t="e">
        <f t="shared" si="88"/>
        <v>#N/A</v>
      </c>
      <c r="AB172" s="153" t="e">
        <f t="shared" si="89"/>
        <v>#N/A</v>
      </c>
      <c r="AC172" s="154" t="e">
        <f t="shared" si="90"/>
        <v>#N/A</v>
      </c>
      <c r="AD172" s="164" t="e">
        <f t="shared" si="91"/>
        <v>#N/A</v>
      </c>
      <c r="AE172" s="165" t="e">
        <f t="shared" si="92"/>
        <v>#N/A</v>
      </c>
      <c r="AF172" s="154" t="e">
        <f t="shared" si="93"/>
        <v>#N/A</v>
      </c>
      <c r="AG172" s="154" t="e">
        <f t="shared" si="94"/>
        <v>#N/A</v>
      </c>
      <c r="AH172" s="164" t="e">
        <f t="shared" si="95"/>
        <v>#N/A</v>
      </c>
      <c r="AI172" s="165" t="e">
        <f t="shared" si="96"/>
        <v>#N/A</v>
      </c>
      <c r="AJ172" s="154" t="e">
        <f t="shared" si="97"/>
        <v>#N/A</v>
      </c>
      <c r="AK172" s="154" t="e">
        <f t="shared" si="98"/>
        <v>#N/A</v>
      </c>
      <c r="AL172" s="164" t="e">
        <f t="shared" si="99"/>
        <v>#N/A</v>
      </c>
      <c r="AM172" s="165" t="e">
        <f t="shared" si="100"/>
        <v>#N/A</v>
      </c>
      <c r="AN172" s="154" t="e">
        <f t="shared" si="101"/>
        <v>#N/A</v>
      </c>
      <c r="AO172" s="155" t="e">
        <f t="shared" si="102"/>
        <v>#N/A</v>
      </c>
      <c r="AP172" s="153" t="e">
        <f t="shared" si="103"/>
        <v>#N/A</v>
      </c>
      <c r="AQ172" s="154" t="e">
        <f t="shared" si="104"/>
        <v>#N/A</v>
      </c>
      <c r="AR172" s="164" t="e">
        <f t="shared" si="105"/>
        <v>#N/A</v>
      </c>
      <c r="AS172" s="165" t="e">
        <f t="shared" si="106"/>
        <v>#N/A</v>
      </c>
      <c r="AT172" s="154" t="e">
        <f t="shared" si="107"/>
        <v>#N/A</v>
      </c>
      <c r="AU172" s="154" t="e">
        <f t="shared" si="108"/>
        <v>#N/A</v>
      </c>
      <c r="AV172" s="164" t="e">
        <f t="shared" si="109"/>
        <v>#N/A</v>
      </c>
      <c r="AW172" s="165" t="e">
        <f t="shared" si="110"/>
        <v>#N/A</v>
      </c>
      <c r="AX172" s="154" t="e">
        <f t="shared" si="111"/>
        <v>#N/A</v>
      </c>
      <c r="AY172" s="154" t="e">
        <f t="shared" si="112"/>
        <v>#N/A</v>
      </c>
      <c r="AZ172" s="164" t="e">
        <f t="shared" si="113"/>
        <v>#N/A</v>
      </c>
      <c r="BA172" s="165" t="e">
        <f t="shared" si="114"/>
        <v>#N/A</v>
      </c>
      <c r="BB172" s="154" t="e">
        <f t="shared" si="115"/>
        <v>#N/A</v>
      </c>
      <c r="BC172" s="155" t="e">
        <f t="shared" si="116"/>
        <v>#N/A</v>
      </c>
      <c r="BD172" s="153" t="e">
        <f t="shared" si="117"/>
        <v>#N/A</v>
      </c>
      <c r="BE172" s="154" t="e">
        <f t="shared" si="118"/>
        <v>#N/A</v>
      </c>
      <c r="BF172" s="164" t="e">
        <f t="shared" si="119"/>
        <v>#N/A</v>
      </c>
      <c r="BG172" s="165" t="e">
        <f t="shared" si="120"/>
        <v>#N/A</v>
      </c>
      <c r="BH172" s="154" t="e">
        <f t="shared" si="121"/>
        <v>#N/A</v>
      </c>
      <c r="BI172" s="154" t="e">
        <f t="shared" si="122"/>
        <v>#N/A</v>
      </c>
      <c r="BJ172" s="164" t="e">
        <f t="shared" si="123"/>
        <v>#N/A</v>
      </c>
      <c r="BK172" s="165" t="e">
        <f t="shared" si="124"/>
        <v>#N/A</v>
      </c>
      <c r="BL172" s="154" t="e">
        <f t="shared" si="125"/>
        <v>#N/A</v>
      </c>
      <c r="BM172" s="154" t="e">
        <f t="shared" si="126"/>
        <v>#N/A</v>
      </c>
      <c r="BN172" s="164" t="e">
        <f t="shared" si="127"/>
        <v>#N/A</v>
      </c>
      <c r="BO172" s="165" t="e">
        <f t="shared" si="128"/>
        <v>#N/A</v>
      </c>
      <c r="BP172" s="154" t="e">
        <f t="shared" si="129"/>
        <v>#N/A</v>
      </c>
      <c r="BQ172" s="155" t="e">
        <f t="shared" si="130"/>
        <v>#N/A</v>
      </c>
      <c r="BR172" s="153" t="e">
        <f t="shared" si="131"/>
        <v>#N/A</v>
      </c>
      <c r="BS172" s="154" t="e">
        <f t="shared" si="132"/>
        <v>#N/A</v>
      </c>
      <c r="BT172" s="164" t="e">
        <f t="shared" si="133"/>
        <v>#N/A</v>
      </c>
      <c r="BU172" s="165" t="e">
        <f t="shared" si="134"/>
        <v>#N/A</v>
      </c>
      <c r="BV172" s="154" t="e">
        <f t="shared" si="135"/>
        <v>#N/A</v>
      </c>
      <c r="BW172" s="154" t="e">
        <f t="shared" si="136"/>
        <v>#N/A</v>
      </c>
      <c r="BX172" s="164" t="e">
        <f t="shared" si="137"/>
        <v>#N/A</v>
      </c>
      <c r="BY172" s="165" t="e">
        <f t="shared" si="138"/>
        <v>#N/A</v>
      </c>
      <c r="BZ172" s="154" t="e">
        <f t="shared" si="139"/>
        <v>#N/A</v>
      </c>
      <c r="CA172" s="154" t="e">
        <f t="shared" si="140"/>
        <v>#N/A</v>
      </c>
      <c r="CB172" s="164" t="e">
        <f t="shared" si="141"/>
        <v>#N/A</v>
      </c>
      <c r="CC172" s="165" t="e">
        <f t="shared" si="142"/>
        <v>#N/A</v>
      </c>
      <c r="CD172" s="154" t="e">
        <f t="shared" si="143"/>
        <v>#N/A</v>
      </c>
      <c r="CE172" s="155" t="e">
        <f t="shared" si="144"/>
        <v>#N/A</v>
      </c>
    </row>
    <row r="173" spans="2:83" s="59" customFormat="1" hidden="1" x14ac:dyDescent="0.2">
      <c r="B173" s="59" t="e">
        <f t="shared" si="86"/>
        <v>#N/A</v>
      </c>
      <c r="C173" s="67" t="e">
        <f t="shared" si="83"/>
        <v>#N/A</v>
      </c>
      <c r="D173" s="67"/>
      <c r="E173" s="67" t="e">
        <f>IF(C173&lt;&gt;" ",$B$9, " ")</f>
        <v>#N/A</v>
      </c>
      <c r="F173" s="68" t="e">
        <f>IF(C173&lt;&gt;" ",((10.4394*(($C173^1.852)/(($B$59^1.852)*(VLOOKUP($B$17,'Hidden Data'!$A$4:$E$17,(IF($B$18="SCH 40",3,IF($B$18="SCH 80",4,5))))^4.8655))*$B$16))+IF($B$15&lt;2,0,(10.4394*((($C$19/100*$C173)^1.852)/(($B$59^1.852)*(VLOOKUP($B$20,'Hidden Data'!$A$4:$E$17,(IF($B$21="SCH 40",3,IF($B$21="SCH 80",4,5))))^4.8655))*$B$19)))+IF($B$15&lt;3,0,(10.4394*((($C$22/100*$C173)^1.852)/(($B$59^1.852)*(VLOOKUP($B$23,'Hidden Data'!$A$4:$E$17,(IF($B$24="SCH 40",3,IF($B$24="SCH 80",4,5))))^4.8655))*$B$22)))+K173+L173+M173+P173+Q173+R173+S173+T173)*(1+$B$42/100), " ")</f>
        <v>#N/A</v>
      </c>
      <c r="G173" s="68" t="e">
        <f t="shared" si="77"/>
        <v>#N/A</v>
      </c>
      <c r="H173" s="68"/>
      <c r="I173" s="68" t="e">
        <f t="shared" si="78"/>
        <v>#N/A</v>
      </c>
      <c r="J173" s="68" t="e">
        <f>IF(C173&lt;&gt;" ",IF($B$48="Spider Valve",($C173/448.83*(('Spider Valve Sizing'!$B$10^2*19.64*$B$60*SQRT($B$49))/'Spider Valve Sizing'!$B$25))^2/(2*$B$60^2*(PI()/4*('Spider Valve Sizing'!$B$10/12)^2)^2*32.2),0)," ")</f>
        <v>#N/A</v>
      </c>
      <c r="K173" s="68" t="e">
        <f>IF(C173&lt;&gt;" ",(IF($B$26="No",0,(10.4394*(((1/$B$27*$C173)^1.852)/(($B$59^1.852)*(VLOOKUP($B$29,'Hidden Data'!$A$4:$E$17,(IF($B$30="SCH 40",3,IF($B$30="SCH 80",4,5))))^4.8655))*($B$28/3)))))," ")</f>
        <v>#N/A</v>
      </c>
      <c r="L173" s="67" t="e">
        <f t="shared" si="79"/>
        <v>#N/A</v>
      </c>
      <c r="M173" s="67" t="e">
        <f t="shared" si="80"/>
        <v>#N/A</v>
      </c>
      <c r="N173" s="69">
        <f>IF($B$48="Low Pressure Pipe",(IF($C173&lt;&gt;" ",($B$50*$AC$564)," ")),IF($B$48="Spider Valve",(IF($C173&lt;&gt;" ",(($B$60*(PI()/4*'Spider Valve Sizing'!$B$10^2)/144*SQRT(2*32.2*$B$49))*448.83)/(('Spider Valve Sizing'!$B$10^2*19.64*$B$60*SQRT($B$49))/'Spider Valve Sizing'!$B$25)," ")),IF(AND(OR($B$48="Non-Pressurized",$B$48="force main")=TRUE,$C$49="yes"),$F$49,NA())))</f>
        <v>30</v>
      </c>
      <c r="O173" s="68" t="e">
        <f t="shared" si="81"/>
        <v>#N/A</v>
      </c>
      <c r="P173" s="68" t="e">
        <f>IF($C173&lt;&gt;" ",IF($A$34="",0,(10.4394*((($C173*$D$34/100)^1.852)/(($B$59^1.852)*(VLOOKUP($B$34,'Hidden Data'!$A$4:$E$17,(IF($B$18="SCH 40",3,IF($B$18="SCH 80",4,5))))^4.8655))*'Hidden Data'!$E$118)))," ")</f>
        <v>#N/A</v>
      </c>
      <c r="Q173" s="68" t="e">
        <f>IF($C173&lt;&gt;" ",IF($A$35="",0,(10.4394*((($C173*$D$35/100)^1.852)/(($B$59^1.852)*(VLOOKUP($B$35,'Hidden Data'!$A$4:$E$17,(IF($B$18="SCH 40",3,IF($B$18="SCH 80",4,5))))^4.8655))*'Hidden Data'!$E$119)))," ")</f>
        <v>#N/A</v>
      </c>
      <c r="R173" s="68" t="e">
        <f>IF($C173&lt;&gt;" ",IF($A$36="",0,(10.4394*((($C173*$D$36/100)^1.852)/(($B$59^1.852)*(VLOOKUP($B$36,'Hidden Data'!$A$4:$E$17,(IF($B$18="SCH 40",3,IF($B$18="SCH 80",4,5))))^4.8655))*'Hidden Data'!$E$120)))," ")</f>
        <v>#N/A</v>
      </c>
      <c r="S173" s="68" t="e">
        <f>IF($C173&lt;&gt;" ",IF($A$37="",0,(10.4394*((($C173*$D$37/100)^1.852)/(($B$59^1.852)*(VLOOKUP($B$37,'Hidden Data'!$A$4:$E$17,(IF($B$18="SCH 40",3,IF($B$18="SCH 80",4,5))))^4.8655))*'Hidden Data'!$E$121)))," ")</f>
        <v>#N/A</v>
      </c>
      <c r="T173" s="68" t="e">
        <f>IF($C173&lt;&gt;" ",IF($A$38="",0,(10.4394*((($C173*$D$38/100)^1.852)/(($B$59^1.852)*(VLOOKUP($B$38,'Hidden Data'!$A$4:$E$17,(IF($B$18="SCH 40",3,IF($B$18="SCH 80",4,5))))^4.8655))*'Hidden Data'!$E$122)))," ")</f>
        <v>#N/A</v>
      </c>
      <c r="U173" s="67" t="e">
        <f t="shared" si="82"/>
        <v>#N/A</v>
      </c>
      <c r="V173" s="175" t="e">
        <f t="shared" si="84"/>
        <v>#N/A</v>
      </c>
      <c r="W173" s="175" t="e">
        <f t="shared" si="85"/>
        <v>#N/A</v>
      </c>
      <c r="Z173" s="141" t="e">
        <f t="shared" si="87"/>
        <v>#N/A</v>
      </c>
      <c r="AA173" s="141" t="e">
        <f t="shared" si="88"/>
        <v>#N/A</v>
      </c>
      <c r="AB173" s="153" t="e">
        <f t="shared" si="89"/>
        <v>#N/A</v>
      </c>
      <c r="AC173" s="154" t="e">
        <f t="shared" si="90"/>
        <v>#N/A</v>
      </c>
      <c r="AD173" s="164" t="e">
        <f t="shared" si="91"/>
        <v>#N/A</v>
      </c>
      <c r="AE173" s="165" t="e">
        <f t="shared" si="92"/>
        <v>#N/A</v>
      </c>
      <c r="AF173" s="154" t="e">
        <f t="shared" si="93"/>
        <v>#N/A</v>
      </c>
      <c r="AG173" s="154" t="e">
        <f t="shared" si="94"/>
        <v>#N/A</v>
      </c>
      <c r="AH173" s="164" t="e">
        <f t="shared" si="95"/>
        <v>#N/A</v>
      </c>
      <c r="AI173" s="165" t="e">
        <f t="shared" si="96"/>
        <v>#N/A</v>
      </c>
      <c r="AJ173" s="154" t="e">
        <f t="shared" si="97"/>
        <v>#N/A</v>
      </c>
      <c r="AK173" s="154" t="e">
        <f t="shared" si="98"/>
        <v>#N/A</v>
      </c>
      <c r="AL173" s="164" t="e">
        <f t="shared" si="99"/>
        <v>#N/A</v>
      </c>
      <c r="AM173" s="165" t="e">
        <f t="shared" si="100"/>
        <v>#N/A</v>
      </c>
      <c r="AN173" s="154" t="e">
        <f t="shared" si="101"/>
        <v>#N/A</v>
      </c>
      <c r="AO173" s="155" t="e">
        <f t="shared" si="102"/>
        <v>#N/A</v>
      </c>
      <c r="AP173" s="153" t="e">
        <f t="shared" si="103"/>
        <v>#N/A</v>
      </c>
      <c r="AQ173" s="154" t="e">
        <f t="shared" si="104"/>
        <v>#N/A</v>
      </c>
      <c r="AR173" s="164" t="e">
        <f t="shared" si="105"/>
        <v>#N/A</v>
      </c>
      <c r="AS173" s="165" t="e">
        <f t="shared" si="106"/>
        <v>#N/A</v>
      </c>
      <c r="AT173" s="154" t="e">
        <f t="shared" si="107"/>
        <v>#N/A</v>
      </c>
      <c r="AU173" s="154" t="e">
        <f t="shared" si="108"/>
        <v>#N/A</v>
      </c>
      <c r="AV173" s="164" t="e">
        <f t="shared" si="109"/>
        <v>#N/A</v>
      </c>
      <c r="AW173" s="165" t="e">
        <f t="shared" si="110"/>
        <v>#N/A</v>
      </c>
      <c r="AX173" s="154" t="e">
        <f t="shared" si="111"/>
        <v>#N/A</v>
      </c>
      <c r="AY173" s="154" t="e">
        <f t="shared" si="112"/>
        <v>#N/A</v>
      </c>
      <c r="AZ173" s="164" t="e">
        <f t="shared" si="113"/>
        <v>#N/A</v>
      </c>
      <c r="BA173" s="165" t="e">
        <f t="shared" si="114"/>
        <v>#N/A</v>
      </c>
      <c r="BB173" s="154" t="e">
        <f t="shared" si="115"/>
        <v>#N/A</v>
      </c>
      <c r="BC173" s="155" t="e">
        <f t="shared" si="116"/>
        <v>#N/A</v>
      </c>
      <c r="BD173" s="153" t="e">
        <f t="shared" si="117"/>
        <v>#N/A</v>
      </c>
      <c r="BE173" s="154" t="e">
        <f t="shared" si="118"/>
        <v>#N/A</v>
      </c>
      <c r="BF173" s="164" t="e">
        <f t="shared" si="119"/>
        <v>#N/A</v>
      </c>
      <c r="BG173" s="165" t="e">
        <f t="shared" si="120"/>
        <v>#N/A</v>
      </c>
      <c r="BH173" s="154" t="e">
        <f t="shared" si="121"/>
        <v>#N/A</v>
      </c>
      <c r="BI173" s="154" t="e">
        <f t="shared" si="122"/>
        <v>#N/A</v>
      </c>
      <c r="BJ173" s="164" t="e">
        <f t="shared" si="123"/>
        <v>#N/A</v>
      </c>
      <c r="BK173" s="165" t="e">
        <f t="shared" si="124"/>
        <v>#N/A</v>
      </c>
      <c r="BL173" s="154" t="e">
        <f t="shared" si="125"/>
        <v>#N/A</v>
      </c>
      <c r="BM173" s="154" t="e">
        <f t="shared" si="126"/>
        <v>#N/A</v>
      </c>
      <c r="BN173" s="164" t="e">
        <f t="shared" si="127"/>
        <v>#N/A</v>
      </c>
      <c r="BO173" s="165" t="e">
        <f t="shared" si="128"/>
        <v>#N/A</v>
      </c>
      <c r="BP173" s="154" t="e">
        <f t="shared" si="129"/>
        <v>#N/A</v>
      </c>
      <c r="BQ173" s="155" t="e">
        <f t="shared" si="130"/>
        <v>#N/A</v>
      </c>
      <c r="BR173" s="153" t="e">
        <f t="shared" si="131"/>
        <v>#N/A</v>
      </c>
      <c r="BS173" s="154" t="e">
        <f t="shared" si="132"/>
        <v>#N/A</v>
      </c>
      <c r="BT173" s="164" t="e">
        <f t="shared" si="133"/>
        <v>#N/A</v>
      </c>
      <c r="BU173" s="165" t="e">
        <f t="shared" si="134"/>
        <v>#N/A</v>
      </c>
      <c r="BV173" s="154" t="e">
        <f t="shared" si="135"/>
        <v>#N/A</v>
      </c>
      <c r="BW173" s="154" t="e">
        <f t="shared" si="136"/>
        <v>#N/A</v>
      </c>
      <c r="BX173" s="164" t="e">
        <f t="shared" si="137"/>
        <v>#N/A</v>
      </c>
      <c r="BY173" s="165" t="e">
        <f t="shared" si="138"/>
        <v>#N/A</v>
      </c>
      <c r="BZ173" s="154" t="e">
        <f t="shared" si="139"/>
        <v>#N/A</v>
      </c>
      <c r="CA173" s="154" t="e">
        <f t="shared" si="140"/>
        <v>#N/A</v>
      </c>
      <c r="CB173" s="164" t="e">
        <f t="shared" si="141"/>
        <v>#N/A</v>
      </c>
      <c r="CC173" s="165" t="e">
        <f t="shared" si="142"/>
        <v>#N/A</v>
      </c>
      <c r="CD173" s="154" t="e">
        <f t="shared" si="143"/>
        <v>#N/A</v>
      </c>
      <c r="CE173" s="155" t="e">
        <f t="shared" si="144"/>
        <v>#N/A</v>
      </c>
    </row>
    <row r="174" spans="2:83" s="59" customFormat="1" hidden="1" x14ac:dyDescent="0.2">
      <c r="B174" s="59" t="e">
        <f t="shared" si="86"/>
        <v>#N/A</v>
      </c>
      <c r="C174" s="67" t="e">
        <f t="shared" si="83"/>
        <v>#N/A</v>
      </c>
      <c r="D174" s="67"/>
      <c r="E174" s="67" t="e">
        <f>IF(C174&lt;&gt;" ",$B$9, " ")</f>
        <v>#N/A</v>
      </c>
      <c r="F174" s="68" t="e">
        <f>IF(C174&lt;&gt;" ",((10.4394*(($C174^1.852)/(($B$59^1.852)*(VLOOKUP($B$17,'Hidden Data'!$A$4:$E$17,(IF($B$18="SCH 40",3,IF($B$18="SCH 80",4,5))))^4.8655))*$B$16))+IF($B$15&lt;2,0,(10.4394*((($C$19/100*$C174)^1.852)/(($B$59^1.852)*(VLOOKUP($B$20,'Hidden Data'!$A$4:$E$17,(IF($B$21="SCH 40",3,IF($B$21="SCH 80",4,5))))^4.8655))*$B$19)))+IF($B$15&lt;3,0,(10.4394*((($C$22/100*$C174)^1.852)/(($B$59^1.852)*(VLOOKUP($B$23,'Hidden Data'!$A$4:$E$17,(IF($B$24="SCH 40",3,IF($B$24="SCH 80",4,5))))^4.8655))*$B$22)))+K174+L174+M174+P174+Q174+R174+S174+T174)*(1+$B$42/100), " ")</f>
        <v>#N/A</v>
      </c>
      <c r="G174" s="68" t="e">
        <f t="shared" si="77"/>
        <v>#N/A</v>
      </c>
      <c r="H174" s="68"/>
      <c r="I174" s="68" t="e">
        <f t="shared" si="78"/>
        <v>#N/A</v>
      </c>
      <c r="J174" s="68" t="e">
        <f>IF(C174&lt;&gt;" ",IF($B$48="Spider Valve",($C174/448.83*(('Spider Valve Sizing'!$B$10^2*19.64*$B$60*SQRT($B$49))/'Spider Valve Sizing'!$B$25))^2/(2*$B$60^2*(PI()/4*('Spider Valve Sizing'!$B$10/12)^2)^2*32.2),0)," ")</f>
        <v>#N/A</v>
      </c>
      <c r="K174" s="68" t="e">
        <f>IF(C174&lt;&gt;" ",(IF($B$26="No",0,(10.4394*(((1/$B$27*$C174)^1.852)/(($B$59^1.852)*(VLOOKUP($B$29,'Hidden Data'!$A$4:$E$17,(IF($B$30="SCH 40",3,IF($B$30="SCH 80",4,5))))^4.8655))*($B$28/3)))))," ")</f>
        <v>#N/A</v>
      </c>
      <c r="L174" s="67" t="e">
        <f t="shared" si="79"/>
        <v>#N/A</v>
      </c>
      <c r="M174" s="67" t="e">
        <f t="shared" si="80"/>
        <v>#N/A</v>
      </c>
      <c r="N174" s="69">
        <f>IF($B$48="Low Pressure Pipe",(IF($C174&lt;&gt;" ",($B$50*$AC$564)," ")),IF($B$48="Spider Valve",(IF($C174&lt;&gt;" ",(($B$60*(PI()/4*'Spider Valve Sizing'!$B$10^2)/144*SQRT(2*32.2*$B$49))*448.83)/(('Spider Valve Sizing'!$B$10^2*19.64*$B$60*SQRT($B$49))/'Spider Valve Sizing'!$B$25)," ")),IF(AND(OR($B$48="Non-Pressurized",$B$48="force main")=TRUE,$C$49="yes"),$F$49,NA())))</f>
        <v>30</v>
      </c>
      <c r="O174" s="68" t="e">
        <f t="shared" si="81"/>
        <v>#N/A</v>
      </c>
      <c r="P174" s="68" t="e">
        <f>IF($C174&lt;&gt;" ",IF($A$34="",0,(10.4394*((($C174*$D$34/100)^1.852)/(($B$59^1.852)*(VLOOKUP($B$34,'Hidden Data'!$A$4:$E$17,(IF($B$18="SCH 40",3,IF($B$18="SCH 80",4,5))))^4.8655))*'Hidden Data'!$E$118)))," ")</f>
        <v>#N/A</v>
      </c>
      <c r="Q174" s="68" t="e">
        <f>IF($C174&lt;&gt;" ",IF($A$35="",0,(10.4394*((($C174*$D$35/100)^1.852)/(($B$59^1.852)*(VLOOKUP($B$35,'Hidden Data'!$A$4:$E$17,(IF($B$18="SCH 40",3,IF($B$18="SCH 80",4,5))))^4.8655))*'Hidden Data'!$E$119)))," ")</f>
        <v>#N/A</v>
      </c>
      <c r="R174" s="68" t="e">
        <f>IF($C174&lt;&gt;" ",IF($A$36="",0,(10.4394*((($C174*$D$36/100)^1.852)/(($B$59^1.852)*(VLOOKUP($B$36,'Hidden Data'!$A$4:$E$17,(IF($B$18="SCH 40",3,IF($B$18="SCH 80",4,5))))^4.8655))*'Hidden Data'!$E$120)))," ")</f>
        <v>#N/A</v>
      </c>
      <c r="S174" s="68" t="e">
        <f>IF($C174&lt;&gt;" ",IF($A$37="",0,(10.4394*((($C174*$D$37/100)^1.852)/(($B$59^1.852)*(VLOOKUP($B$37,'Hidden Data'!$A$4:$E$17,(IF($B$18="SCH 40",3,IF($B$18="SCH 80",4,5))))^4.8655))*'Hidden Data'!$E$121)))," ")</f>
        <v>#N/A</v>
      </c>
      <c r="T174" s="68" t="e">
        <f>IF($C174&lt;&gt;" ",IF($A$38="",0,(10.4394*((($C174*$D$38/100)^1.852)/(($B$59^1.852)*(VLOOKUP($B$38,'Hidden Data'!$A$4:$E$17,(IF($B$18="SCH 40",3,IF($B$18="SCH 80",4,5))))^4.8655))*'Hidden Data'!$E$122)))," ")</f>
        <v>#N/A</v>
      </c>
      <c r="U174" s="67" t="e">
        <f t="shared" si="82"/>
        <v>#N/A</v>
      </c>
      <c r="V174" s="175" t="e">
        <f t="shared" si="84"/>
        <v>#N/A</v>
      </c>
      <c r="W174" s="175" t="e">
        <f t="shared" si="85"/>
        <v>#N/A</v>
      </c>
      <c r="Z174" s="141" t="e">
        <f t="shared" si="87"/>
        <v>#N/A</v>
      </c>
      <c r="AA174" s="141" t="e">
        <f t="shared" si="88"/>
        <v>#N/A</v>
      </c>
      <c r="AB174" s="153" t="e">
        <f t="shared" si="89"/>
        <v>#N/A</v>
      </c>
      <c r="AC174" s="154" t="e">
        <f t="shared" si="90"/>
        <v>#N/A</v>
      </c>
      <c r="AD174" s="164" t="e">
        <f t="shared" si="91"/>
        <v>#N/A</v>
      </c>
      <c r="AE174" s="165" t="e">
        <f t="shared" si="92"/>
        <v>#N/A</v>
      </c>
      <c r="AF174" s="154" t="e">
        <f t="shared" si="93"/>
        <v>#N/A</v>
      </c>
      <c r="AG174" s="154" t="e">
        <f t="shared" si="94"/>
        <v>#N/A</v>
      </c>
      <c r="AH174" s="164" t="e">
        <f t="shared" si="95"/>
        <v>#N/A</v>
      </c>
      <c r="AI174" s="165" t="e">
        <f t="shared" si="96"/>
        <v>#N/A</v>
      </c>
      <c r="AJ174" s="154" t="e">
        <f t="shared" si="97"/>
        <v>#N/A</v>
      </c>
      <c r="AK174" s="154" t="e">
        <f t="shared" si="98"/>
        <v>#N/A</v>
      </c>
      <c r="AL174" s="164" t="e">
        <f t="shared" si="99"/>
        <v>#N/A</v>
      </c>
      <c r="AM174" s="165" t="e">
        <f t="shared" si="100"/>
        <v>#N/A</v>
      </c>
      <c r="AN174" s="154" t="e">
        <f t="shared" si="101"/>
        <v>#N/A</v>
      </c>
      <c r="AO174" s="155" t="e">
        <f t="shared" si="102"/>
        <v>#N/A</v>
      </c>
      <c r="AP174" s="153" t="e">
        <f t="shared" si="103"/>
        <v>#N/A</v>
      </c>
      <c r="AQ174" s="154" t="e">
        <f t="shared" si="104"/>
        <v>#N/A</v>
      </c>
      <c r="AR174" s="164" t="e">
        <f t="shared" si="105"/>
        <v>#N/A</v>
      </c>
      <c r="AS174" s="165" t="e">
        <f t="shared" si="106"/>
        <v>#N/A</v>
      </c>
      <c r="AT174" s="154" t="e">
        <f t="shared" si="107"/>
        <v>#N/A</v>
      </c>
      <c r="AU174" s="154" t="e">
        <f t="shared" si="108"/>
        <v>#N/A</v>
      </c>
      <c r="AV174" s="164" t="e">
        <f t="shared" si="109"/>
        <v>#N/A</v>
      </c>
      <c r="AW174" s="165" t="e">
        <f t="shared" si="110"/>
        <v>#N/A</v>
      </c>
      <c r="AX174" s="154" t="e">
        <f t="shared" si="111"/>
        <v>#N/A</v>
      </c>
      <c r="AY174" s="154" t="e">
        <f t="shared" si="112"/>
        <v>#N/A</v>
      </c>
      <c r="AZ174" s="164" t="e">
        <f t="shared" si="113"/>
        <v>#N/A</v>
      </c>
      <c r="BA174" s="165" t="e">
        <f t="shared" si="114"/>
        <v>#N/A</v>
      </c>
      <c r="BB174" s="154" t="e">
        <f t="shared" si="115"/>
        <v>#N/A</v>
      </c>
      <c r="BC174" s="155" t="e">
        <f t="shared" si="116"/>
        <v>#N/A</v>
      </c>
      <c r="BD174" s="153" t="e">
        <f t="shared" si="117"/>
        <v>#N/A</v>
      </c>
      <c r="BE174" s="154" t="e">
        <f t="shared" si="118"/>
        <v>#N/A</v>
      </c>
      <c r="BF174" s="164" t="e">
        <f t="shared" si="119"/>
        <v>#N/A</v>
      </c>
      <c r="BG174" s="165" t="e">
        <f t="shared" si="120"/>
        <v>#N/A</v>
      </c>
      <c r="BH174" s="154" t="e">
        <f t="shared" si="121"/>
        <v>#N/A</v>
      </c>
      <c r="BI174" s="154" t="e">
        <f t="shared" si="122"/>
        <v>#N/A</v>
      </c>
      <c r="BJ174" s="164" t="e">
        <f t="shared" si="123"/>
        <v>#N/A</v>
      </c>
      <c r="BK174" s="165" t="e">
        <f t="shared" si="124"/>
        <v>#N/A</v>
      </c>
      <c r="BL174" s="154" t="e">
        <f t="shared" si="125"/>
        <v>#N/A</v>
      </c>
      <c r="BM174" s="154" t="e">
        <f t="shared" si="126"/>
        <v>#N/A</v>
      </c>
      <c r="BN174" s="164" t="e">
        <f t="shared" si="127"/>
        <v>#N/A</v>
      </c>
      <c r="BO174" s="165" t="e">
        <f t="shared" si="128"/>
        <v>#N/A</v>
      </c>
      <c r="BP174" s="154" t="e">
        <f t="shared" si="129"/>
        <v>#N/A</v>
      </c>
      <c r="BQ174" s="155" t="e">
        <f t="shared" si="130"/>
        <v>#N/A</v>
      </c>
      <c r="BR174" s="153" t="e">
        <f t="shared" si="131"/>
        <v>#N/A</v>
      </c>
      <c r="BS174" s="154" t="e">
        <f t="shared" si="132"/>
        <v>#N/A</v>
      </c>
      <c r="BT174" s="164" t="e">
        <f t="shared" si="133"/>
        <v>#N/A</v>
      </c>
      <c r="BU174" s="165" t="e">
        <f t="shared" si="134"/>
        <v>#N/A</v>
      </c>
      <c r="BV174" s="154" t="e">
        <f t="shared" si="135"/>
        <v>#N/A</v>
      </c>
      <c r="BW174" s="154" t="e">
        <f t="shared" si="136"/>
        <v>#N/A</v>
      </c>
      <c r="BX174" s="164" t="e">
        <f t="shared" si="137"/>
        <v>#N/A</v>
      </c>
      <c r="BY174" s="165" t="e">
        <f t="shared" si="138"/>
        <v>#N/A</v>
      </c>
      <c r="BZ174" s="154" t="e">
        <f t="shared" si="139"/>
        <v>#N/A</v>
      </c>
      <c r="CA174" s="154" t="e">
        <f t="shared" si="140"/>
        <v>#N/A</v>
      </c>
      <c r="CB174" s="164" t="e">
        <f t="shared" si="141"/>
        <v>#N/A</v>
      </c>
      <c r="CC174" s="165" t="e">
        <f t="shared" si="142"/>
        <v>#N/A</v>
      </c>
      <c r="CD174" s="154" t="e">
        <f t="shared" si="143"/>
        <v>#N/A</v>
      </c>
      <c r="CE174" s="155" t="e">
        <f t="shared" si="144"/>
        <v>#N/A</v>
      </c>
    </row>
    <row r="175" spans="2:83" s="59" customFormat="1" hidden="1" x14ac:dyDescent="0.2">
      <c r="B175" s="59" t="e">
        <f t="shared" si="86"/>
        <v>#N/A</v>
      </c>
      <c r="C175" s="67" t="e">
        <f t="shared" si="83"/>
        <v>#N/A</v>
      </c>
      <c r="D175" s="67"/>
      <c r="E175" s="67" t="e">
        <f>IF(C175&lt;&gt;" ",$B$9, " ")</f>
        <v>#N/A</v>
      </c>
      <c r="F175" s="68" t="e">
        <f>IF(C175&lt;&gt;" ",((10.4394*(($C175^1.852)/(($B$59^1.852)*(VLOOKUP($B$17,'Hidden Data'!$A$4:$E$17,(IF($B$18="SCH 40",3,IF($B$18="SCH 80",4,5))))^4.8655))*$B$16))+IF($B$15&lt;2,0,(10.4394*((($C$19/100*$C175)^1.852)/(($B$59^1.852)*(VLOOKUP($B$20,'Hidden Data'!$A$4:$E$17,(IF($B$21="SCH 40",3,IF($B$21="SCH 80",4,5))))^4.8655))*$B$19)))+IF($B$15&lt;3,0,(10.4394*((($C$22/100*$C175)^1.852)/(($B$59^1.852)*(VLOOKUP($B$23,'Hidden Data'!$A$4:$E$17,(IF($B$24="SCH 40",3,IF($B$24="SCH 80",4,5))))^4.8655))*$B$22)))+K175+L175+M175+P175+Q175+R175+S175+T175)*(1+$B$42/100), " ")</f>
        <v>#N/A</v>
      </c>
      <c r="G175" s="68" t="e">
        <f t="shared" si="77"/>
        <v>#N/A</v>
      </c>
      <c r="H175" s="68"/>
      <c r="I175" s="68" t="e">
        <f t="shared" si="78"/>
        <v>#N/A</v>
      </c>
      <c r="J175" s="68" t="e">
        <f>IF(C175&lt;&gt;" ",IF($B$48="Spider Valve",($C175/448.83*(('Spider Valve Sizing'!$B$10^2*19.64*$B$60*SQRT($B$49))/'Spider Valve Sizing'!$B$25))^2/(2*$B$60^2*(PI()/4*('Spider Valve Sizing'!$B$10/12)^2)^2*32.2),0)," ")</f>
        <v>#N/A</v>
      </c>
      <c r="K175" s="68" t="e">
        <f>IF(C175&lt;&gt;" ",(IF($B$26="No",0,(10.4394*(((1/$B$27*$C175)^1.852)/(($B$59^1.852)*(VLOOKUP($B$29,'Hidden Data'!$A$4:$E$17,(IF($B$30="SCH 40",3,IF($B$30="SCH 80",4,5))))^4.8655))*($B$28/3)))))," ")</f>
        <v>#N/A</v>
      </c>
      <c r="L175" s="67" t="e">
        <f t="shared" si="79"/>
        <v>#N/A</v>
      </c>
      <c r="M175" s="67" t="e">
        <f t="shared" si="80"/>
        <v>#N/A</v>
      </c>
      <c r="N175" s="69">
        <f>IF($B$48="Low Pressure Pipe",(IF($C175&lt;&gt;" ",($B$50*$AC$564)," ")),IF($B$48="Spider Valve",(IF($C175&lt;&gt;" ",(($B$60*(PI()/4*'Spider Valve Sizing'!$B$10^2)/144*SQRT(2*32.2*$B$49))*448.83)/(('Spider Valve Sizing'!$B$10^2*19.64*$B$60*SQRT($B$49))/'Spider Valve Sizing'!$B$25)," ")),IF(AND(OR($B$48="Non-Pressurized",$B$48="force main")=TRUE,$C$49="yes"),$F$49,NA())))</f>
        <v>30</v>
      </c>
      <c r="O175" s="68" t="e">
        <f t="shared" si="81"/>
        <v>#N/A</v>
      </c>
      <c r="P175" s="68" t="e">
        <f>IF($C175&lt;&gt;" ",IF($A$34="",0,(10.4394*((($C175*$D$34/100)^1.852)/(($B$59^1.852)*(VLOOKUP($B$34,'Hidden Data'!$A$4:$E$17,(IF($B$18="SCH 40",3,IF($B$18="SCH 80",4,5))))^4.8655))*'Hidden Data'!$E$118)))," ")</f>
        <v>#N/A</v>
      </c>
      <c r="Q175" s="68" t="e">
        <f>IF($C175&lt;&gt;" ",IF($A$35="",0,(10.4394*((($C175*$D$35/100)^1.852)/(($B$59^1.852)*(VLOOKUP($B$35,'Hidden Data'!$A$4:$E$17,(IF($B$18="SCH 40",3,IF($B$18="SCH 80",4,5))))^4.8655))*'Hidden Data'!$E$119)))," ")</f>
        <v>#N/A</v>
      </c>
      <c r="R175" s="68" t="e">
        <f>IF($C175&lt;&gt;" ",IF($A$36="",0,(10.4394*((($C175*$D$36/100)^1.852)/(($B$59^1.852)*(VLOOKUP($B$36,'Hidden Data'!$A$4:$E$17,(IF($B$18="SCH 40",3,IF($B$18="SCH 80",4,5))))^4.8655))*'Hidden Data'!$E$120)))," ")</f>
        <v>#N/A</v>
      </c>
      <c r="S175" s="68" t="e">
        <f>IF($C175&lt;&gt;" ",IF($A$37="",0,(10.4394*((($C175*$D$37/100)^1.852)/(($B$59^1.852)*(VLOOKUP($B$37,'Hidden Data'!$A$4:$E$17,(IF($B$18="SCH 40",3,IF($B$18="SCH 80",4,5))))^4.8655))*'Hidden Data'!$E$121)))," ")</f>
        <v>#N/A</v>
      </c>
      <c r="T175" s="68" t="e">
        <f>IF($C175&lt;&gt;" ",IF($A$38="",0,(10.4394*((($C175*$D$38/100)^1.852)/(($B$59^1.852)*(VLOOKUP($B$38,'Hidden Data'!$A$4:$E$17,(IF($B$18="SCH 40",3,IF($B$18="SCH 80",4,5))))^4.8655))*'Hidden Data'!$E$122)))," ")</f>
        <v>#N/A</v>
      </c>
      <c r="U175" s="67" t="e">
        <f t="shared" si="82"/>
        <v>#N/A</v>
      </c>
      <c r="V175" s="175" t="e">
        <f t="shared" si="84"/>
        <v>#N/A</v>
      </c>
      <c r="W175" s="175" t="e">
        <f t="shared" si="85"/>
        <v>#N/A</v>
      </c>
      <c r="Z175" s="141" t="e">
        <f t="shared" si="87"/>
        <v>#N/A</v>
      </c>
      <c r="AA175" s="141" t="e">
        <f t="shared" si="88"/>
        <v>#N/A</v>
      </c>
      <c r="AB175" s="153" t="e">
        <f t="shared" si="89"/>
        <v>#N/A</v>
      </c>
      <c r="AC175" s="154" t="e">
        <f t="shared" si="90"/>
        <v>#N/A</v>
      </c>
      <c r="AD175" s="164" t="e">
        <f t="shared" si="91"/>
        <v>#N/A</v>
      </c>
      <c r="AE175" s="165" t="e">
        <f t="shared" si="92"/>
        <v>#N/A</v>
      </c>
      <c r="AF175" s="154" t="e">
        <f t="shared" si="93"/>
        <v>#N/A</v>
      </c>
      <c r="AG175" s="154" t="e">
        <f t="shared" si="94"/>
        <v>#N/A</v>
      </c>
      <c r="AH175" s="164" t="e">
        <f t="shared" si="95"/>
        <v>#N/A</v>
      </c>
      <c r="AI175" s="165" t="e">
        <f t="shared" si="96"/>
        <v>#N/A</v>
      </c>
      <c r="AJ175" s="154" t="e">
        <f t="shared" si="97"/>
        <v>#N/A</v>
      </c>
      <c r="AK175" s="154" t="e">
        <f t="shared" si="98"/>
        <v>#N/A</v>
      </c>
      <c r="AL175" s="164" t="e">
        <f t="shared" si="99"/>
        <v>#N/A</v>
      </c>
      <c r="AM175" s="165" t="e">
        <f t="shared" si="100"/>
        <v>#N/A</v>
      </c>
      <c r="AN175" s="154" t="e">
        <f t="shared" si="101"/>
        <v>#N/A</v>
      </c>
      <c r="AO175" s="155" t="e">
        <f t="shared" si="102"/>
        <v>#N/A</v>
      </c>
      <c r="AP175" s="153" t="e">
        <f t="shared" si="103"/>
        <v>#N/A</v>
      </c>
      <c r="AQ175" s="154" t="e">
        <f t="shared" si="104"/>
        <v>#N/A</v>
      </c>
      <c r="AR175" s="164" t="e">
        <f t="shared" si="105"/>
        <v>#N/A</v>
      </c>
      <c r="AS175" s="165" t="e">
        <f t="shared" si="106"/>
        <v>#N/A</v>
      </c>
      <c r="AT175" s="154" t="e">
        <f t="shared" si="107"/>
        <v>#N/A</v>
      </c>
      <c r="AU175" s="154" t="e">
        <f t="shared" si="108"/>
        <v>#N/A</v>
      </c>
      <c r="AV175" s="164" t="e">
        <f t="shared" si="109"/>
        <v>#N/A</v>
      </c>
      <c r="AW175" s="165" t="e">
        <f t="shared" si="110"/>
        <v>#N/A</v>
      </c>
      <c r="AX175" s="154" t="e">
        <f t="shared" si="111"/>
        <v>#N/A</v>
      </c>
      <c r="AY175" s="154" t="e">
        <f t="shared" si="112"/>
        <v>#N/A</v>
      </c>
      <c r="AZ175" s="164" t="e">
        <f t="shared" si="113"/>
        <v>#N/A</v>
      </c>
      <c r="BA175" s="165" t="e">
        <f t="shared" si="114"/>
        <v>#N/A</v>
      </c>
      <c r="BB175" s="154" t="e">
        <f t="shared" si="115"/>
        <v>#N/A</v>
      </c>
      <c r="BC175" s="155" t="e">
        <f t="shared" si="116"/>
        <v>#N/A</v>
      </c>
      <c r="BD175" s="153" t="e">
        <f t="shared" si="117"/>
        <v>#N/A</v>
      </c>
      <c r="BE175" s="154" t="e">
        <f t="shared" si="118"/>
        <v>#N/A</v>
      </c>
      <c r="BF175" s="164" t="e">
        <f t="shared" si="119"/>
        <v>#N/A</v>
      </c>
      <c r="BG175" s="165" t="e">
        <f t="shared" si="120"/>
        <v>#N/A</v>
      </c>
      <c r="BH175" s="154" t="e">
        <f t="shared" si="121"/>
        <v>#N/A</v>
      </c>
      <c r="BI175" s="154" t="e">
        <f t="shared" si="122"/>
        <v>#N/A</v>
      </c>
      <c r="BJ175" s="164" t="e">
        <f t="shared" si="123"/>
        <v>#N/A</v>
      </c>
      <c r="BK175" s="165" t="e">
        <f t="shared" si="124"/>
        <v>#N/A</v>
      </c>
      <c r="BL175" s="154" t="e">
        <f t="shared" si="125"/>
        <v>#N/A</v>
      </c>
      <c r="BM175" s="154" t="e">
        <f t="shared" si="126"/>
        <v>#N/A</v>
      </c>
      <c r="BN175" s="164" t="e">
        <f t="shared" si="127"/>
        <v>#N/A</v>
      </c>
      <c r="BO175" s="165" t="e">
        <f t="shared" si="128"/>
        <v>#N/A</v>
      </c>
      <c r="BP175" s="154" t="e">
        <f t="shared" si="129"/>
        <v>#N/A</v>
      </c>
      <c r="BQ175" s="155" t="e">
        <f t="shared" si="130"/>
        <v>#N/A</v>
      </c>
      <c r="BR175" s="153" t="e">
        <f t="shared" si="131"/>
        <v>#N/A</v>
      </c>
      <c r="BS175" s="154" t="e">
        <f t="shared" si="132"/>
        <v>#N/A</v>
      </c>
      <c r="BT175" s="164" t="e">
        <f t="shared" si="133"/>
        <v>#N/A</v>
      </c>
      <c r="BU175" s="165" t="e">
        <f t="shared" si="134"/>
        <v>#N/A</v>
      </c>
      <c r="BV175" s="154" t="e">
        <f t="shared" si="135"/>
        <v>#N/A</v>
      </c>
      <c r="BW175" s="154" t="e">
        <f t="shared" si="136"/>
        <v>#N/A</v>
      </c>
      <c r="BX175" s="164" t="e">
        <f t="shared" si="137"/>
        <v>#N/A</v>
      </c>
      <c r="BY175" s="165" t="e">
        <f t="shared" si="138"/>
        <v>#N/A</v>
      </c>
      <c r="BZ175" s="154" t="e">
        <f t="shared" si="139"/>
        <v>#N/A</v>
      </c>
      <c r="CA175" s="154" t="e">
        <f t="shared" si="140"/>
        <v>#N/A</v>
      </c>
      <c r="CB175" s="164" t="e">
        <f t="shared" si="141"/>
        <v>#N/A</v>
      </c>
      <c r="CC175" s="165" t="e">
        <f t="shared" si="142"/>
        <v>#N/A</v>
      </c>
      <c r="CD175" s="154" t="e">
        <f t="shared" si="143"/>
        <v>#N/A</v>
      </c>
      <c r="CE175" s="155" t="e">
        <f t="shared" si="144"/>
        <v>#N/A</v>
      </c>
    </row>
    <row r="176" spans="2:83" s="59" customFormat="1" hidden="1" x14ac:dyDescent="0.2">
      <c r="B176" s="59" t="e">
        <f t="shared" si="86"/>
        <v>#N/A</v>
      </c>
      <c r="C176" s="67" t="e">
        <f t="shared" si="83"/>
        <v>#N/A</v>
      </c>
      <c r="D176" s="67"/>
      <c r="E176" s="67" t="e">
        <f>IF(C176&lt;&gt;" ",$B$9, " ")</f>
        <v>#N/A</v>
      </c>
      <c r="F176" s="68" t="e">
        <f>IF(C176&lt;&gt;" ",((10.4394*(($C176^1.852)/(($B$59^1.852)*(VLOOKUP($B$17,'Hidden Data'!$A$4:$E$17,(IF($B$18="SCH 40",3,IF($B$18="SCH 80",4,5))))^4.8655))*$B$16))+IF($B$15&lt;2,0,(10.4394*((($C$19/100*$C176)^1.852)/(($B$59^1.852)*(VLOOKUP($B$20,'Hidden Data'!$A$4:$E$17,(IF($B$21="SCH 40",3,IF($B$21="SCH 80",4,5))))^4.8655))*$B$19)))+IF($B$15&lt;3,0,(10.4394*((($C$22/100*$C176)^1.852)/(($B$59^1.852)*(VLOOKUP($B$23,'Hidden Data'!$A$4:$E$17,(IF($B$24="SCH 40",3,IF($B$24="SCH 80",4,5))))^4.8655))*$B$22)))+K176+L176+M176+P176+Q176+R176+S176+T176)*(1+$B$42/100), " ")</f>
        <v>#N/A</v>
      </c>
      <c r="G176" s="68" t="e">
        <f t="shared" si="77"/>
        <v>#N/A</v>
      </c>
      <c r="H176" s="68"/>
      <c r="I176" s="68" t="e">
        <f t="shared" si="78"/>
        <v>#N/A</v>
      </c>
      <c r="J176" s="68" t="e">
        <f>IF(C176&lt;&gt;" ",IF($B$48="Spider Valve",($C176/448.83*(('Spider Valve Sizing'!$B$10^2*19.64*$B$60*SQRT($B$49))/'Spider Valve Sizing'!$B$25))^2/(2*$B$60^2*(PI()/4*('Spider Valve Sizing'!$B$10/12)^2)^2*32.2),0)," ")</f>
        <v>#N/A</v>
      </c>
      <c r="K176" s="68" t="e">
        <f>IF(C176&lt;&gt;" ",(IF($B$26="No",0,(10.4394*(((1/$B$27*$C176)^1.852)/(($B$59^1.852)*(VLOOKUP($B$29,'Hidden Data'!$A$4:$E$17,(IF($B$30="SCH 40",3,IF($B$30="SCH 80",4,5))))^4.8655))*($B$28/3)))))," ")</f>
        <v>#N/A</v>
      </c>
      <c r="L176" s="67" t="e">
        <f t="shared" si="79"/>
        <v>#N/A</v>
      </c>
      <c r="M176" s="67" t="e">
        <f t="shared" si="80"/>
        <v>#N/A</v>
      </c>
      <c r="N176" s="69">
        <f>IF($B$48="Low Pressure Pipe",(IF($C176&lt;&gt;" ",($B$50*$AC$564)," ")),IF($B$48="Spider Valve",(IF($C176&lt;&gt;" ",(($B$60*(PI()/4*'Spider Valve Sizing'!$B$10^2)/144*SQRT(2*32.2*$B$49))*448.83)/(('Spider Valve Sizing'!$B$10^2*19.64*$B$60*SQRT($B$49))/'Spider Valve Sizing'!$B$25)," ")),IF(AND(OR($B$48="Non-Pressurized",$B$48="force main")=TRUE,$C$49="yes"),$F$49,NA())))</f>
        <v>30</v>
      </c>
      <c r="O176" s="68" t="e">
        <f t="shared" si="81"/>
        <v>#N/A</v>
      </c>
      <c r="P176" s="68" t="e">
        <f>IF($C176&lt;&gt;" ",IF($A$34="",0,(10.4394*((($C176*$D$34/100)^1.852)/(($B$59^1.852)*(VLOOKUP($B$34,'Hidden Data'!$A$4:$E$17,(IF($B$18="SCH 40",3,IF($B$18="SCH 80",4,5))))^4.8655))*'Hidden Data'!$E$118)))," ")</f>
        <v>#N/A</v>
      </c>
      <c r="Q176" s="68" t="e">
        <f>IF($C176&lt;&gt;" ",IF($A$35="",0,(10.4394*((($C176*$D$35/100)^1.852)/(($B$59^1.852)*(VLOOKUP($B$35,'Hidden Data'!$A$4:$E$17,(IF($B$18="SCH 40",3,IF($B$18="SCH 80",4,5))))^4.8655))*'Hidden Data'!$E$119)))," ")</f>
        <v>#N/A</v>
      </c>
      <c r="R176" s="68" t="e">
        <f>IF($C176&lt;&gt;" ",IF($A$36="",0,(10.4394*((($C176*$D$36/100)^1.852)/(($B$59^1.852)*(VLOOKUP($B$36,'Hidden Data'!$A$4:$E$17,(IF($B$18="SCH 40",3,IF($B$18="SCH 80",4,5))))^4.8655))*'Hidden Data'!$E$120)))," ")</f>
        <v>#N/A</v>
      </c>
      <c r="S176" s="68" t="e">
        <f>IF($C176&lt;&gt;" ",IF($A$37="",0,(10.4394*((($C176*$D$37/100)^1.852)/(($B$59^1.852)*(VLOOKUP($B$37,'Hidden Data'!$A$4:$E$17,(IF($B$18="SCH 40",3,IF($B$18="SCH 80",4,5))))^4.8655))*'Hidden Data'!$E$121)))," ")</f>
        <v>#N/A</v>
      </c>
      <c r="T176" s="68" t="e">
        <f>IF($C176&lt;&gt;" ",IF($A$38="",0,(10.4394*((($C176*$D$38/100)^1.852)/(($B$59^1.852)*(VLOOKUP($B$38,'Hidden Data'!$A$4:$E$17,(IF($B$18="SCH 40",3,IF($B$18="SCH 80",4,5))))^4.8655))*'Hidden Data'!$E$122)))," ")</f>
        <v>#N/A</v>
      </c>
      <c r="U176" s="67" t="e">
        <f t="shared" si="82"/>
        <v>#N/A</v>
      </c>
      <c r="V176" s="175" t="e">
        <f t="shared" si="84"/>
        <v>#N/A</v>
      </c>
      <c r="W176" s="175" t="e">
        <f t="shared" si="85"/>
        <v>#N/A</v>
      </c>
      <c r="Z176" s="141" t="e">
        <f t="shared" si="87"/>
        <v>#N/A</v>
      </c>
      <c r="AA176" s="141" t="e">
        <f t="shared" si="88"/>
        <v>#N/A</v>
      </c>
      <c r="AB176" s="153" t="e">
        <f t="shared" si="89"/>
        <v>#N/A</v>
      </c>
      <c r="AC176" s="154" t="e">
        <f t="shared" si="90"/>
        <v>#N/A</v>
      </c>
      <c r="AD176" s="164" t="e">
        <f t="shared" si="91"/>
        <v>#N/A</v>
      </c>
      <c r="AE176" s="165" t="e">
        <f t="shared" si="92"/>
        <v>#N/A</v>
      </c>
      <c r="AF176" s="154" t="e">
        <f t="shared" si="93"/>
        <v>#N/A</v>
      </c>
      <c r="AG176" s="154" t="e">
        <f t="shared" si="94"/>
        <v>#N/A</v>
      </c>
      <c r="AH176" s="164" t="e">
        <f t="shared" si="95"/>
        <v>#N/A</v>
      </c>
      <c r="AI176" s="165" t="e">
        <f t="shared" si="96"/>
        <v>#N/A</v>
      </c>
      <c r="AJ176" s="154" t="e">
        <f t="shared" si="97"/>
        <v>#N/A</v>
      </c>
      <c r="AK176" s="154" t="e">
        <f t="shared" si="98"/>
        <v>#N/A</v>
      </c>
      <c r="AL176" s="164" t="e">
        <f t="shared" si="99"/>
        <v>#N/A</v>
      </c>
      <c r="AM176" s="165" t="e">
        <f t="shared" si="100"/>
        <v>#N/A</v>
      </c>
      <c r="AN176" s="154" t="e">
        <f t="shared" si="101"/>
        <v>#N/A</v>
      </c>
      <c r="AO176" s="155" t="e">
        <f t="shared" si="102"/>
        <v>#N/A</v>
      </c>
      <c r="AP176" s="153" t="e">
        <f t="shared" si="103"/>
        <v>#N/A</v>
      </c>
      <c r="AQ176" s="154" t="e">
        <f t="shared" si="104"/>
        <v>#N/A</v>
      </c>
      <c r="AR176" s="164" t="e">
        <f t="shared" si="105"/>
        <v>#N/A</v>
      </c>
      <c r="AS176" s="165" t="e">
        <f t="shared" si="106"/>
        <v>#N/A</v>
      </c>
      <c r="AT176" s="154" t="e">
        <f t="shared" si="107"/>
        <v>#N/A</v>
      </c>
      <c r="AU176" s="154" t="e">
        <f t="shared" si="108"/>
        <v>#N/A</v>
      </c>
      <c r="AV176" s="164" t="e">
        <f t="shared" si="109"/>
        <v>#N/A</v>
      </c>
      <c r="AW176" s="165" t="e">
        <f t="shared" si="110"/>
        <v>#N/A</v>
      </c>
      <c r="AX176" s="154" t="e">
        <f t="shared" si="111"/>
        <v>#N/A</v>
      </c>
      <c r="AY176" s="154" t="e">
        <f t="shared" si="112"/>
        <v>#N/A</v>
      </c>
      <c r="AZ176" s="164" t="e">
        <f t="shared" si="113"/>
        <v>#N/A</v>
      </c>
      <c r="BA176" s="165" t="e">
        <f t="shared" si="114"/>
        <v>#N/A</v>
      </c>
      <c r="BB176" s="154" t="e">
        <f t="shared" si="115"/>
        <v>#N/A</v>
      </c>
      <c r="BC176" s="155" t="e">
        <f t="shared" si="116"/>
        <v>#N/A</v>
      </c>
      <c r="BD176" s="153" t="e">
        <f t="shared" si="117"/>
        <v>#N/A</v>
      </c>
      <c r="BE176" s="154" t="e">
        <f t="shared" si="118"/>
        <v>#N/A</v>
      </c>
      <c r="BF176" s="164" t="e">
        <f t="shared" si="119"/>
        <v>#N/A</v>
      </c>
      <c r="BG176" s="165" t="e">
        <f t="shared" si="120"/>
        <v>#N/A</v>
      </c>
      <c r="BH176" s="154" t="e">
        <f t="shared" si="121"/>
        <v>#N/A</v>
      </c>
      <c r="BI176" s="154" t="e">
        <f t="shared" si="122"/>
        <v>#N/A</v>
      </c>
      <c r="BJ176" s="164" t="e">
        <f t="shared" si="123"/>
        <v>#N/A</v>
      </c>
      <c r="BK176" s="165" t="e">
        <f t="shared" si="124"/>
        <v>#N/A</v>
      </c>
      <c r="BL176" s="154" t="e">
        <f t="shared" si="125"/>
        <v>#N/A</v>
      </c>
      <c r="BM176" s="154" t="e">
        <f t="shared" si="126"/>
        <v>#N/A</v>
      </c>
      <c r="BN176" s="164" t="e">
        <f t="shared" si="127"/>
        <v>#N/A</v>
      </c>
      <c r="BO176" s="165" t="e">
        <f t="shared" si="128"/>
        <v>#N/A</v>
      </c>
      <c r="BP176" s="154" t="e">
        <f t="shared" si="129"/>
        <v>#N/A</v>
      </c>
      <c r="BQ176" s="155" t="e">
        <f t="shared" si="130"/>
        <v>#N/A</v>
      </c>
      <c r="BR176" s="153" t="e">
        <f t="shared" si="131"/>
        <v>#N/A</v>
      </c>
      <c r="BS176" s="154" t="e">
        <f t="shared" si="132"/>
        <v>#N/A</v>
      </c>
      <c r="BT176" s="164" t="e">
        <f t="shared" si="133"/>
        <v>#N/A</v>
      </c>
      <c r="BU176" s="165" t="e">
        <f t="shared" si="134"/>
        <v>#N/A</v>
      </c>
      <c r="BV176" s="154" t="e">
        <f t="shared" si="135"/>
        <v>#N/A</v>
      </c>
      <c r="BW176" s="154" t="e">
        <f t="shared" si="136"/>
        <v>#N/A</v>
      </c>
      <c r="BX176" s="164" t="e">
        <f t="shared" si="137"/>
        <v>#N/A</v>
      </c>
      <c r="BY176" s="165" t="e">
        <f t="shared" si="138"/>
        <v>#N/A</v>
      </c>
      <c r="BZ176" s="154" t="e">
        <f t="shared" si="139"/>
        <v>#N/A</v>
      </c>
      <c r="CA176" s="154" t="e">
        <f t="shared" si="140"/>
        <v>#N/A</v>
      </c>
      <c r="CB176" s="164" t="e">
        <f t="shared" si="141"/>
        <v>#N/A</v>
      </c>
      <c r="CC176" s="165" t="e">
        <f t="shared" si="142"/>
        <v>#N/A</v>
      </c>
      <c r="CD176" s="154" t="e">
        <f t="shared" si="143"/>
        <v>#N/A</v>
      </c>
      <c r="CE176" s="155" t="e">
        <f t="shared" si="144"/>
        <v>#N/A</v>
      </c>
    </row>
    <row r="177" spans="2:83" s="59" customFormat="1" hidden="1" x14ac:dyDescent="0.2">
      <c r="B177" s="59" t="e">
        <f t="shared" si="86"/>
        <v>#N/A</v>
      </c>
      <c r="C177" s="67" t="e">
        <f t="shared" si="83"/>
        <v>#N/A</v>
      </c>
      <c r="D177" s="67"/>
      <c r="E177" s="67" t="e">
        <f>IF(C177&lt;&gt;" ",$B$9, " ")</f>
        <v>#N/A</v>
      </c>
      <c r="F177" s="68" t="e">
        <f>IF(C177&lt;&gt;" ",((10.4394*(($C177^1.852)/(($B$59^1.852)*(VLOOKUP($B$17,'Hidden Data'!$A$4:$E$17,(IF($B$18="SCH 40",3,IF($B$18="SCH 80",4,5))))^4.8655))*$B$16))+IF($B$15&lt;2,0,(10.4394*((($C$19/100*$C177)^1.852)/(($B$59^1.852)*(VLOOKUP($B$20,'Hidden Data'!$A$4:$E$17,(IF($B$21="SCH 40",3,IF($B$21="SCH 80",4,5))))^4.8655))*$B$19)))+IF($B$15&lt;3,0,(10.4394*((($C$22/100*$C177)^1.852)/(($B$59^1.852)*(VLOOKUP($B$23,'Hidden Data'!$A$4:$E$17,(IF($B$24="SCH 40",3,IF($B$24="SCH 80",4,5))))^4.8655))*$B$22)))+K177+L177+M177+P177+Q177+R177+S177+T177)*(1+$B$42/100), " ")</f>
        <v>#N/A</v>
      </c>
      <c r="G177" s="68" t="e">
        <f t="shared" si="77"/>
        <v>#N/A</v>
      </c>
      <c r="H177" s="68"/>
      <c r="I177" s="68" t="e">
        <f t="shared" si="78"/>
        <v>#N/A</v>
      </c>
      <c r="J177" s="68" t="e">
        <f>IF(C177&lt;&gt;" ",IF($B$48="Spider Valve",($C177/448.83*(('Spider Valve Sizing'!$B$10^2*19.64*$B$60*SQRT($B$49))/'Spider Valve Sizing'!$B$25))^2/(2*$B$60^2*(PI()/4*('Spider Valve Sizing'!$B$10/12)^2)^2*32.2),0)," ")</f>
        <v>#N/A</v>
      </c>
      <c r="K177" s="68" t="e">
        <f>IF(C177&lt;&gt;" ",(IF($B$26="No",0,(10.4394*(((1/$B$27*$C177)^1.852)/(($B$59^1.852)*(VLOOKUP($B$29,'Hidden Data'!$A$4:$E$17,(IF($B$30="SCH 40",3,IF($B$30="SCH 80",4,5))))^4.8655))*($B$28/3)))))," ")</f>
        <v>#N/A</v>
      </c>
      <c r="L177" s="67" t="e">
        <f t="shared" si="79"/>
        <v>#N/A</v>
      </c>
      <c r="M177" s="67" t="e">
        <f t="shared" si="80"/>
        <v>#N/A</v>
      </c>
      <c r="N177" s="69">
        <f>IF($B$48="Low Pressure Pipe",(IF($C177&lt;&gt;" ",($B$50*$AC$564)," ")),IF($B$48="Spider Valve",(IF($C177&lt;&gt;" ",(($B$60*(PI()/4*'Spider Valve Sizing'!$B$10^2)/144*SQRT(2*32.2*$B$49))*448.83)/(('Spider Valve Sizing'!$B$10^2*19.64*$B$60*SQRT($B$49))/'Spider Valve Sizing'!$B$25)," ")),IF(AND(OR($B$48="Non-Pressurized",$B$48="force main")=TRUE,$C$49="yes"),$F$49,NA())))</f>
        <v>30</v>
      </c>
      <c r="O177" s="68" t="e">
        <f t="shared" si="81"/>
        <v>#N/A</v>
      </c>
      <c r="P177" s="68" t="e">
        <f>IF($C177&lt;&gt;" ",IF($A$34="",0,(10.4394*((($C177*$D$34/100)^1.852)/(($B$59^1.852)*(VLOOKUP($B$34,'Hidden Data'!$A$4:$E$17,(IF($B$18="SCH 40",3,IF($B$18="SCH 80",4,5))))^4.8655))*'Hidden Data'!$E$118)))," ")</f>
        <v>#N/A</v>
      </c>
      <c r="Q177" s="68" t="e">
        <f>IF($C177&lt;&gt;" ",IF($A$35="",0,(10.4394*((($C177*$D$35/100)^1.852)/(($B$59^1.852)*(VLOOKUP($B$35,'Hidden Data'!$A$4:$E$17,(IF($B$18="SCH 40",3,IF($B$18="SCH 80",4,5))))^4.8655))*'Hidden Data'!$E$119)))," ")</f>
        <v>#N/A</v>
      </c>
      <c r="R177" s="68" t="e">
        <f>IF($C177&lt;&gt;" ",IF($A$36="",0,(10.4394*((($C177*$D$36/100)^1.852)/(($B$59^1.852)*(VLOOKUP($B$36,'Hidden Data'!$A$4:$E$17,(IF($B$18="SCH 40",3,IF($B$18="SCH 80",4,5))))^4.8655))*'Hidden Data'!$E$120)))," ")</f>
        <v>#N/A</v>
      </c>
      <c r="S177" s="68" t="e">
        <f>IF($C177&lt;&gt;" ",IF($A$37="",0,(10.4394*((($C177*$D$37/100)^1.852)/(($B$59^1.852)*(VLOOKUP($B$37,'Hidden Data'!$A$4:$E$17,(IF($B$18="SCH 40",3,IF($B$18="SCH 80",4,5))))^4.8655))*'Hidden Data'!$E$121)))," ")</f>
        <v>#N/A</v>
      </c>
      <c r="T177" s="68" t="e">
        <f>IF($C177&lt;&gt;" ",IF($A$38="",0,(10.4394*((($C177*$D$38/100)^1.852)/(($B$59^1.852)*(VLOOKUP($B$38,'Hidden Data'!$A$4:$E$17,(IF($B$18="SCH 40",3,IF($B$18="SCH 80",4,5))))^4.8655))*'Hidden Data'!$E$122)))," ")</f>
        <v>#N/A</v>
      </c>
      <c r="U177" s="67" t="e">
        <f t="shared" si="82"/>
        <v>#N/A</v>
      </c>
      <c r="V177" s="175" t="e">
        <f t="shared" si="84"/>
        <v>#N/A</v>
      </c>
      <c r="W177" s="175" t="e">
        <f t="shared" si="85"/>
        <v>#N/A</v>
      </c>
      <c r="Z177" s="141" t="e">
        <f t="shared" si="87"/>
        <v>#N/A</v>
      </c>
      <c r="AA177" s="141" t="e">
        <f t="shared" si="88"/>
        <v>#N/A</v>
      </c>
      <c r="AB177" s="153" t="e">
        <f t="shared" si="89"/>
        <v>#N/A</v>
      </c>
      <c r="AC177" s="154" t="e">
        <f t="shared" si="90"/>
        <v>#N/A</v>
      </c>
      <c r="AD177" s="164" t="e">
        <f t="shared" si="91"/>
        <v>#N/A</v>
      </c>
      <c r="AE177" s="165" t="e">
        <f t="shared" si="92"/>
        <v>#N/A</v>
      </c>
      <c r="AF177" s="154" t="e">
        <f t="shared" si="93"/>
        <v>#N/A</v>
      </c>
      <c r="AG177" s="154" t="e">
        <f t="shared" si="94"/>
        <v>#N/A</v>
      </c>
      <c r="AH177" s="164" t="e">
        <f t="shared" si="95"/>
        <v>#N/A</v>
      </c>
      <c r="AI177" s="165" t="e">
        <f t="shared" si="96"/>
        <v>#N/A</v>
      </c>
      <c r="AJ177" s="154" t="e">
        <f t="shared" si="97"/>
        <v>#N/A</v>
      </c>
      <c r="AK177" s="154" t="e">
        <f t="shared" si="98"/>
        <v>#N/A</v>
      </c>
      <c r="AL177" s="164" t="e">
        <f t="shared" si="99"/>
        <v>#N/A</v>
      </c>
      <c r="AM177" s="165" t="e">
        <f t="shared" si="100"/>
        <v>#N/A</v>
      </c>
      <c r="AN177" s="154" t="e">
        <f t="shared" si="101"/>
        <v>#N/A</v>
      </c>
      <c r="AO177" s="155" t="e">
        <f t="shared" si="102"/>
        <v>#N/A</v>
      </c>
      <c r="AP177" s="153" t="e">
        <f t="shared" si="103"/>
        <v>#N/A</v>
      </c>
      <c r="AQ177" s="154" t="e">
        <f t="shared" si="104"/>
        <v>#N/A</v>
      </c>
      <c r="AR177" s="164" t="e">
        <f t="shared" si="105"/>
        <v>#N/A</v>
      </c>
      <c r="AS177" s="165" t="e">
        <f t="shared" si="106"/>
        <v>#N/A</v>
      </c>
      <c r="AT177" s="154" t="e">
        <f t="shared" si="107"/>
        <v>#N/A</v>
      </c>
      <c r="AU177" s="154" t="e">
        <f t="shared" si="108"/>
        <v>#N/A</v>
      </c>
      <c r="AV177" s="164" t="e">
        <f t="shared" si="109"/>
        <v>#N/A</v>
      </c>
      <c r="AW177" s="165" t="e">
        <f t="shared" si="110"/>
        <v>#N/A</v>
      </c>
      <c r="AX177" s="154" t="e">
        <f t="shared" si="111"/>
        <v>#N/A</v>
      </c>
      <c r="AY177" s="154" t="e">
        <f t="shared" si="112"/>
        <v>#N/A</v>
      </c>
      <c r="AZ177" s="164" t="e">
        <f t="shared" si="113"/>
        <v>#N/A</v>
      </c>
      <c r="BA177" s="165" t="e">
        <f t="shared" si="114"/>
        <v>#N/A</v>
      </c>
      <c r="BB177" s="154" t="e">
        <f t="shared" si="115"/>
        <v>#N/A</v>
      </c>
      <c r="BC177" s="155" t="e">
        <f t="shared" si="116"/>
        <v>#N/A</v>
      </c>
      <c r="BD177" s="153" t="e">
        <f t="shared" si="117"/>
        <v>#N/A</v>
      </c>
      <c r="BE177" s="154" t="e">
        <f t="shared" si="118"/>
        <v>#N/A</v>
      </c>
      <c r="BF177" s="164" t="e">
        <f t="shared" si="119"/>
        <v>#N/A</v>
      </c>
      <c r="BG177" s="165" t="e">
        <f t="shared" si="120"/>
        <v>#N/A</v>
      </c>
      <c r="BH177" s="154" t="e">
        <f t="shared" si="121"/>
        <v>#N/A</v>
      </c>
      <c r="BI177" s="154" t="e">
        <f t="shared" si="122"/>
        <v>#N/A</v>
      </c>
      <c r="BJ177" s="164" t="e">
        <f t="shared" si="123"/>
        <v>#N/A</v>
      </c>
      <c r="BK177" s="165" t="e">
        <f t="shared" si="124"/>
        <v>#N/A</v>
      </c>
      <c r="BL177" s="154" t="e">
        <f t="shared" si="125"/>
        <v>#N/A</v>
      </c>
      <c r="BM177" s="154" t="e">
        <f t="shared" si="126"/>
        <v>#N/A</v>
      </c>
      <c r="BN177" s="164" t="e">
        <f t="shared" si="127"/>
        <v>#N/A</v>
      </c>
      <c r="BO177" s="165" t="e">
        <f t="shared" si="128"/>
        <v>#N/A</v>
      </c>
      <c r="BP177" s="154" t="e">
        <f t="shared" si="129"/>
        <v>#N/A</v>
      </c>
      <c r="BQ177" s="155" t="e">
        <f t="shared" si="130"/>
        <v>#N/A</v>
      </c>
      <c r="BR177" s="153" t="e">
        <f t="shared" si="131"/>
        <v>#N/A</v>
      </c>
      <c r="BS177" s="154" t="e">
        <f t="shared" si="132"/>
        <v>#N/A</v>
      </c>
      <c r="BT177" s="164" t="e">
        <f t="shared" si="133"/>
        <v>#N/A</v>
      </c>
      <c r="BU177" s="165" t="e">
        <f t="shared" si="134"/>
        <v>#N/A</v>
      </c>
      <c r="BV177" s="154" t="e">
        <f t="shared" si="135"/>
        <v>#N/A</v>
      </c>
      <c r="BW177" s="154" t="e">
        <f t="shared" si="136"/>
        <v>#N/A</v>
      </c>
      <c r="BX177" s="164" t="e">
        <f t="shared" si="137"/>
        <v>#N/A</v>
      </c>
      <c r="BY177" s="165" t="e">
        <f t="shared" si="138"/>
        <v>#N/A</v>
      </c>
      <c r="BZ177" s="154" t="e">
        <f t="shared" si="139"/>
        <v>#N/A</v>
      </c>
      <c r="CA177" s="154" t="e">
        <f t="shared" si="140"/>
        <v>#N/A</v>
      </c>
      <c r="CB177" s="164" t="e">
        <f t="shared" si="141"/>
        <v>#N/A</v>
      </c>
      <c r="CC177" s="165" t="e">
        <f t="shared" si="142"/>
        <v>#N/A</v>
      </c>
      <c r="CD177" s="154" t="e">
        <f t="shared" si="143"/>
        <v>#N/A</v>
      </c>
      <c r="CE177" s="155" t="e">
        <f t="shared" si="144"/>
        <v>#N/A</v>
      </c>
    </row>
    <row r="178" spans="2:83" s="59" customFormat="1" hidden="1" x14ac:dyDescent="0.2">
      <c r="B178" s="59" t="e">
        <f t="shared" si="86"/>
        <v>#N/A</v>
      </c>
      <c r="C178" s="67" t="e">
        <f t="shared" si="83"/>
        <v>#N/A</v>
      </c>
      <c r="D178" s="67"/>
      <c r="E178" s="67" t="e">
        <f>IF(C178&lt;&gt;" ",$B$9, " ")</f>
        <v>#N/A</v>
      </c>
      <c r="F178" s="68" t="e">
        <f>IF(C178&lt;&gt;" ",((10.4394*(($C178^1.852)/(($B$59^1.852)*(VLOOKUP($B$17,'Hidden Data'!$A$4:$E$17,(IF($B$18="SCH 40",3,IF($B$18="SCH 80",4,5))))^4.8655))*$B$16))+IF($B$15&lt;2,0,(10.4394*((($C$19/100*$C178)^1.852)/(($B$59^1.852)*(VLOOKUP($B$20,'Hidden Data'!$A$4:$E$17,(IF($B$21="SCH 40",3,IF($B$21="SCH 80",4,5))))^4.8655))*$B$19)))+IF($B$15&lt;3,0,(10.4394*((($C$22/100*$C178)^1.852)/(($B$59^1.852)*(VLOOKUP($B$23,'Hidden Data'!$A$4:$E$17,(IF($B$24="SCH 40",3,IF($B$24="SCH 80",4,5))))^4.8655))*$B$22)))+K178+L178+M178+P178+Q178+R178+S178+T178)*(1+$B$42/100), " ")</f>
        <v>#N/A</v>
      </c>
      <c r="G178" s="68" t="e">
        <f t="shared" si="77"/>
        <v>#N/A</v>
      </c>
      <c r="H178" s="68"/>
      <c r="I178" s="68" t="e">
        <f t="shared" si="78"/>
        <v>#N/A</v>
      </c>
      <c r="J178" s="68" t="e">
        <f>IF(C178&lt;&gt;" ",IF($B$48="Spider Valve",($C178/448.83*(('Spider Valve Sizing'!$B$10^2*19.64*$B$60*SQRT($B$49))/'Spider Valve Sizing'!$B$25))^2/(2*$B$60^2*(PI()/4*('Spider Valve Sizing'!$B$10/12)^2)^2*32.2),0)," ")</f>
        <v>#N/A</v>
      </c>
      <c r="K178" s="68" t="e">
        <f>IF(C178&lt;&gt;" ",(IF($B$26="No",0,(10.4394*(((1/$B$27*$C178)^1.852)/(($B$59^1.852)*(VLOOKUP($B$29,'Hidden Data'!$A$4:$E$17,(IF($B$30="SCH 40",3,IF($B$30="SCH 80",4,5))))^4.8655))*($B$28/3)))))," ")</f>
        <v>#N/A</v>
      </c>
      <c r="L178" s="67" t="e">
        <f t="shared" si="79"/>
        <v>#N/A</v>
      </c>
      <c r="M178" s="67" t="e">
        <f t="shared" si="80"/>
        <v>#N/A</v>
      </c>
      <c r="N178" s="69">
        <f>IF($B$48="Low Pressure Pipe",(IF($C178&lt;&gt;" ",($B$50*$AC$564)," ")),IF($B$48="Spider Valve",(IF($C178&lt;&gt;" ",(($B$60*(PI()/4*'Spider Valve Sizing'!$B$10^2)/144*SQRT(2*32.2*$B$49))*448.83)/(('Spider Valve Sizing'!$B$10^2*19.64*$B$60*SQRT($B$49))/'Spider Valve Sizing'!$B$25)," ")),IF(AND(OR($B$48="Non-Pressurized",$B$48="force main")=TRUE,$C$49="yes"),$F$49,NA())))</f>
        <v>30</v>
      </c>
      <c r="O178" s="68" t="e">
        <f t="shared" si="81"/>
        <v>#N/A</v>
      </c>
      <c r="P178" s="68" t="e">
        <f>IF($C178&lt;&gt;" ",IF($A$34="",0,(10.4394*((($C178*$D$34/100)^1.852)/(($B$59^1.852)*(VLOOKUP($B$34,'Hidden Data'!$A$4:$E$17,(IF($B$18="SCH 40",3,IF($B$18="SCH 80",4,5))))^4.8655))*'Hidden Data'!$E$118)))," ")</f>
        <v>#N/A</v>
      </c>
      <c r="Q178" s="68" t="e">
        <f>IF($C178&lt;&gt;" ",IF($A$35="",0,(10.4394*((($C178*$D$35/100)^1.852)/(($B$59^1.852)*(VLOOKUP($B$35,'Hidden Data'!$A$4:$E$17,(IF($B$18="SCH 40",3,IF($B$18="SCH 80",4,5))))^4.8655))*'Hidden Data'!$E$119)))," ")</f>
        <v>#N/A</v>
      </c>
      <c r="R178" s="68" t="e">
        <f>IF($C178&lt;&gt;" ",IF($A$36="",0,(10.4394*((($C178*$D$36/100)^1.852)/(($B$59^1.852)*(VLOOKUP($B$36,'Hidden Data'!$A$4:$E$17,(IF($B$18="SCH 40",3,IF($B$18="SCH 80",4,5))))^4.8655))*'Hidden Data'!$E$120)))," ")</f>
        <v>#N/A</v>
      </c>
      <c r="S178" s="68" t="e">
        <f>IF($C178&lt;&gt;" ",IF($A$37="",0,(10.4394*((($C178*$D$37/100)^1.852)/(($B$59^1.852)*(VLOOKUP($B$37,'Hidden Data'!$A$4:$E$17,(IF($B$18="SCH 40",3,IF($B$18="SCH 80",4,5))))^4.8655))*'Hidden Data'!$E$121)))," ")</f>
        <v>#N/A</v>
      </c>
      <c r="T178" s="68" t="e">
        <f>IF($C178&lt;&gt;" ",IF($A$38="",0,(10.4394*((($C178*$D$38/100)^1.852)/(($B$59^1.852)*(VLOOKUP($B$38,'Hidden Data'!$A$4:$E$17,(IF($B$18="SCH 40",3,IF($B$18="SCH 80",4,5))))^4.8655))*'Hidden Data'!$E$122)))," ")</f>
        <v>#N/A</v>
      </c>
      <c r="U178" s="67" t="e">
        <f t="shared" si="82"/>
        <v>#N/A</v>
      </c>
      <c r="V178" s="175" t="e">
        <f t="shared" si="84"/>
        <v>#N/A</v>
      </c>
      <c r="W178" s="175" t="e">
        <f t="shared" si="85"/>
        <v>#N/A</v>
      </c>
      <c r="Z178" s="141" t="e">
        <f t="shared" si="87"/>
        <v>#N/A</v>
      </c>
      <c r="AA178" s="141" t="e">
        <f t="shared" si="88"/>
        <v>#N/A</v>
      </c>
      <c r="AB178" s="153" t="e">
        <f t="shared" si="89"/>
        <v>#N/A</v>
      </c>
      <c r="AC178" s="154" t="e">
        <f t="shared" si="90"/>
        <v>#N/A</v>
      </c>
      <c r="AD178" s="164" t="e">
        <f t="shared" si="91"/>
        <v>#N/A</v>
      </c>
      <c r="AE178" s="165" t="e">
        <f t="shared" si="92"/>
        <v>#N/A</v>
      </c>
      <c r="AF178" s="154" t="e">
        <f t="shared" si="93"/>
        <v>#N/A</v>
      </c>
      <c r="AG178" s="154" t="e">
        <f t="shared" si="94"/>
        <v>#N/A</v>
      </c>
      <c r="AH178" s="164" t="e">
        <f t="shared" si="95"/>
        <v>#N/A</v>
      </c>
      <c r="AI178" s="165" t="e">
        <f t="shared" si="96"/>
        <v>#N/A</v>
      </c>
      <c r="AJ178" s="154" t="e">
        <f t="shared" si="97"/>
        <v>#N/A</v>
      </c>
      <c r="AK178" s="154" t="e">
        <f t="shared" si="98"/>
        <v>#N/A</v>
      </c>
      <c r="AL178" s="164" t="e">
        <f t="shared" si="99"/>
        <v>#N/A</v>
      </c>
      <c r="AM178" s="165" t="e">
        <f t="shared" si="100"/>
        <v>#N/A</v>
      </c>
      <c r="AN178" s="154" t="e">
        <f t="shared" si="101"/>
        <v>#N/A</v>
      </c>
      <c r="AO178" s="155" t="e">
        <f t="shared" si="102"/>
        <v>#N/A</v>
      </c>
      <c r="AP178" s="153" t="e">
        <f t="shared" si="103"/>
        <v>#N/A</v>
      </c>
      <c r="AQ178" s="154" t="e">
        <f t="shared" si="104"/>
        <v>#N/A</v>
      </c>
      <c r="AR178" s="164" t="e">
        <f t="shared" si="105"/>
        <v>#N/A</v>
      </c>
      <c r="AS178" s="165" t="e">
        <f t="shared" si="106"/>
        <v>#N/A</v>
      </c>
      <c r="AT178" s="154" t="e">
        <f t="shared" si="107"/>
        <v>#N/A</v>
      </c>
      <c r="AU178" s="154" t="e">
        <f t="shared" si="108"/>
        <v>#N/A</v>
      </c>
      <c r="AV178" s="164" t="e">
        <f t="shared" si="109"/>
        <v>#N/A</v>
      </c>
      <c r="AW178" s="165" t="e">
        <f t="shared" si="110"/>
        <v>#N/A</v>
      </c>
      <c r="AX178" s="154" t="e">
        <f t="shared" si="111"/>
        <v>#N/A</v>
      </c>
      <c r="AY178" s="154" t="e">
        <f t="shared" si="112"/>
        <v>#N/A</v>
      </c>
      <c r="AZ178" s="164" t="e">
        <f t="shared" si="113"/>
        <v>#N/A</v>
      </c>
      <c r="BA178" s="165" t="e">
        <f t="shared" si="114"/>
        <v>#N/A</v>
      </c>
      <c r="BB178" s="154" t="e">
        <f t="shared" si="115"/>
        <v>#N/A</v>
      </c>
      <c r="BC178" s="155" t="e">
        <f t="shared" si="116"/>
        <v>#N/A</v>
      </c>
      <c r="BD178" s="153" t="e">
        <f t="shared" si="117"/>
        <v>#N/A</v>
      </c>
      <c r="BE178" s="154" t="e">
        <f t="shared" si="118"/>
        <v>#N/A</v>
      </c>
      <c r="BF178" s="164" t="e">
        <f t="shared" si="119"/>
        <v>#N/A</v>
      </c>
      <c r="BG178" s="165" t="e">
        <f t="shared" si="120"/>
        <v>#N/A</v>
      </c>
      <c r="BH178" s="154" t="e">
        <f t="shared" si="121"/>
        <v>#N/A</v>
      </c>
      <c r="BI178" s="154" t="e">
        <f t="shared" si="122"/>
        <v>#N/A</v>
      </c>
      <c r="BJ178" s="164" t="e">
        <f t="shared" si="123"/>
        <v>#N/A</v>
      </c>
      <c r="BK178" s="165" t="e">
        <f t="shared" si="124"/>
        <v>#N/A</v>
      </c>
      <c r="BL178" s="154" t="e">
        <f t="shared" si="125"/>
        <v>#N/A</v>
      </c>
      <c r="BM178" s="154" t="e">
        <f t="shared" si="126"/>
        <v>#N/A</v>
      </c>
      <c r="BN178" s="164" t="e">
        <f t="shared" si="127"/>
        <v>#N/A</v>
      </c>
      <c r="BO178" s="165" t="e">
        <f t="shared" si="128"/>
        <v>#N/A</v>
      </c>
      <c r="BP178" s="154" t="e">
        <f t="shared" si="129"/>
        <v>#N/A</v>
      </c>
      <c r="BQ178" s="155" t="e">
        <f t="shared" si="130"/>
        <v>#N/A</v>
      </c>
      <c r="BR178" s="153" t="e">
        <f t="shared" si="131"/>
        <v>#N/A</v>
      </c>
      <c r="BS178" s="154" t="e">
        <f t="shared" si="132"/>
        <v>#N/A</v>
      </c>
      <c r="BT178" s="164" t="e">
        <f t="shared" si="133"/>
        <v>#N/A</v>
      </c>
      <c r="BU178" s="165" t="e">
        <f t="shared" si="134"/>
        <v>#N/A</v>
      </c>
      <c r="BV178" s="154" t="e">
        <f t="shared" si="135"/>
        <v>#N/A</v>
      </c>
      <c r="BW178" s="154" t="e">
        <f t="shared" si="136"/>
        <v>#N/A</v>
      </c>
      <c r="BX178" s="164" t="e">
        <f t="shared" si="137"/>
        <v>#N/A</v>
      </c>
      <c r="BY178" s="165" t="e">
        <f t="shared" si="138"/>
        <v>#N/A</v>
      </c>
      <c r="BZ178" s="154" t="e">
        <f t="shared" si="139"/>
        <v>#N/A</v>
      </c>
      <c r="CA178" s="154" t="e">
        <f t="shared" si="140"/>
        <v>#N/A</v>
      </c>
      <c r="CB178" s="164" t="e">
        <f t="shared" si="141"/>
        <v>#N/A</v>
      </c>
      <c r="CC178" s="165" t="e">
        <f t="shared" si="142"/>
        <v>#N/A</v>
      </c>
      <c r="CD178" s="154" t="e">
        <f t="shared" si="143"/>
        <v>#N/A</v>
      </c>
      <c r="CE178" s="155" t="e">
        <f t="shared" si="144"/>
        <v>#N/A</v>
      </c>
    </row>
    <row r="179" spans="2:83" s="59" customFormat="1" hidden="1" x14ac:dyDescent="0.2">
      <c r="B179" s="59" t="e">
        <f t="shared" si="86"/>
        <v>#N/A</v>
      </c>
      <c r="C179" s="67" t="e">
        <f t="shared" si="83"/>
        <v>#N/A</v>
      </c>
      <c r="D179" s="67"/>
      <c r="E179" s="67" t="e">
        <f>IF(C179&lt;&gt;" ",$B$9, " ")</f>
        <v>#N/A</v>
      </c>
      <c r="F179" s="68" t="e">
        <f>IF(C179&lt;&gt;" ",((10.4394*(($C179^1.852)/(($B$59^1.852)*(VLOOKUP($B$17,'Hidden Data'!$A$4:$E$17,(IF($B$18="SCH 40",3,IF($B$18="SCH 80",4,5))))^4.8655))*$B$16))+IF($B$15&lt;2,0,(10.4394*((($C$19/100*$C179)^1.852)/(($B$59^1.852)*(VLOOKUP($B$20,'Hidden Data'!$A$4:$E$17,(IF($B$21="SCH 40",3,IF($B$21="SCH 80",4,5))))^4.8655))*$B$19)))+IF($B$15&lt;3,0,(10.4394*((($C$22/100*$C179)^1.852)/(($B$59^1.852)*(VLOOKUP($B$23,'Hidden Data'!$A$4:$E$17,(IF($B$24="SCH 40",3,IF($B$24="SCH 80",4,5))))^4.8655))*$B$22)))+K179+L179+M179+P179+Q179+R179+S179+T179)*(1+$B$42/100), " ")</f>
        <v>#N/A</v>
      </c>
      <c r="G179" s="68" t="e">
        <f t="shared" si="77"/>
        <v>#N/A</v>
      </c>
      <c r="H179" s="68"/>
      <c r="I179" s="68" t="e">
        <f t="shared" si="78"/>
        <v>#N/A</v>
      </c>
      <c r="J179" s="68" t="e">
        <f>IF(C179&lt;&gt;" ",IF($B$48="Spider Valve",($C179/448.83*(('Spider Valve Sizing'!$B$10^2*19.64*$B$60*SQRT($B$49))/'Spider Valve Sizing'!$B$25))^2/(2*$B$60^2*(PI()/4*('Spider Valve Sizing'!$B$10/12)^2)^2*32.2),0)," ")</f>
        <v>#N/A</v>
      </c>
      <c r="K179" s="68" t="e">
        <f>IF(C179&lt;&gt;" ",(IF($B$26="No",0,(10.4394*(((1/$B$27*$C179)^1.852)/(($B$59^1.852)*(VLOOKUP($B$29,'Hidden Data'!$A$4:$E$17,(IF($B$30="SCH 40",3,IF($B$30="SCH 80",4,5))))^4.8655))*($B$28/3)))))," ")</f>
        <v>#N/A</v>
      </c>
      <c r="L179" s="67" t="e">
        <f t="shared" si="79"/>
        <v>#N/A</v>
      </c>
      <c r="M179" s="67" t="e">
        <f t="shared" si="80"/>
        <v>#N/A</v>
      </c>
      <c r="N179" s="69">
        <f>IF($B$48="Low Pressure Pipe",(IF($C179&lt;&gt;" ",($B$50*$AC$564)," ")),IF($B$48="Spider Valve",(IF($C179&lt;&gt;" ",(($B$60*(PI()/4*'Spider Valve Sizing'!$B$10^2)/144*SQRT(2*32.2*$B$49))*448.83)/(('Spider Valve Sizing'!$B$10^2*19.64*$B$60*SQRT($B$49))/'Spider Valve Sizing'!$B$25)," ")),IF(AND(OR($B$48="Non-Pressurized",$B$48="force main")=TRUE,$C$49="yes"),$F$49,NA())))</f>
        <v>30</v>
      </c>
      <c r="O179" s="68" t="e">
        <f t="shared" si="81"/>
        <v>#N/A</v>
      </c>
      <c r="P179" s="68" t="e">
        <f>IF($C179&lt;&gt;" ",IF($A$34="",0,(10.4394*((($C179*$D$34/100)^1.852)/(($B$59^1.852)*(VLOOKUP($B$34,'Hidden Data'!$A$4:$E$17,(IF($B$18="SCH 40",3,IF($B$18="SCH 80",4,5))))^4.8655))*'Hidden Data'!$E$118)))," ")</f>
        <v>#N/A</v>
      </c>
      <c r="Q179" s="68" t="e">
        <f>IF($C179&lt;&gt;" ",IF($A$35="",0,(10.4394*((($C179*$D$35/100)^1.852)/(($B$59^1.852)*(VLOOKUP($B$35,'Hidden Data'!$A$4:$E$17,(IF($B$18="SCH 40",3,IF($B$18="SCH 80",4,5))))^4.8655))*'Hidden Data'!$E$119)))," ")</f>
        <v>#N/A</v>
      </c>
      <c r="R179" s="68" t="e">
        <f>IF($C179&lt;&gt;" ",IF($A$36="",0,(10.4394*((($C179*$D$36/100)^1.852)/(($B$59^1.852)*(VLOOKUP($B$36,'Hidden Data'!$A$4:$E$17,(IF($B$18="SCH 40",3,IF($B$18="SCH 80",4,5))))^4.8655))*'Hidden Data'!$E$120)))," ")</f>
        <v>#N/A</v>
      </c>
      <c r="S179" s="68" t="e">
        <f>IF($C179&lt;&gt;" ",IF($A$37="",0,(10.4394*((($C179*$D$37/100)^1.852)/(($B$59^1.852)*(VLOOKUP($B$37,'Hidden Data'!$A$4:$E$17,(IF($B$18="SCH 40",3,IF($B$18="SCH 80",4,5))))^4.8655))*'Hidden Data'!$E$121)))," ")</f>
        <v>#N/A</v>
      </c>
      <c r="T179" s="68" t="e">
        <f>IF($C179&lt;&gt;" ",IF($A$38="",0,(10.4394*((($C179*$D$38/100)^1.852)/(($B$59^1.852)*(VLOOKUP($B$38,'Hidden Data'!$A$4:$E$17,(IF($B$18="SCH 40",3,IF($B$18="SCH 80",4,5))))^4.8655))*'Hidden Data'!$E$122)))," ")</f>
        <v>#N/A</v>
      </c>
      <c r="U179" s="67" t="e">
        <f t="shared" si="82"/>
        <v>#N/A</v>
      </c>
      <c r="V179" s="175" t="e">
        <f t="shared" si="84"/>
        <v>#N/A</v>
      </c>
      <c r="W179" s="175" t="e">
        <f t="shared" si="85"/>
        <v>#N/A</v>
      </c>
      <c r="Z179" s="141" t="e">
        <f t="shared" si="87"/>
        <v>#N/A</v>
      </c>
      <c r="AA179" s="141" t="e">
        <f t="shared" si="88"/>
        <v>#N/A</v>
      </c>
      <c r="AB179" s="153" t="e">
        <f t="shared" si="89"/>
        <v>#N/A</v>
      </c>
      <c r="AC179" s="154" t="e">
        <f t="shared" si="90"/>
        <v>#N/A</v>
      </c>
      <c r="AD179" s="164" t="e">
        <f t="shared" si="91"/>
        <v>#N/A</v>
      </c>
      <c r="AE179" s="165" t="e">
        <f t="shared" si="92"/>
        <v>#N/A</v>
      </c>
      <c r="AF179" s="154" t="e">
        <f t="shared" si="93"/>
        <v>#N/A</v>
      </c>
      <c r="AG179" s="154" t="e">
        <f t="shared" si="94"/>
        <v>#N/A</v>
      </c>
      <c r="AH179" s="164" t="e">
        <f t="shared" si="95"/>
        <v>#N/A</v>
      </c>
      <c r="AI179" s="165" t="e">
        <f t="shared" si="96"/>
        <v>#N/A</v>
      </c>
      <c r="AJ179" s="154" t="e">
        <f t="shared" si="97"/>
        <v>#N/A</v>
      </c>
      <c r="AK179" s="154" t="e">
        <f t="shared" si="98"/>
        <v>#N/A</v>
      </c>
      <c r="AL179" s="164" t="e">
        <f t="shared" si="99"/>
        <v>#N/A</v>
      </c>
      <c r="AM179" s="165" t="e">
        <f t="shared" si="100"/>
        <v>#N/A</v>
      </c>
      <c r="AN179" s="154" t="e">
        <f t="shared" si="101"/>
        <v>#N/A</v>
      </c>
      <c r="AO179" s="155" t="e">
        <f t="shared" si="102"/>
        <v>#N/A</v>
      </c>
      <c r="AP179" s="153" t="e">
        <f t="shared" si="103"/>
        <v>#N/A</v>
      </c>
      <c r="AQ179" s="154" t="e">
        <f t="shared" si="104"/>
        <v>#N/A</v>
      </c>
      <c r="AR179" s="164" t="e">
        <f t="shared" si="105"/>
        <v>#N/A</v>
      </c>
      <c r="AS179" s="165" t="e">
        <f t="shared" si="106"/>
        <v>#N/A</v>
      </c>
      <c r="AT179" s="154" t="e">
        <f t="shared" si="107"/>
        <v>#N/A</v>
      </c>
      <c r="AU179" s="154" t="e">
        <f t="shared" si="108"/>
        <v>#N/A</v>
      </c>
      <c r="AV179" s="164" t="e">
        <f t="shared" si="109"/>
        <v>#N/A</v>
      </c>
      <c r="AW179" s="165" t="e">
        <f t="shared" si="110"/>
        <v>#N/A</v>
      </c>
      <c r="AX179" s="154" t="e">
        <f t="shared" si="111"/>
        <v>#N/A</v>
      </c>
      <c r="AY179" s="154" t="e">
        <f t="shared" si="112"/>
        <v>#N/A</v>
      </c>
      <c r="AZ179" s="164" t="e">
        <f t="shared" si="113"/>
        <v>#N/A</v>
      </c>
      <c r="BA179" s="165" t="e">
        <f t="shared" si="114"/>
        <v>#N/A</v>
      </c>
      <c r="BB179" s="154" t="e">
        <f t="shared" si="115"/>
        <v>#N/A</v>
      </c>
      <c r="BC179" s="155" t="e">
        <f t="shared" si="116"/>
        <v>#N/A</v>
      </c>
      <c r="BD179" s="153" t="e">
        <f t="shared" si="117"/>
        <v>#N/A</v>
      </c>
      <c r="BE179" s="154" t="e">
        <f t="shared" si="118"/>
        <v>#N/A</v>
      </c>
      <c r="BF179" s="164" t="e">
        <f t="shared" si="119"/>
        <v>#N/A</v>
      </c>
      <c r="BG179" s="165" t="e">
        <f t="shared" si="120"/>
        <v>#N/A</v>
      </c>
      <c r="BH179" s="154" t="e">
        <f t="shared" si="121"/>
        <v>#N/A</v>
      </c>
      <c r="BI179" s="154" t="e">
        <f t="shared" si="122"/>
        <v>#N/A</v>
      </c>
      <c r="BJ179" s="164" t="e">
        <f t="shared" si="123"/>
        <v>#N/A</v>
      </c>
      <c r="BK179" s="165" t="e">
        <f t="shared" si="124"/>
        <v>#N/A</v>
      </c>
      <c r="BL179" s="154" t="e">
        <f t="shared" si="125"/>
        <v>#N/A</v>
      </c>
      <c r="BM179" s="154" t="e">
        <f t="shared" si="126"/>
        <v>#N/A</v>
      </c>
      <c r="BN179" s="164" t="e">
        <f t="shared" si="127"/>
        <v>#N/A</v>
      </c>
      <c r="BO179" s="165" t="e">
        <f t="shared" si="128"/>
        <v>#N/A</v>
      </c>
      <c r="BP179" s="154" t="e">
        <f t="shared" si="129"/>
        <v>#N/A</v>
      </c>
      <c r="BQ179" s="155" t="e">
        <f t="shared" si="130"/>
        <v>#N/A</v>
      </c>
      <c r="BR179" s="153" t="e">
        <f t="shared" si="131"/>
        <v>#N/A</v>
      </c>
      <c r="BS179" s="154" t="e">
        <f t="shared" si="132"/>
        <v>#N/A</v>
      </c>
      <c r="BT179" s="164" t="e">
        <f t="shared" si="133"/>
        <v>#N/A</v>
      </c>
      <c r="BU179" s="165" t="e">
        <f t="shared" si="134"/>
        <v>#N/A</v>
      </c>
      <c r="BV179" s="154" t="e">
        <f t="shared" si="135"/>
        <v>#N/A</v>
      </c>
      <c r="BW179" s="154" t="e">
        <f t="shared" si="136"/>
        <v>#N/A</v>
      </c>
      <c r="BX179" s="164" t="e">
        <f t="shared" si="137"/>
        <v>#N/A</v>
      </c>
      <c r="BY179" s="165" t="e">
        <f t="shared" si="138"/>
        <v>#N/A</v>
      </c>
      <c r="BZ179" s="154" t="e">
        <f t="shared" si="139"/>
        <v>#N/A</v>
      </c>
      <c r="CA179" s="154" t="e">
        <f t="shared" si="140"/>
        <v>#N/A</v>
      </c>
      <c r="CB179" s="164" t="e">
        <f t="shared" si="141"/>
        <v>#N/A</v>
      </c>
      <c r="CC179" s="165" t="e">
        <f t="shared" si="142"/>
        <v>#N/A</v>
      </c>
      <c r="CD179" s="154" t="e">
        <f t="shared" si="143"/>
        <v>#N/A</v>
      </c>
      <c r="CE179" s="155" t="e">
        <f t="shared" si="144"/>
        <v>#N/A</v>
      </c>
    </row>
    <row r="180" spans="2:83" s="59" customFormat="1" hidden="1" x14ac:dyDescent="0.2">
      <c r="B180" s="59" t="e">
        <f t="shared" si="86"/>
        <v>#N/A</v>
      </c>
      <c r="C180" s="67" t="e">
        <f t="shared" si="83"/>
        <v>#N/A</v>
      </c>
      <c r="D180" s="67"/>
      <c r="E180" s="67" t="e">
        <f>IF(C180&lt;&gt;" ",$B$9, " ")</f>
        <v>#N/A</v>
      </c>
      <c r="F180" s="68" t="e">
        <f>IF(C180&lt;&gt;" ",((10.4394*(($C180^1.852)/(($B$59^1.852)*(VLOOKUP($B$17,'Hidden Data'!$A$4:$E$17,(IF($B$18="SCH 40",3,IF($B$18="SCH 80",4,5))))^4.8655))*$B$16))+IF($B$15&lt;2,0,(10.4394*((($C$19/100*$C180)^1.852)/(($B$59^1.852)*(VLOOKUP($B$20,'Hidden Data'!$A$4:$E$17,(IF($B$21="SCH 40",3,IF($B$21="SCH 80",4,5))))^4.8655))*$B$19)))+IF($B$15&lt;3,0,(10.4394*((($C$22/100*$C180)^1.852)/(($B$59^1.852)*(VLOOKUP($B$23,'Hidden Data'!$A$4:$E$17,(IF($B$24="SCH 40",3,IF($B$24="SCH 80",4,5))))^4.8655))*$B$22)))+K180+L180+M180+P180+Q180+R180+S180+T180)*(1+$B$42/100), " ")</f>
        <v>#N/A</v>
      </c>
      <c r="G180" s="68" t="e">
        <f t="shared" si="77"/>
        <v>#N/A</v>
      </c>
      <c r="H180" s="68"/>
      <c r="I180" s="68" t="e">
        <f t="shared" si="78"/>
        <v>#N/A</v>
      </c>
      <c r="J180" s="68" t="e">
        <f>IF(C180&lt;&gt;" ",IF($B$48="Spider Valve",($C180/448.83*(('Spider Valve Sizing'!$B$10^2*19.64*$B$60*SQRT($B$49))/'Spider Valve Sizing'!$B$25))^2/(2*$B$60^2*(PI()/4*('Spider Valve Sizing'!$B$10/12)^2)^2*32.2),0)," ")</f>
        <v>#N/A</v>
      </c>
      <c r="K180" s="68" t="e">
        <f>IF(C180&lt;&gt;" ",(IF($B$26="No",0,(10.4394*(((1/$B$27*$C180)^1.852)/(($B$59^1.852)*(VLOOKUP($B$29,'Hidden Data'!$A$4:$E$17,(IF($B$30="SCH 40",3,IF($B$30="SCH 80",4,5))))^4.8655))*($B$28/3)))))," ")</f>
        <v>#N/A</v>
      </c>
      <c r="L180" s="67" t="e">
        <f t="shared" si="79"/>
        <v>#N/A</v>
      </c>
      <c r="M180" s="67" t="e">
        <f t="shared" si="80"/>
        <v>#N/A</v>
      </c>
      <c r="N180" s="69">
        <f>IF($B$48="Low Pressure Pipe",(IF($C180&lt;&gt;" ",($B$50*$AC$564)," ")),IF($B$48="Spider Valve",(IF($C180&lt;&gt;" ",(($B$60*(PI()/4*'Spider Valve Sizing'!$B$10^2)/144*SQRT(2*32.2*$B$49))*448.83)/(('Spider Valve Sizing'!$B$10^2*19.64*$B$60*SQRT($B$49))/'Spider Valve Sizing'!$B$25)," ")),IF(AND(OR($B$48="Non-Pressurized",$B$48="force main")=TRUE,$C$49="yes"),$F$49,NA())))</f>
        <v>30</v>
      </c>
      <c r="O180" s="68" t="e">
        <f t="shared" si="81"/>
        <v>#N/A</v>
      </c>
      <c r="P180" s="68" t="e">
        <f>IF($C180&lt;&gt;" ",IF($A$34="",0,(10.4394*((($C180*$D$34/100)^1.852)/(($B$59^1.852)*(VLOOKUP($B$34,'Hidden Data'!$A$4:$E$17,(IF($B$18="SCH 40",3,IF($B$18="SCH 80",4,5))))^4.8655))*'Hidden Data'!$E$118)))," ")</f>
        <v>#N/A</v>
      </c>
      <c r="Q180" s="68" t="e">
        <f>IF($C180&lt;&gt;" ",IF($A$35="",0,(10.4394*((($C180*$D$35/100)^1.852)/(($B$59^1.852)*(VLOOKUP($B$35,'Hidden Data'!$A$4:$E$17,(IF($B$18="SCH 40",3,IF($B$18="SCH 80",4,5))))^4.8655))*'Hidden Data'!$E$119)))," ")</f>
        <v>#N/A</v>
      </c>
      <c r="R180" s="68" t="e">
        <f>IF($C180&lt;&gt;" ",IF($A$36="",0,(10.4394*((($C180*$D$36/100)^1.852)/(($B$59^1.852)*(VLOOKUP($B$36,'Hidden Data'!$A$4:$E$17,(IF($B$18="SCH 40",3,IF($B$18="SCH 80",4,5))))^4.8655))*'Hidden Data'!$E$120)))," ")</f>
        <v>#N/A</v>
      </c>
      <c r="S180" s="68" t="e">
        <f>IF($C180&lt;&gt;" ",IF($A$37="",0,(10.4394*((($C180*$D$37/100)^1.852)/(($B$59^1.852)*(VLOOKUP($B$37,'Hidden Data'!$A$4:$E$17,(IF($B$18="SCH 40",3,IF($B$18="SCH 80",4,5))))^4.8655))*'Hidden Data'!$E$121)))," ")</f>
        <v>#N/A</v>
      </c>
      <c r="T180" s="68" t="e">
        <f>IF($C180&lt;&gt;" ",IF($A$38="",0,(10.4394*((($C180*$D$38/100)^1.852)/(($B$59^1.852)*(VLOOKUP($B$38,'Hidden Data'!$A$4:$E$17,(IF($B$18="SCH 40",3,IF($B$18="SCH 80",4,5))))^4.8655))*'Hidden Data'!$E$122)))," ")</f>
        <v>#N/A</v>
      </c>
      <c r="U180" s="67" t="e">
        <f t="shared" si="82"/>
        <v>#N/A</v>
      </c>
      <c r="V180" s="175" t="e">
        <f t="shared" si="84"/>
        <v>#N/A</v>
      </c>
      <c r="W180" s="175" t="e">
        <f t="shared" si="85"/>
        <v>#N/A</v>
      </c>
      <c r="Z180" s="141" t="e">
        <f t="shared" si="87"/>
        <v>#N/A</v>
      </c>
      <c r="AA180" s="141" t="e">
        <f t="shared" si="88"/>
        <v>#N/A</v>
      </c>
      <c r="AB180" s="153" t="e">
        <f t="shared" si="89"/>
        <v>#N/A</v>
      </c>
      <c r="AC180" s="154" t="e">
        <f t="shared" si="90"/>
        <v>#N/A</v>
      </c>
      <c r="AD180" s="164" t="e">
        <f t="shared" si="91"/>
        <v>#N/A</v>
      </c>
      <c r="AE180" s="165" t="e">
        <f t="shared" si="92"/>
        <v>#N/A</v>
      </c>
      <c r="AF180" s="154" t="e">
        <f t="shared" si="93"/>
        <v>#N/A</v>
      </c>
      <c r="AG180" s="154" t="e">
        <f t="shared" si="94"/>
        <v>#N/A</v>
      </c>
      <c r="AH180" s="164" t="e">
        <f t="shared" si="95"/>
        <v>#N/A</v>
      </c>
      <c r="AI180" s="165" t="e">
        <f t="shared" si="96"/>
        <v>#N/A</v>
      </c>
      <c r="AJ180" s="154" t="e">
        <f t="shared" si="97"/>
        <v>#N/A</v>
      </c>
      <c r="AK180" s="154" t="e">
        <f t="shared" si="98"/>
        <v>#N/A</v>
      </c>
      <c r="AL180" s="164" t="e">
        <f t="shared" si="99"/>
        <v>#N/A</v>
      </c>
      <c r="AM180" s="165" t="e">
        <f t="shared" si="100"/>
        <v>#N/A</v>
      </c>
      <c r="AN180" s="154" t="e">
        <f t="shared" si="101"/>
        <v>#N/A</v>
      </c>
      <c r="AO180" s="155" t="e">
        <f t="shared" si="102"/>
        <v>#N/A</v>
      </c>
      <c r="AP180" s="153" t="e">
        <f t="shared" si="103"/>
        <v>#N/A</v>
      </c>
      <c r="AQ180" s="154" t="e">
        <f t="shared" si="104"/>
        <v>#N/A</v>
      </c>
      <c r="AR180" s="164" t="e">
        <f t="shared" si="105"/>
        <v>#N/A</v>
      </c>
      <c r="AS180" s="165" t="e">
        <f t="shared" si="106"/>
        <v>#N/A</v>
      </c>
      <c r="AT180" s="154" t="e">
        <f t="shared" si="107"/>
        <v>#N/A</v>
      </c>
      <c r="AU180" s="154" t="e">
        <f t="shared" si="108"/>
        <v>#N/A</v>
      </c>
      <c r="AV180" s="164" t="e">
        <f t="shared" si="109"/>
        <v>#N/A</v>
      </c>
      <c r="AW180" s="165" t="e">
        <f t="shared" si="110"/>
        <v>#N/A</v>
      </c>
      <c r="AX180" s="154" t="e">
        <f t="shared" si="111"/>
        <v>#N/A</v>
      </c>
      <c r="AY180" s="154" t="e">
        <f t="shared" si="112"/>
        <v>#N/A</v>
      </c>
      <c r="AZ180" s="164" t="e">
        <f t="shared" si="113"/>
        <v>#N/A</v>
      </c>
      <c r="BA180" s="165" t="e">
        <f t="shared" si="114"/>
        <v>#N/A</v>
      </c>
      <c r="BB180" s="154" t="e">
        <f t="shared" si="115"/>
        <v>#N/A</v>
      </c>
      <c r="BC180" s="155" t="e">
        <f t="shared" si="116"/>
        <v>#N/A</v>
      </c>
      <c r="BD180" s="153" t="e">
        <f t="shared" si="117"/>
        <v>#N/A</v>
      </c>
      <c r="BE180" s="154" t="e">
        <f t="shared" si="118"/>
        <v>#N/A</v>
      </c>
      <c r="BF180" s="164" t="e">
        <f t="shared" si="119"/>
        <v>#N/A</v>
      </c>
      <c r="BG180" s="165" t="e">
        <f t="shared" si="120"/>
        <v>#N/A</v>
      </c>
      <c r="BH180" s="154" t="e">
        <f t="shared" si="121"/>
        <v>#N/A</v>
      </c>
      <c r="BI180" s="154" t="e">
        <f t="shared" si="122"/>
        <v>#N/A</v>
      </c>
      <c r="BJ180" s="164" t="e">
        <f t="shared" si="123"/>
        <v>#N/A</v>
      </c>
      <c r="BK180" s="165" t="e">
        <f t="shared" si="124"/>
        <v>#N/A</v>
      </c>
      <c r="BL180" s="154" t="e">
        <f t="shared" si="125"/>
        <v>#N/A</v>
      </c>
      <c r="BM180" s="154" t="e">
        <f t="shared" si="126"/>
        <v>#N/A</v>
      </c>
      <c r="BN180" s="164" t="e">
        <f t="shared" si="127"/>
        <v>#N/A</v>
      </c>
      <c r="BO180" s="165" t="e">
        <f t="shared" si="128"/>
        <v>#N/A</v>
      </c>
      <c r="BP180" s="154" t="e">
        <f t="shared" si="129"/>
        <v>#N/A</v>
      </c>
      <c r="BQ180" s="155" t="e">
        <f t="shared" si="130"/>
        <v>#N/A</v>
      </c>
      <c r="BR180" s="153" t="e">
        <f t="shared" si="131"/>
        <v>#N/A</v>
      </c>
      <c r="BS180" s="154" t="e">
        <f t="shared" si="132"/>
        <v>#N/A</v>
      </c>
      <c r="BT180" s="164" t="e">
        <f t="shared" si="133"/>
        <v>#N/A</v>
      </c>
      <c r="BU180" s="165" t="e">
        <f t="shared" si="134"/>
        <v>#N/A</v>
      </c>
      <c r="BV180" s="154" t="e">
        <f t="shared" si="135"/>
        <v>#N/A</v>
      </c>
      <c r="BW180" s="154" t="e">
        <f t="shared" si="136"/>
        <v>#N/A</v>
      </c>
      <c r="BX180" s="164" t="e">
        <f t="shared" si="137"/>
        <v>#N/A</v>
      </c>
      <c r="BY180" s="165" t="e">
        <f t="shared" si="138"/>
        <v>#N/A</v>
      </c>
      <c r="BZ180" s="154" t="e">
        <f t="shared" si="139"/>
        <v>#N/A</v>
      </c>
      <c r="CA180" s="154" t="e">
        <f t="shared" si="140"/>
        <v>#N/A</v>
      </c>
      <c r="CB180" s="164" t="e">
        <f t="shared" si="141"/>
        <v>#N/A</v>
      </c>
      <c r="CC180" s="165" t="e">
        <f t="shared" si="142"/>
        <v>#N/A</v>
      </c>
      <c r="CD180" s="154" t="e">
        <f t="shared" si="143"/>
        <v>#N/A</v>
      </c>
      <c r="CE180" s="155" t="e">
        <f t="shared" si="144"/>
        <v>#N/A</v>
      </c>
    </row>
    <row r="181" spans="2:83" s="59" customFormat="1" hidden="1" x14ac:dyDescent="0.2">
      <c r="B181" s="59" t="e">
        <f t="shared" si="86"/>
        <v>#N/A</v>
      </c>
      <c r="C181" s="67" t="e">
        <f t="shared" si="83"/>
        <v>#N/A</v>
      </c>
      <c r="D181" s="67"/>
      <c r="E181" s="67" t="e">
        <f>IF(C181&lt;&gt;" ",$B$9, " ")</f>
        <v>#N/A</v>
      </c>
      <c r="F181" s="68" t="e">
        <f>IF(C181&lt;&gt;" ",((10.4394*(($C181^1.852)/(($B$59^1.852)*(VLOOKUP($B$17,'Hidden Data'!$A$4:$E$17,(IF($B$18="SCH 40",3,IF($B$18="SCH 80",4,5))))^4.8655))*$B$16))+IF($B$15&lt;2,0,(10.4394*((($C$19/100*$C181)^1.852)/(($B$59^1.852)*(VLOOKUP($B$20,'Hidden Data'!$A$4:$E$17,(IF($B$21="SCH 40",3,IF($B$21="SCH 80",4,5))))^4.8655))*$B$19)))+IF($B$15&lt;3,0,(10.4394*((($C$22/100*$C181)^1.852)/(($B$59^1.852)*(VLOOKUP($B$23,'Hidden Data'!$A$4:$E$17,(IF($B$24="SCH 40",3,IF($B$24="SCH 80",4,5))))^4.8655))*$B$22)))+K181+L181+M181+P181+Q181+R181+S181+T181)*(1+$B$42/100), " ")</f>
        <v>#N/A</v>
      </c>
      <c r="G181" s="68" t="e">
        <f t="shared" si="77"/>
        <v>#N/A</v>
      </c>
      <c r="H181" s="68"/>
      <c r="I181" s="68" t="e">
        <f t="shared" si="78"/>
        <v>#N/A</v>
      </c>
      <c r="J181" s="68" t="e">
        <f>IF(C181&lt;&gt;" ",IF($B$48="Spider Valve",($C181/448.83*(('Spider Valve Sizing'!$B$10^2*19.64*$B$60*SQRT($B$49))/'Spider Valve Sizing'!$B$25))^2/(2*$B$60^2*(PI()/4*('Spider Valve Sizing'!$B$10/12)^2)^2*32.2),0)," ")</f>
        <v>#N/A</v>
      </c>
      <c r="K181" s="68" t="e">
        <f>IF(C181&lt;&gt;" ",(IF($B$26="No",0,(10.4394*(((1/$B$27*$C181)^1.852)/(($B$59^1.852)*(VLOOKUP($B$29,'Hidden Data'!$A$4:$E$17,(IF($B$30="SCH 40",3,IF($B$30="SCH 80",4,5))))^4.8655))*($B$28/3)))))," ")</f>
        <v>#N/A</v>
      </c>
      <c r="L181" s="67" t="e">
        <f t="shared" si="79"/>
        <v>#N/A</v>
      </c>
      <c r="M181" s="67" t="e">
        <f t="shared" si="80"/>
        <v>#N/A</v>
      </c>
      <c r="N181" s="69">
        <f>IF($B$48="Low Pressure Pipe",(IF($C181&lt;&gt;" ",($B$50*$AC$564)," ")),IF($B$48="Spider Valve",(IF($C181&lt;&gt;" ",(($B$60*(PI()/4*'Spider Valve Sizing'!$B$10^2)/144*SQRT(2*32.2*$B$49))*448.83)/(('Spider Valve Sizing'!$B$10^2*19.64*$B$60*SQRT($B$49))/'Spider Valve Sizing'!$B$25)," ")),IF(AND(OR($B$48="Non-Pressurized",$B$48="force main")=TRUE,$C$49="yes"),$F$49,NA())))</f>
        <v>30</v>
      </c>
      <c r="O181" s="68" t="e">
        <f t="shared" si="81"/>
        <v>#N/A</v>
      </c>
      <c r="P181" s="68" t="e">
        <f>IF($C181&lt;&gt;" ",IF($A$34="",0,(10.4394*((($C181*$D$34/100)^1.852)/(($B$59^1.852)*(VLOOKUP($B$34,'Hidden Data'!$A$4:$E$17,(IF($B$18="SCH 40",3,IF($B$18="SCH 80",4,5))))^4.8655))*'Hidden Data'!$E$118)))," ")</f>
        <v>#N/A</v>
      </c>
      <c r="Q181" s="68" t="e">
        <f>IF($C181&lt;&gt;" ",IF($A$35="",0,(10.4394*((($C181*$D$35/100)^1.852)/(($B$59^1.852)*(VLOOKUP($B$35,'Hidden Data'!$A$4:$E$17,(IF($B$18="SCH 40",3,IF($B$18="SCH 80",4,5))))^4.8655))*'Hidden Data'!$E$119)))," ")</f>
        <v>#N/A</v>
      </c>
      <c r="R181" s="68" t="e">
        <f>IF($C181&lt;&gt;" ",IF($A$36="",0,(10.4394*((($C181*$D$36/100)^1.852)/(($B$59^1.852)*(VLOOKUP($B$36,'Hidden Data'!$A$4:$E$17,(IF($B$18="SCH 40",3,IF($B$18="SCH 80",4,5))))^4.8655))*'Hidden Data'!$E$120)))," ")</f>
        <v>#N/A</v>
      </c>
      <c r="S181" s="68" t="e">
        <f>IF($C181&lt;&gt;" ",IF($A$37="",0,(10.4394*((($C181*$D$37/100)^1.852)/(($B$59^1.852)*(VLOOKUP($B$37,'Hidden Data'!$A$4:$E$17,(IF($B$18="SCH 40",3,IF($B$18="SCH 80",4,5))))^4.8655))*'Hidden Data'!$E$121)))," ")</f>
        <v>#N/A</v>
      </c>
      <c r="T181" s="68" t="e">
        <f>IF($C181&lt;&gt;" ",IF($A$38="",0,(10.4394*((($C181*$D$38/100)^1.852)/(($B$59^1.852)*(VLOOKUP($B$38,'Hidden Data'!$A$4:$E$17,(IF($B$18="SCH 40",3,IF($B$18="SCH 80",4,5))))^4.8655))*'Hidden Data'!$E$122)))," ")</f>
        <v>#N/A</v>
      </c>
      <c r="U181" s="67" t="e">
        <f t="shared" si="82"/>
        <v>#N/A</v>
      </c>
      <c r="V181" s="175" t="e">
        <f t="shared" si="84"/>
        <v>#N/A</v>
      </c>
      <c r="W181" s="175" t="e">
        <f t="shared" si="85"/>
        <v>#N/A</v>
      </c>
      <c r="Z181" s="141" t="e">
        <f t="shared" si="87"/>
        <v>#N/A</v>
      </c>
      <c r="AA181" s="141" t="e">
        <f t="shared" si="88"/>
        <v>#N/A</v>
      </c>
      <c r="AB181" s="153" t="e">
        <f t="shared" si="89"/>
        <v>#N/A</v>
      </c>
      <c r="AC181" s="154" t="e">
        <f t="shared" si="90"/>
        <v>#N/A</v>
      </c>
      <c r="AD181" s="164" t="e">
        <f t="shared" si="91"/>
        <v>#N/A</v>
      </c>
      <c r="AE181" s="165" t="e">
        <f t="shared" si="92"/>
        <v>#N/A</v>
      </c>
      <c r="AF181" s="154" t="e">
        <f t="shared" si="93"/>
        <v>#N/A</v>
      </c>
      <c r="AG181" s="154" t="e">
        <f t="shared" si="94"/>
        <v>#N/A</v>
      </c>
      <c r="AH181" s="164" t="e">
        <f t="shared" si="95"/>
        <v>#N/A</v>
      </c>
      <c r="AI181" s="165" t="e">
        <f t="shared" si="96"/>
        <v>#N/A</v>
      </c>
      <c r="AJ181" s="154" t="e">
        <f t="shared" si="97"/>
        <v>#N/A</v>
      </c>
      <c r="AK181" s="154" t="e">
        <f t="shared" si="98"/>
        <v>#N/A</v>
      </c>
      <c r="AL181" s="164" t="e">
        <f t="shared" si="99"/>
        <v>#N/A</v>
      </c>
      <c r="AM181" s="165" t="e">
        <f t="shared" si="100"/>
        <v>#N/A</v>
      </c>
      <c r="AN181" s="154" t="e">
        <f t="shared" si="101"/>
        <v>#N/A</v>
      </c>
      <c r="AO181" s="155" t="e">
        <f t="shared" si="102"/>
        <v>#N/A</v>
      </c>
      <c r="AP181" s="153" t="e">
        <f t="shared" si="103"/>
        <v>#N/A</v>
      </c>
      <c r="AQ181" s="154" t="e">
        <f t="shared" si="104"/>
        <v>#N/A</v>
      </c>
      <c r="AR181" s="164" t="e">
        <f t="shared" si="105"/>
        <v>#N/A</v>
      </c>
      <c r="AS181" s="165" t="e">
        <f t="shared" si="106"/>
        <v>#N/A</v>
      </c>
      <c r="AT181" s="154" t="e">
        <f t="shared" si="107"/>
        <v>#N/A</v>
      </c>
      <c r="AU181" s="154" t="e">
        <f t="shared" si="108"/>
        <v>#N/A</v>
      </c>
      <c r="AV181" s="164" t="e">
        <f t="shared" si="109"/>
        <v>#N/A</v>
      </c>
      <c r="AW181" s="165" t="e">
        <f t="shared" si="110"/>
        <v>#N/A</v>
      </c>
      <c r="AX181" s="154" t="e">
        <f t="shared" si="111"/>
        <v>#N/A</v>
      </c>
      <c r="AY181" s="154" t="e">
        <f t="shared" si="112"/>
        <v>#N/A</v>
      </c>
      <c r="AZ181" s="164" t="e">
        <f t="shared" si="113"/>
        <v>#N/A</v>
      </c>
      <c r="BA181" s="165" t="e">
        <f t="shared" si="114"/>
        <v>#N/A</v>
      </c>
      <c r="BB181" s="154" t="e">
        <f t="shared" si="115"/>
        <v>#N/A</v>
      </c>
      <c r="BC181" s="155" t="e">
        <f t="shared" si="116"/>
        <v>#N/A</v>
      </c>
      <c r="BD181" s="153" t="e">
        <f t="shared" si="117"/>
        <v>#N/A</v>
      </c>
      <c r="BE181" s="154" t="e">
        <f t="shared" si="118"/>
        <v>#N/A</v>
      </c>
      <c r="BF181" s="164" t="e">
        <f t="shared" si="119"/>
        <v>#N/A</v>
      </c>
      <c r="BG181" s="165" t="e">
        <f t="shared" si="120"/>
        <v>#N/A</v>
      </c>
      <c r="BH181" s="154" t="e">
        <f t="shared" si="121"/>
        <v>#N/A</v>
      </c>
      <c r="BI181" s="154" t="e">
        <f t="shared" si="122"/>
        <v>#N/A</v>
      </c>
      <c r="BJ181" s="164" t="e">
        <f t="shared" si="123"/>
        <v>#N/A</v>
      </c>
      <c r="BK181" s="165" t="e">
        <f t="shared" si="124"/>
        <v>#N/A</v>
      </c>
      <c r="BL181" s="154" t="e">
        <f t="shared" si="125"/>
        <v>#N/A</v>
      </c>
      <c r="BM181" s="154" t="e">
        <f t="shared" si="126"/>
        <v>#N/A</v>
      </c>
      <c r="BN181" s="164" t="e">
        <f t="shared" si="127"/>
        <v>#N/A</v>
      </c>
      <c r="BO181" s="165" t="e">
        <f t="shared" si="128"/>
        <v>#N/A</v>
      </c>
      <c r="BP181" s="154" t="e">
        <f t="shared" si="129"/>
        <v>#N/A</v>
      </c>
      <c r="BQ181" s="155" t="e">
        <f t="shared" si="130"/>
        <v>#N/A</v>
      </c>
      <c r="BR181" s="153" t="e">
        <f t="shared" si="131"/>
        <v>#N/A</v>
      </c>
      <c r="BS181" s="154" t="e">
        <f t="shared" si="132"/>
        <v>#N/A</v>
      </c>
      <c r="BT181" s="164" t="e">
        <f t="shared" si="133"/>
        <v>#N/A</v>
      </c>
      <c r="BU181" s="165" t="e">
        <f t="shared" si="134"/>
        <v>#N/A</v>
      </c>
      <c r="BV181" s="154" t="e">
        <f t="shared" si="135"/>
        <v>#N/A</v>
      </c>
      <c r="BW181" s="154" t="e">
        <f t="shared" si="136"/>
        <v>#N/A</v>
      </c>
      <c r="BX181" s="164" t="e">
        <f t="shared" si="137"/>
        <v>#N/A</v>
      </c>
      <c r="BY181" s="165" t="e">
        <f t="shared" si="138"/>
        <v>#N/A</v>
      </c>
      <c r="BZ181" s="154" t="e">
        <f t="shared" si="139"/>
        <v>#N/A</v>
      </c>
      <c r="CA181" s="154" t="e">
        <f t="shared" si="140"/>
        <v>#N/A</v>
      </c>
      <c r="CB181" s="164" t="e">
        <f t="shared" si="141"/>
        <v>#N/A</v>
      </c>
      <c r="CC181" s="165" t="e">
        <f t="shared" si="142"/>
        <v>#N/A</v>
      </c>
      <c r="CD181" s="154" t="e">
        <f t="shared" si="143"/>
        <v>#N/A</v>
      </c>
      <c r="CE181" s="155" t="e">
        <f t="shared" si="144"/>
        <v>#N/A</v>
      </c>
    </row>
    <row r="182" spans="2:83" s="59" customFormat="1" hidden="1" x14ac:dyDescent="0.2">
      <c r="B182" s="59" t="e">
        <f t="shared" si="86"/>
        <v>#N/A</v>
      </c>
      <c r="C182" s="67" t="e">
        <f t="shared" si="83"/>
        <v>#N/A</v>
      </c>
      <c r="D182" s="67"/>
      <c r="E182" s="67" t="e">
        <f>IF(C182&lt;&gt;" ",$B$9, " ")</f>
        <v>#N/A</v>
      </c>
      <c r="F182" s="68" t="e">
        <f>IF(C182&lt;&gt;" ",((10.4394*(($C182^1.852)/(($B$59^1.852)*(VLOOKUP($B$17,'Hidden Data'!$A$4:$E$17,(IF($B$18="SCH 40",3,IF($B$18="SCH 80",4,5))))^4.8655))*$B$16))+IF($B$15&lt;2,0,(10.4394*((($C$19/100*$C182)^1.852)/(($B$59^1.852)*(VLOOKUP($B$20,'Hidden Data'!$A$4:$E$17,(IF($B$21="SCH 40",3,IF($B$21="SCH 80",4,5))))^4.8655))*$B$19)))+IF($B$15&lt;3,0,(10.4394*((($C$22/100*$C182)^1.852)/(($B$59^1.852)*(VLOOKUP($B$23,'Hidden Data'!$A$4:$E$17,(IF($B$24="SCH 40",3,IF($B$24="SCH 80",4,5))))^4.8655))*$B$22)))+K182+L182+M182+P182+Q182+R182+S182+T182)*(1+$B$42/100), " ")</f>
        <v>#N/A</v>
      </c>
      <c r="G182" s="68" t="e">
        <f t="shared" si="77"/>
        <v>#N/A</v>
      </c>
      <c r="H182" s="68"/>
      <c r="I182" s="68" t="e">
        <f t="shared" si="78"/>
        <v>#N/A</v>
      </c>
      <c r="J182" s="68" t="e">
        <f>IF(C182&lt;&gt;" ",IF($B$48="Spider Valve",($C182/448.83*(('Spider Valve Sizing'!$B$10^2*19.64*$B$60*SQRT($B$49))/'Spider Valve Sizing'!$B$25))^2/(2*$B$60^2*(PI()/4*('Spider Valve Sizing'!$B$10/12)^2)^2*32.2),0)," ")</f>
        <v>#N/A</v>
      </c>
      <c r="K182" s="68" t="e">
        <f>IF(C182&lt;&gt;" ",(IF($B$26="No",0,(10.4394*(((1/$B$27*$C182)^1.852)/(($B$59^1.852)*(VLOOKUP($B$29,'Hidden Data'!$A$4:$E$17,(IF($B$30="SCH 40",3,IF($B$30="SCH 80",4,5))))^4.8655))*($B$28/3)))))," ")</f>
        <v>#N/A</v>
      </c>
      <c r="L182" s="67" t="e">
        <f t="shared" si="79"/>
        <v>#N/A</v>
      </c>
      <c r="M182" s="67" t="e">
        <f t="shared" si="80"/>
        <v>#N/A</v>
      </c>
      <c r="N182" s="69">
        <f>IF($B$48="Low Pressure Pipe",(IF($C182&lt;&gt;" ",($B$50*$AC$564)," ")),IF($B$48="Spider Valve",(IF($C182&lt;&gt;" ",(($B$60*(PI()/4*'Spider Valve Sizing'!$B$10^2)/144*SQRT(2*32.2*$B$49))*448.83)/(('Spider Valve Sizing'!$B$10^2*19.64*$B$60*SQRT($B$49))/'Spider Valve Sizing'!$B$25)," ")),IF(AND(OR($B$48="Non-Pressurized",$B$48="force main")=TRUE,$C$49="yes"),$F$49,NA())))</f>
        <v>30</v>
      </c>
      <c r="O182" s="68" t="e">
        <f t="shared" si="81"/>
        <v>#N/A</v>
      </c>
      <c r="P182" s="68" t="e">
        <f>IF($C182&lt;&gt;" ",IF($A$34="",0,(10.4394*((($C182*$D$34/100)^1.852)/(($B$59^1.852)*(VLOOKUP($B$34,'Hidden Data'!$A$4:$E$17,(IF($B$18="SCH 40",3,IF($B$18="SCH 80",4,5))))^4.8655))*'Hidden Data'!$E$118)))," ")</f>
        <v>#N/A</v>
      </c>
      <c r="Q182" s="68" t="e">
        <f>IF($C182&lt;&gt;" ",IF($A$35="",0,(10.4394*((($C182*$D$35/100)^1.852)/(($B$59^1.852)*(VLOOKUP($B$35,'Hidden Data'!$A$4:$E$17,(IF($B$18="SCH 40",3,IF($B$18="SCH 80",4,5))))^4.8655))*'Hidden Data'!$E$119)))," ")</f>
        <v>#N/A</v>
      </c>
      <c r="R182" s="68" t="e">
        <f>IF($C182&lt;&gt;" ",IF($A$36="",0,(10.4394*((($C182*$D$36/100)^1.852)/(($B$59^1.852)*(VLOOKUP($B$36,'Hidden Data'!$A$4:$E$17,(IF($B$18="SCH 40",3,IF($B$18="SCH 80",4,5))))^4.8655))*'Hidden Data'!$E$120)))," ")</f>
        <v>#N/A</v>
      </c>
      <c r="S182" s="68" t="e">
        <f>IF($C182&lt;&gt;" ",IF($A$37="",0,(10.4394*((($C182*$D$37/100)^1.852)/(($B$59^1.852)*(VLOOKUP($B$37,'Hidden Data'!$A$4:$E$17,(IF($B$18="SCH 40",3,IF($B$18="SCH 80",4,5))))^4.8655))*'Hidden Data'!$E$121)))," ")</f>
        <v>#N/A</v>
      </c>
      <c r="T182" s="68" t="e">
        <f>IF($C182&lt;&gt;" ",IF($A$38="",0,(10.4394*((($C182*$D$38/100)^1.852)/(($B$59^1.852)*(VLOOKUP($B$38,'Hidden Data'!$A$4:$E$17,(IF($B$18="SCH 40",3,IF($B$18="SCH 80",4,5))))^4.8655))*'Hidden Data'!$E$122)))," ")</f>
        <v>#N/A</v>
      </c>
      <c r="U182" s="67" t="e">
        <f t="shared" si="82"/>
        <v>#N/A</v>
      </c>
      <c r="V182" s="175" t="e">
        <f t="shared" si="84"/>
        <v>#N/A</v>
      </c>
      <c r="W182" s="175" t="e">
        <f t="shared" si="85"/>
        <v>#N/A</v>
      </c>
      <c r="Z182" s="141" t="e">
        <f t="shared" si="87"/>
        <v>#N/A</v>
      </c>
      <c r="AA182" s="141" t="e">
        <f t="shared" si="88"/>
        <v>#N/A</v>
      </c>
      <c r="AB182" s="153" t="e">
        <f t="shared" si="89"/>
        <v>#N/A</v>
      </c>
      <c r="AC182" s="154" t="e">
        <f t="shared" si="90"/>
        <v>#N/A</v>
      </c>
      <c r="AD182" s="164" t="e">
        <f t="shared" si="91"/>
        <v>#N/A</v>
      </c>
      <c r="AE182" s="165" t="e">
        <f t="shared" si="92"/>
        <v>#N/A</v>
      </c>
      <c r="AF182" s="154" t="e">
        <f t="shared" si="93"/>
        <v>#N/A</v>
      </c>
      <c r="AG182" s="154" t="e">
        <f t="shared" si="94"/>
        <v>#N/A</v>
      </c>
      <c r="AH182" s="164" t="e">
        <f t="shared" si="95"/>
        <v>#N/A</v>
      </c>
      <c r="AI182" s="165" t="e">
        <f t="shared" si="96"/>
        <v>#N/A</v>
      </c>
      <c r="AJ182" s="154" t="e">
        <f t="shared" si="97"/>
        <v>#N/A</v>
      </c>
      <c r="AK182" s="154" t="e">
        <f t="shared" si="98"/>
        <v>#N/A</v>
      </c>
      <c r="AL182" s="164" t="e">
        <f t="shared" si="99"/>
        <v>#N/A</v>
      </c>
      <c r="AM182" s="165" t="e">
        <f t="shared" si="100"/>
        <v>#N/A</v>
      </c>
      <c r="AN182" s="154" t="e">
        <f t="shared" si="101"/>
        <v>#N/A</v>
      </c>
      <c r="AO182" s="155" t="e">
        <f t="shared" si="102"/>
        <v>#N/A</v>
      </c>
      <c r="AP182" s="153" t="e">
        <f t="shared" si="103"/>
        <v>#N/A</v>
      </c>
      <c r="AQ182" s="154" t="e">
        <f t="shared" si="104"/>
        <v>#N/A</v>
      </c>
      <c r="AR182" s="164" t="e">
        <f t="shared" si="105"/>
        <v>#N/A</v>
      </c>
      <c r="AS182" s="165" t="e">
        <f t="shared" si="106"/>
        <v>#N/A</v>
      </c>
      <c r="AT182" s="154" t="e">
        <f t="shared" si="107"/>
        <v>#N/A</v>
      </c>
      <c r="AU182" s="154" t="e">
        <f t="shared" si="108"/>
        <v>#N/A</v>
      </c>
      <c r="AV182" s="164" t="e">
        <f t="shared" si="109"/>
        <v>#N/A</v>
      </c>
      <c r="AW182" s="165" t="e">
        <f t="shared" si="110"/>
        <v>#N/A</v>
      </c>
      <c r="AX182" s="154" t="e">
        <f t="shared" si="111"/>
        <v>#N/A</v>
      </c>
      <c r="AY182" s="154" t="e">
        <f t="shared" si="112"/>
        <v>#N/A</v>
      </c>
      <c r="AZ182" s="164" t="e">
        <f t="shared" si="113"/>
        <v>#N/A</v>
      </c>
      <c r="BA182" s="165" t="e">
        <f t="shared" si="114"/>
        <v>#N/A</v>
      </c>
      <c r="BB182" s="154" t="e">
        <f t="shared" si="115"/>
        <v>#N/A</v>
      </c>
      <c r="BC182" s="155" t="e">
        <f t="shared" si="116"/>
        <v>#N/A</v>
      </c>
      <c r="BD182" s="153" t="e">
        <f t="shared" si="117"/>
        <v>#N/A</v>
      </c>
      <c r="BE182" s="154" t="e">
        <f t="shared" si="118"/>
        <v>#N/A</v>
      </c>
      <c r="BF182" s="164" t="e">
        <f t="shared" si="119"/>
        <v>#N/A</v>
      </c>
      <c r="BG182" s="165" t="e">
        <f t="shared" si="120"/>
        <v>#N/A</v>
      </c>
      <c r="BH182" s="154" t="e">
        <f t="shared" si="121"/>
        <v>#N/A</v>
      </c>
      <c r="BI182" s="154" t="e">
        <f t="shared" si="122"/>
        <v>#N/A</v>
      </c>
      <c r="BJ182" s="164" t="e">
        <f t="shared" si="123"/>
        <v>#N/A</v>
      </c>
      <c r="BK182" s="165" t="e">
        <f t="shared" si="124"/>
        <v>#N/A</v>
      </c>
      <c r="BL182" s="154" t="e">
        <f t="shared" si="125"/>
        <v>#N/A</v>
      </c>
      <c r="BM182" s="154" t="e">
        <f t="shared" si="126"/>
        <v>#N/A</v>
      </c>
      <c r="BN182" s="164" t="e">
        <f t="shared" si="127"/>
        <v>#N/A</v>
      </c>
      <c r="BO182" s="165" t="e">
        <f t="shared" si="128"/>
        <v>#N/A</v>
      </c>
      <c r="BP182" s="154" t="e">
        <f t="shared" si="129"/>
        <v>#N/A</v>
      </c>
      <c r="BQ182" s="155" t="e">
        <f t="shared" si="130"/>
        <v>#N/A</v>
      </c>
      <c r="BR182" s="153" t="e">
        <f t="shared" si="131"/>
        <v>#N/A</v>
      </c>
      <c r="BS182" s="154" t="e">
        <f t="shared" si="132"/>
        <v>#N/A</v>
      </c>
      <c r="BT182" s="164" t="e">
        <f t="shared" si="133"/>
        <v>#N/A</v>
      </c>
      <c r="BU182" s="165" t="e">
        <f t="shared" si="134"/>
        <v>#N/A</v>
      </c>
      <c r="BV182" s="154" t="e">
        <f t="shared" si="135"/>
        <v>#N/A</v>
      </c>
      <c r="BW182" s="154" t="e">
        <f t="shared" si="136"/>
        <v>#N/A</v>
      </c>
      <c r="BX182" s="164" t="e">
        <f t="shared" si="137"/>
        <v>#N/A</v>
      </c>
      <c r="BY182" s="165" t="e">
        <f t="shared" si="138"/>
        <v>#N/A</v>
      </c>
      <c r="BZ182" s="154" t="e">
        <f t="shared" si="139"/>
        <v>#N/A</v>
      </c>
      <c r="CA182" s="154" t="e">
        <f t="shared" si="140"/>
        <v>#N/A</v>
      </c>
      <c r="CB182" s="164" t="e">
        <f t="shared" si="141"/>
        <v>#N/A</v>
      </c>
      <c r="CC182" s="165" t="e">
        <f t="shared" si="142"/>
        <v>#N/A</v>
      </c>
      <c r="CD182" s="154" t="e">
        <f t="shared" si="143"/>
        <v>#N/A</v>
      </c>
      <c r="CE182" s="155" t="e">
        <f t="shared" si="144"/>
        <v>#N/A</v>
      </c>
    </row>
    <row r="183" spans="2:83" s="59" customFormat="1" hidden="1" x14ac:dyDescent="0.2">
      <c r="B183" s="59" t="e">
        <f t="shared" si="86"/>
        <v>#N/A</v>
      </c>
      <c r="C183" s="67" t="e">
        <f t="shared" si="83"/>
        <v>#N/A</v>
      </c>
      <c r="D183" s="67"/>
      <c r="E183" s="67" t="e">
        <f>IF(C183&lt;&gt;" ",$B$9, " ")</f>
        <v>#N/A</v>
      </c>
      <c r="F183" s="68" t="e">
        <f>IF(C183&lt;&gt;" ",((10.4394*(($C183^1.852)/(($B$59^1.852)*(VLOOKUP($B$17,'Hidden Data'!$A$4:$E$17,(IF($B$18="SCH 40",3,IF($B$18="SCH 80",4,5))))^4.8655))*$B$16))+IF($B$15&lt;2,0,(10.4394*((($C$19/100*$C183)^1.852)/(($B$59^1.852)*(VLOOKUP($B$20,'Hidden Data'!$A$4:$E$17,(IF($B$21="SCH 40",3,IF($B$21="SCH 80",4,5))))^4.8655))*$B$19)))+IF($B$15&lt;3,0,(10.4394*((($C$22/100*$C183)^1.852)/(($B$59^1.852)*(VLOOKUP($B$23,'Hidden Data'!$A$4:$E$17,(IF($B$24="SCH 40",3,IF($B$24="SCH 80",4,5))))^4.8655))*$B$22)))+K183+L183+M183+P183+Q183+R183+S183+T183)*(1+$B$42/100), " ")</f>
        <v>#N/A</v>
      </c>
      <c r="G183" s="68" t="e">
        <f t="shared" si="77"/>
        <v>#N/A</v>
      </c>
      <c r="H183" s="68"/>
      <c r="I183" s="68" t="e">
        <f t="shared" si="78"/>
        <v>#N/A</v>
      </c>
      <c r="J183" s="68" t="e">
        <f>IF(C183&lt;&gt;" ",IF($B$48="Spider Valve",($C183/448.83*(('Spider Valve Sizing'!$B$10^2*19.64*$B$60*SQRT($B$49))/'Spider Valve Sizing'!$B$25))^2/(2*$B$60^2*(PI()/4*('Spider Valve Sizing'!$B$10/12)^2)^2*32.2),0)," ")</f>
        <v>#N/A</v>
      </c>
      <c r="K183" s="68" t="e">
        <f>IF(C183&lt;&gt;" ",(IF($B$26="No",0,(10.4394*(((1/$B$27*$C183)^1.852)/(($B$59^1.852)*(VLOOKUP($B$29,'Hidden Data'!$A$4:$E$17,(IF($B$30="SCH 40",3,IF($B$30="SCH 80",4,5))))^4.8655))*($B$28/3)))))," ")</f>
        <v>#N/A</v>
      </c>
      <c r="L183" s="67" t="e">
        <f t="shared" si="79"/>
        <v>#N/A</v>
      </c>
      <c r="M183" s="67" t="e">
        <f t="shared" si="80"/>
        <v>#N/A</v>
      </c>
      <c r="N183" s="69">
        <f>IF($B$48="Low Pressure Pipe",(IF($C183&lt;&gt;" ",($B$50*$AC$564)," ")),IF($B$48="Spider Valve",(IF($C183&lt;&gt;" ",(($B$60*(PI()/4*'Spider Valve Sizing'!$B$10^2)/144*SQRT(2*32.2*$B$49))*448.83)/(('Spider Valve Sizing'!$B$10^2*19.64*$B$60*SQRT($B$49))/'Spider Valve Sizing'!$B$25)," ")),IF(AND(OR($B$48="Non-Pressurized",$B$48="force main")=TRUE,$C$49="yes"),$F$49,NA())))</f>
        <v>30</v>
      </c>
      <c r="O183" s="68" t="e">
        <f t="shared" si="81"/>
        <v>#N/A</v>
      </c>
      <c r="P183" s="68" t="e">
        <f>IF($C183&lt;&gt;" ",IF($A$34="",0,(10.4394*((($C183*$D$34/100)^1.852)/(($B$59^1.852)*(VLOOKUP($B$34,'Hidden Data'!$A$4:$E$17,(IF($B$18="SCH 40",3,IF($B$18="SCH 80",4,5))))^4.8655))*'Hidden Data'!$E$118)))," ")</f>
        <v>#N/A</v>
      </c>
      <c r="Q183" s="68" t="e">
        <f>IF($C183&lt;&gt;" ",IF($A$35="",0,(10.4394*((($C183*$D$35/100)^1.852)/(($B$59^1.852)*(VLOOKUP($B$35,'Hidden Data'!$A$4:$E$17,(IF($B$18="SCH 40",3,IF($B$18="SCH 80",4,5))))^4.8655))*'Hidden Data'!$E$119)))," ")</f>
        <v>#N/A</v>
      </c>
      <c r="R183" s="68" t="e">
        <f>IF($C183&lt;&gt;" ",IF($A$36="",0,(10.4394*((($C183*$D$36/100)^1.852)/(($B$59^1.852)*(VLOOKUP($B$36,'Hidden Data'!$A$4:$E$17,(IF($B$18="SCH 40",3,IF($B$18="SCH 80",4,5))))^4.8655))*'Hidden Data'!$E$120)))," ")</f>
        <v>#N/A</v>
      </c>
      <c r="S183" s="68" t="e">
        <f>IF($C183&lt;&gt;" ",IF($A$37="",0,(10.4394*((($C183*$D$37/100)^1.852)/(($B$59^1.852)*(VLOOKUP($B$37,'Hidden Data'!$A$4:$E$17,(IF($B$18="SCH 40",3,IF($B$18="SCH 80",4,5))))^4.8655))*'Hidden Data'!$E$121)))," ")</f>
        <v>#N/A</v>
      </c>
      <c r="T183" s="68" t="e">
        <f>IF($C183&lt;&gt;" ",IF($A$38="",0,(10.4394*((($C183*$D$38/100)^1.852)/(($B$59^1.852)*(VLOOKUP($B$38,'Hidden Data'!$A$4:$E$17,(IF($B$18="SCH 40",3,IF($B$18="SCH 80",4,5))))^4.8655))*'Hidden Data'!$E$122)))," ")</f>
        <v>#N/A</v>
      </c>
      <c r="U183" s="67" t="e">
        <f t="shared" si="82"/>
        <v>#N/A</v>
      </c>
      <c r="V183" s="175" t="e">
        <f t="shared" si="84"/>
        <v>#N/A</v>
      </c>
      <c r="W183" s="175" t="e">
        <f t="shared" si="85"/>
        <v>#N/A</v>
      </c>
      <c r="Z183" s="141" t="e">
        <f t="shared" si="87"/>
        <v>#N/A</v>
      </c>
      <c r="AA183" s="141" t="e">
        <f t="shared" si="88"/>
        <v>#N/A</v>
      </c>
      <c r="AB183" s="153" t="e">
        <f t="shared" si="89"/>
        <v>#N/A</v>
      </c>
      <c r="AC183" s="154" t="e">
        <f t="shared" si="90"/>
        <v>#N/A</v>
      </c>
      <c r="AD183" s="164" t="e">
        <f t="shared" si="91"/>
        <v>#N/A</v>
      </c>
      <c r="AE183" s="165" t="e">
        <f t="shared" si="92"/>
        <v>#N/A</v>
      </c>
      <c r="AF183" s="154" t="e">
        <f t="shared" si="93"/>
        <v>#N/A</v>
      </c>
      <c r="AG183" s="154" t="e">
        <f t="shared" si="94"/>
        <v>#N/A</v>
      </c>
      <c r="AH183" s="164" t="e">
        <f t="shared" si="95"/>
        <v>#N/A</v>
      </c>
      <c r="AI183" s="165" t="e">
        <f t="shared" si="96"/>
        <v>#N/A</v>
      </c>
      <c r="AJ183" s="154" t="e">
        <f t="shared" si="97"/>
        <v>#N/A</v>
      </c>
      <c r="AK183" s="154" t="e">
        <f t="shared" si="98"/>
        <v>#N/A</v>
      </c>
      <c r="AL183" s="164" t="e">
        <f t="shared" si="99"/>
        <v>#N/A</v>
      </c>
      <c r="AM183" s="165" t="e">
        <f t="shared" si="100"/>
        <v>#N/A</v>
      </c>
      <c r="AN183" s="154" t="e">
        <f t="shared" si="101"/>
        <v>#N/A</v>
      </c>
      <c r="AO183" s="155" t="e">
        <f t="shared" si="102"/>
        <v>#N/A</v>
      </c>
      <c r="AP183" s="153" t="e">
        <f t="shared" si="103"/>
        <v>#N/A</v>
      </c>
      <c r="AQ183" s="154" t="e">
        <f t="shared" si="104"/>
        <v>#N/A</v>
      </c>
      <c r="AR183" s="164" t="e">
        <f t="shared" si="105"/>
        <v>#N/A</v>
      </c>
      <c r="AS183" s="165" t="e">
        <f t="shared" si="106"/>
        <v>#N/A</v>
      </c>
      <c r="AT183" s="154" t="e">
        <f t="shared" si="107"/>
        <v>#N/A</v>
      </c>
      <c r="AU183" s="154" t="e">
        <f t="shared" si="108"/>
        <v>#N/A</v>
      </c>
      <c r="AV183" s="164" t="e">
        <f t="shared" si="109"/>
        <v>#N/A</v>
      </c>
      <c r="AW183" s="165" t="e">
        <f t="shared" si="110"/>
        <v>#N/A</v>
      </c>
      <c r="AX183" s="154" t="e">
        <f t="shared" si="111"/>
        <v>#N/A</v>
      </c>
      <c r="AY183" s="154" t="e">
        <f t="shared" si="112"/>
        <v>#N/A</v>
      </c>
      <c r="AZ183" s="164" t="e">
        <f t="shared" si="113"/>
        <v>#N/A</v>
      </c>
      <c r="BA183" s="165" t="e">
        <f t="shared" si="114"/>
        <v>#N/A</v>
      </c>
      <c r="BB183" s="154" t="e">
        <f t="shared" si="115"/>
        <v>#N/A</v>
      </c>
      <c r="BC183" s="155" t="e">
        <f t="shared" si="116"/>
        <v>#N/A</v>
      </c>
      <c r="BD183" s="153" t="e">
        <f t="shared" si="117"/>
        <v>#N/A</v>
      </c>
      <c r="BE183" s="154" t="e">
        <f t="shared" si="118"/>
        <v>#N/A</v>
      </c>
      <c r="BF183" s="164" t="e">
        <f t="shared" si="119"/>
        <v>#N/A</v>
      </c>
      <c r="BG183" s="165" t="e">
        <f t="shared" si="120"/>
        <v>#N/A</v>
      </c>
      <c r="BH183" s="154" t="e">
        <f t="shared" si="121"/>
        <v>#N/A</v>
      </c>
      <c r="BI183" s="154" t="e">
        <f t="shared" si="122"/>
        <v>#N/A</v>
      </c>
      <c r="BJ183" s="164" t="e">
        <f t="shared" si="123"/>
        <v>#N/A</v>
      </c>
      <c r="BK183" s="165" t="e">
        <f t="shared" si="124"/>
        <v>#N/A</v>
      </c>
      <c r="BL183" s="154" t="e">
        <f t="shared" si="125"/>
        <v>#N/A</v>
      </c>
      <c r="BM183" s="154" t="e">
        <f t="shared" si="126"/>
        <v>#N/A</v>
      </c>
      <c r="BN183" s="164" t="e">
        <f t="shared" si="127"/>
        <v>#N/A</v>
      </c>
      <c r="BO183" s="165" t="e">
        <f t="shared" si="128"/>
        <v>#N/A</v>
      </c>
      <c r="BP183" s="154" t="e">
        <f t="shared" si="129"/>
        <v>#N/A</v>
      </c>
      <c r="BQ183" s="155" t="e">
        <f t="shared" si="130"/>
        <v>#N/A</v>
      </c>
      <c r="BR183" s="153" t="e">
        <f t="shared" si="131"/>
        <v>#N/A</v>
      </c>
      <c r="BS183" s="154" t="e">
        <f t="shared" si="132"/>
        <v>#N/A</v>
      </c>
      <c r="BT183" s="164" t="e">
        <f t="shared" si="133"/>
        <v>#N/A</v>
      </c>
      <c r="BU183" s="165" t="e">
        <f t="shared" si="134"/>
        <v>#N/A</v>
      </c>
      <c r="BV183" s="154" t="e">
        <f t="shared" si="135"/>
        <v>#N/A</v>
      </c>
      <c r="BW183" s="154" t="e">
        <f t="shared" si="136"/>
        <v>#N/A</v>
      </c>
      <c r="BX183" s="164" t="e">
        <f t="shared" si="137"/>
        <v>#N/A</v>
      </c>
      <c r="BY183" s="165" t="e">
        <f t="shared" si="138"/>
        <v>#N/A</v>
      </c>
      <c r="BZ183" s="154" t="e">
        <f t="shared" si="139"/>
        <v>#N/A</v>
      </c>
      <c r="CA183" s="154" t="e">
        <f t="shared" si="140"/>
        <v>#N/A</v>
      </c>
      <c r="CB183" s="164" t="e">
        <f t="shared" si="141"/>
        <v>#N/A</v>
      </c>
      <c r="CC183" s="165" t="e">
        <f t="shared" si="142"/>
        <v>#N/A</v>
      </c>
      <c r="CD183" s="154" t="e">
        <f t="shared" si="143"/>
        <v>#N/A</v>
      </c>
      <c r="CE183" s="155" t="e">
        <f t="shared" si="144"/>
        <v>#N/A</v>
      </c>
    </row>
    <row r="184" spans="2:83" s="59" customFormat="1" hidden="1" x14ac:dyDescent="0.2">
      <c r="B184" s="59" t="e">
        <f t="shared" si="86"/>
        <v>#N/A</v>
      </c>
      <c r="C184" s="67" t="e">
        <f t="shared" si="83"/>
        <v>#N/A</v>
      </c>
      <c r="D184" s="67"/>
      <c r="E184" s="67" t="e">
        <f>IF(C184&lt;&gt;" ",$B$9, " ")</f>
        <v>#N/A</v>
      </c>
      <c r="F184" s="68" t="e">
        <f>IF(C184&lt;&gt;" ",((10.4394*(($C184^1.852)/(($B$59^1.852)*(VLOOKUP($B$17,'Hidden Data'!$A$4:$E$17,(IF($B$18="SCH 40",3,IF($B$18="SCH 80",4,5))))^4.8655))*$B$16))+IF($B$15&lt;2,0,(10.4394*((($C$19/100*$C184)^1.852)/(($B$59^1.852)*(VLOOKUP($B$20,'Hidden Data'!$A$4:$E$17,(IF($B$21="SCH 40",3,IF($B$21="SCH 80",4,5))))^4.8655))*$B$19)))+IF($B$15&lt;3,0,(10.4394*((($C$22/100*$C184)^1.852)/(($B$59^1.852)*(VLOOKUP($B$23,'Hidden Data'!$A$4:$E$17,(IF($B$24="SCH 40",3,IF($B$24="SCH 80",4,5))))^4.8655))*$B$22)))+K184+L184+M184+P184+Q184+R184+S184+T184)*(1+$B$42/100), " ")</f>
        <v>#N/A</v>
      </c>
      <c r="G184" s="68" t="e">
        <f t="shared" si="77"/>
        <v>#N/A</v>
      </c>
      <c r="H184" s="68"/>
      <c r="I184" s="68" t="e">
        <f t="shared" si="78"/>
        <v>#N/A</v>
      </c>
      <c r="J184" s="68" t="e">
        <f>IF(C184&lt;&gt;" ",IF($B$48="Spider Valve",($C184/448.83*(('Spider Valve Sizing'!$B$10^2*19.64*$B$60*SQRT($B$49))/'Spider Valve Sizing'!$B$25))^2/(2*$B$60^2*(PI()/4*('Spider Valve Sizing'!$B$10/12)^2)^2*32.2),0)," ")</f>
        <v>#N/A</v>
      </c>
      <c r="K184" s="68" t="e">
        <f>IF(C184&lt;&gt;" ",(IF($B$26="No",0,(10.4394*(((1/$B$27*$C184)^1.852)/(($B$59^1.852)*(VLOOKUP($B$29,'Hidden Data'!$A$4:$E$17,(IF($B$30="SCH 40",3,IF($B$30="SCH 80",4,5))))^4.8655))*($B$28/3)))))," ")</f>
        <v>#N/A</v>
      </c>
      <c r="L184" s="67" t="e">
        <f t="shared" si="79"/>
        <v>#N/A</v>
      </c>
      <c r="M184" s="67" t="e">
        <f t="shared" si="80"/>
        <v>#N/A</v>
      </c>
      <c r="N184" s="69">
        <f>IF($B$48="Low Pressure Pipe",(IF($C184&lt;&gt;" ",($B$50*$AC$564)," ")),IF($B$48="Spider Valve",(IF($C184&lt;&gt;" ",(($B$60*(PI()/4*'Spider Valve Sizing'!$B$10^2)/144*SQRT(2*32.2*$B$49))*448.83)/(('Spider Valve Sizing'!$B$10^2*19.64*$B$60*SQRT($B$49))/'Spider Valve Sizing'!$B$25)," ")),IF(AND(OR($B$48="Non-Pressurized",$B$48="force main")=TRUE,$C$49="yes"),$F$49,NA())))</f>
        <v>30</v>
      </c>
      <c r="O184" s="68" t="e">
        <f t="shared" si="81"/>
        <v>#N/A</v>
      </c>
      <c r="P184" s="68" t="e">
        <f>IF($C184&lt;&gt;" ",IF($A$34="",0,(10.4394*((($C184*$D$34/100)^1.852)/(($B$59^1.852)*(VLOOKUP($B$34,'Hidden Data'!$A$4:$E$17,(IF($B$18="SCH 40",3,IF($B$18="SCH 80",4,5))))^4.8655))*'Hidden Data'!$E$118)))," ")</f>
        <v>#N/A</v>
      </c>
      <c r="Q184" s="68" t="e">
        <f>IF($C184&lt;&gt;" ",IF($A$35="",0,(10.4394*((($C184*$D$35/100)^1.852)/(($B$59^1.852)*(VLOOKUP($B$35,'Hidden Data'!$A$4:$E$17,(IF($B$18="SCH 40",3,IF($B$18="SCH 80",4,5))))^4.8655))*'Hidden Data'!$E$119)))," ")</f>
        <v>#N/A</v>
      </c>
      <c r="R184" s="68" t="e">
        <f>IF($C184&lt;&gt;" ",IF($A$36="",0,(10.4394*((($C184*$D$36/100)^1.852)/(($B$59^1.852)*(VLOOKUP($B$36,'Hidden Data'!$A$4:$E$17,(IF($B$18="SCH 40",3,IF($B$18="SCH 80",4,5))))^4.8655))*'Hidden Data'!$E$120)))," ")</f>
        <v>#N/A</v>
      </c>
      <c r="S184" s="68" t="e">
        <f>IF($C184&lt;&gt;" ",IF($A$37="",0,(10.4394*((($C184*$D$37/100)^1.852)/(($B$59^1.852)*(VLOOKUP($B$37,'Hidden Data'!$A$4:$E$17,(IF($B$18="SCH 40",3,IF($B$18="SCH 80",4,5))))^4.8655))*'Hidden Data'!$E$121)))," ")</f>
        <v>#N/A</v>
      </c>
      <c r="T184" s="68" t="e">
        <f>IF($C184&lt;&gt;" ",IF($A$38="",0,(10.4394*((($C184*$D$38/100)^1.852)/(($B$59^1.852)*(VLOOKUP($B$38,'Hidden Data'!$A$4:$E$17,(IF($B$18="SCH 40",3,IF($B$18="SCH 80",4,5))))^4.8655))*'Hidden Data'!$E$122)))," ")</f>
        <v>#N/A</v>
      </c>
      <c r="U184" s="67" t="e">
        <f t="shared" si="82"/>
        <v>#N/A</v>
      </c>
      <c r="V184" s="175" t="e">
        <f t="shared" si="84"/>
        <v>#N/A</v>
      </c>
      <c r="W184" s="175" t="e">
        <f t="shared" si="85"/>
        <v>#N/A</v>
      </c>
      <c r="Z184" s="141" t="e">
        <f t="shared" si="87"/>
        <v>#N/A</v>
      </c>
      <c r="AA184" s="141" t="e">
        <f t="shared" si="88"/>
        <v>#N/A</v>
      </c>
      <c r="AB184" s="153" t="e">
        <f t="shared" si="89"/>
        <v>#N/A</v>
      </c>
      <c r="AC184" s="154" t="e">
        <f t="shared" si="90"/>
        <v>#N/A</v>
      </c>
      <c r="AD184" s="164" t="e">
        <f t="shared" si="91"/>
        <v>#N/A</v>
      </c>
      <c r="AE184" s="165" t="e">
        <f t="shared" si="92"/>
        <v>#N/A</v>
      </c>
      <c r="AF184" s="154" t="e">
        <f t="shared" si="93"/>
        <v>#N/A</v>
      </c>
      <c r="AG184" s="154" t="e">
        <f t="shared" si="94"/>
        <v>#N/A</v>
      </c>
      <c r="AH184" s="164" t="e">
        <f t="shared" si="95"/>
        <v>#N/A</v>
      </c>
      <c r="AI184" s="165" t="e">
        <f t="shared" si="96"/>
        <v>#N/A</v>
      </c>
      <c r="AJ184" s="154" t="e">
        <f t="shared" si="97"/>
        <v>#N/A</v>
      </c>
      <c r="AK184" s="154" t="e">
        <f t="shared" si="98"/>
        <v>#N/A</v>
      </c>
      <c r="AL184" s="164" t="e">
        <f t="shared" si="99"/>
        <v>#N/A</v>
      </c>
      <c r="AM184" s="165" t="e">
        <f t="shared" si="100"/>
        <v>#N/A</v>
      </c>
      <c r="AN184" s="154" t="e">
        <f t="shared" si="101"/>
        <v>#N/A</v>
      </c>
      <c r="AO184" s="155" t="e">
        <f t="shared" si="102"/>
        <v>#N/A</v>
      </c>
      <c r="AP184" s="153" t="e">
        <f t="shared" si="103"/>
        <v>#N/A</v>
      </c>
      <c r="AQ184" s="154" t="e">
        <f t="shared" si="104"/>
        <v>#N/A</v>
      </c>
      <c r="AR184" s="164" t="e">
        <f t="shared" si="105"/>
        <v>#N/A</v>
      </c>
      <c r="AS184" s="165" t="e">
        <f t="shared" si="106"/>
        <v>#N/A</v>
      </c>
      <c r="AT184" s="154" t="e">
        <f t="shared" si="107"/>
        <v>#N/A</v>
      </c>
      <c r="AU184" s="154" t="e">
        <f t="shared" si="108"/>
        <v>#N/A</v>
      </c>
      <c r="AV184" s="164" t="e">
        <f t="shared" si="109"/>
        <v>#N/A</v>
      </c>
      <c r="AW184" s="165" t="e">
        <f t="shared" si="110"/>
        <v>#N/A</v>
      </c>
      <c r="AX184" s="154" t="e">
        <f t="shared" si="111"/>
        <v>#N/A</v>
      </c>
      <c r="AY184" s="154" t="e">
        <f t="shared" si="112"/>
        <v>#N/A</v>
      </c>
      <c r="AZ184" s="164" t="e">
        <f t="shared" si="113"/>
        <v>#N/A</v>
      </c>
      <c r="BA184" s="165" t="e">
        <f t="shared" si="114"/>
        <v>#N/A</v>
      </c>
      <c r="BB184" s="154" t="e">
        <f t="shared" si="115"/>
        <v>#N/A</v>
      </c>
      <c r="BC184" s="155" t="e">
        <f t="shared" si="116"/>
        <v>#N/A</v>
      </c>
      <c r="BD184" s="153" t="e">
        <f t="shared" si="117"/>
        <v>#N/A</v>
      </c>
      <c r="BE184" s="154" t="e">
        <f t="shared" si="118"/>
        <v>#N/A</v>
      </c>
      <c r="BF184" s="164" t="e">
        <f t="shared" si="119"/>
        <v>#N/A</v>
      </c>
      <c r="BG184" s="165" t="e">
        <f t="shared" si="120"/>
        <v>#N/A</v>
      </c>
      <c r="BH184" s="154" t="e">
        <f t="shared" si="121"/>
        <v>#N/A</v>
      </c>
      <c r="BI184" s="154" t="e">
        <f t="shared" si="122"/>
        <v>#N/A</v>
      </c>
      <c r="BJ184" s="164" t="e">
        <f t="shared" si="123"/>
        <v>#N/A</v>
      </c>
      <c r="BK184" s="165" t="e">
        <f t="shared" si="124"/>
        <v>#N/A</v>
      </c>
      <c r="BL184" s="154" t="e">
        <f t="shared" si="125"/>
        <v>#N/A</v>
      </c>
      <c r="BM184" s="154" t="e">
        <f t="shared" si="126"/>
        <v>#N/A</v>
      </c>
      <c r="BN184" s="164" t="e">
        <f t="shared" si="127"/>
        <v>#N/A</v>
      </c>
      <c r="BO184" s="165" t="e">
        <f t="shared" si="128"/>
        <v>#N/A</v>
      </c>
      <c r="BP184" s="154" t="e">
        <f t="shared" si="129"/>
        <v>#N/A</v>
      </c>
      <c r="BQ184" s="155" t="e">
        <f t="shared" si="130"/>
        <v>#N/A</v>
      </c>
      <c r="BR184" s="153" t="e">
        <f t="shared" si="131"/>
        <v>#N/A</v>
      </c>
      <c r="BS184" s="154" t="e">
        <f t="shared" si="132"/>
        <v>#N/A</v>
      </c>
      <c r="BT184" s="164" t="e">
        <f t="shared" si="133"/>
        <v>#N/A</v>
      </c>
      <c r="BU184" s="165" t="e">
        <f t="shared" si="134"/>
        <v>#N/A</v>
      </c>
      <c r="BV184" s="154" t="e">
        <f t="shared" si="135"/>
        <v>#N/A</v>
      </c>
      <c r="BW184" s="154" t="e">
        <f t="shared" si="136"/>
        <v>#N/A</v>
      </c>
      <c r="BX184" s="164" t="e">
        <f t="shared" si="137"/>
        <v>#N/A</v>
      </c>
      <c r="BY184" s="165" t="e">
        <f t="shared" si="138"/>
        <v>#N/A</v>
      </c>
      <c r="BZ184" s="154" t="e">
        <f t="shared" si="139"/>
        <v>#N/A</v>
      </c>
      <c r="CA184" s="154" t="e">
        <f t="shared" si="140"/>
        <v>#N/A</v>
      </c>
      <c r="CB184" s="164" t="e">
        <f t="shared" si="141"/>
        <v>#N/A</v>
      </c>
      <c r="CC184" s="165" t="e">
        <f t="shared" si="142"/>
        <v>#N/A</v>
      </c>
      <c r="CD184" s="154" t="e">
        <f t="shared" si="143"/>
        <v>#N/A</v>
      </c>
      <c r="CE184" s="155" t="e">
        <f t="shared" si="144"/>
        <v>#N/A</v>
      </c>
    </row>
    <row r="185" spans="2:83" s="59" customFormat="1" hidden="1" x14ac:dyDescent="0.2">
      <c r="B185" s="59" t="e">
        <f t="shared" si="86"/>
        <v>#N/A</v>
      </c>
      <c r="C185" s="67" t="e">
        <f t="shared" si="83"/>
        <v>#N/A</v>
      </c>
      <c r="D185" s="67"/>
      <c r="E185" s="67" t="e">
        <f>IF(C185&lt;&gt;" ",$B$9, " ")</f>
        <v>#N/A</v>
      </c>
      <c r="F185" s="68" t="e">
        <f>IF(C185&lt;&gt;" ",((10.4394*(($C185^1.852)/(($B$59^1.852)*(VLOOKUP($B$17,'Hidden Data'!$A$4:$E$17,(IF($B$18="SCH 40",3,IF($B$18="SCH 80",4,5))))^4.8655))*$B$16))+IF($B$15&lt;2,0,(10.4394*((($C$19/100*$C185)^1.852)/(($B$59^1.852)*(VLOOKUP($B$20,'Hidden Data'!$A$4:$E$17,(IF($B$21="SCH 40",3,IF($B$21="SCH 80",4,5))))^4.8655))*$B$19)))+IF($B$15&lt;3,0,(10.4394*((($C$22/100*$C185)^1.852)/(($B$59^1.852)*(VLOOKUP($B$23,'Hidden Data'!$A$4:$E$17,(IF($B$24="SCH 40",3,IF($B$24="SCH 80",4,5))))^4.8655))*$B$22)))+K185+L185+M185+P185+Q185+R185+S185+T185)*(1+$B$42/100), " ")</f>
        <v>#N/A</v>
      </c>
      <c r="G185" s="68" t="e">
        <f t="shared" si="77"/>
        <v>#N/A</v>
      </c>
      <c r="H185" s="68"/>
      <c r="I185" s="68" t="e">
        <f t="shared" si="78"/>
        <v>#N/A</v>
      </c>
      <c r="J185" s="68" t="e">
        <f>IF(C185&lt;&gt;" ",IF($B$48="Spider Valve",($C185/448.83*(('Spider Valve Sizing'!$B$10^2*19.64*$B$60*SQRT($B$49))/'Spider Valve Sizing'!$B$25))^2/(2*$B$60^2*(PI()/4*('Spider Valve Sizing'!$B$10/12)^2)^2*32.2),0)," ")</f>
        <v>#N/A</v>
      </c>
      <c r="K185" s="68" t="e">
        <f>IF(C185&lt;&gt;" ",(IF($B$26="No",0,(10.4394*(((1/$B$27*$C185)^1.852)/(($B$59^1.852)*(VLOOKUP($B$29,'Hidden Data'!$A$4:$E$17,(IF($B$30="SCH 40",3,IF($B$30="SCH 80",4,5))))^4.8655))*($B$28/3)))))," ")</f>
        <v>#N/A</v>
      </c>
      <c r="L185" s="67" t="e">
        <f t="shared" si="79"/>
        <v>#N/A</v>
      </c>
      <c r="M185" s="67" t="e">
        <f t="shared" si="80"/>
        <v>#N/A</v>
      </c>
      <c r="N185" s="69">
        <f>IF($B$48="Low Pressure Pipe",(IF($C185&lt;&gt;" ",($B$50*$AC$564)," ")),IF($B$48="Spider Valve",(IF($C185&lt;&gt;" ",(($B$60*(PI()/4*'Spider Valve Sizing'!$B$10^2)/144*SQRT(2*32.2*$B$49))*448.83)/(('Spider Valve Sizing'!$B$10^2*19.64*$B$60*SQRT($B$49))/'Spider Valve Sizing'!$B$25)," ")),IF(AND(OR($B$48="Non-Pressurized",$B$48="force main")=TRUE,$C$49="yes"),$F$49,NA())))</f>
        <v>30</v>
      </c>
      <c r="O185" s="68" t="e">
        <f t="shared" si="81"/>
        <v>#N/A</v>
      </c>
      <c r="P185" s="68" t="e">
        <f>IF($C185&lt;&gt;" ",IF($A$34="",0,(10.4394*((($C185*$D$34/100)^1.852)/(($B$59^1.852)*(VLOOKUP($B$34,'Hidden Data'!$A$4:$E$17,(IF($B$18="SCH 40",3,IF($B$18="SCH 80",4,5))))^4.8655))*'Hidden Data'!$E$118)))," ")</f>
        <v>#N/A</v>
      </c>
      <c r="Q185" s="68" t="e">
        <f>IF($C185&lt;&gt;" ",IF($A$35="",0,(10.4394*((($C185*$D$35/100)^1.852)/(($B$59^1.852)*(VLOOKUP($B$35,'Hidden Data'!$A$4:$E$17,(IF($B$18="SCH 40",3,IF($B$18="SCH 80",4,5))))^4.8655))*'Hidden Data'!$E$119)))," ")</f>
        <v>#N/A</v>
      </c>
      <c r="R185" s="68" t="e">
        <f>IF($C185&lt;&gt;" ",IF($A$36="",0,(10.4394*((($C185*$D$36/100)^1.852)/(($B$59^1.852)*(VLOOKUP($B$36,'Hidden Data'!$A$4:$E$17,(IF($B$18="SCH 40",3,IF($B$18="SCH 80",4,5))))^4.8655))*'Hidden Data'!$E$120)))," ")</f>
        <v>#N/A</v>
      </c>
      <c r="S185" s="68" t="e">
        <f>IF($C185&lt;&gt;" ",IF($A$37="",0,(10.4394*((($C185*$D$37/100)^1.852)/(($B$59^1.852)*(VLOOKUP($B$37,'Hidden Data'!$A$4:$E$17,(IF($B$18="SCH 40",3,IF($B$18="SCH 80",4,5))))^4.8655))*'Hidden Data'!$E$121)))," ")</f>
        <v>#N/A</v>
      </c>
      <c r="T185" s="68" t="e">
        <f>IF($C185&lt;&gt;" ",IF($A$38="",0,(10.4394*((($C185*$D$38/100)^1.852)/(($B$59^1.852)*(VLOOKUP($B$38,'Hidden Data'!$A$4:$E$17,(IF($B$18="SCH 40",3,IF($B$18="SCH 80",4,5))))^4.8655))*'Hidden Data'!$E$122)))," ")</f>
        <v>#N/A</v>
      </c>
      <c r="U185" s="67" t="e">
        <f t="shared" si="82"/>
        <v>#N/A</v>
      </c>
      <c r="V185" s="175" t="e">
        <f t="shared" si="84"/>
        <v>#N/A</v>
      </c>
      <c r="W185" s="175" t="e">
        <f t="shared" si="85"/>
        <v>#N/A</v>
      </c>
      <c r="Z185" s="141" t="e">
        <f t="shared" si="87"/>
        <v>#N/A</v>
      </c>
      <c r="AA185" s="141" t="e">
        <f t="shared" si="88"/>
        <v>#N/A</v>
      </c>
      <c r="AB185" s="153" t="e">
        <f t="shared" si="89"/>
        <v>#N/A</v>
      </c>
      <c r="AC185" s="154" t="e">
        <f t="shared" si="90"/>
        <v>#N/A</v>
      </c>
      <c r="AD185" s="164" t="e">
        <f t="shared" si="91"/>
        <v>#N/A</v>
      </c>
      <c r="AE185" s="165" t="e">
        <f t="shared" si="92"/>
        <v>#N/A</v>
      </c>
      <c r="AF185" s="154" t="e">
        <f t="shared" si="93"/>
        <v>#N/A</v>
      </c>
      <c r="AG185" s="154" t="e">
        <f t="shared" si="94"/>
        <v>#N/A</v>
      </c>
      <c r="AH185" s="164" t="e">
        <f t="shared" si="95"/>
        <v>#N/A</v>
      </c>
      <c r="AI185" s="165" t="e">
        <f t="shared" si="96"/>
        <v>#N/A</v>
      </c>
      <c r="AJ185" s="154" t="e">
        <f t="shared" si="97"/>
        <v>#N/A</v>
      </c>
      <c r="AK185" s="154" t="e">
        <f t="shared" si="98"/>
        <v>#N/A</v>
      </c>
      <c r="AL185" s="164" t="e">
        <f t="shared" si="99"/>
        <v>#N/A</v>
      </c>
      <c r="AM185" s="165" t="e">
        <f t="shared" si="100"/>
        <v>#N/A</v>
      </c>
      <c r="AN185" s="154" t="e">
        <f t="shared" si="101"/>
        <v>#N/A</v>
      </c>
      <c r="AO185" s="155" t="e">
        <f t="shared" si="102"/>
        <v>#N/A</v>
      </c>
      <c r="AP185" s="153" t="e">
        <f t="shared" si="103"/>
        <v>#N/A</v>
      </c>
      <c r="AQ185" s="154" t="e">
        <f t="shared" si="104"/>
        <v>#N/A</v>
      </c>
      <c r="AR185" s="164" t="e">
        <f t="shared" si="105"/>
        <v>#N/A</v>
      </c>
      <c r="AS185" s="165" t="e">
        <f t="shared" si="106"/>
        <v>#N/A</v>
      </c>
      <c r="AT185" s="154" t="e">
        <f t="shared" si="107"/>
        <v>#N/A</v>
      </c>
      <c r="AU185" s="154" t="e">
        <f t="shared" si="108"/>
        <v>#N/A</v>
      </c>
      <c r="AV185" s="164" t="e">
        <f t="shared" si="109"/>
        <v>#N/A</v>
      </c>
      <c r="AW185" s="165" t="e">
        <f t="shared" si="110"/>
        <v>#N/A</v>
      </c>
      <c r="AX185" s="154" t="e">
        <f t="shared" si="111"/>
        <v>#N/A</v>
      </c>
      <c r="AY185" s="154" t="e">
        <f t="shared" si="112"/>
        <v>#N/A</v>
      </c>
      <c r="AZ185" s="164" t="e">
        <f t="shared" si="113"/>
        <v>#N/A</v>
      </c>
      <c r="BA185" s="165" t="e">
        <f t="shared" si="114"/>
        <v>#N/A</v>
      </c>
      <c r="BB185" s="154" t="e">
        <f t="shared" si="115"/>
        <v>#N/A</v>
      </c>
      <c r="BC185" s="155" t="e">
        <f t="shared" si="116"/>
        <v>#N/A</v>
      </c>
      <c r="BD185" s="153" t="e">
        <f t="shared" si="117"/>
        <v>#N/A</v>
      </c>
      <c r="BE185" s="154" t="e">
        <f t="shared" si="118"/>
        <v>#N/A</v>
      </c>
      <c r="BF185" s="164" t="e">
        <f t="shared" si="119"/>
        <v>#N/A</v>
      </c>
      <c r="BG185" s="165" t="e">
        <f t="shared" si="120"/>
        <v>#N/A</v>
      </c>
      <c r="BH185" s="154" t="e">
        <f t="shared" si="121"/>
        <v>#N/A</v>
      </c>
      <c r="BI185" s="154" t="e">
        <f t="shared" si="122"/>
        <v>#N/A</v>
      </c>
      <c r="BJ185" s="164" t="e">
        <f t="shared" si="123"/>
        <v>#N/A</v>
      </c>
      <c r="BK185" s="165" t="e">
        <f t="shared" si="124"/>
        <v>#N/A</v>
      </c>
      <c r="BL185" s="154" t="e">
        <f t="shared" si="125"/>
        <v>#N/A</v>
      </c>
      <c r="BM185" s="154" t="e">
        <f t="shared" si="126"/>
        <v>#N/A</v>
      </c>
      <c r="BN185" s="164" t="e">
        <f t="shared" si="127"/>
        <v>#N/A</v>
      </c>
      <c r="BO185" s="165" t="e">
        <f t="shared" si="128"/>
        <v>#N/A</v>
      </c>
      <c r="BP185" s="154" t="e">
        <f t="shared" si="129"/>
        <v>#N/A</v>
      </c>
      <c r="BQ185" s="155" t="e">
        <f t="shared" si="130"/>
        <v>#N/A</v>
      </c>
      <c r="BR185" s="153" t="e">
        <f t="shared" si="131"/>
        <v>#N/A</v>
      </c>
      <c r="BS185" s="154" t="e">
        <f t="shared" si="132"/>
        <v>#N/A</v>
      </c>
      <c r="BT185" s="164" t="e">
        <f t="shared" si="133"/>
        <v>#N/A</v>
      </c>
      <c r="BU185" s="165" t="e">
        <f t="shared" si="134"/>
        <v>#N/A</v>
      </c>
      <c r="BV185" s="154" t="e">
        <f t="shared" si="135"/>
        <v>#N/A</v>
      </c>
      <c r="BW185" s="154" t="e">
        <f t="shared" si="136"/>
        <v>#N/A</v>
      </c>
      <c r="BX185" s="164" t="e">
        <f t="shared" si="137"/>
        <v>#N/A</v>
      </c>
      <c r="BY185" s="165" t="e">
        <f t="shared" si="138"/>
        <v>#N/A</v>
      </c>
      <c r="BZ185" s="154" t="e">
        <f t="shared" si="139"/>
        <v>#N/A</v>
      </c>
      <c r="CA185" s="154" t="e">
        <f t="shared" si="140"/>
        <v>#N/A</v>
      </c>
      <c r="CB185" s="164" t="e">
        <f t="shared" si="141"/>
        <v>#N/A</v>
      </c>
      <c r="CC185" s="165" t="e">
        <f t="shared" si="142"/>
        <v>#N/A</v>
      </c>
      <c r="CD185" s="154" t="e">
        <f t="shared" si="143"/>
        <v>#N/A</v>
      </c>
      <c r="CE185" s="155" t="e">
        <f t="shared" si="144"/>
        <v>#N/A</v>
      </c>
    </row>
    <row r="186" spans="2:83" s="59" customFormat="1" hidden="1" x14ac:dyDescent="0.2">
      <c r="B186" s="59" t="e">
        <f t="shared" si="86"/>
        <v>#N/A</v>
      </c>
      <c r="C186" s="67" t="e">
        <f t="shared" si="83"/>
        <v>#N/A</v>
      </c>
      <c r="D186" s="67"/>
      <c r="E186" s="67" t="e">
        <f>IF(C186&lt;&gt;" ",$B$9, " ")</f>
        <v>#N/A</v>
      </c>
      <c r="F186" s="68" t="e">
        <f>IF(C186&lt;&gt;" ",((10.4394*(($C186^1.852)/(($B$59^1.852)*(VLOOKUP($B$17,'Hidden Data'!$A$4:$E$17,(IF($B$18="SCH 40",3,IF($B$18="SCH 80",4,5))))^4.8655))*$B$16))+IF($B$15&lt;2,0,(10.4394*((($C$19/100*$C186)^1.852)/(($B$59^1.852)*(VLOOKUP($B$20,'Hidden Data'!$A$4:$E$17,(IF($B$21="SCH 40",3,IF($B$21="SCH 80",4,5))))^4.8655))*$B$19)))+IF($B$15&lt;3,0,(10.4394*((($C$22/100*$C186)^1.852)/(($B$59^1.852)*(VLOOKUP($B$23,'Hidden Data'!$A$4:$E$17,(IF($B$24="SCH 40",3,IF($B$24="SCH 80",4,5))))^4.8655))*$B$22)))+K186+L186+M186+P186+Q186+R186+S186+T186)*(1+$B$42/100), " ")</f>
        <v>#N/A</v>
      </c>
      <c r="G186" s="68" t="e">
        <f t="shared" si="77"/>
        <v>#N/A</v>
      </c>
      <c r="H186" s="68"/>
      <c r="I186" s="68" t="e">
        <f t="shared" si="78"/>
        <v>#N/A</v>
      </c>
      <c r="J186" s="68" t="e">
        <f>IF(C186&lt;&gt;" ",IF($B$48="Spider Valve",($C186/448.83*(('Spider Valve Sizing'!$B$10^2*19.64*$B$60*SQRT($B$49))/'Spider Valve Sizing'!$B$25))^2/(2*$B$60^2*(PI()/4*('Spider Valve Sizing'!$B$10/12)^2)^2*32.2),0)," ")</f>
        <v>#N/A</v>
      </c>
      <c r="K186" s="68" t="e">
        <f>IF(C186&lt;&gt;" ",(IF($B$26="No",0,(10.4394*(((1/$B$27*$C186)^1.852)/(($B$59^1.852)*(VLOOKUP($B$29,'Hidden Data'!$A$4:$E$17,(IF($B$30="SCH 40",3,IF($B$30="SCH 80",4,5))))^4.8655))*($B$28/3)))))," ")</f>
        <v>#N/A</v>
      </c>
      <c r="L186" s="67" t="e">
        <f t="shared" si="79"/>
        <v>#N/A</v>
      </c>
      <c r="M186" s="67" t="e">
        <f t="shared" si="80"/>
        <v>#N/A</v>
      </c>
      <c r="N186" s="69">
        <f>IF($B$48="Low Pressure Pipe",(IF($C186&lt;&gt;" ",($B$50*$AC$564)," ")),IF($B$48="Spider Valve",(IF($C186&lt;&gt;" ",(($B$60*(PI()/4*'Spider Valve Sizing'!$B$10^2)/144*SQRT(2*32.2*$B$49))*448.83)/(('Spider Valve Sizing'!$B$10^2*19.64*$B$60*SQRT($B$49))/'Spider Valve Sizing'!$B$25)," ")),IF(AND(OR($B$48="Non-Pressurized",$B$48="force main")=TRUE,$C$49="yes"),$F$49,NA())))</f>
        <v>30</v>
      </c>
      <c r="O186" s="68" t="e">
        <f t="shared" si="81"/>
        <v>#N/A</v>
      </c>
      <c r="P186" s="68" t="e">
        <f>IF($C186&lt;&gt;" ",IF($A$34="",0,(10.4394*((($C186*$D$34/100)^1.852)/(($B$59^1.852)*(VLOOKUP($B$34,'Hidden Data'!$A$4:$E$17,(IF($B$18="SCH 40",3,IF($B$18="SCH 80",4,5))))^4.8655))*'Hidden Data'!$E$118)))," ")</f>
        <v>#N/A</v>
      </c>
      <c r="Q186" s="68" t="e">
        <f>IF($C186&lt;&gt;" ",IF($A$35="",0,(10.4394*((($C186*$D$35/100)^1.852)/(($B$59^1.852)*(VLOOKUP($B$35,'Hidden Data'!$A$4:$E$17,(IF($B$18="SCH 40",3,IF($B$18="SCH 80",4,5))))^4.8655))*'Hidden Data'!$E$119)))," ")</f>
        <v>#N/A</v>
      </c>
      <c r="R186" s="68" t="e">
        <f>IF($C186&lt;&gt;" ",IF($A$36="",0,(10.4394*((($C186*$D$36/100)^1.852)/(($B$59^1.852)*(VLOOKUP($B$36,'Hidden Data'!$A$4:$E$17,(IF($B$18="SCH 40",3,IF($B$18="SCH 80",4,5))))^4.8655))*'Hidden Data'!$E$120)))," ")</f>
        <v>#N/A</v>
      </c>
      <c r="S186" s="68" t="e">
        <f>IF($C186&lt;&gt;" ",IF($A$37="",0,(10.4394*((($C186*$D$37/100)^1.852)/(($B$59^1.852)*(VLOOKUP($B$37,'Hidden Data'!$A$4:$E$17,(IF($B$18="SCH 40",3,IF($B$18="SCH 80",4,5))))^4.8655))*'Hidden Data'!$E$121)))," ")</f>
        <v>#N/A</v>
      </c>
      <c r="T186" s="68" t="e">
        <f>IF($C186&lt;&gt;" ",IF($A$38="",0,(10.4394*((($C186*$D$38/100)^1.852)/(($B$59^1.852)*(VLOOKUP($B$38,'Hidden Data'!$A$4:$E$17,(IF($B$18="SCH 40",3,IF($B$18="SCH 80",4,5))))^4.8655))*'Hidden Data'!$E$122)))," ")</f>
        <v>#N/A</v>
      </c>
      <c r="U186" s="67" t="e">
        <f t="shared" si="82"/>
        <v>#N/A</v>
      </c>
      <c r="V186" s="175" t="e">
        <f t="shared" si="84"/>
        <v>#N/A</v>
      </c>
      <c r="W186" s="175" t="e">
        <f t="shared" si="85"/>
        <v>#N/A</v>
      </c>
      <c r="Z186" s="141" t="e">
        <f t="shared" si="87"/>
        <v>#N/A</v>
      </c>
      <c r="AA186" s="141" t="e">
        <f t="shared" si="88"/>
        <v>#N/A</v>
      </c>
      <c r="AB186" s="153" t="e">
        <f t="shared" si="89"/>
        <v>#N/A</v>
      </c>
      <c r="AC186" s="154" t="e">
        <f t="shared" si="90"/>
        <v>#N/A</v>
      </c>
      <c r="AD186" s="164" t="e">
        <f t="shared" si="91"/>
        <v>#N/A</v>
      </c>
      <c r="AE186" s="165" t="e">
        <f t="shared" si="92"/>
        <v>#N/A</v>
      </c>
      <c r="AF186" s="154" t="e">
        <f t="shared" si="93"/>
        <v>#N/A</v>
      </c>
      <c r="AG186" s="154" t="e">
        <f t="shared" si="94"/>
        <v>#N/A</v>
      </c>
      <c r="AH186" s="164" t="e">
        <f t="shared" si="95"/>
        <v>#N/A</v>
      </c>
      <c r="AI186" s="165" t="e">
        <f t="shared" si="96"/>
        <v>#N/A</v>
      </c>
      <c r="AJ186" s="154" t="e">
        <f t="shared" si="97"/>
        <v>#N/A</v>
      </c>
      <c r="AK186" s="154" t="e">
        <f t="shared" si="98"/>
        <v>#N/A</v>
      </c>
      <c r="AL186" s="164" t="e">
        <f t="shared" si="99"/>
        <v>#N/A</v>
      </c>
      <c r="AM186" s="165" t="e">
        <f t="shared" si="100"/>
        <v>#N/A</v>
      </c>
      <c r="AN186" s="154" t="e">
        <f t="shared" si="101"/>
        <v>#N/A</v>
      </c>
      <c r="AO186" s="155" t="e">
        <f t="shared" si="102"/>
        <v>#N/A</v>
      </c>
      <c r="AP186" s="153" t="e">
        <f t="shared" si="103"/>
        <v>#N/A</v>
      </c>
      <c r="AQ186" s="154" t="e">
        <f t="shared" si="104"/>
        <v>#N/A</v>
      </c>
      <c r="AR186" s="164" t="e">
        <f t="shared" si="105"/>
        <v>#N/A</v>
      </c>
      <c r="AS186" s="165" t="e">
        <f t="shared" si="106"/>
        <v>#N/A</v>
      </c>
      <c r="AT186" s="154" t="e">
        <f t="shared" si="107"/>
        <v>#N/A</v>
      </c>
      <c r="AU186" s="154" t="e">
        <f t="shared" si="108"/>
        <v>#N/A</v>
      </c>
      <c r="AV186" s="164" t="e">
        <f t="shared" si="109"/>
        <v>#N/A</v>
      </c>
      <c r="AW186" s="165" t="e">
        <f t="shared" si="110"/>
        <v>#N/A</v>
      </c>
      <c r="AX186" s="154" t="e">
        <f t="shared" si="111"/>
        <v>#N/A</v>
      </c>
      <c r="AY186" s="154" t="e">
        <f t="shared" si="112"/>
        <v>#N/A</v>
      </c>
      <c r="AZ186" s="164" t="e">
        <f t="shared" si="113"/>
        <v>#N/A</v>
      </c>
      <c r="BA186" s="165" t="e">
        <f t="shared" si="114"/>
        <v>#N/A</v>
      </c>
      <c r="BB186" s="154" t="e">
        <f t="shared" si="115"/>
        <v>#N/A</v>
      </c>
      <c r="BC186" s="155" t="e">
        <f t="shared" si="116"/>
        <v>#N/A</v>
      </c>
      <c r="BD186" s="153" t="e">
        <f t="shared" si="117"/>
        <v>#N/A</v>
      </c>
      <c r="BE186" s="154" t="e">
        <f t="shared" si="118"/>
        <v>#N/A</v>
      </c>
      <c r="BF186" s="164" t="e">
        <f t="shared" si="119"/>
        <v>#N/A</v>
      </c>
      <c r="BG186" s="165" t="e">
        <f t="shared" si="120"/>
        <v>#N/A</v>
      </c>
      <c r="BH186" s="154" t="e">
        <f t="shared" si="121"/>
        <v>#N/A</v>
      </c>
      <c r="BI186" s="154" t="e">
        <f t="shared" si="122"/>
        <v>#N/A</v>
      </c>
      <c r="BJ186" s="164" t="e">
        <f t="shared" si="123"/>
        <v>#N/A</v>
      </c>
      <c r="BK186" s="165" t="e">
        <f t="shared" si="124"/>
        <v>#N/A</v>
      </c>
      <c r="BL186" s="154" t="e">
        <f t="shared" si="125"/>
        <v>#N/A</v>
      </c>
      <c r="BM186" s="154" t="e">
        <f t="shared" si="126"/>
        <v>#N/A</v>
      </c>
      <c r="BN186" s="164" t="e">
        <f t="shared" si="127"/>
        <v>#N/A</v>
      </c>
      <c r="BO186" s="165" t="e">
        <f t="shared" si="128"/>
        <v>#N/A</v>
      </c>
      <c r="BP186" s="154" t="e">
        <f t="shared" si="129"/>
        <v>#N/A</v>
      </c>
      <c r="BQ186" s="155" t="e">
        <f t="shared" si="130"/>
        <v>#N/A</v>
      </c>
      <c r="BR186" s="153" t="e">
        <f t="shared" si="131"/>
        <v>#N/A</v>
      </c>
      <c r="BS186" s="154" t="e">
        <f t="shared" si="132"/>
        <v>#N/A</v>
      </c>
      <c r="BT186" s="164" t="e">
        <f t="shared" si="133"/>
        <v>#N/A</v>
      </c>
      <c r="BU186" s="165" t="e">
        <f t="shared" si="134"/>
        <v>#N/A</v>
      </c>
      <c r="BV186" s="154" t="e">
        <f t="shared" si="135"/>
        <v>#N/A</v>
      </c>
      <c r="BW186" s="154" t="e">
        <f t="shared" si="136"/>
        <v>#N/A</v>
      </c>
      <c r="BX186" s="164" t="e">
        <f t="shared" si="137"/>
        <v>#N/A</v>
      </c>
      <c r="BY186" s="165" t="e">
        <f t="shared" si="138"/>
        <v>#N/A</v>
      </c>
      <c r="BZ186" s="154" t="e">
        <f t="shared" si="139"/>
        <v>#N/A</v>
      </c>
      <c r="CA186" s="154" t="e">
        <f t="shared" si="140"/>
        <v>#N/A</v>
      </c>
      <c r="CB186" s="164" t="e">
        <f t="shared" si="141"/>
        <v>#N/A</v>
      </c>
      <c r="CC186" s="165" t="e">
        <f t="shared" si="142"/>
        <v>#N/A</v>
      </c>
      <c r="CD186" s="154" t="e">
        <f t="shared" si="143"/>
        <v>#N/A</v>
      </c>
      <c r="CE186" s="155" t="e">
        <f t="shared" si="144"/>
        <v>#N/A</v>
      </c>
    </row>
    <row r="187" spans="2:83" s="59" customFormat="1" hidden="1" x14ac:dyDescent="0.2">
      <c r="B187" s="59" t="e">
        <f t="shared" si="86"/>
        <v>#N/A</v>
      </c>
      <c r="C187" s="67" t="e">
        <f t="shared" si="83"/>
        <v>#N/A</v>
      </c>
      <c r="D187" s="67"/>
      <c r="E187" s="67" t="e">
        <f>IF(C187&lt;&gt;" ",$B$9, " ")</f>
        <v>#N/A</v>
      </c>
      <c r="F187" s="68" t="e">
        <f>IF(C187&lt;&gt;" ",((10.4394*(($C187^1.852)/(($B$59^1.852)*(VLOOKUP($B$17,'Hidden Data'!$A$4:$E$17,(IF($B$18="SCH 40",3,IF($B$18="SCH 80",4,5))))^4.8655))*$B$16))+IF($B$15&lt;2,0,(10.4394*((($C$19/100*$C187)^1.852)/(($B$59^1.852)*(VLOOKUP($B$20,'Hidden Data'!$A$4:$E$17,(IF($B$21="SCH 40",3,IF($B$21="SCH 80",4,5))))^4.8655))*$B$19)))+IF($B$15&lt;3,0,(10.4394*((($C$22/100*$C187)^1.852)/(($B$59^1.852)*(VLOOKUP($B$23,'Hidden Data'!$A$4:$E$17,(IF($B$24="SCH 40",3,IF($B$24="SCH 80",4,5))))^4.8655))*$B$22)))+K187+L187+M187+P187+Q187+R187+S187+T187)*(1+$B$42/100), " ")</f>
        <v>#N/A</v>
      </c>
      <c r="G187" s="68" t="e">
        <f t="shared" si="77"/>
        <v>#N/A</v>
      </c>
      <c r="H187" s="68"/>
      <c r="I187" s="68" t="e">
        <f t="shared" si="78"/>
        <v>#N/A</v>
      </c>
      <c r="J187" s="68" t="e">
        <f>IF(C187&lt;&gt;" ",IF($B$48="Spider Valve",($C187/448.83*(('Spider Valve Sizing'!$B$10^2*19.64*$B$60*SQRT($B$49))/'Spider Valve Sizing'!$B$25))^2/(2*$B$60^2*(PI()/4*('Spider Valve Sizing'!$B$10/12)^2)^2*32.2),0)," ")</f>
        <v>#N/A</v>
      </c>
      <c r="K187" s="68" t="e">
        <f>IF(C187&lt;&gt;" ",(IF($B$26="No",0,(10.4394*(((1/$B$27*$C187)^1.852)/(($B$59^1.852)*(VLOOKUP($B$29,'Hidden Data'!$A$4:$E$17,(IF($B$30="SCH 40",3,IF($B$30="SCH 80",4,5))))^4.8655))*($B$28/3)))))," ")</f>
        <v>#N/A</v>
      </c>
      <c r="L187" s="67" t="e">
        <f t="shared" si="79"/>
        <v>#N/A</v>
      </c>
      <c r="M187" s="67" t="e">
        <f t="shared" si="80"/>
        <v>#N/A</v>
      </c>
      <c r="N187" s="69">
        <f>IF($B$48="Low Pressure Pipe",(IF($C187&lt;&gt;" ",($B$50*$AC$564)," ")),IF($B$48="Spider Valve",(IF($C187&lt;&gt;" ",(($B$60*(PI()/4*'Spider Valve Sizing'!$B$10^2)/144*SQRT(2*32.2*$B$49))*448.83)/(('Spider Valve Sizing'!$B$10^2*19.64*$B$60*SQRT($B$49))/'Spider Valve Sizing'!$B$25)," ")),IF(AND(OR($B$48="Non-Pressurized",$B$48="force main")=TRUE,$C$49="yes"),$F$49,NA())))</f>
        <v>30</v>
      </c>
      <c r="O187" s="68" t="e">
        <f t="shared" si="81"/>
        <v>#N/A</v>
      </c>
      <c r="P187" s="68" t="e">
        <f>IF($C187&lt;&gt;" ",IF($A$34="",0,(10.4394*((($C187*$D$34/100)^1.852)/(($B$59^1.852)*(VLOOKUP($B$34,'Hidden Data'!$A$4:$E$17,(IF($B$18="SCH 40",3,IF($B$18="SCH 80",4,5))))^4.8655))*'Hidden Data'!$E$118)))," ")</f>
        <v>#N/A</v>
      </c>
      <c r="Q187" s="68" t="e">
        <f>IF($C187&lt;&gt;" ",IF($A$35="",0,(10.4394*((($C187*$D$35/100)^1.852)/(($B$59^1.852)*(VLOOKUP($B$35,'Hidden Data'!$A$4:$E$17,(IF($B$18="SCH 40",3,IF($B$18="SCH 80",4,5))))^4.8655))*'Hidden Data'!$E$119)))," ")</f>
        <v>#N/A</v>
      </c>
      <c r="R187" s="68" t="e">
        <f>IF($C187&lt;&gt;" ",IF($A$36="",0,(10.4394*((($C187*$D$36/100)^1.852)/(($B$59^1.852)*(VLOOKUP($B$36,'Hidden Data'!$A$4:$E$17,(IF($B$18="SCH 40",3,IF($B$18="SCH 80",4,5))))^4.8655))*'Hidden Data'!$E$120)))," ")</f>
        <v>#N/A</v>
      </c>
      <c r="S187" s="68" t="e">
        <f>IF($C187&lt;&gt;" ",IF($A$37="",0,(10.4394*((($C187*$D$37/100)^1.852)/(($B$59^1.852)*(VLOOKUP($B$37,'Hidden Data'!$A$4:$E$17,(IF($B$18="SCH 40",3,IF($B$18="SCH 80",4,5))))^4.8655))*'Hidden Data'!$E$121)))," ")</f>
        <v>#N/A</v>
      </c>
      <c r="T187" s="68" t="e">
        <f>IF($C187&lt;&gt;" ",IF($A$38="",0,(10.4394*((($C187*$D$38/100)^1.852)/(($B$59^1.852)*(VLOOKUP($B$38,'Hidden Data'!$A$4:$E$17,(IF($B$18="SCH 40",3,IF($B$18="SCH 80",4,5))))^4.8655))*'Hidden Data'!$E$122)))," ")</f>
        <v>#N/A</v>
      </c>
      <c r="U187" s="67" t="e">
        <f t="shared" si="82"/>
        <v>#N/A</v>
      </c>
      <c r="V187" s="175" t="e">
        <f t="shared" si="84"/>
        <v>#N/A</v>
      </c>
      <c r="W187" s="175" t="e">
        <f t="shared" si="85"/>
        <v>#N/A</v>
      </c>
      <c r="Z187" s="141" t="e">
        <f t="shared" si="87"/>
        <v>#N/A</v>
      </c>
      <c r="AA187" s="141" t="e">
        <f t="shared" si="88"/>
        <v>#N/A</v>
      </c>
      <c r="AB187" s="153" t="e">
        <f t="shared" si="89"/>
        <v>#N/A</v>
      </c>
      <c r="AC187" s="154" t="e">
        <f t="shared" si="90"/>
        <v>#N/A</v>
      </c>
      <c r="AD187" s="164" t="e">
        <f t="shared" si="91"/>
        <v>#N/A</v>
      </c>
      <c r="AE187" s="165" t="e">
        <f t="shared" si="92"/>
        <v>#N/A</v>
      </c>
      <c r="AF187" s="154" t="e">
        <f t="shared" si="93"/>
        <v>#N/A</v>
      </c>
      <c r="AG187" s="154" t="e">
        <f t="shared" si="94"/>
        <v>#N/A</v>
      </c>
      <c r="AH187" s="164" t="e">
        <f t="shared" si="95"/>
        <v>#N/A</v>
      </c>
      <c r="AI187" s="165" t="e">
        <f t="shared" si="96"/>
        <v>#N/A</v>
      </c>
      <c r="AJ187" s="154" t="e">
        <f t="shared" si="97"/>
        <v>#N/A</v>
      </c>
      <c r="AK187" s="154" t="e">
        <f t="shared" si="98"/>
        <v>#N/A</v>
      </c>
      <c r="AL187" s="164" t="e">
        <f t="shared" si="99"/>
        <v>#N/A</v>
      </c>
      <c r="AM187" s="165" t="e">
        <f t="shared" si="100"/>
        <v>#N/A</v>
      </c>
      <c r="AN187" s="154" t="e">
        <f t="shared" si="101"/>
        <v>#N/A</v>
      </c>
      <c r="AO187" s="155" t="e">
        <f t="shared" si="102"/>
        <v>#N/A</v>
      </c>
      <c r="AP187" s="153" t="e">
        <f t="shared" si="103"/>
        <v>#N/A</v>
      </c>
      <c r="AQ187" s="154" t="e">
        <f t="shared" si="104"/>
        <v>#N/A</v>
      </c>
      <c r="AR187" s="164" t="e">
        <f t="shared" si="105"/>
        <v>#N/A</v>
      </c>
      <c r="AS187" s="165" t="e">
        <f t="shared" si="106"/>
        <v>#N/A</v>
      </c>
      <c r="AT187" s="154" t="e">
        <f t="shared" si="107"/>
        <v>#N/A</v>
      </c>
      <c r="AU187" s="154" t="e">
        <f t="shared" si="108"/>
        <v>#N/A</v>
      </c>
      <c r="AV187" s="164" t="e">
        <f t="shared" si="109"/>
        <v>#N/A</v>
      </c>
      <c r="AW187" s="165" t="e">
        <f t="shared" si="110"/>
        <v>#N/A</v>
      </c>
      <c r="AX187" s="154" t="e">
        <f t="shared" si="111"/>
        <v>#N/A</v>
      </c>
      <c r="AY187" s="154" t="e">
        <f t="shared" si="112"/>
        <v>#N/A</v>
      </c>
      <c r="AZ187" s="164" t="e">
        <f t="shared" si="113"/>
        <v>#N/A</v>
      </c>
      <c r="BA187" s="165" t="e">
        <f t="shared" si="114"/>
        <v>#N/A</v>
      </c>
      <c r="BB187" s="154" t="e">
        <f t="shared" si="115"/>
        <v>#N/A</v>
      </c>
      <c r="BC187" s="155" t="e">
        <f t="shared" si="116"/>
        <v>#N/A</v>
      </c>
      <c r="BD187" s="153" t="e">
        <f t="shared" si="117"/>
        <v>#N/A</v>
      </c>
      <c r="BE187" s="154" t="e">
        <f t="shared" si="118"/>
        <v>#N/A</v>
      </c>
      <c r="BF187" s="164" t="e">
        <f t="shared" si="119"/>
        <v>#N/A</v>
      </c>
      <c r="BG187" s="165" t="e">
        <f t="shared" si="120"/>
        <v>#N/A</v>
      </c>
      <c r="BH187" s="154" t="e">
        <f t="shared" si="121"/>
        <v>#N/A</v>
      </c>
      <c r="BI187" s="154" t="e">
        <f t="shared" si="122"/>
        <v>#N/A</v>
      </c>
      <c r="BJ187" s="164" t="e">
        <f t="shared" si="123"/>
        <v>#N/A</v>
      </c>
      <c r="BK187" s="165" t="e">
        <f t="shared" si="124"/>
        <v>#N/A</v>
      </c>
      <c r="BL187" s="154" t="e">
        <f t="shared" si="125"/>
        <v>#N/A</v>
      </c>
      <c r="BM187" s="154" t="e">
        <f t="shared" si="126"/>
        <v>#N/A</v>
      </c>
      <c r="BN187" s="164" t="e">
        <f t="shared" si="127"/>
        <v>#N/A</v>
      </c>
      <c r="BO187" s="165" t="e">
        <f t="shared" si="128"/>
        <v>#N/A</v>
      </c>
      <c r="BP187" s="154" t="e">
        <f t="shared" si="129"/>
        <v>#N/A</v>
      </c>
      <c r="BQ187" s="155" t="e">
        <f t="shared" si="130"/>
        <v>#N/A</v>
      </c>
      <c r="BR187" s="153" t="e">
        <f t="shared" si="131"/>
        <v>#N/A</v>
      </c>
      <c r="BS187" s="154" t="e">
        <f t="shared" si="132"/>
        <v>#N/A</v>
      </c>
      <c r="BT187" s="164" t="e">
        <f t="shared" si="133"/>
        <v>#N/A</v>
      </c>
      <c r="BU187" s="165" t="e">
        <f t="shared" si="134"/>
        <v>#N/A</v>
      </c>
      <c r="BV187" s="154" t="e">
        <f t="shared" si="135"/>
        <v>#N/A</v>
      </c>
      <c r="BW187" s="154" t="e">
        <f t="shared" si="136"/>
        <v>#N/A</v>
      </c>
      <c r="BX187" s="164" t="e">
        <f t="shared" si="137"/>
        <v>#N/A</v>
      </c>
      <c r="BY187" s="165" t="e">
        <f t="shared" si="138"/>
        <v>#N/A</v>
      </c>
      <c r="BZ187" s="154" t="e">
        <f t="shared" si="139"/>
        <v>#N/A</v>
      </c>
      <c r="CA187" s="154" t="e">
        <f t="shared" si="140"/>
        <v>#N/A</v>
      </c>
      <c r="CB187" s="164" t="e">
        <f t="shared" si="141"/>
        <v>#N/A</v>
      </c>
      <c r="CC187" s="165" t="e">
        <f t="shared" si="142"/>
        <v>#N/A</v>
      </c>
      <c r="CD187" s="154" t="e">
        <f t="shared" si="143"/>
        <v>#N/A</v>
      </c>
      <c r="CE187" s="155" t="e">
        <f t="shared" si="144"/>
        <v>#N/A</v>
      </c>
    </row>
    <row r="188" spans="2:83" s="59" customFormat="1" hidden="1" x14ac:dyDescent="0.2">
      <c r="B188" s="59" t="e">
        <f t="shared" si="86"/>
        <v>#N/A</v>
      </c>
      <c r="C188" s="67" t="e">
        <f t="shared" si="83"/>
        <v>#N/A</v>
      </c>
      <c r="D188" s="67"/>
      <c r="E188" s="67" t="e">
        <f>IF(C188&lt;&gt;" ",$B$9, " ")</f>
        <v>#N/A</v>
      </c>
      <c r="F188" s="68" t="e">
        <f>IF(C188&lt;&gt;" ",((10.4394*(($C188^1.852)/(($B$59^1.852)*(VLOOKUP($B$17,'Hidden Data'!$A$4:$E$17,(IF($B$18="SCH 40",3,IF($B$18="SCH 80",4,5))))^4.8655))*$B$16))+IF($B$15&lt;2,0,(10.4394*((($C$19/100*$C188)^1.852)/(($B$59^1.852)*(VLOOKUP($B$20,'Hidden Data'!$A$4:$E$17,(IF($B$21="SCH 40",3,IF($B$21="SCH 80",4,5))))^4.8655))*$B$19)))+IF($B$15&lt;3,0,(10.4394*((($C$22/100*$C188)^1.852)/(($B$59^1.852)*(VLOOKUP($B$23,'Hidden Data'!$A$4:$E$17,(IF($B$24="SCH 40",3,IF($B$24="SCH 80",4,5))))^4.8655))*$B$22)))+K188+L188+M188+P188+Q188+R188+S188+T188)*(1+$B$42/100), " ")</f>
        <v>#N/A</v>
      </c>
      <c r="G188" s="68" t="e">
        <f t="shared" si="77"/>
        <v>#N/A</v>
      </c>
      <c r="H188" s="68"/>
      <c r="I188" s="68" t="e">
        <f t="shared" si="78"/>
        <v>#N/A</v>
      </c>
      <c r="J188" s="68" t="e">
        <f>IF(C188&lt;&gt;" ",IF($B$48="Spider Valve",($C188/448.83*(('Spider Valve Sizing'!$B$10^2*19.64*$B$60*SQRT($B$49))/'Spider Valve Sizing'!$B$25))^2/(2*$B$60^2*(PI()/4*('Spider Valve Sizing'!$B$10/12)^2)^2*32.2),0)," ")</f>
        <v>#N/A</v>
      </c>
      <c r="K188" s="68" t="e">
        <f>IF(C188&lt;&gt;" ",(IF($B$26="No",0,(10.4394*(((1/$B$27*$C188)^1.852)/(($B$59^1.852)*(VLOOKUP($B$29,'Hidden Data'!$A$4:$E$17,(IF($B$30="SCH 40",3,IF($B$30="SCH 80",4,5))))^4.8655))*($B$28/3)))))," ")</f>
        <v>#N/A</v>
      </c>
      <c r="L188" s="67" t="e">
        <f t="shared" si="79"/>
        <v>#N/A</v>
      </c>
      <c r="M188" s="67" t="e">
        <f t="shared" si="80"/>
        <v>#N/A</v>
      </c>
      <c r="N188" s="69">
        <f>IF($B$48="Low Pressure Pipe",(IF($C188&lt;&gt;" ",($B$50*$AC$564)," ")),IF($B$48="Spider Valve",(IF($C188&lt;&gt;" ",(($B$60*(PI()/4*'Spider Valve Sizing'!$B$10^2)/144*SQRT(2*32.2*$B$49))*448.83)/(('Spider Valve Sizing'!$B$10^2*19.64*$B$60*SQRT($B$49))/'Spider Valve Sizing'!$B$25)," ")),IF(AND(OR($B$48="Non-Pressurized",$B$48="force main")=TRUE,$C$49="yes"),$F$49,NA())))</f>
        <v>30</v>
      </c>
      <c r="O188" s="68" t="e">
        <f t="shared" si="81"/>
        <v>#N/A</v>
      </c>
      <c r="P188" s="68" t="e">
        <f>IF($C188&lt;&gt;" ",IF($A$34="",0,(10.4394*((($C188*$D$34/100)^1.852)/(($B$59^1.852)*(VLOOKUP($B$34,'Hidden Data'!$A$4:$E$17,(IF($B$18="SCH 40",3,IF($B$18="SCH 80",4,5))))^4.8655))*'Hidden Data'!$E$118)))," ")</f>
        <v>#N/A</v>
      </c>
      <c r="Q188" s="68" t="e">
        <f>IF($C188&lt;&gt;" ",IF($A$35="",0,(10.4394*((($C188*$D$35/100)^1.852)/(($B$59^1.852)*(VLOOKUP($B$35,'Hidden Data'!$A$4:$E$17,(IF($B$18="SCH 40",3,IF($B$18="SCH 80",4,5))))^4.8655))*'Hidden Data'!$E$119)))," ")</f>
        <v>#N/A</v>
      </c>
      <c r="R188" s="68" t="e">
        <f>IF($C188&lt;&gt;" ",IF($A$36="",0,(10.4394*((($C188*$D$36/100)^1.852)/(($B$59^1.852)*(VLOOKUP($B$36,'Hidden Data'!$A$4:$E$17,(IF($B$18="SCH 40",3,IF($B$18="SCH 80",4,5))))^4.8655))*'Hidden Data'!$E$120)))," ")</f>
        <v>#N/A</v>
      </c>
      <c r="S188" s="68" t="e">
        <f>IF($C188&lt;&gt;" ",IF($A$37="",0,(10.4394*((($C188*$D$37/100)^1.852)/(($B$59^1.852)*(VLOOKUP($B$37,'Hidden Data'!$A$4:$E$17,(IF($B$18="SCH 40",3,IF($B$18="SCH 80",4,5))))^4.8655))*'Hidden Data'!$E$121)))," ")</f>
        <v>#N/A</v>
      </c>
      <c r="T188" s="68" t="e">
        <f>IF($C188&lt;&gt;" ",IF($A$38="",0,(10.4394*((($C188*$D$38/100)^1.852)/(($B$59^1.852)*(VLOOKUP($B$38,'Hidden Data'!$A$4:$E$17,(IF($B$18="SCH 40",3,IF($B$18="SCH 80",4,5))))^4.8655))*'Hidden Data'!$E$122)))," ")</f>
        <v>#N/A</v>
      </c>
      <c r="U188" s="67" t="e">
        <f t="shared" si="82"/>
        <v>#N/A</v>
      </c>
      <c r="V188" s="175" t="e">
        <f t="shared" si="84"/>
        <v>#N/A</v>
      </c>
      <c r="W188" s="175" t="e">
        <f t="shared" si="85"/>
        <v>#N/A</v>
      </c>
      <c r="Z188" s="141" t="e">
        <f t="shared" si="87"/>
        <v>#N/A</v>
      </c>
      <c r="AA188" s="141" t="e">
        <f t="shared" si="88"/>
        <v>#N/A</v>
      </c>
      <c r="AB188" s="153" t="e">
        <f t="shared" si="89"/>
        <v>#N/A</v>
      </c>
      <c r="AC188" s="154" t="e">
        <f t="shared" si="90"/>
        <v>#N/A</v>
      </c>
      <c r="AD188" s="164" t="e">
        <f t="shared" si="91"/>
        <v>#N/A</v>
      </c>
      <c r="AE188" s="165" t="e">
        <f t="shared" si="92"/>
        <v>#N/A</v>
      </c>
      <c r="AF188" s="154" t="e">
        <f t="shared" si="93"/>
        <v>#N/A</v>
      </c>
      <c r="AG188" s="154" t="e">
        <f t="shared" si="94"/>
        <v>#N/A</v>
      </c>
      <c r="AH188" s="164" t="e">
        <f t="shared" si="95"/>
        <v>#N/A</v>
      </c>
      <c r="AI188" s="165" t="e">
        <f t="shared" si="96"/>
        <v>#N/A</v>
      </c>
      <c r="AJ188" s="154" t="e">
        <f t="shared" si="97"/>
        <v>#N/A</v>
      </c>
      <c r="AK188" s="154" t="e">
        <f t="shared" si="98"/>
        <v>#N/A</v>
      </c>
      <c r="AL188" s="164" t="e">
        <f t="shared" si="99"/>
        <v>#N/A</v>
      </c>
      <c r="AM188" s="165" t="e">
        <f t="shared" si="100"/>
        <v>#N/A</v>
      </c>
      <c r="AN188" s="154" t="e">
        <f t="shared" si="101"/>
        <v>#N/A</v>
      </c>
      <c r="AO188" s="155" t="e">
        <f t="shared" si="102"/>
        <v>#N/A</v>
      </c>
      <c r="AP188" s="153" t="e">
        <f t="shared" si="103"/>
        <v>#N/A</v>
      </c>
      <c r="AQ188" s="154" t="e">
        <f t="shared" si="104"/>
        <v>#N/A</v>
      </c>
      <c r="AR188" s="164" t="e">
        <f t="shared" si="105"/>
        <v>#N/A</v>
      </c>
      <c r="AS188" s="165" t="e">
        <f t="shared" si="106"/>
        <v>#N/A</v>
      </c>
      <c r="AT188" s="154" t="e">
        <f t="shared" si="107"/>
        <v>#N/A</v>
      </c>
      <c r="AU188" s="154" t="e">
        <f t="shared" si="108"/>
        <v>#N/A</v>
      </c>
      <c r="AV188" s="164" t="e">
        <f t="shared" si="109"/>
        <v>#N/A</v>
      </c>
      <c r="AW188" s="165" t="e">
        <f t="shared" si="110"/>
        <v>#N/A</v>
      </c>
      <c r="AX188" s="154" t="e">
        <f t="shared" si="111"/>
        <v>#N/A</v>
      </c>
      <c r="AY188" s="154" t="e">
        <f t="shared" si="112"/>
        <v>#N/A</v>
      </c>
      <c r="AZ188" s="164" t="e">
        <f t="shared" si="113"/>
        <v>#N/A</v>
      </c>
      <c r="BA188" s="165" t="e">
        <f t="shared" si="114"/>
        <v>#N/A</v>
      </c>
      <c r="BB188" s="154" t="e">
        <f t="shared" si="115"/>
        <v>#N/A</v>
      </c>
      <c r="BC188" s="155" t="e">
        <f t="shared" si="116"/>
        <v>#N/A</v>
      </c>
      <c r="BD188" s="153" t="e">
        <f t="shared" si="117"/>
        <v>#N/A</v>
      </c>
      <c r="BE188" s="154" t="e">
        <f t="shared" si="118"/>
        <v>#N/A</v>
      </c>
      <c r="BF188" s="164" t="e">
        <f t="shared" si="119"/>
        <v>#N/A</v>
      </c>
      <c r="BG188" s="165" t="e">
        <f t="shared" si="120"/>
        <v>#N/A</v>
      </c>
      <c r="BH188" s="154" t="e">
        <f t="shared" si="121"/>
        <v>#N/A</v>
      </c>
      <c r="BI188" s="154" t="e">
        <f t="shared" si="122"/>
        <v>#N/A</v>
      </c>
      <c r="BJ188" s="164" t="e">
        <f t="shared" si="123"/>
        <v>#N/A</v>
      </c>
      <c r="BK188" s="165" t="e">
        <f t="shared" si="124"/>
        <v>#N/A</v>
      </c>
      <c r="BL188" s="154" t="e">
        <f t="shared" si="125"/>
        <v>#N/A</v>
      </c>
      <c r="BM188" s="154" t="e">
        <f t="shared" si="126"/>
        <v>#N/A</v>
      </c>
      <c r="BN188" s="164" t="e">
        <f t="shared" si="127"/>
        <v>#N/A</v>
      </c>
      <c r="BO188" s="165" t="e">
        <f t="shared" si="128"/>
        <v>#N/A</v>
      </c>
      <c r="BP188" s="154" t="e">
        <f t="shared" si="129"/>
        <v>#N/A</v>
      </c>
      <c r="BQ188" s="155" t="e">
        <f t="shared" si="130"/>
        <v>#N/A</v>
      </c>
      <c r="BR188" s="153" t="e">
        <f t="shared" si="131"/>
        <v>#N/A</v>
      </c>
      <c r="BS188" s="154" t="e">
        <f t="shared" si="132"/>
        <v>#N/A</v>
      </c>
      <c r="BT188" s="164" t="e">
        <f t="shared" si="133"/>
        <v>#N/A</v>
      </c>
      <c r="BU188" s="165" t="e">
        <f t="shared" si="134"/>
        <v>#N/A</v>
      </c>
      <c r="BV188" s="154" t="e">
        <f t="shared" si="135"/>
        <v>#N/A</v>
      </c>
      <c r="BW188" s="154" t="e">
        <f t="shared" si="136"/>
        <v>#N/A</v>
      </c>
      <c r="BX188" s="164" t="e">
        <f t="shared" si="137"/>
        <v>#N/A</v>
      </c>
      <c r="BY188" s="165" t="e">
        <f t="shared" si="138"/>
        <v>#N/A</v>
      </c>
      <c r="BZ188" s="154" t="e">
        <f t="shared" si="139"/>
        <v>#N/A</v>
      </c>
      <c r="CA188" s="154" t="e">
        <f t="shared" si="140"/>
        <v>#N/A</v>
      </c>
      <c r="CB188" s="164" t="e">
        <f t="shared" si="141"/>
        <v>#N/A</v>
      </c>
      <c r="CC188" s="165" t="e">
        <f t="shared" si="142"/>
        <v>#N/A</v>
      </c>
      <c r="CD188" s="154" t="e">
        <f t="shared" si="143"/>
        <v>#N/A</v>
      </c>
      <c r="CE188" s="155" t="e">
        <f t="shared" si="144"/>
        <v>#N/A</v>
      </c>
    </row>
    <row r="189" spans="2:83" s="59" customFormat="1" hidden="1" x14ac:dyDescent="0.2">
      <c r="B189" s="59" t="e">
        <f t="shared" si="86"/>
        <v>#N/A</v>
      </c>
      <c r="C189" s="67" t="e">
        <f t="shared" si="83"/>
        <v>#N/A</v>
      </c>
      <c r="D189" s="67"/>
      <c r="E189" s="67" t="e">
        <f>IF(C189&lt;&gt;" ",$B$9, " ")</f>
        <v>#N/A</v>
      </c>
      <c r="F189" s="68" t="e">
        <f>IF(C189&lt;&gt;" ",((10.4394*(($C189^1.852)/(($B$59^1.852)*(VLOOKUP($B$17,'Hidden Data'!$A$4:$E$17,(IF($B$18="SCH 40",3,IF($B$18="SCH 80",4,5))))^4.8655))*$B$16))+IF($B$15&lt;2,0,(10.4394*((($C$19/100*$C189)^1.852)/(($B$59^1.852)*(VLOOKUP($B$20,'Hidden Data'!$A$4:$E$17,(IF($B$21="SCH 40",3,IF($B$21="SCH 80",4,5))))^4.8655))*$B$19)))+IF($B$15&lt;3,0,(10.4394*((($C$22/100*$C189)^1.852)/(($B$59^1.852)*(VLOOKUP($B$23,'Hidden Data'!$A$4:$E$17,(IF($B$24="SCH 40",3,IF($B$24="SCH 80",4,5))))^4.8655))*$B$22)))+K189+L189+M189+P189+Q189+R189+S189+T189)*(1+$B$42/100), " ")</f>
        <v>#N/A</v>
      </c>
      <c r="G189" s="68" t="e">
        <f t="shared" si="77"/>
        <v>#N/A</v>
      </c>
      <c r="H189" s="68"/>
      <c r="I189" s="68" t="e">
        <f t="shared" si="78"/>
        <v>#N/A</v>
      </c>
      <c r="J189" s="68" t="e">
        <f>IF(C189&lt;&gt;" ",IF($B$48="Spider Valve",($C189/448.83*(('Spider Valve Sizing'!$B$10^2*19.64*$B$60*SQRT($B$49))/'Spider Valve Sizing'!$B$25))^2/(2*$B$60^2*(PI()/4*('Spider Valve Sizing'!$B$10/12)^2)^2*32.2),0)," ")</f>
        <v>#N/A</v>
      </c>
      <c r="K189" s="68" t="e">
        <f>IF(C189&lt;&gt;" ",(IF($B$26="No",0,(10.4394*(((1/$B$27*$C189)^1.852)/(($B$59^1.852)*(VLOOKUP($B$29,'Hidden Data'!$A$4:$E$17,(IF($B$30="SCH 40",3,IF($B$30="SCH 80",4,5))))^4.8655))*($B$28/3)))))," ")</f>
        <v>#N/A</v>
      </c>
      <c r="L189" s="67" t="e">
        <f t="shared" si="79"/>
        <v>#N/A</v>
      </c>
      <c r="M189" s="67" t="e">
        <f t="shared" si="80"/>
        <v>#N/A</v>
      </c>
      <c r="N189" s="69">
        <f>IF($B$48="Low Pressure Pipe",(IF($C189&lt;&gt;" ",($B$50*$AC$564)," ")),IF($B$48="Spider Valve",(IF($C189&lt;&gt;" ",(($B$60*(PI()/4*'Spider Valve Sizing'!$B$10^2)/144*SQRT(2*32.2*$B$49))*448.83)/(('Spider Valve Sizing'!$B$10^2*19.64*$B$60*SQRT($B$49))/'Spider Valve Sizing'!$B$25)," ")),IF(AND(OR($B$48="Non-Pressurized",$B$48="force main")=TRUE,$C$49="yes"),$F$49,NA())))</f>
        <v>30</v>
      </c>
      <c r="O189" s="68" t="e">
        <f t="shared" si="81"/>
        <v>#N/A</v>
      </c>
      <c r="P189" s="68" t="e">
        <f>IF($C189&lt;&gt;" ",IF($A$34="",0,(10.4394*((($C189*$D$34/100)^1.852)/(($B$59^1.852)*(VLOOKUP($B$34,'Hidden Data'!$A$4:$E$17,(IF($B$18="SCH 40",3,IF($B$18="SCH 80",4,5))))^4.8655))*'Hidden Data'!$E$118)))," ")</f>
        <v>#N/A</v>
      </c>
      <c r="Q189" s="68" t="e">
        <f>IF($C189&lt;&gt;" ",IF($A$35="",0,(10.4394*((($C189*$D$35/100)^1.852)/(($B$59^1.852)*(VLOOKUP($B$35,'Hidden Data'!$A$4:$E$17,(IF($B$18="SCH 40",3,IF($B$18="SCH 80",4,5))))^4.8655))*'Hidden Data'!$E$119)))," ")</f>
        <v>#N/A</v>
      </c>
      <c r="R189" s="68" t="e">
        <f>IF($C189&lt;&gt;" ",IF($A$36="",0,(10.4394*((($C189*$D$36/100)^1.852)/(($B$59^1.852)*(VLOOKUP($B$36,'Hidden Data'!$A$4:$E$17,(IF($B$18="SCH 40",3,IF($B$18="SCH 80",4,5))))^4.8655))*'Hidden Data'!$E$120)))," ")</f>
        <v>#N/A</v>
      </c>
      <c r="S189" s="68" t="e">
        <f>IF($C189&lt;&gt;" ",IF($A$37="",0,(10.4394*((($C189*$D$37/100)^1.852)/(($B$59^1.852)*(VLOOKUP($B$37,'Hidden Data'!$A$4:$E$17,(IF($B$18="SCH 40",3,IF($B$18="SCH 80",4,5))))^4.8655))*'Hidden Data'!$E$121)))," ")</f>
        <v>#N/A</v>
      </c>
      <c r="T189" s="68" t="e">
        <f>IF($C189&lt;&gt;" ",IF($A$38="",0,(10.4394*((($C189*$D$38/100)^1.852)/(($B$59^1.852)*(VLOOKUP($B$38,'Hidden Data'!$A$4:$E$17,(IF($B$18="SCH 40",3,IF($B$18="SCH 80",4,5))))^4.8655))*'Hidden Data'!$E$122)))," ")</f>
        <v>#N/A</v>
      </c>
      <c r="U189" s="67" t="e">
        <f t="shared" si="82"/>
        <v>#N/A</v>
      </c>
      <c r="V189" s="175" t="e">
        <f t="shared" si="84"/>
        <v>#N/A</v>
      </c>
      <c r="W189" s="175" t="e">
        <f t="shared" si="85"/>
        <v>#N/A</v>
      </c>
      <c r="Z189" s="141" t="e">
        <f t="shared" si="87"/>
        <v>#N/A</v>
      </c>
      <c r="AA189" s="141" t="e">
        <f t="shared" si="88"/>
        <v>#N/A</v>
      </c>
      <c r="AB189" s="153" t="e">
        <f t="shared" si="89"/>
        <v>#N/A</v>
      </c>
      <c r="AC189" s="154" t="e">
        <f t="shared" si="90"/>
        <v>#N/A</v>
      </c>
      <c r="AD189" s="164" t="e">
        <f t="shared" si="91"/>
        <v>#N/A</v>
      </c>
      <c r="AE189" s="165" t="e">
        <f t="shared" si="92"/>
        <v>#N/A</v>
      </c>
      <c r="AF189" s="154" t="e">
        <f t="shared" si="93"/>
        <v>#N/A</v>
      </c>
      <c r="AG189" s="154" t="e">
        <f t="shared" si="94"/>
        <v>#N/A</v>
      </c>
      <c r="AH189" s="164" t="e">
        <f t="shared" si="95"/>
        <v>#N/A</v>
      </c>
      <c r="AI189" s="165" t="e">
        <f t="shared" si="96"/>
        <v>#N/A</v>
      </c>
      <c r="AJ189" s="154" t="e">
        <f t="shared" si="97"/>
        <v>#N/A</v>
      </c>
      <c r="AK189" s="154" t="e">
        <f t="shared" si="98"/>
        <v>#N/A</v>
      </c>
      <c r="AL189" s="164" t="e">
        <f t="shared" si="99"/>
        <v>#N/A</v>
      </c>
      <c r="AM189" s="165" t="e">
        <f t="shared" si="100"/>
        <v>#N/A</v>
      </c>
      <c r="AN189" s="154" t="e">
        <f t="shared" si="101"/>
        <v>#N/A</v>
      </c>
      <c r="AO189" s="155" t="e">
        <f t="shared" si="102"/>
        <v>#N/A</v>
      </c>
      <c r="AP189" s="153" t="e">
        <f t="shared" si="103"/>
        <v>#N/A</v>
      </c>
      <c r="AQ189" s="154" t="e">
        <f t="shared" si="104"/>
        <v>#N/A</v>
      </c>
      <c r="AR189" s="164" t="e">
        <f t="shared" si="105"/>
        <v>#N/A</v>
      </c>
      <c r="AS189" s="165" t="e">
        <f t="shared" si="106"/>
        <v>#N/A</v>
      </c>
      <c r="AT189" s="154" t="e">
        <f t="shared" si="107"/>
        <v>#N/A</v>
      </c>
      <c r="AU189" s="154" t="e">
        <f t="shared" si="108"/>
        <v>#N/A</v>
      </c>
      <c r="AV189" s="164" t="e">
        <f t="shared" si="109"/>
        <v>#N/A</v>
      </c>
      <c r="AW189" s="165" t="e">
        <f t="shared" si="110"/>
        <v>#N/A</v>
      </c>
      <c r="AX189" s="154" t="e">
        <f t="shared" si="111"/>
        <v>#N/A</v>
      </c>
      <c r="AY189" s="154" t="e">
        <f t="shared" si="112"/>
        <v>#N/A</v>
      </c>
      <c r="AZ189" s="164" t="e">
        <f t="shared" si="113"/>
        <v>#N/A</v>
      </c>
      <c r="BA189" s="165" t="e">
        <f t="shared" si="114"/>
        <v>#N/A</v>
      </c>
      <c r="BB189" s="154" t="e">
        <f t="shared" si="115"/>
        <v>#N/A</v>
      </c>
      <c r="BC189" s="155" t="e">
        <f t="shared" si="116"/>
        <v>#N/A</v>
      </c>
      <c r="BD189" s="153" t="e">
        <f t="shared" si="117"/>
        <v>#N/A</v>
      </c>
      <c r="BE189" s="154" t="e">
        <f t="shared" si="118"/>
        <v>#N/A</v>
      </c>
      <c r="BF189" s="164" t="e">
        <f t="shared" si="119"/>
        <v>#N/A</v>
      </c>
      <c r="BG189" s="165" t="e">
        <f t="shared" si="120"/>
        <v>#N/A</v>
      </c>
      <c r="BH189" s="154" t="e">
        <f t="shared" si="121"/>
        <v>#N/A</v>
      </c>
      <c r="BI189" s="154" t="e">
        <f t="shared" si="122"/>
        <v>#N/A</v>
      </c>
      <c r="BJ189" s="164" t="e">
        <f t="shared" si="123"/>
        <v>#N/A</v>
      </c>
      <c r="BK189" s="165" t="e">
        <f t="shared" si="124"/>
        <v>#N/A</v>
      </c>
      <c r="BL189" s="154" t="e">
        <f t="shared" si="125"/>
        <v>#N/A</v>
      </c>
      <c r="BM189" s="154" t="e">
        <f t="shared" si="126"/>
        <v>#N/A</v>
      </c>
      <c r="BN189" s="164" t="e">
        <f t="shared" si="127"/>
        <v>#N/A</v>
      </c>
      <c r="BO189" s="165" t="e">
        <f t="shared" si="128"/>
        <v>#N/A</v>
      </c>
      <c r="BP189" s="154" t="e">
        <f t="shared" si="129"/>
        <v>#N/A</v>
      </c>
      <c r="BQ189" s="155" t="e">
        <f t="shared" si="130"/>
        <v>#N/A</v>
      </c>
      <c r="BR189" s="153" t="e">
        <f t="shared" si="131"/>
        <v>#N/A</v>
      </c>
      <c r="BS189" s="154" t="e">
        <f t="shared" si="132"/>
        <v>#N/A</v>
      </c>
      <c r="BT189" s="164" t="e">
        <f t="shared" si="133"/>
        <v>#N/A</v>
      </c>
      <c r="BU189" s="165" t="e">
        <f t="shared" si="134"/>
        <v>#N/A</v>
      </c>
      <c r="BV189" s="154" t="e">
        <f t="shared" si="135"/>
        <v>#N/A</v>
      </c>
      <c r="BW189" s="154" t="e">
        <f t="shared" si="136"/>
        <v>#N/A</v>
      </c>
      <c r="BX189" s="164" t="e">
        <f t="shared" si="137"/>
        <v>#N/A</v>
      </c>
      <c r="BY189" s="165" t="e">
        <f t="shared" si="138"/>
        <v>#N/A</v>
      </c>
      <c r="BZ189" s="154" t="e">
        <f t="shared" si="139"/>
        <v>#N/A</v>
      </c>
      <c r="CA189" s="154" t="e">
        <f t="shared" si="140"/>
        <v>#N/A</v>
      </c>
      <c r="CB189" s="164" t="e">
        <f t="shared" si="141"/>
        <v>#N/A</v>
      </c>
      <c r="CC189" s="165" t="e">
        <f t="shared" si="142"/>
        <v>#N/A</v>
      </c>
      <c r="CD189" s="154" t="e">
        <f t="shared" si="143"/>
        <v>#N/A</v>
      </c>
      <c r="CE189" s="155" t="e">
        <f t="shared" si="144"/>
        <v>#N/A</v>
      </c>
    </row>
    <row r="190" spans="2:83" s="59" customFormat="1" hidden="1" x14ac:dyDescent="0.2">
      <c r="B190" s="59" t="e">
        <f t="shared" si="86"/>
        <v>#N/A</v>
      </c>
      <c r="C190" s="67" t="e">
        <f t="shared" si="83"/>
        <v>#N/A</v>
      </c>
      <c r="D190" s="67"/>
      <c r="E190" s="67" t="e">
        <f>IF(C190&lt;&gt;" ",$B$9, " ")</f>
        <v>#N/A</v>
      </c>
      <c r="F190" s="68" t="e">
        <f>IF(C190&lt;&gt;" ",((10.4394*(($C190^1.852)/(($B$59^1.852)*(VLOOKUP($B$17,'Hidden Data'!$A$4:$E$17,(IF($B$18="SCH 40",3,IF($B$18="SCH 80",4,5))))^4.8655))*$B$16))+IF($B$15&lt;2,0,(10.4394*((($C$19/100*$C190)^1.852)/(($B$59^1.852)*(VLOOKUP($B$20,'Hidden Data'!$A$4:$E$17,(IF($B$21="SCH 40",3,IF($B$21="SCH 80",4,5))))^4.8655))*$B$19)))+IF($B$15&lt;3,0,(10.4394*((($C$22/100*$C190)^1.852)/(($B$59^1.852)*(VLOOKUP($B$23,'Hidden Data'!$A$4:$E$17,(IF($B$24="SCH 40",3,IF($B$24="SCH 80",4,5))))^4.8655))*$B$22)))+K190+L190+M190+P190+Q190+R190+S190+T190)*(1+$B$42/100), " ")</f>
        <v>#N/A</v>
      </c>
      <c r="G190" s="68" t="e">
        <f t="shared" si="77"/>
        <v>#N/A</v>
      </c>
      <c r="H190" s="68"/>
      <c r="I190" s="68" t="e">
        <f t="shared" si="78"/>
        <v>#N/A</v>
      </c>
      <c r="J190" s="68" t="e">
        <f>IF(C190&lt;&gt;" ",IF($B$48="Spider Valve",($C190/448.83*(('Spider Valve Sizing'!$B$10^2*19.64*$B$60*SQRT($B$49))/'Spider Valve Sizing'!$B$25))^2/(2*$B$60^2*(PI()/4*('Spider Valve Sizing'!$B$10/12)^2)^2*32.2),0)," ")</f>
        <v>#N/A</v>
      </c>
      <c r="K190" s="68" t="e">
        <f>IF(C190&lt;&gt;" ",(IF($B$26="No",0,(10.4394*(((1/$B$27*$C190)^1.852)/(($B$59^1.852)*(VLOOKUP($B$29,'Hidden Data'!$A$4:$E$17,(IF($B$30="SCH 40",3,IF($B$30="SCH 80",4,5))))^4.8655))*($B$28/3)))))," ")</f>
        <v>#N/A</v>
      </c>
      <c r="L190" s="67" t="e">
        <f t="shared" si="79"/>
        <v>#N/A</v>
      </c>
      <c r="M190" s="67" t="e">
        <f t="shared" si="80"/>
        <v>#N/A</v>
      </c>
      <c r="N190" s="69">
        <f>IF($B$48="Low Pressure Pipe",(IF($C190&lt;&gt;" ",($B$50*$AC$564)," ")),IF($B$48="Spider Valve",(IF($C190&lt;&gt;" ",(($B$60*(PI()/4*'Spider Valve Sizing'!$B$10^2)/144*SQRT(2*32.2*$B$49))*448.83)/(('Spider Valve Sizing'!$B$10^2*19.64*$B$60*SQRT($B$49))/'Spider Valve Sizing'!$B$25)," ")),IF(AND(OR($B$48="Non-Pressurized",$B$48="force main")=TRUE,$C$49="yes"),$F$49,NA())))</f>
        <v>30</v>
      </c>
      <c r="O190" s="68" t="e">
        <f t="shared" si="81"/>
        <v>#N/A</v>
      </c>
      <c r="P190" s="68" t="e">
        <f>IF($C190&lt;&gt;" ",IF($A$34="",0,(10.4394*((($C190*$D$34/100)^1.852)/(($B$59^1.852)*(VLOOKUP($B$34,'Hidden Data'!$A$4:$E$17,(IF($B$18="SCH 40",3,IF($B$18="SCH 80",4,5))))^4.8655))*'Hidden Data'!$E$118)))," ")</f>
        <v>#N/A</v>
      </c>
      <c r="Q190" s="68" t="e">
        <f>IF($C190&lt;&gt;" ",IF($A$35="",0,(10.4394*((($C190*$D$35/100)^1.852)/(($B$59^1.852)*(VLOOKUP($B$35,'Hidden Data'!$A$4:$E$17,(IF($B$18="SCH 40",3,IF($B$18="SCH 80",4,5))))^4.8655))*'Hidden Data'!$E$119)))," ")</f>
        <v>#N/A</v>
      </c>
      <c r="R190" s="68" t="e">
        <f>IF($C190&lt;&gt;" ",IF($A$36="",0,(10.4394*((($C190*$D$36/100)^1.852)/(($B$59^1.852)*(VLOOKUP($B$36,'Hidden Data'!$A$4:$E$17,(IF($B$18="SCH 40",3,IF($B$18="SCH 80",4,5))))^4.8655))*'Hidden Data'!$E$120)))," ")</f>
        <v>#N/A</v>
      </c>
      <c r="S190" s="68" t="e">
        <f>IF($C190&lt;&gt;" ",IF($A$37="",0,(10.4394*((($C190*$D$37/100)^1.852)/(($B$59^1.852)*(VLOOKUP($B$37,'Hidden Data'!$A$4:$E$17,(IF($B$18="SCH 40",3,IF($B$18="SCH 80",4,5))))^4.8655))*'Hidden Data'!$E$121)))," ")</f>
        <v>#N/A</v>
      </c>
      <c r="T190" s="68" t="e">
        <f>IF($C190&lt;&gt;" ",IF($A$38="",0,(10.4394*((($C190*$D$38/100)^1.852)/(($B$59^1.852)*(VLOOKUP($B$38,'Hidden Data'!$A$4:$E$17,(IF($B$18="SCH 40",3,IF($B$18="SCH 80",4,5))))^4.8655))*'Hidden Data'!$E$122)))," ")</f>
        <v>#N/A</v>
      </c>
      <c r="U190" s="67" t="e">
        <f t="shared" si="82"/>
        <v>#N/A</v>
      </c>
      <c r="V190" s="175" t="e">
        <f t="shared" si="84"/>
        <v>#N/A</v>
      </c>
      <c r="W190" s="175" t="e">
        <f t="shared" si="85"/>
        <v>#N/A</v>
      </c>
      <c r="Z190" s="141" t="e">
        <f t="shared" si="87"/>
        <v>#N/A</v>
      </c>
      <c r="AA190" s="141" t="e">
        <f t="shared" si="88"/>
        <v>#N/A</v>
      </c>
      <c r="AB190" s="153" t="e">
        <f t="shared" si="89"/>
        <v>#N/A</v>
      </c>
      <c r="AC190" s="154" t="e">
        <f t="shared" si="90"/>
        <v>#N/A</v>
      </c>
      <c r="AD190" s="164" t="e">
        <f t="shared" si="91"/>
        <v>#N/A</v>
      </c>
      <c r="AE190" s="165" t="e">
        <f t="shared" si="92"/>
        <v>#N/A</v>
      </c>
      <c r="AF190" s="154" t="e">
        <f t="shared" si="93"/>
        <v>#N/A</v>
      </c>
      <c r="AG190" s="154" t="e">
        <f t="shared" si="94"/>
        <v>#N/A</v>
      </c>
      <c r="AH190" s="164" t="e">
        <f t="shared" si="95"/>
        <v>#N/A</v>
      </c>
      <c r="AI190" s="165" t="e">
        <f t="shared" si="96"/>
        <v>#N/A</v>
      </c>
      <c r="AJ190" s="154" t="e">
        <f t="shared" si="97"/>
        <v>#N/A</v>
      </c>
      <c r="AK190" s="154" t="e">
        <f t="shared" si="98"/>
        <v>#N/A</v>
      </c>
      <c r="AL190" s="164" t="e">
        <f t="shared" si="99"/>
        <v>#N/A</v>
      </c>
      <c r="AM190" s="165" t="e">
        <f t="shared" si="100"/>
        <v>#N/A</v>
      </c>
      <c r="AN190" s="154" t="e">
        <f t="shared" si="101"/>
        <v>#N/A</v>
      </c>
      <c r="AO190" s="155" t="e">
        <f t="shared" si="102"/>
        <v>#N/A</v>
      </c>
      <c r="AP190" s="153" t="e">
        <f t="shared" si="103"/>
        <v>#N/A</v>
      </c>
      <c r="AQ190" s="154" t="e">
        <f t="shared" si="104"/>
        <v>#N/A</v>
      </c>
      <c r="AR190" s="164" t="e">
        <f t="shared" si="105"/>
        <v>#N/A</v>
      </c>
      <c r="AS190" s="165" t="e">
        <f t="shared" si="106"/>
        <v>#N/A</v>
      </c>
      <c r="AT190" s="154" t="e">
        <f t="shared" si="107"/>
        <v>#N/A</v>
      </c>
      <c r="AU190" s="154" t="e">
        <f t="shared" si="108"/>
        <v>#N/A</v>
      </c>
      <c r="AV190" s="164" t="e">
        <f t="shared" si="109"/>
        <v>#N/A</v>
      </c>
      <c r="AW190" s="165" t="e">
        <f t="shared" si="110"/>
        <v>#N/A</v>
      </c>
      <c r="AX190" s="154" t="e">
        <f t="shared" si="111"/>
        <v>#N/A</v>
      </c>
      <c r="AY190" s="154" t="e">
        <f t="shared" si="112"/>
        <v>#N/A</v>
      </c>
      <c r="AZ190" s="164" t="e">
        <f t="shared" si="113"/>
        <v>#N/A</v>
      </c>
      <c r="BA190" s="165" t="e">
        <f t="shared" si="114"/>
        <v>#N/A</v>
      </c>
      <c r="BB190" s="154" t="e">
        <f t="shared" si="115"/>
        <v>#N/A</v>
      </c>
      <c r="BC190" s="155" t="e">
        <f t="shared" si="116"/>
        <v>#N/A</v>
      </c>
      <c r="BD190" s="153" t="e">
        <f t="shared" si="117"/>
        <v>#N/A</v>
      </c>
      <c r="BE190" s="154" t="e">
        <f t="shared" si="118"/>
        <v>#N/A</v>
      </c>
      <c r="BF190" s="164" t="e">
        <f t="shared" si="119"/>
        <v>#N/A</v>
      </c>
      <c r="BG190" s="165" t="e">
        <f t="shared" si="120"/>
        <v>#N/A</v>
      </c>
      <c r="BH190" s="154" t="e">
        <f t="shared" si="121"/>
        <v>#N/A</v>
      </c>
      <c r="BI190" s="154" t="e">
        <f t="shared" si="122"/>
        <v>#N/A</v>
      </c>
      <c r="BJ190" s="164" t="e">
        <f t="shared" si="123"/>
        <v>#N/A</v>
      </c>
      <c r="BK190" s="165" t="e">
        <f t="shared" si="124"/>
        <v>#N/A</v>
      </c>
      <c r="BL190" s="154" t="e">
        <f t="shared" si="125"/>
        <v>#N/A</v>
      </c>
      <c r="BM190" s="154" t="e">
        <f t="shared" si="126"/>
        <v>#N/A</v>
      </c>
      <c r="BN190" s="164" t="e">
        <f t="shared" si="127"/>
        <v>#N/A</v>
      </c>
      <c r="BO190" s="165" t="e">
        <f t="shared" si="128"/>
        <v>#N/A</v>
      </c>
      <c r="BP190" s="154" t="e">
        <f t="shared" si="129"/>
        <v>#N/A</v>
      </c>
      <c r="BQ190" s="155" t="e">
        <f t="shared" si="130"/>
        <v>#N/A</v>
      </c>
      <c r="BR190" s="153" t="e">
        <f t="shared" si="131"/>
        <v>#N/A</v>
      </c>
      <c r="BS190" s="154" t="e">
        <f t="shared" si="132"/>
        <v>#N/A</v>
      </c>
      <c r="BT190" s="164" t="e">
        <f t="shared" si="133"/>
        <v>#N/A</v>
      </c>
      <c r="BU190" s="165" t="e">
        <f t="shared" si="134"/>
        <v>#N/A</v>
      </c>
      <c r="BV190" s="154" t="e">
        <f t="shared" si="135"/>
        <v>#N/A</v>
      </c>
      <c r="BW190" s="154" t="e">
        <f t="shared" si="136"/>
        <v>#N/A</v>
      </c>
      <c r="BX190" s="164" t="e">
        <f t="shared" si="137"/>
        <v>#N/A</v>
      </c>
      <c r="BY190" s="165" t="e">
        <f t="shared" si="138"/>
        <v>#N/A</v>
      </c>
      <c r="BZ190" s="154" t="e">
        <f t="shared" si="139"/>
        <v>#N/A</v>
      </c>
      <c r="CA190" s="154" t="e">
        <f t="shared" si="140"/>
        <v>#N/A</v>
      </c>
      <c r="CB190" s="164" t="e">
        <f t="shared" si="141"/>
        <v>#N/A</v>
      </c>
      <c r="CC190" s="165" t="e">
        <f t="shared" si="142"/>
        <v>#N/A</v>
      </c>
      <c r="CD190" s="154" t="e">
        <f t="shared" si="143"/>
        <v>#N/A</v>
      </c>
      <c r="CE190" s="155" t="e">
        <f t="shared" si="144"/>
        <v>#N/A</v>
      </c>
    </row>
    <row r="191" spans="2:83" s="59" customFormat="1" hidden="1" x14ac:dyDescent="0.2">
      <c r="B191" s="59" t="e">
        <f t="shared" si="86"/>
        <v>#N/A</v>
      </c>
      <c r="C191" s="67" t="e">
        <f t="shared" si="83"/>
        <v>#N/A</v>
      </c>
      <c r="D191" s="67"/>
      <c r="E191" s="67" t="e">
        <f>IF(C191&lt;&gt;" ",$B$9, " ")</f>
        <v>#N/A</v>
      </c>
      <c r="F191" s="68" t="e">
        <f>IF(C191&lt;&gt;" ",((10.4394*(($C191^1.852)/(($B$59^1.852)*(VLOOKUP($B$17,'Hidden Data'!$A$4:$E$17,(IF($B$18="SCH 40",3,IF($B$18="SCH 80",4,5))))^4.8655))*$B$16))+IF($B$15&lt;2,0,(10.4394*((($C$19/100*$C191)^1.852)/(($B$59^1.852)*(VLOOKUP($B$20,'Hidden Data'!$A$4:$E$17,(IF($B$21="SCH 40",3,IF($B$21="SCH 80",4,5))))^4.8655))*$B$19)))+IF($B$15&lt;3,0,(10.4394*((($C$22/100*$C191)^1.852)/(($B$59^1.852)*(VLOOKUP($B$23,'Hidden Data'!$A$4:$E$17,(IF($B$24="SCH 40",3,IF($B$24="SCH 80",4,5))))^4.8655))*$B$22)))+K191+L191+M191+P191+Q191+R191+S191+T191)*(1+$B$42/100), " ")</f>
        <v>#N/A</v>
      </c>
      <c r="G191" s="68" t="e">
        <f t="shared" si="77"/>
        <v>#N/A</v>
      </c>
      <c r="H191" s="68"/>
      <c r="I191" s="68" t="e">
        <f t="shared" si="78"/>
        <v>#N/A</v>
      </c>
      <c r="J191" s="68" t="e">
        <f>IF(C191&lt;&gt;" ",IF($B$48="Spider Valve",($C191/448.83*(('Spider Valve Sizing'!$B$10^2*19.64*$B$60*SQRT($B$49))/'Spider Valve Sizing'!$B$25))^2/(2*$B$60^2*(PI()/4*('Spider Valve Sizing'!$B$10/12)^2)^2*32.2),0)," ")</f>
        <v>#N/A</v>
      </c>
      <c r="K191" s="68" t="e">
        <f>IF(C191&lt;&gt;" ",(IF($B$26="No",0,(10.4394*(((1/$B$27*$C191)^1.852)/(($B$59^1.852)*(VLOOKUP($B$29,'Hidden Data'!$A$4:$E$17,(IF($B$30="SCH 40",3,IF($B$30="SCH 80",4,5))))^4.8655))*($B$28/3)))))," ")</f>
        <v>#N/A</v>
      </c>
      <c r="L191" s="67" t="e">
        <f t="shared" si="79"/>
        <v>#N/A</v>
      </c>
      <c r="M191" s="67" t="e">
        <f t="shared" si="80"/>
        <v>#N/A</v>
      </c>
      <c r="N191" s="69">
        <f>IF($B$48="Low Pressure Pipe",(IF($C191&lt;&gt;" ",($B$50*$AC$564)," ")),IF($B$48="Spider Valve",(IF($C191&lt;&gt;" ",(($B$60*(PI()/4*'Spider Valve Sizing'!$B$10^2)/144*SQRT(2*32.2*$B$49))*448.83)/(('Spider Valve Sizing'!$B$10^2*19.64*$B$60*SQRT($B$49))/'Spider Valve Sizing'!$B$25)," ")),IF(AND(OR($B$48="Non-Pressurized",$B$48="force main")=TRUE,$C$49="yes"),$F$49,NA())))</f>
        <v>30</v>
      </c>
      <c r="O191" s="68" t="e">
        <f t="shared" si="81"/>
        <v>#N/A</v>
      </c>
      <c r="P191" s="68" t="e">
        <f>IF($C191&lt;&gt;" ",IF($A$34="",0,(10.4394*((($C191*$D$34/100)^1.852)/(($B$59^1.852)*(VLOOKUP($B$34,'Hidden Data'!$A$4:$E$17,(IF($B$18="SCH 40",3,IF($B$18="SCH 80",4,5))))^4.8655))*'Hidden Data'!$E$118)))," ")</f>
        <v>#N/A</v>
      </c>
      <c r="Q191" s="68" t="e">
        <f>IF($C191&lt;&gt;" ",IF($A$35="",0,(10.4394*((($C191*$D$35/100)^1.852)/(($B$59^1.852)*(VLOOKUP($B$35,'Hidden Data'!$A$4:$E$17,(IF($B$18="SCH 40",3,IF($B$18="SCH 80",4,5))))^4.8655))*'Hidden Data'!$E$119)))," ")</f>
        <v>#N/A</v>
      </c>
      <c r="R191" s="68" t="e">
        <f>IF($C191&lt;&gt;" ",IF($A$36="",0,(10.4394*((($C191*$D$36/100)^1.852)/(($B$59^1.852)*(VLOOKUP($B$36,'Hidden Data'!$A$4:$E$17,(IF($B$18="SCH 40",3,IF($B$18="SCH 80",4,5))))^4.8655))*'Hidden Data'!$E$120)))," ")</f>
        <v>#N/A</v>
      </c>
      <c r="S191" s="68" t="e">
        <f>IF($C191&lt;&gt;" ",IF($A$37="",0,(10.4394*((($C191*$D$37/100)^1.852)/(($B$59^1.852)*(VLOOKUP($B$37,'Hidden Data'!$A$4:$E$17,(IF($B$18="SCH 40",3,IF($B$18="SCH 80",4,5))))^4.8655))*'Hidden Data'!$E$121)))," ")</f>
        <v>#N/A</v>
      </c>
      <c r="T191" s="68" t="e">
        <f>IF($C191&lt;&gt;" ",IF($A$38="",0,(10.4394*((($C191*$D$38/100)^1.852)/(($B$59^1.852)*(VLOOKUP($B$38,'Hidden Data'!$A$4:$E$17,(IF($B$18="SCH 40",3,IF($B$18="SCH 80",4,5))))^4.8655))*'Hidden Data'!$E$122)))," ")</f>
        <v>#N/A</v>
      </c>
      <c r="U191" s="67" t="e">
        <f t="shared" si="82"/>
        <v>#N/A</v>
      </c>
      <c r="V191" s="175" t="e">
        <f t="shared" si="84"/>
        <v>#N/A</v>
      </c>
      <c r="W191" s="175" t="e">
        <f t="shared" si="85"/>
        <v>#N/A</v>
      </c>
      <c r="Z191" s="141" t="e">
        <f t="shared" si="87"/>
        <v>#N/A</v>
      </c>
      <c r="AA191" s="141" t="e">
        <f t="shared" si="88"/>
        <v>#N/A</v>
      </c>
      <c r="AB191" s="153" t="e">
        <f t="shared" si="89"/>
        <v>#N/A</v>
      </c>
      <c r="AC191" s="154" t="e">
        <f t="shared" si="90"/>
        <v>#N/A</v>
      </c>
      <c r="AD191" s="164" t="e">
        <f t="shared" si="91"/>
        <v>#N/A</v>
      </c>
      <c r="AE191" s="165" t="e">
        <f t="shared" si="92"/>
        <v>#N/A</v>
      </c>
      <c r="AF191" s="154" t="e">
        <f t="shared" si="93"/>
        <v>#N/A</v>
      </c>
      <c r="AG191" s="154" t="e">
        <f t="shared" si="94"/>
        <v>#N/A</v>
      </c>
      <c r="AH191" s="164" t="e">
        <f t="shared" si="95"/>
        <v>#N/A</v>
      </c>
      <c r="AI191" s="165" t="e">
        <f t="shared" si="96"/>
        <v>#N/A</v>
      </c>
      <c r="AJ191" s="154" t="e">
        <f t="shared" si="97"/>
        <v>#N/A</v>
      </c>
      <c r="AK191" s="154" t="e">
        <f t="shared" si="98"/>
        <v>#N/A</v>
      </c>
      <c r="AL191" s="164" t="e">
        <f t="shared" si="99"/>
        <v>#N/A</v>
      </c>
      <c r="AM191" s="165" t="e">
        <f t="shared" si="100"/>
        <v>#N/A</v>
      </c>
      <c r="AN191" s="154" t="e">
        <f t="shared" si="101"/>
        <v>#N/A</v>
      </c>
      <c r="AO191" s="155" t="e">
        <f t="shared" si="102"/>
        <v>#N/A</v>
      </c>
      <c r="AP191" s="153" t="e">
        <f t="shared" si="103"/>
        <v>#N/A</v>
      </c>
      <c r="AQ191" s="154" t="e">
        <f t="shared" si="104"/>
        <v>#N/A</v>
      </c>
      <c r="AR191" s="164" t="e">
        <f t="shared" si="105"/>
        <v>#N/A</v>
      </c>
      <c r="AS191" s="165" t="e">
        <f t="shared" si="106"/>
        <v>#N/A</v>
      </c>
      <c r="AT191" s="154" t="e">
        <f t="shared" si="107"/>
        <v>#N/A</v>
      </c>
      <c r="AU191" s="154" t="e">
        <f t="shared" si="108"/>
        <v>#N/A</v>
      </c>
      <c r="AV191" s="164" t="e">
        <f t="shared" si="109"/>
        <v>#N/A</v>
      </c>
      <c r="AW191" s="165" t="e">
        <f t="shared" si="110"/>
        <v>#N/A</v>
      </c>
      <c r="AX191" s="154" t="e">
        <f t="shared" si="111"/>
        <v>#N/A</v>
      </c>
      <c r="AY191" s="154" t="e">
        <f t="shared" si="112"/>
        <v>#N/A</v>
      </c>
      <c r="AZ191" s="164" t="e">
        <f t="shared" si="113"/>
        <v>#N/A</v>
      </c>
      <c r="BA191" s="165" t="e">
        <f t="shared" si="114"/>
        <v>#N/A</v>
      </c>
      <c r="BB191" s="154" t="e">
        <f t="shared" si="115"/>
        <v>#N/A</v>
      </c>
      <c r="BC191" s="155" t="e">
        <f t="shared" si="116"/>
        <v>#N/A</v>
      </c>
      <c r="BD191" s="153" t="e">
        <f t="shared" si="117"/>
        <v>#N/A</v>
      </c>
      <c r="BE191" s="154" t="e">
        <f t="shared" si="118"/>
        <v>#N/A</v>
      </c>
      <c r="BF191" s="164" t="e">
        <f t="shared" si="119"/>
        <v>#N/A</v>
      </c>
      <c r="BG191" s="165" t="e">
        <f t="shared" si="120"/>
        <v>#N/A</v>
      </c>
      <c r="BH191" s="154" t="e">
        <f t="shared" si="121"/>
        <v>#N/A</v>
      </c>
      <c r="BI191" s="154" t="e">
        <f t="shared" si="122"/>
        <v>#N/A</v>
      </c>
      <c r="BJ191" s="164" t="e">
        <f t="shared" si="123"/>
        <v>#N/A</v>
      </c>
      <c r="BK191" s="165" t="e">
        <f t="shared" si="124"/>
        <v>#N/A</v>
      </c>
      <c r="BL191" s="154" t="e">
        <f t="shared" si="125"/>
        <v>#N/A</v>
      </c>
      <c r="BM191" s="154" t="e">
        <f t="shared" si="126"/>
        <v>#N/A</v>
      </c>
      <c r="BN191" s="164" t="e">
        <f t="shared" si="127"/>
        <v>#N/A</v>
      </c>
      <c r="BO191" s="165" t="e">
        <f t="shared" si="128"/>
        <v>#N/A</v>
      </c>
      <c r="BP191" s="154" t="e">
        <f t="shared" si="129"/>
        <v>#N/A</v>
      </c>
      <c r="BQ191" s="155" t="e">
        <f t="shared" si="130"/>
        <v>#N/A</v>
      </c>
      <c r="BR191" s="153" t="e">
        <f t="shared" si="131"/>
        <v>#N/A</v>
      </c>
      <c r="BS191" s="154" t="e">
        <f t="shared" si="132"/>
        <v>#N/A</v>
      </c>
      <c r="BT191" s="164" t="e">
        <f t="shared" si="133"/>
        <v>#N/A</v>
      </c>
      <c r="BU191" s="165" t="e">
        <f t="shared" si="134"/>
        <v>#N/A</v>
      </c>
      <c r="BV191" s="154" t="e">
        <f t="shared" si="135"/>
        <v>#N/A</v>
      </c>
      <c r="BW191" s="154" t="e">
        <f t="shared" si="136"/>
        <v>#N/A</v>
      </c>
      <c r="BX191" s="164" t="e">
        <f t="shared" si="137"/>
        <v>#N/A</v>
      </c>
      <c r="BY191" s="165" t="e">
        <f t="shared" si="138"/>
        <v>#N/A</v>
      </c>
      <c r="BZ191" s="154" t="e">
        <f t="shared" si="139"/>
        <v>#N/A</v>
      </c>
      <c r="CA191" s="154" t="e">
        <f t="shared" si="140"/>
        <v>#N/A</v>
      </c>
      <c r="CB191" s="164" t="e">
        <f t="shared" si="141"/>
        <v>#N/A</v>
      </c>
      <c r="CC191" s="165" t="e">
        <f t="shared" si="142"/>
        <v>#N/A</v>
      </c>
      <c r="CD191" s="154" t="e">
        <f t="shared" si="143"/>
        <v>#N/A</v>
      </c>
      <c r="CE191" s="155" t="e">
        <f t="shared" si="144"/>
        <v>#N/A</v>
      </c>
    </row>
    <row r="192" spans="2:83" s="59" customFormat="1" hidden="1" x14ac:dyDescent="0.2">
      <c r="B192" s="59" t="e">
        <f t="shared" si="86"/>
        <v>#N/A</v>
      </c>
      <c r="C192" s="67" t="e">
        <f t="shared" si="83"/>
        <v>#N/A</v>
      </c>
      <c r="D192" s="67"/>
      <c r="E192" s="67" t="e">
        <f>IF(C192&lt;&gt;" ",$B$9, " ")</f>
        <v>#N/A</v>
      </c>
      <c r="F192" s="68" t="e">
        <f>IF(C192&lt;&gt;" ",((10.4394*(($C192^1.852)/(($B$59^1.852)*(VLOOKUP($B$17,'Hidden Data'!$A$4:$E$17,(IF($B$18="SCH 40",3,IF($B$18="SCH 80",4,5))))^4.8655))*$B$16))+IF($B$15&lt;2,0,(10.4394*((($C$19/100*$C192)^1.852)/(($B$59^1.852)*(VLOOKUP($B$20,'Hidden Data'!$A$4:$E$17,(IF($B$21="SCH 40",3,IF($B$21="SCH 80",4,5))))^4.8655))*$B$19)))+IF($B$15&lt;3,0,(10.4394*((($C$22/100*$C192)^1.852)/(($B$59^1.852)*(VLOOKUP($B$23,'Hidden Data'!$A$4:$E$17,(IF($B$24="SCH 40",3,IF($B$24="SCH 80",4,5))))^4.8655))*$B$22)))+K192+L192+M192+P192+Q192+R192+S192+T192)*(1+$B$42/100), " ")</f>
        <v>#N/A</v>
      </c>
      <c r="G192" s="68" t="e">
        <f t="shared" si="77"/>
        <v>#N/A</v>
      </c>
      <c r="H192" s="68"/>
      <c r="I192" s="68" t="e">
        <f t="shared" si="78"/>
        <v>#N/A</v>
      </c>
      <c r="J192" s="68" t="e">
        <f>IF(C192&lt;&gt;" ",IF($B$48="Spider Valve",($C192/448.83*(('Spider Valve Sizing'!$B$10^2*19.64*$B$60*SQRT($B$49))/'Spider Valve Sizing'!$B$25))^2/(2*$B$60^2*(PI()/4*('Spider Valve Sizing'!$B$10/12)^2)^2*32.2),0)," ")</f>
        <v>#N/A</v>
      </c>
      <c r="K192" s="68" t="e">
        <f>IF(C192&lt;&gt;" ",(IF($B$26="No",0,(10.4394*(((1/$B$27*$C192)^1.852)/(($B$59^1.852)*(VLOOKUP($B$29,'Hidden Data'!$A$4:$E$17,(IF($B$30="SCH 40",3,IF($B$30="SCH 80",4,5))))^4.8655))*($B$28/3)))))," ")</f>
        <v>#N/A</v>
      </c>
      <c r="L192" s="67" t="e">
        <f t="shared" si="79"/>
        <v>#N/A</v>
      </c>
      <c r="M192" s="67" t="e">
        <f t="shared" si="80"/>
        <v>#N/A</v>
      </c>
      <c r="N192" s="69">
        <f>IF($B$48="Low Pressure Pipe",(IF($C192&lt;&gt;" ",($B$50*$AC$564)," ")),IF($B$48="Spider Valve",(IF($C192&lt;&gt;" ",(($B$60*(PI()/4*'Spider Valve Sizing'!$B$10^2)/144*SQRT(2*32.2*$B$49))*448.83)/(('Spider Valve Sizing'!$B$10^2*19.64*$B$60*SQRT($B$49))/'Spider Valve Sizing'!$B$25)," ")),IF(AND(OR($B$48="Non-Pressurized",$B$48="force main")=TRUE,$C$49="yes"),$F$49,NA())))</f>
        <v>30</v>
      </c>
      <c r="O192" s="68" t="e">
        <f t="shared" si="81"/>
        <v>#N/A</v>
      </c>
      <c r="P192" s="68" t="e">
        <f>IF($C192&lt;&gt;" ",IF($A$34="",0,(10.4394*((($C192*$D$34/100)^1.852)/(($B$59^1.852)*(VLOOKUP($B$34,'Hidden Data'!$A$4:$E$17,(IF($B$18="SCH 40",3,IF($B$18="SCH 80",4,5))))^4.8655))*'Hidden Data'!$E$118)))," ")</f>
        <v>#N/A</v>
      </c>
      <c r="Q192" s="68" t="e">
        <f>IF($C192&lt;&gt;" ",IF($A$35="",0,(10.4394*((($C192*$D$35/100)^1.852)/(($B$59^1.852)*(VLOOKUP($B$35,'Hidden Data'!$A$4:$E$17,(IF($B$18="SCH 40",3,IF($B$18="SCH 80",4,5))))^4.8655))*'Hidden Data'!$E$119)))," ")</f>
        <v>#N/A</v>
      </c>
      <c r="R192" s="68" t="e">
        <f>IF($C192&lt;&gt;" ",IF($A$36="",0,(10.4394*((($C192*$D$36/100)^1.852)/(($B$59^1.852)*(VLOOKUP($B$36,'Hidden Data'!$A$4:$E$17,(IF($B$18="SCH 40",3,IF($B$18="SCH 80",4,5))))^4.8655))*'Hidden Data'!$E$120)))," ")</f>
        <v>#N/A</v>
      </c>
      <c r="S192" s="68" t="e">
        <f>IF($C192&lt;&gt;" ",IF($A$37="",0,(10.4394*((($C192*$D$37/100)^1.852)/(($B$59^1.852)*(VLOOKUP($B$37,'Hidden Data'!$A$4:$E$17,(IF($B$18="SCH 40",3,IF($B$18="SCH 80",4,5))))^4.8655))*'Hidden Data'!$E$121)))," ")</f>
        <v>#N/A</v>
      </c>
      <c r="T192" s="68" t="e">
        <f>IF($C192&lt;&gt;" ",IF($A$38="",0,(10.4394*((($C192*$D$38/100)^1.852)/(($B$59^1.852)*(VLOOKUP($B$38,'Hidden Data'!$A$4:$E$17,(IF($B$18="SCH 40",3,IF($B$18="SCH 80",4,5))))^4.8655))*'Hidden Data'!$E$122)))," ")</f>
        <v>#N/A</v>
      </c>
      <c r="U192" s="67" t="e">
        <f t="shared" si="82"/>
        <v>#N/A</v>
      </c>
      <c r="V192" s="175" t="e">
        <f t="shared" si="84"/>
        <v>#N/A</v>
      </c>
      <c r="W192" s="175" t="e">
        <f t="shared" si="85"/>
        <v>#N/A</v>
      </c>
      <c r="Z192" s="141" t="e">
        <f t="shared" si="87"/>
        <v>#N/A</v>
      </c>
      <c r="AA192" s="141" t="e">
        <f t="shared" si="88"/>
        <v>#N/A</v>
      </c>
      <c r="AB192" s="153" t="e">
        <f t="shared" si="89"/>
        <v>#N/A</v>
      </c>
      <c r="AC192" s="154" t="e">
        <f t="shared" si="90"/>
        <v>#N/A</v>
      </c>
      <c r="AD192" s="164" t="e">
        <f t="shared" si="91"/>
        <v>#N/A</v>
      </c>
      <c r="AE192" s="165" t="e">
        <f t="shared" si="92"/>
        <v>#N/A</v>
      </c>
      <c r="AF192" s="154" t="e">
        <f t="shared" si="93"/>
        <v>#N/A</v>
      </c>
      <c r="AG192" s="154" t="e">
        <f t="shared" si="94"/>
        <v>#N/A</v>
      </c>
      <c r="AH192" s="164" t="e">
        <f t="shared" si="95"/>
        <v>#N/A</v>
      </c>
      <c r="AI192" s="165" t="e">
        <f t="shared" si="96"/>
        <v>#N/A</v>
      </c>
      <c r="AJ192" s="154" t="e">
        <f t="shared" si="97"/>
        <v>#N/A</v>
      </c>
      <c r="AK192" s="154" t="e">
        <f t="shared" si="98"/>
        <v>#N/A</v>
      </c>
      <c r="AL192" s="164" t="e">
        <f t="shared" si="99"/>
        <v>#N/A</v>
      </c>
      <c r="AM192" s="165" t="e">
        <f t="shared" si="100"/>
        <v>#N/A</v>
      </c>
      <c r="AN192" s="154" t="e">
        <f t="shared" si="101"/>
        <v>#N/A</v>
      </c>
      <c r="AO192" s="155" t="e">
        <f t="shared" si="102"/>
        <v>#N/A</v>
      </c>
      <c r="AP192" s="153" t="e">
        <f t="shared" si="103"/>
        <v>#N/A</v>
      </c>
      <c r="AQ192" s="154" t="e">
        <f t="shared" si="104"/>
        <v>#N/A</v>
      </c>
      <c r="AR192" s="164" t="e">
        <f t="shared" si="105"/>
        <v>#N/A</v>
      </c>
      <c r="AS192" s="165" t="e">
        <f t="shared" si="106"/>
        <v>#N/A</v>
      </c>
      <c r="AT192" s="154" t="e">
        <f t="shared" si="107"/>
        <v>#N/A</v>
      </c>
      <c r="AU192" s="154" t="e">
        <f t="shared" si="108"/>
        <v>#N/A</v>
      </c>
      <c r="AV192" s="164" t="e">
        <f t="shared" si="109"/>
        <v>#N/A</v>
      </c>
      <c r="AW192" s="165" t="e">
        <f t="shared" si="110"/>
        <v>#N/A</v>
      </c>
      <c r="AX192" s="154" t="e">
        <f t="shared" si="111"/>
        <v>#N/A</v>
      </c>
      <c r="AY192" s="154" t="e">
        <f t="shared" si="112"/>
        <v>#N/A</v>
      </c>
      <c r="AZ192" s="164" t="e">
        <f t="shared" si="113"/>
        <v>#N/A</v>
      </c>
      <c r="BA192" s="165" t="e">
        <f t="shared" si="114"/>
        <v>#N/A</v>
      </c>
      <c r="BB192" s="154" t="e">
        <f t="shared" si="115"/>
        <v>#N/A</v>
      </c>
      <c r="BC192" s="155" t="e">
        <f t="shared" si="116"/>
        <v>#N/A</v>
      </c>
      <c r="BD192" s="153" t="e">
        <f t="shared" si="117"/>
        <v>#N/A</v>
      </c>
      <c r="BE192" s="154" t="e">
        <f t="shared" si="118"/>
        <v>#N/A</v>
      </c>
      <c r="BF192" s="164" t="e">
        <f t="shared" si="119"/>
        <v>#N/A</v>
      </c>
      <c r="BG192" s="165" t="e">
        <f t="shared" si="120"/>
        <v>#N/A</v>
      </c>
      <c r="BH192" s="154" t="e">
        <f t="shared" si="121"/>
        <v>#N/A</v>
      </c>
      <c r="BI192" s="154" t="e">
        <f t="shared" si="122"/>
        <v>#N/A</v>
      </c>
      <c r="BJ192" s="164" t="e">
        <f t="shared" si="123"/>
        <v>#N/A</v>
      </c>
      <c r="BK192" s="165" t="e">
        <f t="shared" si="124"/>
        <v>#N/A</v>
      </c>
      <c r="BL192" s="154" t="e">
        <f t="shared" si="125"/>
        <v>#N/A</v>
      </c>
      <c r="BM192" s="154" t="e">
        <f t="shared" si="126"/>
        <v>#N/A</v>
      </c>
      <c r="BN192" s="164" t="e">
        <f t="shared" si="127"/>
        <v>#N/A</v>
      </c>
      <c r="BO192" s="165" t="e">
        <f t="shared" si="128"/>
        <v>#N/A</v>
      </c>
      <c r="BP192" s="154" t="e">
        <f t="shared" si="129"/>
        <v>#N/A</v>
      </c>
      <c r="BQ192" s="155" t="e">
        <f t="shared" si="130"/>
        <v>#N/A</v>
      </c>
      <c r="BR192" s="153" t="e">
        <f t="shared" si="131"/>
        <v>#N/A</v>
      </c>
      <c r="BS192" s="154" t="e">
        <f t="shared" si="132"/>
        <v>#N/A</v>
      </c>
      <c r="BT192" s="164" t="e">
        <f t="shared" si="133"/>
        <v>#N/A</v>
      </c>
      <c r="BU192" s="165" t="e">
        <f t="shared" si="134"/>
        <v>#N/A</v>
      </c>
      <c r="BV192" s="154" t="e">
        <f t="shared" si="135"/>
        <v>#N/A</v>
      </c>
      <c r="BW192" s="154" t="e">
        <f t="shared" si="136"/>
        <v>#N/A</v>
      </c>
      <c r="BX192" s="164" t="e">
        <f t="shared" si="137"/>
        <v>#N/A</v>
      </c>
      <c r="BY192" s="165" t="e">
        <f t="shared" si="138"/>
        <v>#N/A</v>
      </c>
      <c r="BZ192" s="154" t="e">
        <f t="shared" si="139"/>
        <v>#N/A</v>
      </c>
      <c r="CA192" s="154" t="e">
        <f t="shared" si="140"/>
        <v>#N/A</v>
      </c>
      <c r="CB192" s="164" t="e">
        <f t="shared" si="141"/>
        <v>#N/A</v>
      </c>
      <c r="CC192" s="165" t="e">
        <f t="shared" si="142"/>
        <v>#N/A</v>
      </c>
      <c r="CD192" s="154" t="e">
        <f t="shared" si="143"/>
        <v>#N/A</v>
      </c>
      <c r="CE192" s="155" t="e">
        <f t="shared" si="144"/>
        <v>#N/A</v>
      </c>
    </row>
    <row r="193" spans="1:83" s="59" customFormat="1" hidden="1" x14ac:dyDescent="0.2">
      <c r="B193" s="59" t="e">
        <f t="shared" si="86"/>
        <v>#N/A</v>
      </c>
      <c r="C193" s="67" t="e">
        <f t="shared" si="83"/>
        <v>#N/A</v>
      </c>
      <c r="D193" s="67"/>
      <c r="E193" s="67" t="e">
        <f>IF(C193&lt;&gt;" ",$B$9, " ")</f>
        <v>#N/A</v>
      </c>
      <c r="F193" s="68" t="e">
        <f>IF(C193&lt;&gt;" ",((10.4394*(($C193^1.852)/(($B$59^1.852)*(VLOOKUP($B$17,'Hidden Data'!$A$4:$E$17,(IF($B$18="SCH 40",3,IF($B$18="SCH 80",4,5))))^4.8655))*$B$16))+IF($B$15&lt;2,0,(10.4394*((($C$19/100*$C193)^1.852)/(($B$59^1.852)*(VLOOKUP($B$20,'Hidden Data'!$A$4:$E$17,(IF($B$21="SCH 40",3,IF($B$21="SCH 80",4,5))))^4.8655))*$B$19)))+IF($B$15&lt;3,0,(10.4394*((($C$22/100*$C193)^1.852)/(($B$59^1.852)*(VLOOKUP($B$23,'Hidden Data'!$A$4:$E$17,(IF($B$24="SCH 40",3,IF($B$24="SCH 80",4,5))))^4.8655))*$B$22)))+K193+L193+M193+P193+Q193+R193+S193+T193)*(1+$B$42/100), " ")</f>
        <v>#N/A</v>
      </c>
      <c r="G193" s="68" t="e">
        <f t="shared" si="77"/>
        <v>#N/A</v>
      </c>
      <c r="H193" s="68"/>
      <c r="I193" s="68" t="e">
        <f t="shared" si="78"/>
        <v>#N/A</v>
      </c>
      <c r="J193" s="68" t="e">
        <f>IF(C193&lt;&gt;" ",IF($B$48="Spider Valve",($C193/448.83*(('Spider Valve Sizing'!$B$10^2*19.64*$B$60*SQRT($B$49))/'Spider Valve Sizing'!$B$25))^2/(2*$B$60^2*(PI()/4*('Spider Valve Sizing'!$B$10/12)^2)^2*32.2),0)," ")</f>
        <v>#N/A</v>
      </c>
      <c r="K193" s="68" t="e">
        <f>IF(C193&lt;&gt;" ",(IF($B$26="No",0,(10.4394*(((1/$B$27*$C193)^1.852)/(($B$59^1.852)*(VLOOKUP($B$29,'Hidden Data'!$A$4:$E$17,(IF($B$30="SCH 40",3,IF($B$30="SCH 80",4,5))))^4.8655))*($B$28/3)))))," ")</f>
        <v>#N/A</v>
      </c>
      <c r="L193" s="67" t="e">
        <f t="shared" si="79"/>
        <v>#N/A</v>
      </c>
      <c r="M193" s="67" t="e">
        <f t="shared" si="80"/>
        <v>#N/A</v>
      </c>
      <c r="N193" s="69">
        <f>IF($B$48="Low Pressure Pipe",(IF($C193&lt;&gt;" ",($B$50*$AC$564)," ")),IF($B$48="Spider Valve",(IF($C193&lt;&gt;" ",(($B$60*(PI()/4*'Spider Valve Sizing'!$B$10^2)/144*SQRT(2*32.2*$B$49))*448.83)/(('Spider Valve Sizing'!$B$10^2*19.64*$B$60*SQRT($B$49))/'Spider Valve Sizing'!$B$25)," ")),IF(AND(OR($B$48="Non-Pressurized",$B$48="force main")=TRUE,$C$49="yes"),$F$49,NA())))</f>
        <v>30</v>
      </c>
      <c r="O193" s="68" t="e">
        <f t="shared" si="81"/>
        <v>#N/A</v>
      </c>
      <c r="P193" s="68" t="e">
        <f>IF($C193&lt;&gt;" ",IF($A$34="",0,(10.4394*((($C193*$D$34/100)^1.852)/(($B$59^1.852)*(VLOOKUP($B$34,'Hidden Data'!$A$4:$E$17,(IF($B$18="SCH 40",3,IF($B$18="SCH 80",4,5))))^4.8655))*'Hidden Data'!$E$118)))," ")</f>
        <v>#N/A</v>
      </c>
      <c r="Q193" s="68" t="e">
        <f>IF($C193&lt;&gt;" ",IF($A$35="",0,(10.4394*((($C193*$D$35/100)^1.852)/(($B$59^1.852)*(VLOOKUP($B$35,'Hidden Data'!$A$4:$E$17,(IF($B$18="SCH 40",3,IF($B$18="SCH 80",4,5))))^4.8655))*'Hidden Data'!$E$119)))," ")</f>
        <v>#N/A</v>
      </c>
      <c r="R193" s="68" t="e">
        <f>IF($C193&lt;&gt;" ",IF($A$36="",0,(10.4394*((($C193*$D$36/100)^1.852)/(($B$59^1.852)*(VLOOKUP($B$36,'Hidden Data'!$A$4:$E$17,(IF($B$18="SCH 40",3,IF($B$18="SCH 80",4,5))))^4.8655))*'Hidden Data'!$E$120)))," ")</f>
        <v>#N/A</v>
      </c>
      <c r="S193" s="68" t="e">
        <f>IF($C193&lt;&gt;" ",IF($A$37="",0,(10.4394*((($C193*$D$37/100)^1.852)/(($B$59^1.852)*(VLOOKUP($B$37,'Hidden Data'!$A$4:$E$17,(IF($B$18="SCH 40",3,IF($B$18="SCH 80",4,5))))^4.8655))*'Hidden Data'!$E$121)))," ")</f>
        <v>#N/A</v>
      </c>
      <c r="T193" s="68" t="e">
        <f>IF($C193&lt;&gt;" ",IF($A$38="",0,(10.4394*((($C193*$D$38/100)^1.852)/(($B$59^1.852)*(VLOOKUP($B$38,'Hidden Data'!$A$4:$E$17,(IF($B$18="SCH 40",3,IF($B$18="SCH 80",4,5))))^4.8655))*'Hidden Data'!$E$122)))," ")</f>
        <v>#N/A</v>
      </c>
      <c r="U193" s="67" t="e">
        <f t="shared" si="82"/>
        <v>#N/A</v>
      </c>
      <c r="V193" s="175" t="e">
        <f t="shared" si="84"/>
        <v>#N/A</v>
      </c>
      <c r="W193" s="175" t="e">
        <f t="shared" si="85"/>
        <v>#N/A</v>
      </c>
      <c r="Z193" s="141" t="e">
        <f t="shared" si="87"/>
        <v>#N/A</v>
      </c>
      <c r="AA193" s="141" t="e">
        <f t="shared" si="88"/>
        <v>#N/A</v>
      </c>
      <c r="AB193" s="153" t="e">
        <f t="shared" si="89"/>
        <v>#N/A</v>
      </c>
      <c r="AC193" s="154" t="e">
        <f t="shared" si="90"/>
        <v>#N/A</v>
      </c>
      <c r="AD193" s="164" t="e">
        <f t="shared" si="91"/>
        <v>#N/A</v>
      </c>
      <c r="AE193" s="165" t="e">
        <f t="shared" si="92"/>
        <v>#N/A</v>
      </c>
      <c r="AF193" s="154" t="e">
        <f t="shared" si="93"/>
        <v>#N/A</v>
      </c>
      <c r="AG193" s="154" t="e">
        <f t="shared" si="94"/>
        <v>#N/A</v>
      </c>
      <c r="AH193" s="164" t="e">
        <f t="shared" si="95"/>
        <v>#N/A</v>
      </c>
      <c r="AI193" s="165" t="e">
        <f t="shared" si="96"/>
        <v>#N/A</v>
      </c>
      <c r="AJ193" s="154" t="e">
        <f t="shared" si="97"/>
        <v>#N/A</v>
      </c>
      <c r="AK193" s="154" t="e">
        <f t="shared" si="98"/>
        <v>#N/A</v>
      </c>
      <c r="AL193" s="164" t="e">
        <f t="shared" si="99"/>
        <v>#N/A</v>
      </c>
      <c r="AM193" s="165" t="e">
        <f t="shared" si="100"/>
        <v>#N/A</v>
      </c>
      <c r="AN193" s="154" t="e">
        <f t="shared" si="101"/>
        <v>#N/A</v>
      </c>
      <c r="AO193" s="155" t="e">
        <f t="shared" si="102"/>
        <v>#N/A</v>
      </c>
      <c r="AP193" s="153" t="e">
        <f t="shared" si="103"/>
        <v>#N/A</v>
      </c>
      <c r="AQ193" s="154" t="e">
        <f t="shared" si="104"/>
        <v>#N/A</v>
      </c>
      <c r="AR193" s="164" t="e">
        <f t="shared" si="105"/>
        <v>#N/A</v>
      </c>
      <c r="AS193" s="165" t="e">
        <f t="shared" si="106"/>
        <v>#N/A</v>
      </c>
      <c r="AT193" s="154" t="e">
        <f t="shared" si="107"/>
        <v>#N/A</v>
      </c>
      <c r="AU193" s="154" t="e">
        <f t="shared" si="108"/>
        <v>#N/A</v>
      </c>
      <c r="AV193" s="164" t="e">
        <f t="shared" si="109"/>
        <v>#N/A</v>
      </c>
      <c r="AW193" s="165" t="e">
        <f t="shared" si="110"/>
        <v>#N/A</v>
      </c>
      <c r="AX193" s="154" t="e">
        <f t="shared" si="111"/>
        <v>#N/A</v>
      </c>
      <c r="AY193" s="154" t="e">
        <f t="shared" si="112"/>
        <v>#N/A</v>
      </c>
      <c r="AZ193" s="164" t="e">
        <f t="shared" si="113"/>
        <v>#N/A</v>
      </c>
      <c r="BA193" s="165" t="e">
        <f t="shared" si="114"/>
        <v>#N/A</v>
      </c>
      <c r="BB193" s="154" t="e">
        <f t="shared" si="115"/>
        <v>#N/A</v>
      </c>
      <c r="BC193" s="155" t="e">
        <f t="shared" si="116"/>
        <v>#N/A</v>
      </c>
      <c r="BD193" s="153" t="e">
        <f t="shared" si="117"/>
        <v>#N/A</v>
      </c>
      <c r="BE193" s="154" t="e">
        <f t="shared" si="118"/>
        <v>#N/A</v>
      </c>
      <c r="BF193" s="164" t="e">
        <f t="shared" si="119"/>
        <v>#N/A</v>
      </c>
      <c r="BG193" s="165" t="e">
        <f t="shared" si="120"/>
        <v>#N/A</v>
      </c>
      <c r="BH193" s="154" t="e">
        <f t="shared" si="121"/>
        <v>#N/A</v>
      </c>
      <c r="BI193" s="154" t="e">
        <f t="shared" si="122"/>
        <v>#N/A</v>
      </c>
      <c r="BJ193" s="164" t="e">
        <f t="shared" si="123"/>
        <v>#N/A</v>
      </c>
      <c r="BK193" s="165" t="e">
        <f t="shared" si="124"/>
        <v>#N/A</v>
      </c>
      <c r="BL193" s="154" t="e">
        <f t="shared" si="125"/>
        <v>#N/A</v>
      </c>
      <c r="BM193" s="154" t="e">
        <f t="shared" si="126"/>
        <v>#N/A</v>
      </c>
      <c r="BN193" s="164" t="e">
        <f t="shared" si="127"/>
        <v>#N/A</v>
      </c>
      <c r="BO193" s="165" t="e">
        <f t="shared" si="128"/>
        <v>#N/A</v>
      </c>
      <c r="BP193" s="154" t="e">
        <f t="shared" si="129"/>
        <v>#N/A</v>
      </c>
      <c r="BQ193" s="155" t="e">
        <f t="shared" si="130"/>
        <v>#N/A</v>
      </c>
      <c r="BR193" s="153" t="e">
        <f t="shared" si="131"/>
        <v>#N/A</v>
      </c>
      <c r="BS193" s="154" t="e">
        <f t="shared" si="132"/>
        <v>#N/A</v>
      </c>
      <c r="BT193" s="164" t="e">
        <f t="shared" si="133"/>
        <v>#N/A</v>
      </c>
      <c r="BU193" s="165" t="e">
        <f t="shared" si="134"/>
        <v>#N/A</v>
      </c>
      <c r="BV193" s="154" t="e">
        <f t="shared" si="135"/>
        <v>#N/A</v>
      </c>
      <c r="BW193" s="154" t="e">
        <f t="shared" si="136"/>
        <v>#N/A</v>
      </c>
      <c r="BX193" s="164" t="e">
        <f t="shared" si="137"/>
        <v>#N/A</v>
      </c>
      <c r="BY193" s="165" t="e">
        <f t="shared" si="138"/>
        <v>#N/A</v>
      </c>
      <c r="BZ193" s="154" t="e">
        <f t="shared" si="139"/>
        <v>#N/A</v>
      </c>
      <c r="CA193" s="154" t="e">
        <f t="shared" si="140"/>
        <v>#N/A</v>
      </c>
      <c r="CB193" s="164" t="e">
        <f t="shared" si="141"/>
        <v>#N/A</v>
      </c>
      <c r="CC193" s="165" t="e">
        <f t="shared" si="142"/>
        <v>#N/A</v>
      </c>
      <c r="CD193" s="154" t="e">
        <f t="shared" si="143"/>
        <v>#N/A</v>
      </c>
      <c r="CE193" s="155" t="e">
        <f t="shared" si="144"/>
        <v>#N/A</v>
      </c>
    </row>
    <row r="194" spans="1:83" s="59" customFormat="1" hidden="1" x14ac:dyDescent="0.2">
      <c r="B194" s="59" t="e">
        <f t="shared" si="86"/>
        <v>#N/A</v>
      </c>
      <c r="C194" s="67" t="e">
        <f t="shared" si="83"/>
        <v>#N/A</v>
      </c>
      <c r="D194" s="67"/>
      <c r="E194" s="67" t="e">
        <f>IF(C194&lt;&gt;" ",$B$9, " ")</f>
        <v>#N/A</v>
      </c>
      <c r="F194" s="68" t="e">
        <f>IF(C194&lt;&gt;" ",((10.4394*(($C194^1.852)/(($B$59^1.852)*(VLOOKUP($B$17,'Hidden Data'!$A$4:$E$17,(IF($B$18="SCH 40",3,IF($B$18="SCH 80",4,5))))^4.8655))*$B$16))+IF($B$15&lt;2,0,(10.4394*((($C$19/100*$C194)^1.852)/(($B$59^1.852)*(VLOOKUP($B$20,'Hidden Data'!$A$4:$E$17,(IF($B$21="SCH 40",3,IF($B$21="SCH 80",4,5))))^4.8655))*$B$19)))+IF($B$15&lt;3,0,(10.4394*((($C$22/100*$C194)^1.852)/(($B$59^1.852)*(VLOOKUP($B$23,'Hidden Data'!$A$4:$E$17,(IF($B$24="SCH 40",3,IF($B$24="SCH 80",4,5))))^4.8655))*$B$22)))+K194+L194+M194+P194+Q194+R194+S194+T194)*(1+$B$42/100), " ")</f>
        <v>#N/A</v>
      </c>
      <c r="G194" s="68" t="e">
        <f t="shared" si="77"/>
        <v>#N/A</v>
      </c>
      <c r="H194" s="68"/>
      <c r="I194" s="68" t="e">
        <f t="shared" si="78"/>
        <v>#N/A</v>
      </c>
      <c r="J194" s="68" t="e">
        <f>IF(C194&lt;&gt;" ",IF($B$48="Spider Valve",($C194/448.83*(('Spider Valve Sizing'!$B$10^2*19.64*$B$60*SQRT($B$49))/'Spider Valve Sizing'!$B$25))^2/(2*$B$60^2*(PI()/4*('Spider Valve Sizing'!$B$10/12)^2)^2*32.2),0)," ")</f>
        <v>#N/A</v>
      </c>
      <c r="K194" s="68" t="e">
        <f>IF(C194&lt;&gt;" ",(IF($B$26="No",0,(10.4394*(((1/$B$27*$C194)^1.852)/(($B$59^1.852)*(VLOOKUP($B$29,'Hidden Data'!$A$4:$E$17,(IF($B$30="SCH 40",3,IF($B$30="SCH 80",4,5))))^4.8655))*($B$28/3)))))," ")</f>
        <v>#N/A</v>
      </c>
      <c r="L194" s="67" t="e">
        <f t="shared" si="79"/>
        <v>#N/A</v>
      </c>
      <c r="M194" s="67" t="e">
        <f t="shared" si="80"/>
        <v>#N/A</v>
      </c>
      <c r="N194" s="69">
        <f>IF($B$48="Low Pressure Pipe",(IF($C194&lt;&gt;" ",($B$50*$AC$564)," ")),IF($B$48="Spider Valve",(IF($C194&lt;&gt;" ",(($B$60*(PI()/4*'Spider Valve Sizing'!$B$10^2)/144*SQRT(2*32.2*$B$49))*448.83)/(('Spider Valve Sizing'!$B$10^2*19.64*$B$60*SQRT($B$49))/'Spider Valve Sizing'!$B$25)," ")),IF(AND(OR($B$48="Non-Pressurized",$B$48="force main")=TRUE,$C$49="yes"),$F$49,NA())))</f>
        <v>30</v>
      </c>
      <c r="O194" s="68" t="e">
        <f t="shared" si="81"/>
        <v>#N/A</v>
      </c>
      <c r="P194" s="68" t="e">
        <f>IF($C194&lt;&gt;" ",IF($A$34="",0,(10.4394*((($C194*$D$34/100)^1.852)/(($B$59^1.852)*(VLOOKUP($B$34,'Hidden Data'!$A$4:$E$17,(IF($B$18="SCH 40",3,IF($B$18="SCH 80",4,5))))^4.8655))*'Hidden Data'!$E$118)))," ")</f>
        <v>#N/A</v>
      </c>
      <c r="Q194" s="68" t="e">
        <f>IF($C194&lt;&gt;" ",IF($A$35="",0,(10.4394*((($C194*$D$35/100)^1.852)/(($B$59^1.852)*(VLOOKUP($B$35,'Hidden Data'!$A$4:$E$17,(IF($B$18="SCH 40",3,IF($B$18="SCH 80",4,5))))^4.8655))*'Hidden Data'!$E$119)))," ")</f>
        <v>#N/A</v>
      </c>
      <c r="R194" s="68" t="e">
        <f>IF($C194&lt;&gt;" ",IF($A$36="",0,(10.4394*((($C194*$D$36/100)^1.852)/(($B$59^1.852)*(VLOOKUP($B$36,'Hidden Data'!$A$4:$E$17,(IF($B$18="SCH 40",3,IF($B$18="SCH 80",4,5))))^4.8655))*'Hidden Data'!$E$120)))," ")</f>
        <v>#N/A</v>
      </c>
      <c r="S194" s="68" t="e">
        <f>IF($C194&lt;&gt;" ",IF($A$37="",0,(10.4394*((($C194*$D$37/100)^1.852)/(($B$59^1.852)*(VLOOKUP($B$37,'Hidden Data'!$A$4:$E$17,(IF($B$18="SCH 40",3,IF($B$18="SCH 80",4,5))))^4.8655))*'Hidden Data'!$E$121)))," ")</f>
        <v>#N/A</v>
      </c>
      <c r="T194" s="68" t="e">
        <f>IF($C194&lt;&gt;" ",IF($A$38="",0,(10.4394*((($C194*$D$38/100)^1.852)/(($B$59^1.852)*(VLOOKUP($B$38,'Hidden Data'!$A$4:$E$17,(IF($B$18="SCH 40",3,IF($B$18="SCH 80",4,5))))^4.8655))*'Hidden Data'!$E$122)))," ")</f>
        <v>#N/A</v>
      </c>
      <c r="U194" s="67" t="e">
        <f t="shared" si="82"/>
        <v>#N/A</v>
      </c>
      <c r="V194" s="175" t="e">
        <f t="shared" si="84"/>
        <v>#N/A</v>
      </c>
      <c r="W194" s="175" t="e">
        <f t="shared" si="85"/>
        <v>#N/A</v>
      </c>
      <c r="Z194" s="141" t="e">
        <f t="shared" si="87"/>
        <v>#N/A</v>
      </c>
      <c r="AA194" s="141" t="e">
        <f t="shared" si="88"/>
        <v>#N/A</v>
      </c>
      <c r="AB194" s="153" t="e">
        <f t="shared" si="89"/>
        <v>#N/A</v>
      </c>
      <c r="AC194" s="154" t="e">
        <f t="shared" si="90"/>
        <v>#N/A</v>
      </c>
      <c r="AD194" s="164" t="e">
        <f t="shared" si="91"/>
        <v>#N/A</v>
      </c>
      <c r="AE194" s="165" t="e">
        <f t="shared" si="92"/>
        <v>#N/A</v>
      </c>
      <c r="AF194" s="154" t="e">
        <f t="shared" si="93"/>
        <v>#N/A</v>
      </c>
      <c r="AG194" s="154" t="e">
        <f t="shared" si="94"/>
        <v>#N/A</v>
      </c>
      <c r="AH194" s="164" t="e">
        <f t="shared" si="95"/>
        <v>#N/A</v>
      </c>
      <c r="AI194" s="165" t="e">
        <f t="shared" si="96"/>
        <v>#N/A</v>
      </c>
      <c r="AJ194" s="154" t="e">
        <f t="shared" si="97"/>
        <v>#N/A</v>
      </c>
      <c r="AK194" s="154" t="e">
        <f t="shared" si="98"/>
        <v>#N/A</v>
      </c>
      <c r="AL194" s="164" t="e">
        <f t="shared" si="99"/>
        <v>#N/A</v>
      </c>
      <c r="AM194" s="165" t="e">
        <f t="shared" si="100"/>
        <v>#N/A</v>
      </c>
      <c r="AN194" s="154" t="e">
        <f t="shared" si="101"/>
        <v>#N/A</v>
      </c>
      <c r="AO194" s="155" t="e">
        <f t="shared" si="102"/>
        <v>#N/A</v>
      </c>
      <c r="AP194" s="153" t="e">
        <f t="shared" si="103"/>
        <v>#N/A</v>
      </c>
      <c r="AQ194" s="154" t="e">
        <f t="shared" si="104"/>
        <v>#N/A</v>
      </c>
      <c r="AR194" s="164" t="e">
        <f t="shared" si="105"/>
        <v>#N/A</v>
      </c>
      <c r="AS194" s="165" t="e">
        <f t="shared" si="106"/>
        <v>#N/A</v>
      </c>
      <c r="AT194" s="154" t="e">
        <f t="shared" si="107"/>
        <v>#N/A</v>
      </c>
      <c r="AU194" s="154" t="e">
        <f t="shared" si="108"/>
        <v>#N/A</v>
      </c>
      <c r="AV194" s="164" t="e">
        <f t="shared" si="109"/>
        <v>#N/A</v>
      </c>
      <c r="AW194" s="165" t="e">
        <f t="shared" si="110"/>
        <v>#N/A</v>
      </c>
      <c r="AX194" s="154" t="e">
        <f t="shared" si="111"/>
        <v>#N/A</v>
      </c>
      <c r="AY194" s="154" t="e">
        <f t="shared" si="112"/>
        <v>#N/A</v>
      </c>
      <c r="AZ194" s="164" t="e">
        <f t="shared" si="113"/>
        <v>#N/A</v>
      </c>
      <c r="BA194" s="165" t="e">
        <f t="shared" si="114"/>
        <v>#N/A</v>
      </c>
      <c r="BB194" s="154" t="e">
        <f t="shared" si="115"/>
        <v>#N/A</v>
      </c>
      <c r="BC194" s="155" t="e">
        <f t="shared" si="116"/>
        <v>#N/A</v>
      </c>
      <c r="BD194" s="153" t="e">
        <f t="shared" si="117"/>
        <v>#N/A</v>
      </c>
      <c r="BE194" s="154" t="e">
        <f t="shared" si="118"/>
        <v>#N/A</v>
      </c>
      <c r="BF194" s="164" t="e">
        <f t="shared" si="119"/>
        <v>#N/A</v>
      </c>
      <c r="BG194" s="165" t="e">
        <f t="shared" si="120"/>
        <v>#N/A</v>
      </c>
      <c r="BH194" s="154" t="e">
        <f t="shared" si="121"/>
        <v>#N/A</v>
      </c>
      <c r="BI194" s="154" t="e">
        <f t="shared" si="122"/>
        <v>#N/A</v>
      </c>
      <c r="BJ194" s="164" t="e">
        <f t="shared" si="123"/>
        <v>#N/A</v>
      </c>
      <c r="BK194" s="165" t="e">
        <f t="shared" si="124"/>
        <v>#N/A</v>
      </c>
      <c r="BL194" s="154" t="e">
        <f t="shared" si="125"/>
        <v>#N/A</v>
      </c>
      <c r="BM194" s="154" t="e">
        <f t="shared" si="126"/>
        <v>#N/A</v>
      </c>
      <c r="BN194" s="164" t="e">
        <f t="shared" si="127"/>
        <v>#N/A</v>
      </c>
      <c r="BO194" s="165" t="e">
        <f t="shared" si="128"/>
        <v>#N/A</v>
      </c>
      <c r="BP194" s="154" t="e">
        <f t="shared" si="129"/>
        <v>#N/A</v>
      </c>
      <c r="BQ194" s="155" t="e">
        <f t="shared" si="130"/>
        <v>#N/A</v>
      </c>
      <c r="BR194" s="153" t="e">
        <f t="shared" si="131"/>
        <v>#N/A</v>
      </c>
      <c r="BS194" s="154" t="e">
        <f t="shared" si="132"/>
        <v>#N/A</v>
      </c>
      <c r="BT194" s="164" t="e">
        <f t="shared" si="133"/>
        <v>#N/A</v>
      </c>
      <c r="BU194" s="165" t="e">
        <f t="shared" si="134"/>
        <v>#N/A</v>
      </c>
      <c r="BV194" s="154" t="e">
        <f t="shared" si="135"/>
        <v>#N/A</v>
      </c>
      <c r="BW194" s="154" t="e">
        <f t="shared" si="136"/>
        <v>#N/A</v>
      </c>
      <c r="BX194" s="164" t="e">
        <f t="shared" si="137"/>
        <v>#N/A</v>
      </c>
      <c r="BY194" s="165" t="e">
        <f t="shared" si="138"/>
        <v>#N/A</v>
      </c>
      <c r="BZ194" s="154" t="e">
        <f t="shared" si="139"/>
        <v>#N/A</v>
      </c>
      <c r="CA194" s="154" t="e">
        <f t="shared" si="140"/>
        <v>#N/A</v>
      </c>
      <c r="CB194" s="164" t="e">
        <f t="shared" si="141"/>
        <v>#N/A</v>
      </c>
      <c r="CC194" s="165" t="e">
        <f t="shared" si="142"/>
        <v>#N/A</v>
      </c>
      <c r="CD194" s="154" t="e">
        <f t="shared" si="143"/>
        <v>#N/A</v>
      </c>
      <c r="CE194" s="155" t="e">
        <f t="shared" si="144"/>
        <v>#N/A</v>
      </c>
    </row>
    <row r="195" spans="1:83" s="59" customFormat="1" hidden="1" x14ac:dyDescent="0.2">
      <c r="B195" s="59" t="e">
        <f t="shared" si="86"/>
        <v>#N/A</v>
      </c>
      <c r="C195" s="67" t="e">
        <f t="shared" si="83"/>
        <v>#N/A</v>
      </c>
      <c r="D195" s="67"/>
      <c r="E195" s="67" t="e">
        <f>IF(C195&lt;&gt;" ",$B$9, " ")</f>
        <v>#N/A</v>
      </c>
      <c r="F195" s="68" t="e">
        <f>IF(C195&lt;&gt;" ",((10.4394*(($C195^1.852)/(($B$59^1.852)*(VLOOKUP($B$17,'Hidden Data'!$A$4:$E$17,(IF($B$18="SCH 40",3,IF($B$18="SCH 80",4,5))))^4.8655))*$B$16))+IF($B$15&lt;2,0,(10.4394*((($C$19/100*$C195)^1.852)/(($B$59^1.852)*(VLOOKUP($B$20,'Hidden Data'!$A$4:$E$17,(IF($B$21="SCH 40",3,IF($B$21="SCH 80",4,5))))^4.8655))*$B$19)))+IF($B$15&lt;3,0,(10.4394*((($C$22/100*$C195)^1.852)/(($B$59^1.852)*(VLOOKUP($B$23,'Hidden Data'!$A$4:$E$17,(IF($B$24="SCH 40",3,IF($B$24="SCH 80",4,5))))^4.8655))*$B$22)))+K195+L195+M195+P195+Q195+R195+S195+T195)*(1+$B$42/100), " ")</f>
        <v>#N/A</v>
      </c>
      <c r="G195" s="68" t="e">
        <f t="shared" ref="G195:G201" si="145">IF(C195&lt;&gt;" ",E195+F195, " ")</f>
        <v>#N/A</v>
      </c>
      <c r="H195" s="68"/>
      <c r="I195" s="68" t="e">
        <f t="shared" si="78"/>
        <v>#N/A</v>
      </c>
      <c r="J195" s="68" t="e">
        <f>IF(C195&lt;&gt;" ",IF($B$48="Spider Valve",($C195/448.83*(('Spider Valve Sizing'!$B$10^2*19.64*$B$60*SQRT($B$49))/'Spider Valve Sizing'!$B$25))^2/(2*$B$60^2*(PI()/4*('Spider Valve Sizing'!$B$10/12)^2)^2*32.2),0)," ")</f>
        <v>#N/A</v>
      </c>
      <c r="K195" s="68" t="e">
        <f>IF(C195&lt;&gt;" ",(IF($B$26="No",0,(10.4394*(((1/$B$27*$C195)^1.852)/(($B$59^1.852)*(VLOOKUP($B$29,'Hidden Data'!$A$4:$E$17,(IF($B$30="SCH 40",3,IF($B$30="SCH 80",4,5))))^4.8655))*($B$28/3)))))," ")</f>
        <v>#N/A</v>
      </c>
      <c r="L195" s="67" t="e">
        <f t="shared" si="79"/>
        <v>#N/A</v>
      </c>
      <c r="M195" s="67" t="e">
        <f t="shared" si="80"/>
        <v>#N/A</v>
      </c>
      <c r="N195" s="69">
        <f>IF($B$48="Low Pressure Pipe",(IF($C195&lt;&gt;" ",($B$50*$AC$564)," ")),IF($B$48="Spider Valve",(IF($C195&lt;&gt;" ",(($B$60*(PI()/4*'Spider Valve Sizing'!$B$10^2)/144*SQRT(2*32.2*$B$49))*448.83)/(('Spider Valve Sizing'!$B$10^2*19.64*$B$60*SQRT($B$49))/'Spider Valve Sizing'!$B$25)," ")),IF(AND(OR($B$48="Non-Pressurized",$B$48="force main")=TRUE,$C$49="yes"),$F$49,NA())))</f>
        <v>30</v>
      </c>
      <c r="O195" s="68" t="e">
        <f t="shared" si="81"/>
        <v>#N/A</v>
      </c>
      <c r="P195" s="68" t="e">
        <f>IF($C195&lt;&gt;" ",IF($A$34="",0,(10.4394*((($C195*$D$34/100)^1.852)/(($B$59^1.852)*(VLOOKUP($B$34,'Hidden Data'!$A$4:$E$17,(IF($B$18="SCH 40",3,IF($B$18="SCH 80",4,5))))^4.8655))*'Hidden Data'!$E$118)))," ")</f>
        <v>#N/A</v>
      </c>
      <c r="Q195" s="68" t="e">
        <f>IF($C195&lt;&gt;" ",IF($A$35="",0,(10.4394*((($C195*$D$35/100)^1.852)/(($B$59^1.852)*(VLOOKUP($B$35,'Hidden Data'!$A$4:$E$17,(IF($B$18="SCH 40",3,IF($B$18="SCH 80",4,5))))^4.8655))*'Hidden Data'!$E$119)))," ")</f>
        <v>#N/A</v>
      </c>
      <c r="R195" s="68" t="e">
        <f>IF($C195&lt;&gt;" ",IF($A$36="",0,(10.4394*((($C195*$D$36/100)^1.852)/(($B$59^1.852)*(VLOOKUP($B$36,'Hidden Data'!$A$4:$E$17,(IF($B$18="SCH 40",3,IF($B$18="SCH 80",4,5))))^4.8655))*'Hidden Data'!$E$120)))," ")</f>
        <v>#N/A</v>
      </c>
      <c r="S195" s="68" t="e">
        <f>IF($C195&lt;&gt;" ",IF($A$37="",0,(10.4394*((($C195*$D$37/100)^1.852)/(($B$59^1.852)*(VLOOKUP($B$37,'Hidden Data'!$A$4:$E$17,(IF($B$18="SCH 40",3,IF($B$18="SCH 80",4,5))))^4.8655))*'Hidden Data'!$E$121)))," ")</f>
        <v>#N/A</v>
      </c>
      <c r="T195" s="68" t="e">
        <f>IF($C195&lt;&gt;" ",IF($A$38="",0,(10.4394*((($C195*$D$38/100)^1.852)/(($B$59^1.852)*(VLOOKUP($B$38,'Hidden Data'!$A$4:$E$17,(IF($B$18="SCH 40",3,IF($B$18="SCH 80",4,5))))^4.8655))*'Hidden Data'!$E$122)))," ")</f>
        <v>#N/A</v>
      </c>
      <c r="U195" s="67" t="e">
        <f t="shared" si="82"/>
        <v>#N/A</v>
      </c>
      <c r="V195" s="175" t="e">
        <f t="shared" si="84"/>
        <v>#N/A</v>
      </c>
      <c r="W195" s="175" t="e">
        <f t="shared" si="85"/>
        <v>#N/A</v>
      </c>
      <c r="Z195" s="141" t="e">
        <f t="shared" si="87"/>
        <v>#N/A</v>
      </c>
      <c r="AA195" s="141" t="e">
        <f t="shared" si="88"/>
        <v>#N/A</v>
      </c>
      <c r="AB195" s="153" t="e">
        <f t="shared" si="89"/>
        <v>#N/A</v>
      </c>
      <c r="AC195" s="154" t="e">
        <f t="shared" si="90"/>
        <v>#N/A</v>
      </c>
      <c r="AD195" s="164" t="e">
        <f t="shared" si="91"/>
        <v>#N/A</v>
      </c>
      <c r="AE195" s="165" t="e">
        <f t="shared" si="92"/>
        <v>#N/A</v>
      </c>
      <c r="AF195" s="154" t="e">
        <f t="shared" si="93"/>
        <v>#N/A</v>
      </c>
      <c r="AG195" s="154" t="e">
        <f t="shared" si="94"/>
        <v>#N/A</v>
      </c>
      <c r="AH195" s="164" t="e">
        <f t="shared" si="95"/>
        <v>#N/A</v>
      </c>
      <c r="AI195" s="165" t="e">
        <f t="shared" si="96"/>
        <v>#N/A</v>
      </c>
      <c r="AJ195" s="154" t="e">
        <f t="shared" si="97"/>
        <v>#N/A</v>
      </c>
      <c r="AK195" s="154" t="e">
        <f t="shared" si="98"/>
        <v>#N/A</v>
      </c>
      <c r="AL195" s="164" t="e">
        <f t="shared" si="99"/>
        <v>#N/A</v>
      </c>
      <c r="AM195" s="165" t="e">
        <f t="shared" si="100"/>
        <v>#N/A</v>
      </c>
      <c r="AN195" s="154" t="e">
        <f t="shared" si="101"/>
        <v>#N/A</v>
      </c>
      <c r="AO195" s="155" t="e">
        <f t="shared" si="102"/>
        <v>#N/A</v>
      </c>
      <c r="AP195" s="153" t="e">
        <f t="shared" si="103"/>
        <v>#N/A</v>
      </c>
      <c r="AQ195" s="154" t="e">
        <f t="shared" si="104"/>
        <v>#N/A</v>
      </c>
      <c r="AR195" s="164" t="e">
        <f t="shared" si="105"/>
        <v>#N/A</v>
      </c>
      <c r="AS195" s="165" t="e">
        <f t="shared" si="106"/>
        <v>#N/A</v>
      </c>
      <c r="AT195" s="154" t="e">
        <f t="shared" si="107"/>
        <v>#N/A</v>
      </c>
      <c r="AU195" s="154" t="e">
        <f t="shared" si="108"/>
        <v>#N/A</v>
      </c>
      <c r="AV195" s="164" t="e">
        <f t="shared" si="109"/>
        <v>#N/A</v>
      </c>
      <c r="AW195" s="165" t="e">
        <f t="shared" si="110"/>
        <v>#N/A</v>
      </c>
      <c r="AX195" s="154" t="e">
        <f t="shared" si="111"/>
        <v>#N/A</v>
      </c>
      <c r="AY195" s="154" t="e">
        <f t="shared" si="112"/>
        <v>#N/A</v>
      </c>
      <c r="AZ195" s="164" t="e">
        <f t="shared" si="113"/>
        <v>#N/A</v>
      </c>
      <c r="BA195" s="165" t="e">
        <f t="shared" si="114"/>
        <v>#N/A</v>
      </c>
      <c r="BB195" s="154" t="e">
        <f t="shared" si="115"/>
        <v>#N/A</v>
      </c>
      <c r="BC195" s="155" t="e">
        <f t="shared" si="116"/>
        <v>#N/A</v>
      </c>
      <c r="BD195" s="153" t="e">
        <f t="shared" si="117"/>
        <v>#N/A</v>
      </c>
      <c r="BE195" s="154" t="e">
        <f t="shared" si="118"/>
        <v>#N/A</v>
      </c>
      <c r="BF195" s="164" t="e">
        <f t="shared" si="119"/>
        <v>#N/A</v>
      </c>
      <c r="BG195" s="165" t="e">
        <f t="shared" si="120"/>
        <v>#N/A</v>
      </c>
      <c r="BH195" s="154" t="e">
        <f t="shared" si="121"/>
        <v>#N/A</v>
      </c>
      <c r="BI195" s="154" t="e">
        <f t="shared" si="122"/>
        <v>#N/A</v>
      </c>
      <c r="BJ195" s="164" t="e">
        <f t="shared" si="123"/>
        <v>#N/A</v>
      </c>
      <c r="BK195" s="165" t="e">
        <f t="shared" si="124"/>
        <v>#N/A</v>
      </c>
      <c r="BL195" s="154" t="e">
        <f t="shared" si="125"/>
        <v>#N/A</v>
      </c>
      <c r="BM195" s="154" t="e">
        <f t="shared" si="126"/>
        <v>#N/A</v>
      </c>
      <c r="BN195" s="164" t="e">
        <f t="shared" si="127"/>
        <v>#N/A</v>
      </c>
      <c r="BO195" s="165" t="e">
        <f t="shared" si="128"/>
        <v>#N/A</v>
      </c>
      <c r="BP195" s="154" t="e">
        <f t="shared" si="129"/>
        <v>#N/A</v>
      </c>
      <c r="BQ195" s="155" t="e">
        <f t="shared" si="130"/>
        <v>#N/A</v>
      </c>
      <c r="BR195" s="153" t="e">
        <f t="shared" si="131"/>
        <v>#N/A</v>
      </c>
      <c r="BS195" s="154" t="e">
        <f t="shared" si="132"/>
        <v>#N/A</v>
      </c>
      <c r="BT195" s="164" t="e">
        <f t="shared" si="133"/>
        <v>#N/A</v>
      </c>
      <c r="BU195" s="165" t="e">
        <f t="shared" si="134"/>
        <v>#N/A</v>
      </c>
      <c r="BV195" s="154" t="e">
        <f t="shared" si="135"/>
        <v>#N/A</v>
      </c>
      <c r="BW195" s="154" t="e">
        <f t="shared" si="136"/>
        <v>#N/A</v>
      </c>
      <c r="BX195" s="164" t="e">
        <f t="shared" si="137"/>
        <v>#N/A</v>
      </c>
      <c r="BY195" s="165" t="e">
        <f t="shared" si="138"/>
        <v>#N/A</v>
      </c>
      <c r="BZ195" s="154" t="e">
        <f t="shared" si="139"/>
        <v>#N/A</v>
      </c>
      <c r="CA195" s="154" t="e">
        <f t="shared" si="140"/>
        <v>#N/A</v>
      </c>
      <c r="CB195" s="164" t="e">
        <f t="shared" si="141"/>
        <v>#N/A</v>
      </c>
      <c r="CC195" s="165" t="e">
        <f t="shared" si="142"/>
        <v>#N/A</v>
      </c>
      <c r="CD195" s="154" t="e">
        <f t="shared" si="143"/>
        <v>#N/A</v>
      </c>
      <c r="CE195" s="155" t="e">
        <f t="shared" si="144"/>
        <v>#N/A</v>
      </c>
    </row>
    <row r="196" spans="1:83" s="59" customFormat="1" hidden="1" x14ac:dyDescent="0.2">
      <c r="B196" s="59" t="e">
        <f t="shared" si="86"/>
        <v>#N/A</v>
      </c>
      <c r="C196" s="67" t="e">
        <f t="shared" si="83"/>
        <v>#N/A</v>
      </c>
      <c r="D196" s="67"/>
      <c r="E196" s="67" t="e">
        <f>IF(C196&lt;&gt;" ",$B$9, " ")</f>
        <v>#N/A</v>
      </c>
      <c r="F196" s="68" t="e">
        <f>IF(C196&lt;&gt;" ",((10.4394*(($C196^1.852)/(($B$59^1.852)*(VLOOKUP($B$17,'Hidden Data'!$A$4:$E$17,(IF($B$18="SCH 40",3,IF($B$18="SCH 80",4,5))))^4.8655))*$B$16))+IF($B$15&lt;2,0,(10.4394*((($C$19/100*$C196)^1.852)/(($B$59^1.852)*(VLOOKUP($B$20,'Hidden Data'!$A$4:$E$17,(IF($B$21="SCH 40",3,IF($B$21="SCH 80",4,5))))^4.8655))*$B$19)))+IF($B$15&lt;3,0,(10.4394*((($C$22/100*$C196)^1.852)/(($B$59^1.852)*(VLOOKUP($B$23,'Hidden Data'!$A$4:$E$17,(IF($B$24="SCH 40",3,IF($B$24="SCH 80",4,5))))^4.8655))*$B$22)))+K196+L196+M196+P196+Q196+R196+S196+T196)*(1+$B$42/100), " ")</f>
        <v>#N/A</v>
      </c>
      <c r="G196" s="68" t="e">
        <f t="shared" si="145"/>
        <v>#N/A</v>
      </c>
      <c r="H196" s="68"/>
      <c r="I196" s="68" t="e">
        <f t="shared" si="78"/>
        <v>#N/A</v>
      </c>
      <c r="J196" s="68" t="e">
        <f>IF(C196&lt;&gt;" ",IF($B$48="Spider Valve",($C196/448.83*(('Spider Valve Sizing'!$B$10^2*19.64*$B$60*SQRT($B$49))/'Spider Valve Sizing'!$B$25))^2/(2*$B$60^2*(PI()/4*('Spider Valve Sizing'!$B$10/12)^2)^2*32.2),0)," ")</f>
        <v>#N/A</v>
      </c>
      <c r="K196" s="68" t="e">
        <f>IF(C196&lt;&gt;" ",(IF($B$26="No",0,(10.4394*(((1/$B$27*$C196)^1.852)/(($B$59^1.852)*(VLOOKUP($B$29,'Hidden Data'!$A$4:$E$17,(IF($B$30="SCH 40",3,IF($B$30="SCH 80",4,5))))^4.8655))*($B$28/3)))))," ")</f>
        <v>#N/A</v>
      </c>
      <c r="L196" s="67" t="e">
        <f t="shared" si="79"/>
        <v>#N/A</v>
      </c>
      <c r="M196" s="67" t="e">
        <f t="shared" si="80"/>
        <v>#N/A</v>
      </c>
      <c r="N196" s="69">
        <f>IF($B$48="Low Pressure Pipe",(IF($C196&lt;&gt;" ",($B$50*$AC$564)," ")),IF($B$48="Spider Valve",(IF($C196&lt;&gt;" ",(($B$60*(PI()/4*'Spider Valve Sizing'!$B$10^2)/144*SQRT(2*32.2*$B$49))*448.83)/(('Spider Valve Sizing'!$B$10^2*19.64*$B$60*SQRT($B$49))/'Spider Valve Sizing'!$B$25)," ")),IF(AND(OR($B$48="Non-Pressurized",$B$48="force main")=TRUE,$C$49="yes"),$F$49,NA())))</f>
        <v>30</v>
      </c>
      <c r="O196" s="68" t="e">
        <f t="shared" si="81"/>
        <v>#N/A</v>
      </c>
      <c r="P196" s="68" t="e">
        <f>IF($C196&lt;&gt;" ",IF($A$34="",0,(10.4394*((($C196*$D$34/100)^1.852)/(($B$59^1.852)*(VLOOKUP($B$34,'Hidden Data'!$A$4:$E$17,(IF($B$18="SCH 40",3,IF($B$18="SCH 80",4,5))))^4.8655))*'Hidden Data'!$E$118)))," ")</f>
        <v>#N/A</v>
      </c>
      <c r="Q196" s="68" t="e">
        <f>IF($C196&lt;&gt;" ",IF($A$35="",0,(10.4394*((($C196*$D$35/100)^1.852)/(($B$59^1.852)*(VLOOKUP($B$35,'Hidden Data'!$A$4:$E$17,(IF($B$18="SCH 40",3,IF($B$18="SCH 80",4,5))))^4.8655))*'Hidden Data'!$E$119)))," ")</f>
        <v>#N/A</v>
      </c>
      <c r="R196" s="68" t="e">
        <f>IF($C196&lt;&gt;" ",IF($A$36="",0,(10.4394*((($C196*$D$36/100)^1.852)/(($B$59^1.852)*(VLOOKUP($B$36,'Hidden Data'!$A$4:$E$17,(IF($B$18="SCH 40",3,IF($B$18="SCH 80",4,5))))^4.8655))*'Hidden Data'!$E$120)))," ")</f>
        <v>#N/A</v>
      </c>
      <c r="S196" s="68" t="e">
        <f>IF($C196&lt;&gt;" ",IF($A$37="",0,(10.4394*((($C196*$D$37/100)^1.852)/(($B$59^1.852)*(VLOOKUP($B$37,'Hidden Data'!$A$4:$E$17,(IF($B$18="SCH 40",3,IF($B$18="SCH 80",4,5))))^4.8655))*'Hidden Data'!$E$121)))," ")</f>
        <v>#N/A</v>
      </c>
      <c r="T196" s="68" t="e">
        <f>IF($C196&lt;&gt;" ",IF($A$38="",0,(10.4394*((($C196*$D$38/100)^1.852)/(($B$59^1.852)*(VLOOKUP($B$38,'Hidden Data'!$A$4:$E$17,(IF($B$18="SCH 40",3,IF($B$18="SCH 80",4,5))))^4.8655))*'Hidden Data'!$E$122)))," ")</f>
        <v>#N/A</v>
      </c>
      <c r="U196" s="67" t="e">
        <f t="shared" si="82"/>
        <v>#N/A</v>
      </c>
      <c r="V196" s="175" t="e">
        <f t="shared" si="84"/>
        <v>#N/A</v>
      </c>
      <c r="W196" s="175" t="e">
        <f t="shared" si="85"/>
        <v>#N/A</v>
      </c>
      <c r="Z196" s="141" t="e">
        <f t="shared" si="87"/>
        <v>#N/A</v>
      </c>
      <c r="AA196" s="141" t="e">
        <f t="shared" si="88"/>
        <v>#N/A</v>
      </c>
      <c r="AB196" s="153" t="e">
        <f t="shared" si="89"/>
        <v>#N/A</v>
      </c>
      <c r="AC196" s="154" t="e">
        <f t="shared" si="90"/>
        <v>#N/A</v>
      </c>
      <c r="AD196" s="164" t="e">
        <f t="shared" si="91"/>
        <v>#N/A</v>
      </c>
      <c r="AE196" s="165" t="e">
        <f t="shared" si="92"/>
        <v>#N/A</v>
      </c>
      <c r="AF196" s="154" t="e">
        <f t="shared" si="93"/>
        <v>#N/A</v>
      </c>
      <c r="AG196" s="154" t="e">
        <f t="shared" si="94"/>
        <v>#N/A</v>
      </c>
      <c r="AH196" s="164" t="e">
        <f t="shared" si="95"/>
        <v>#N/A</v>
      </c>
      <c r="AI196" s="165" t="e">
        <f t="shared" si="96"/>
        <v>#N/A</v>
      </c>
      <c r="AJ196" s="154" t="e">
        <f t="shared" si="97"/>
        <v>#N/A</v>
      </c>
      <c r="AK196" s="154" t="e">
        <f t="shared" si="98"/>
        <v>#N/A</v>
      </c>
      <c r="AL196" s="164" t="e">
        <f t="shared" si="99"/>
        <v>#N/A</v>
      </c>
      <c r="AM196" s="165" t="e">
        <f t="shared" si="100"/>
        <v>#N/A</v>
      </c>
      <c r="AN196" s="154" t="e">
        <f t="shared" si="101"/>
        <v>#N/A</v>
      </c>
      <c r="AO196" s="155" t="e">
        <f t="shared" si="102"/>
        <v>#N/A</v>
      </c>
      <c r="AP196" s="153" t="e">
        <f t="shared" si="103"/>
        <v>#N/A</v>
      </c>
      <c r="AQ196" s="154" t="e">
        <f t="shared" si="104"/>
        <v>#N/A</v>
      </c>
      <c r="AR196" s="164" t="e">
        <f t="shared" si="105"/>
        <v>#N/A</v>
      </c>
      <c r="AS196" s="165" t="e">
        <f t="shared" si="106"/>
        <v>#N/A</v>
      </c>
      <c r="AT196" s="154" t="e">
        <f t="shared" si="107"/>
        <v>#N/A</v>
      </c>
      <c r="AU196" s="154" t="e">
        <f t="shared" si="108"/>
        <v>#N/A</v>
      </c>
      <c r="AV196" s="164" t="e">
        <f t="shared" si="109"/>
        <v>#N/A</v>
      </c>
      <c r="AW196" s="165" t="e">
        <f t="shared" si="110"/>
        <v>#N/A</v>
      </c>
      <c r="AX196" s="154" t="e">
        <f t="shared" si="111"/>
        <v>#N/A</v>
      </c>
      <c r="AY196" s="154" t="e">
        <f t="shared" si="112"/>
        <v>#N/A</v>
      </c>
      <c r="AZ196" s="164" t="e">
        <f t="shared" si="113"/>
        <v>#N/A</v>
      </c>
      <c r="BA196" s="165" t="e">
        <f t="shared" si="114"/>
        <v>#N/A</v>
      </c>
      <c r="BB196" s="154" t="e">
        <f t="shared" si="115"/>
        <v>#N/A</v>
      </c>
      <c r="BC196" s="155" t="e">
        <f t="shared" si="116"/>
        <v>#N/A</v>
      </c>
      <c r="BD196" s="153" t="e">
        <f t="shared" si="117"/>
        <v>#N/A</v>
      </c>
      <c r="BE196" s="154" t="e">
        <f t="shared" si="118"/>
        <v>#N/A</v>
      </c>
      <c r="BF196" s="164" t="e">
        <f t="shared" si="119"/>
        <v>#N/A</v>
      </c>
      <c r="BG196" s="165" t="e">
        <f t="shared" si="120"/>
        <v>#N/A</v>
      </c>
      <c r="BH196" s="154" t="e">
        <f t="shared" si="121"/>
        <v>#N/A</v>
      </c>
      <c r="BI196" s="154" t="e">
        <f t="shared" si="122"/>
        <v>#N/A</v>
      </c>
      <c r="BJ196" s="164" t="e">
        <f t="shared" si="123"/>
        <v>#N/A</v>
      </c>
      <c r="BK196" s="165" t="e">
        <f t="shared" si="124"/>
        <v>#N/A</v>
      </c>
      <c r="BL196" s="154" t="e">
        <f t="shared" si="125"/>
        <v>#N/A</v>
      </c>
      <c r="BM196" s="154" t="e">
        <f t="shared" si="126"/>
        <v>#N/A</v>
      </c>
      <c r="BN196" s="164" t="e">
        <f t="shared" si="127"/>
        <v>#N/A</v>
      </c>
      <c r="BO196" s="165" t="e">
        <f t="shared" si="128"/>
        <v>#N/A</v>
      </c>
      <c r="BP196" s="154" t="e">
        <f t="shared" si="129"/>
        <v>#N/A</v>
      </c>
      <c r="BQ196" s="155" t="e">
        <f t="shared" si="130"/>
        <v>#N/A</v>
      </c>
      <c r="BR196" s="153" t="e">
        <f t="shared" si="131"/>
        <v>#N/A</v>
      </c>
      <c r="BS196" s="154" t="e">
        <f t="shared" si="132"/>
        <v>#N/A</v>
      </c>
      <c r="BT196" s="164" t="e">
        <f t="shared" si="133"/>
        <v>#N/A</v>
      </c>
      <c r="BU196" s="165" t="e">
        <f t="shared" si="134"/>
        <v>#N/A</v>
      </c>
      <c r="BV196" s="154" t="e">
        <f t="shared" si="135"/>
        <v>#N/A</v>
      </c>
      <c r="BW196" s="154" t="e">
        <f t="shared" si="136"/>
        <v>#N/A</v>
      </c>
      <c r="BX196" s="164" t="e">
        <f t="shared" si="137"/>
        <v>#N/A</v>
      </c>
      <c r="BY196" s="165" t="e">
        <f t="shared" si="138"/>
        <v>#N/A</v>
      </c>
      <c r="BZ196" s="154" t="e">
        <f t="shared" si="139"/>
        <v>#N/A</v>
      </c>
      <c r="CA196" s="154" t="e">
        <f t="shared" si="140"/>
        <v>#N/A</v>
      </c>
      <c r="CB196" s="164" t="e">
        <f t="shared" si="141"/>
        <v>#N/A</v>
      </c>
      <c r="CC196" s="165" t="e">
        <f t="shared" si="142"/>
        <v>#N/A</v>
      </c>
      <c r="CD196" s="154" t="e">
        <f t="shared" si="143"/>
        <v>#N/A</v>
      </c>
      <c r="CE196" s="155" t="e">
        <f t="shared" si="144"/>
        <v>#N/A</v>
      </c>
    </row>
    <row r="197" spans="1:83" s="59" customFormat="1" hidden="1" x14ac:dyDescent="0.2">
      <c r="B197" s="59" t="e">
        <f t="shared" si="86"/>
        <v>#N/A</v>
      </c>
      <c r="C197" s="67" t="e">
        <f t="shared" si="83"/>
        <v>#N/A</v>
      </c>
      <c r="D197" s="67"/>
      <c r="E197" s="67" t="e">
        <f>IF(C197&lt;&gt;" ",$B$9, " ")</f>
        <v>#N/A</v>
      </c>
      <c r="F197" s="68" t="e">
        <f>IF(C197&lt;&gt;" ",((10.4394*(($C197^1.852)/(($B$59^1.852)*(VLOOKUP($B$17,'Hidden Data'!$A$4:$E$17,(IF($B$18="SCH 40",3,IF($B$18="SCH 80",4,5))))^4.8655))*$B$16))+IF($B$15&lt;2,0,(10.4394*((($C$19/100*$C197)^1.852)/(($B$59^1.852)*(VLOOKUP($B$20,'Hidden Data'!$A$4:$E$17,(IF($B$21="SCH 40",3,IF($B$21="SCH 80",4,5))))^4.8655))*$B$19)))+IF($B$15&lt;3,0,(10.4394*((($C$22/100*$C197)^1.852)/(($B$59^1.852)*(VLOOKUP($B$23,'Hidden Data'!$A$4:$E$17,(IF($B$24="SCH 40",3,IF($B$24="SCH 80",4,5))))^4.8655))*$B$22)))+K197+L197+M197+P197+Q197+R197+S197+T197)*(1+$B$42/100), " ")</f>
        <v>#N/A</v>
      </c>
      <c r="G197" s="68" t="e">
        <f t="shared" si="145"/>
        <v>#N/A</v>
      </c>
      <c r="H197" s="68"/>
      <c r="I197" s="68" t="e">
        <f t="shared" si="78"/>
        <v>#N/A</v>
      </c>
      <c r="J197" s="68" t="e">
        <f>IF(C197&lt;&gt;" ",IF($B$48="Spider Valve",($C197/448.83*(('Spider Valve Sizing'!$B$10^2*19.64*$B$60*SQRT($B$49))/'Spider Valve Sizing'!$B$25))^2/(2*$B$60^2*(PI()/4*('Spider Valve Sizing'!$B$10/12)^2)^2*32.2),0)," ")</f>
        <v>#N/A</v>
      </c>
      <c r="K197" s="68" t="e">
        <f>IF(C197&lt;&gt;" ",(IF($B$26="No",0,(10.4394*(((1/$B$27*$C197)^1.852)/(($B$59^1.852)*(VLOOKUP($B$29,'Hidden Data'!$A$4:$E$17,(IF($B$30="SCH 40",3,IF($B$30="SCH 80",4,5))))^4.8655))*($B$28/3)))))," ")</f>
        <v>#N/A</v>
      </c>
      <c r="L197" s="67" t="e">
        <f t="shared" si="79"/>
        <v>#N/A</v>
      </c>
      <c r="M197" s="67" t="e">
        <f t="shared" si="80"/>
        <v>#N/A</v>
      </c>
      <c r="N197" s="69">
        <f>IF($B$48="Low Pressure Pipe",(IF($C197&lt;&gt;" ",($B$50*$AC$564)," ")),IF($B$48="Spider Valve",(IF($C197&lt;&gt;" ",(($B$60*(PI()/4*'Spider Valve Sizing'!$B$10^2)/144*SQRT(2*32.2*$B$49))*448.83)/(('Spider Valve Sizing'!$B$10^2*19.64*$B$60*SQRT($B$49))/'Spider Valve Sizing'!$B$25)," ")),IF(AND(OR($B$48="Non-Pressurized",$B$48="force main")=TRUE,$C$49="yes"),$F$49,NA())))</f>
        <v>30</v>
      </c>
      <c r="O197" s="68" t="e">
        <f t="shared" si="81"/>
        <v>#N/A</v>
      </c>
      <c r="P197" s="68" t="e">
        <f>IF($C197&lt;&gt;" ",IF($A$34="",0,(10.4394*((($C197*$D$34/100)^1.852)/(($B$59^1.852)*(VLOOKUP($B$34,'Hidden Data'!$A$4:$E$17,(IF($B$18="SCH 40",3,IF($B$18="SCH 80",4,5))))^4.8655))*'Hidden Data'!$E$118)))," ")</f>
        <v>#N/A</v>
      </c>
      <c r="Q197" s="68" t="e">
        <f>IF($C197&lt;&gt;" ",IF($A$35="",0,(10.4394*((($C197*$D$35/100)^1.852)/(($B$59^1.852)*(VLOOKUP($B$35,'Hidden Data'!$A$4:$E$17,(IF($B$18="SCH 40",3,IF($B$18="SCH 80",4,5))))^4.8655))*'Hidden Data'!$E$119)))," ")</f>
        <v>#N/A</v>
      </c>
      <c r="R197" s="68" t="e">
        <f>IF($C197&lt;&gt;" ",IF($A$36="",0,(10.4394*((($C197*$D$36/100)^1.852)/(($B$59^1.852)*(VLOOKUP($B$36,'Hidden Data'!$A$4:$E$17,(IF($B$18="SCH 40",3,IF($B$18="SCH 80",4,5))))^4.8655))*'Hidden Data'!$E$120)))," ")</f>
        <v>#N/A</v>
      </c>
      <c r="S197" s="68" t="e">
        <f>IF($C197&lt;&gt;" ",IF($A$37="",0,(10.4394*((($C197*$D$37/100)^1.852)/(($B$59^1.852)*(VLOOKUP($B$37,'Hidden Data'!$A$4:$E$17,(IF($B$18="SCH 40",3,IF($B$18="SCH 80",4,5))))^4.8655))*'Hidden Data'!$E$121)))," ")</f>
        <v>#N/A</v>
      </c>
      <c r="T197" s="68" t="e">
        <f>IF($C197&lt;&gt;" ",IF($A$38="",0,(10.4394*((($C197*$D$38/100)^1.852)/(($B$59^1.852)*(VLOOKUP($B$38,'Hidden Data'!$A$4:$E$17,(IF($B$18="SCH 40",3,IF($B$18="SCH 80",4,5))))^4.8655))*'Hidden Data'!$E$122)))," ")</f>
        <v>#N/A</v>
      </c>
      <c r="U197" s="67" t="e">
        <f t="shared" si="82"/>
        <v>#N/A</v>
      </c>
      <c r="V197" s="175" t="e">
        <f t="shared" si="84"/>
        <v>#N/A</v>
      </c>
      <c r="W197" s="175" t="e">
        <f t="shared" si="85"/>
        <v>#N/A</v>
      </c>
      <c r="Z197" s="141" t="e">
        <f t="shared" si="87"/>
        <v>#N/A</v>
      </c>
      <c r="AA197" s="141" t="e">
        <f t="shared" si="88"/>
        <v>#N/A</v>
      </c>
      <c r="AB197" s="153" t="e">
        <f t="shared" si="89"/>
        <v>#N/A</v>
      </c>
      <c r="AC197" s="154" t="e">
        <f t="shared" si="90"/>
        <v>#N/A</v>
      </c>
      <c r="AD197" s="164" t="e">
        <f t="shared" si="91"/>
        <v>#N/A</v>
      </c>
      <c r="AE197" s="165" t="e">
        <f t="shared" si="92"/>
        <v>#N/A</v>
      </c>
      <c r="AF197" s="154" t="e">
        <f t="shared" si="93"/>
        <v>#N/A</v>
      </c>
      <c r="AG197" s="154" t="e">
        <f t="shared" si="94"/>
        <v>#N/A</v>
      </c>
      <c r="AH197" s="164" t="e">
        <f t="shared" si="95"/>
        <v>#N/A</v>
      </c>
      <c r="AI197" s="165" t="e">
        <f t="shared" si="96"/>
        <v>#N/A</v>
      </c>
      <c r="AJ197" s="154" t="e">
        <f t="shared" si="97"/>
        <v>#N/A</v>
      </c>
      <c r="AK197" s="154" t="e">
        <f t="shared" si="98"/>
        <v>#N/A</v>
      </c>
      <c r="AL197" s="164" t="e">
        <f t="shared" si="99"/>
        <v>#N/A</v>
      </c>
      <c r="AM197" s="165" t="e">
        <f t="shared" si="100"/>
        <v>#N/A</v>
      </c>
      <c r="AN197" s="154" t="e">
        <f t="shared" si="101"/>
        <v>#N/A</v>
      </c>
      <c r="AO197" s="155" t="e">
        <f t="shared" si="102"/>
        <v>#N/A</v>
      </c>
      <c r="AP197" s="153" t="e">
        <f t="shared" si="103"/>
        <v>#N/A</v>
      </c>
      <c r="AQ197" s="154" t="e">
        <f t="shared" si="104"/>
        <v>#N/A</v>
      </c>
      <c r="AR197" s="164" t="e">
        <f t="shared" si="105"/>
        <v>#N/A</v>
      </c>
      <c r="AS197" s="165" t="e">
        <f t="shared" si="106"/>
        <v>#N/A</v>
      </c>
      <c r="AT197" s="154" t="e">
        <f t="shared" si="107"/>
        <v>#N/A</v>
      </c>
      <c r="AU197" s="154" t="e">
        <f t="shared" si="108"/>
        <v>#N/A</v>
      </c>
      <c r="AV197" s="164" t="e">
        <f t="shared" si="109"/>
        <v>#N/A</v>
      </c>
      <c r="AW197" s="165" t="e">
        <f t="shared" si="110"/>
        <v>#N/A</v>
      </c>
      <c r="AX197" s="154" t="e">
        <f t="shared" si="111"/>
        <v>#N/A</v>
      </c>
      <c r="AY197" s="154" t="e">
        <f t="shared" si="112"/>
        <v>#N/A</v>
      </c>
      <c r="AZ197" s="164" t="e">
        <f t="shared" si="113"/>
        <v>#N/A</v>
      </c>
      <c r="BA197" s="165" t="e">
        <f t="shared" si="114"/>
        <v>#N/A</v>
      </c>
      <c r="BB197" s="154" t="e">
        <f t="shared" si="115"/>
        <v>#N/A</v>
      </c>
      <c r="BC197" s="155" t="e">
        <f t="shared" si="116"/>
        <v>#N/A</v>
      </c>
      <c r="BD197" s="153" t="e">
        <f t="shared" si="117"/>
        <v>#N/A</v>
      </c>
      <c r="BE197" s="154" t="e">
        <f t="shared" si="118"/>
        <v>#N/A</v>
      </c>
      <c r="BF197" s="164" t="e">
        <f t="shared" si="119"/>
        <v>#N/A</v>
      </c>
      <c r="BG197" s="165" t="e">
        <f t="shared" si="120"/>
        <v>#N/A</v>
      </c>
      <c r="BH197" s="154" t="e">
        <f t="shared" si="121"/>
        <v>#N/A</v>
      </c>
      <c r="BI197" s="154" t="e">
        <f t="shared" si="122"/>
        <v>#N/A</v>
      </c>
      <c r="BJ197" s="164" t="e">
        <f t="shared" si="123"/>
        <v>#N/A</v>
      </c>
      <c r="BK197" s="165" t="e">
        <f t="shared" si="124"/>
        <v>#N/A</v>
      </c>
      <c r="BL197" s="154" t="e">
        <f t="shared" si="125"/>
        <v>#N/A</v>
      </c>
      <c r="BM197" s="154" t="e">
        <f t="shared" si="126"/>
        <v>#N/A</v>
      </c>
      <c r="BN197" s="164" t="e">
        <f t="shared" si="127"/>
        <v>#N/A</v>
      </c>
      <c r="BO197" s="165" t="e">
        <f t="shared" si="128"/>
        <v>#N/A</v>
      </c>
      <c r="BP197" s="154" t="e">
        <f t="shared" si="129"/>
        <v>#N/A</v>
      </c>
      <c r="BQ197" s="155" t="e">
        <f t="shared" si="130"/>
        <v>#N/A</v>
      </c>
      <c r="BR197" s="153" t="e">
        <f t="shared" si="131"/>
        <v>#N/A</v>
      </c>
      <c r="BS197" s="154" t="e">
        <f t="shared" si="132"/>
        <v>#N/A</v>
      </c>
      <c r="BT197" s="164" t="e">
        <f t="shared" si="133"/>
        <v>#N/A</v>
      </c>
      <c r="BU197" s="165" t="e">
        <f t="shared" si="134"/>
        <v>#N/A</v>
      </c>
      <c r="BV197" s="154" t="e">
        <f t="shared" si="135"/>
        <v>#N/A</v>
      </c>
      <c r="BW197" s="154" t="e">
        <f t="shared" si="136"/>
        <v>#N/A</v>
      </c>
      <c r="BX197" s="164" t="e">
        <f t="shared" si="137"/>
        <v>#N/A</v>
      </c>
      <c r="BY197" s="165" t="e">
        <f t="shared" si="138"/>
        <v>#N/A</v>
      </c>
      <c r="BZ197" s="154" t="e">
        <f t="shared" si="139"/>
        <v>#N/A</v>
      </c>
      <c r="CA197" s="154" t="e">
        <f t="shared" si="140"/>
        <v>#N/A</v>
      </c>
      <c r="CB197" s="164" t="e">
        <f t="shared" si="141"/>
        <v>#N/A</v>
      </c>
      <c r="CC197" s="165" t="e">
        <f t="shared" si="142"/>
        <v>#N/A</v>
      </c>
      <c r="CD197" s="154" t="e">
        <f t="shared" si="143"/>
        <v>#N/A</v>
      </c>
      <c r="CE197" s="155" t="e">
        <f t="shared" si="144"/>
        <v>#N/A</v>
      </c>
    </row>
    <row r="198" spans="1:83" s="59" customFormat="1" hidden="1" x14ac:dyDescent="0.2">
      <c r="B198" s="59" t="e">
        <f t="shared" si="86"/>
        <v>#N/A</v>
      </c>
      <c r="C198" s="67" t="e">
        <f t="shared" si="83"/>
        <v>#N/A</v>
      </c>
      <c r="D198" s="67"/>
      <c r="E198" s="67" t="e">
        <f>IF(C198&lt;&gt;" ",$B$9, " ")</f>
        <v>#N/A</v>
      </c>
      <c r="F198" s="68" t="e">
        <f>IF(C198&lt;&gt;" ",((10.4394*(($C198^1.852)/(($B$59^1.852)*(VLOOKUP($B$17,'Hidden Data'!$A$4:$E$17,(IF($B$18="SCH 40",3,IF($B$18="SCH 80",4,5))))^4.8655))*$B$16))+IF($B$15&lt;2,0,(10.4394*((($C$19/100*$C198)^1.852)/(($B$59^1.852)*(VLOOKUP($B$20,'Hidden Data'!$A$4:$E$17,(IF($B$21="SCH 40",3,IF($B$21="SCH 80",4,5))))^4.8655))*$B$19)))+IF($B$15&lt;3,0,(10.4394*((($C$22/100*$C198)^1.852)/(($B$59^1.852)*(VLOOKUP($B$23,'Hidden Data'!$A$4:$E$17,(IF($B$24="SCH 40",3,IF($B$24="SCH 80",4,5))))^4.8655))*$B$22)))+K198+L198+M198+P198+Q198+R198+S198+T198)*(1+$B$42/100), " ")</f>
        <v>#N/A</v>
      </c>
      <c r="G198" s="68" t="e">
        <f t="shared" si="145"/>
        <v>#N/A</v>
      </c>
      <c r="H198" s="68"/>
      <c r="I198" s="68" t="e">
        <f t="shared" si="78"/>
        <v>#N/A</v>
      </c>
      <c r="J198" s="68" t="e">
        <f>IF(C198&lt;&gt;" ",IF($B$48="Spider Valve",($C198/448.83*(('Spider Valve Sizing'!$B$10^2*19.64*$B$60*SQRT($B$49))/'Spider Valve Sizing'!$B$25))^2/(2*$B$60^2*(PI()/4*('Spider Valve Sizing'!$B$10/12)^2)^2*32.2),0)," ")</f>
        <v>#N/A</v>
      </c>
      <c r="K198" s="68" t="e">
        <f>IF(C198&lt;&gt;" ",(IF($B$26="No",0,(10.4394*(((1/$B$27*$C198)^1.852)/(($B$59^1.852)*(VLOOKUP($B$29,'Hidden Data'!$A$4:$E$17,(IF($B$30="SCH 40",3,IF($B$30="SCH 80",4,5))))^4.8655))*($B$28/3)))))," ")</f>
        <v>#N/A</v>
      </c>
      <c r="L198" s="67" t="e">
        <f t="shared" si="79"/>
        <v>#N/A</v>
      </c>
      <c r="M198" s="67" t="e">
        <f t="shared" si="80"/>
        <v>#N/A</v>
      </c>
      <c r="N198" s="69">
        <f>IF($B$48="Low Pressure Pipe",(IF($C198&lt;&gt;" ",($B$50*$AC$564)," ")),IF($B$48="Spider Valve",(IF($C198&lt;&gt;" ",(($B$60*(PI()/4*'Spider Valve Sizing'!$B$10^2)/144*SQRT(2*32.2*$B$49))*448.83)/(('Spider Valve Sizing'!$B$10^2*19.64*$B$60*SQRT($B$49))/'Spider Valve Sizing'!$B$25)," ")),IF(AND(OR($B$48="Non-Pressurized",$B$48="force main")=TRUE,$C$49="yes"),$F$49,NA())))</f>
        <v>30</v>
      </c>
      <c r="O198" s="68" t="e">
        <f t="shared" si="81"/>
        <v>#N/A</v>
      </c>
      <c r="P198" s="68" t="e">
        <f>IF($C198&lt;&gt;" ",IF($A$34="",0,(10.4394*((($C198*$D$34/100)^1.852)/(($B$59^1.852)*(VLOOKUP($B$34,'Hidden Data'!$A$4:$E$17,(IF($B$18="SCH 40",3,IF($B$18="SCH 80",4,5))))^4.8655))*'Hidden Data'!$E$118)))," ")</f>
        <v>#N/A</v>
      </c>
      <c r="Q198" s="68" t="e">
        <f>IF($C198&lt;&gt;" ",IF($A$35="",0,(10.4394*((($C198*$D$35/100)^1.852)/(($B$59^1.852)*(VLOOKUP($B$35,'Hidden Data'!$A$4:$E$17,(IF($B$18="SCH 40",3,IF($B$18="SCH 80",4,5))))^4.8655))*'Hidden Data'!$E$119)))," ")</f>
        <v>#N/A</v>
      </c>
      <c r="R198" s="68" t="e">
        <f>IF($C198&lt;&gt;" ",IF($A$36="",0,(10.4394*((($C198*$D$36/100)^1.852)/(($B$59^1.852)*(VLOOKUP($B$36,'Hidden Data'!$A$4:$E$17,(IF($B$18="SCH 40",3,IF($B$18="SCH 80",4,5))))^4.8655))*'Hidden Data'!$E$120)))," ")</f>
        <v>#N/A</v>
      </c>
      <c r="S198" s="68" t="e">
        <f>IF($C198&lt;&gt;" ",IF($A$37="",0,(10.4394*((($C198*$D$37/100)^1.852)/(($B$59^1.852)*(VLOOKUP($B$37,'Hidden Data'!$A$4:$E$17,(IF($B$18="SCH 40",3,IF($B$18="SCH 80",4,5))))^4.8655))*'Hidden Data'!$E$121)))," ")</f>
        <v>#N/A</v>
      </c>
      <c r="T198" s="68" t="e">
        <f>IF($C198&lt;&gt;" ",IF($A$38="",0,(10.4394*((($C198*$D$38/100)^1.852)/(($B$59^1.852)*(VLOOKUP($B$38,'Hidden Data'!$A$4:$E$17,(IF($B$18="SCH 40",3,IF($B$18="SCH 80",4,5))))^4.8655))*'Hidden Data'!$E$122)))," ")</f>
        <v>#N/A</v>
      </c>
      <c r="U198" s="67" t="e">
        <f t="shared" si="82"/>
        <v>#N/A</v>
      </c>
      <c r="V198" s="175" t="e">
        <f t="shared" si="84"/>
        <v>#N/A</v>
      </c>
      <c r="W198" s="175" t="e">
        <f t="shared" si="85"/>
        <v>#N/A</v>
      </c>
      <c r="Z198" s="141" t="e">
        <f t="shared" si="87"/>
        <v>#N/A</v>
      </c>
      <c r="AA198" s="141" t="e">
        <f t="shared" si="88"/>
        <v>#N/A</v>
      </c>
      <c r="AB198" s="153" t="e">
        <f t="shared" si="89"/>
        <v>#N/A</v>
      </c>
      <c r="AC198" s="154" t="e">
        <f t="shared" si="90"/>
        <v>#N/A</v>
      </c>
      <c r="AD198" s="164" t="e">
        <f t="shared" si="91"/>
        <v>#N/A</v>
      </c>
      <c r="AE198" s="165" t="e">
        <f t="shared" si="92"/>
        <v>#N/A</v>
      </c>
      <c r="AF198" s="154" t="e">
        <f t="shared" si="93"/>
        <v>#N/A</v>
      </c>
      <c r="AG198" s="154" t="e">
        <f t="shared" si="94"/>
        <v>#N/A</v>
      </c>
      <c r="AH198" s="164" t="e">
        <f t="shared" si="95"/>
        <v>#N/A</v>
      </c>
      <c r="AI198" s="165" t="e">
        <f t="shared" si="96"/>
        <v>#N/A</v>
      </c>
      <c r="AJ198" s="154" t="e">
        <f t="shared" si="97"/>
        <v>#N/A</v>
      </c>
      <c r="AK198" s="154" t="e">
        <f t="shared" si="98"/>
        <v>#N/A</v>
      </c>
      <c r="AL198" s="164" t="e">
        <f t="shared" si="99"/>
        <v>#N/A</v>
      </c>
      <c r="AM198" s="165" t="e">
        <f t="shared" si="100"/>
        <v>#N/A</v>
      </c>
      <c r="AN198" s="154" t="e">
        <f t="shared" si="101"/>
        <v>#N/A</v>
      </c>
      <c r="AO198" s="155" t="e">
        <f t="shared" si="102"/>
        <v>#N/A</v>
      </c>
      <c r="AP198" s="153" t="e">
        <f t="shared" si="103"/>
        <v>#N/A</v>
      </c>
      <c r="AQ198" s="154" t="e">
        <f t="shared" si="104"/>
        <v>#N/A</v>
      </c>
      <c r="AR198" s="164" t="e">
        <f t="shared" si="105"/>
        <v>#N/A</v>
      </c>
      <c r="AS198" s="165" t="e">
        <f t="shared" si="106"/>
        <v>#N/A</v>
      </c>
      <c r="AT198" s="154" t="e">
        <f t="shared" si="107"/>
        <v>#N/A</v>
      </c>
      <c r="AU198" s="154" t="e">
        <f t="shared" si="108"/>
        <v>#N/A</v>
      </c>
      <c r="AV198" s="164" t="e">
        <f t="shared" si="109"/>
        <v>#N/A</v>
      </c>
      <c r="AW198" s="165" t="e">
        <f t="shared" si="110"/>
        <v>#N/A</v>
      </c>
      <c r="AX198" s="154" t="e">
        <f t="shared" si="111"/>
        <v>#N/A</v>
      </c>
      <c r="AY198" s="154" t="e">
        <f t="shared" si="112"/>
        <v>#N/A</v>
      </c>
      <c r="AZ198" s="164" t="e">
        <f t="shared" si="113"/>
        <v>#N/A</v>
      </c>
      <c r="BA198" s="165" t="e">
        <f t="shared" si="114"/>
        <v>#N/A</v>
      </c>
      <c r="BB198" s="154" t="e">
        <f t="shared" si="115"/>
        <v>#N/A</v>
      </c>
      <c r="BC198" s="155" t="e">
        <f t="shared" si="116"/>
        <v>#N/A</v>
      </c>
      <c r="BD198" s="153" t="e">
        <f t="shared" si="117"/>
        <v>#N/A</v>
      </c>
      <c r="BE198" s="154" t="e">
        <f t="shared" si="118"/>
        <v>#N/A</v>
      </c>
      <c r="BF198" s="164" t="e">
        <f t="shared" si="119"/>
        <v>#N/A</v>
      </c>
      <c r="BG198" s="165" t="e">
        <f t="shared" si="120"/>
        <v>#N/A</v>
      </c>
      <c r="BH198" s="154" t="e">
        <f t="shared" si="121"/>
        <v>#N/A</v>
      </c>
      <c r="BI198" s="154" t="e">
        <f t="shared" si="122"/>
        <v>#N/A</v>
      </c>
      <c r="BJ198" s="164" t="e">
        <f t="shared" si="123"/>
        <v>#N/A</v>
      </c>
      <c r="BK198" s="165" t="e">
        <f t="shared" si="124"/>
        <v>#N/A</v>
      </c>
      <c r="BL198" s="154" t="e">
        <f t="shared" si="125"/>
        <v>#N/A</v>
      </c>
      <c r="BM198" s="154" t="e">
        <f t="shared" si="126"/>
        <v>#N/A</v>
      </c>
      <c r="BN198" s="164" t="e">
        <f t="shared" si="127"/>
        <v>#N/A</v>
      </c>
      <c r="BO198" s="165" t="e">
        <f t="shared" si="128"/>
        <v>#N/A</v>
      </c>
      <c r="BP198" s="154" t="e">
        <f t="shared" si="129"/>
        <v>#N/A</v>
      </c>
      <c r="BQ198" s="155" t="e">
        <f t="shared" si="130"/>
        <v>#N/A</v>
      </c>
      <c r="BR198" s="153" t="e">
        <f t="shared" si="131"/>
        <v>#N/A</v>
      </c>
      <c r="BS198" s="154" t="e">
        <f t="shared" si="132"/>
        <v>#N/A</v>
      </c>
      <c r="BT198" s="164" t="e">
        <f t="shared" si="133"/>
        <v>#N/A</v>
      </c>
      <c r="BU198" s="165" t="e">
        <f t="shared" si="134"/>
        <v>#N/A</v>
      </c>
      <c r="BV198" s="154" t="e">
        <f t="shared" si="135"/>
        <v>#N/A</v>
      </c>
      <c r="BW198" s="154" t="e">
        <f t="shared" si="136"/>
        <v>#N/A</v>
      </c>
      <c r="BX198" s="164" t="e">
        <f t="shared" si="137"/>
        <v>#N/A</v>
      </c>
      <c r="BY198" s="165" t="e">
        <f t="shared" si="138"/>
        <v>#N/A</v>
      </c>
      <c r="BZ198" s="154" t="e">
        <f t="shared" si="139"/>
        <v>#N/A</v>
      </c>
      <c r="CA198" s="154" t="e">
        <f t="shared" si="140"/>
        <v>#N/A</v>
      </c>
      <c r="CB198" s="164" t="e">
        <f t="shared" si="141"/>
        <v>#N/A</v>
      </c>
      <c r="CC198" s="165" t="e">
        <f t="shared" si="142"/>
        <v>#N/A</v>
      </c>
      <c r="CD198" s="154" t="e">
        <f t="shared" si="143"/>
        <v>#N/A</v>
      </c>
      <c r="CE198" s="155" t="e">
        <f t="shared" si="144"/>
        <v>#N/A</v>
      </c>
    </row>
    <row r="199" spans="1:83" s="59" customFormat="1" hidden="1" x14ac:dyDescent="0.2">
      <c r="B199" s="59" t="e">
        <f t="shared" si="86"/>
        <v>#N/A</v>
      </c>
      <c r="C199" s="67" t="e">
        <f t="shared" si="83"/>
        <v>#N/A</v>
      </c>
      <c r="D199" s="67"/>
      <c r="E199" s="67" t="e">
        <f>IF(C199&lt;&gt;" ",$B$9, " ")</f>
        <v>#N/A</v>
      </c>
      <c r="F199" s="68" t="e">
        <f>IF(C199&lt;&gt;" ",((10.4394*(($C199^1.852)/(($B$59^1.852)*(VLOOKUP($B$17,'Hidden Data'!$A$4:$E$17,(IF($B$18="SCH 40",3,IF($B$18="SCH 80",4,5))))^4.8655))*$B$16))+IF($B$15&lt;2,0,(10.4394*((($C$19/100*$C199)^1.852)/(($B$59^1.852)*(VLOOKUP($B$20,'Hidden Data'!$A$4:$E$17,(IF($B$21="SCH 40",3,IF($B$21="SCH 80",4,5))))^4.8655))*$B$19)))+IF($B$15&lt;3,0,(10.4394*((($C$22/100*$C199)^1.852)/(($B$59^1.852)*(VLOOKUP($B$23,'Hidden Data'!$A$4:$E$17,(IF($B$24="SCH 40",3,IF($B$24="SCH 80",4,5))))^4.8655))*$B$22)))+K199+L199+M199+P199+Q199+R199+S199+T199)*(1+$B$42/100), " ")</f>
        <v>#N/A</v>
      </c>
      <c r="G199" s="68" t="e">
        <f t="shared" si="145"/>
        <v>#N/A</v>
      </c>
      <c r="H199" s="68"/>
      <c r="I199" s="68" t="e">
        <f t="shared" si="78"/>
        <v>#N/A</v>
      </c>
      <c r="J199" s="68" t="e">
        <f>IF(C199&lt;&gt;" ",IF($B$48="Spider Valve",($C199/448.83*(('Spider Valve Sizing'!$B$10^2*19.64*$B$60*SQRT($B$49))/'Spider Valve Sizing'!$B$25))^2/(2*$B$60^2*(PI()/4*('Spider Valve Sizing'!$B$10/12)^2)^2*32.2),0)," ")</f>
        <v>#N/A</v>
      </c>
      <c r="K199" s="68" t="e">
        <f>IF(C199&lt;&gt;" ",(IF($B$26="No",0,(10.4394*(((1/$B$27*$C199)^1.852)/(($B$59^1.852)*(VLOOKUP($B$29,'Hidden Data'!$A$4:$E$17,(IF($B$30="SCH 40",3,IF($B$30="SCH 80",4,5))))^4.8655))*($B$28/3)))))," ")</f>
        <v>#N/A</v>
      </c>
      <c r="L199" s="67" t="e">
        <f t="shared" si="79"/>
        <v>#N/A</v>
      </c>
      <c r="M199" s="67" t="e">
        <f t="shared" si="80"/>
        <v>#N/A</v>
      </c>
      <c r="N199" s="69">
        <f>IF($B$48="Low Pressure Pipe",(IF($C199&lt;&gt;" ",($B$50*$AC$564)," ")),IF($B$48="Spider Valve",(IF($C199&lt;&gt;" ",(($B$60*(PI()/4*'Spider Valve Sizing'!$B$10^2)/144*SQRT(2*32.2*$B$49))*448.83)/(('Spider Valve Sizing'!$B$10^2*19.64*$B$60*SQRT($B$49))/'Spider Valve Sizing'!$B$25)," ")),IF(AND(OR($B$48="Non-Pressurized",$B$48="force main")=TRUE,$C$49="yes"),$F$49,NA())))</f>
        <v>30</v>
      </c>
      <c r="O199" s="68" t="e">
        <f t="shared" si="81"/>
        <v>#N/A</v>
      </c>
      <c r="P199" s="68" t="e">
        <f>IF($C199&lt;&gt;" ",IF($A$34="",0,(10.4394*((($C199*$D$34/100)^1.852)/(($B$59^1.852)*(VLOOKUP($B$34,'Hidden Data'!$A$4:$E$17,(IF($B$18="SCH 40",3,IF($B$18="SCH 80",4,5))))^4.8655))*'Hidden Data'!$E$118)))," ")</f>
        <v>#N/A</v>
      </c>
      <c r="Q199" s="68" t="e">
        <f>IF($C199&lt;&gt;" ",IF($A$35="",0,(10.4394*((($C199*$D$35/100)^1.852)/(($B$59^1.852)*(VLOOKUP($B$35,'Hidden Data'!$A$4:$E$17,(IF($B$18="SCH 40",3,IF($B$18="SCH 80",4,5))))^4.8655))*'Hidden Data'!$E$119)))," ")</f>
        <v>#N/A</v>
      </c>
      <c r="R199" s="68" t="e">
        <f>IF($C199&lt;&gt;" ",IF($A$36="",0,(10.4394*((($C199*$D$36/100)^1.852)/(($B$59^1.852)*(VLOOKUP($B$36,'Hidden Data'!$A$4:$E$17,(IF($B$18="SCH 40",3,IF($B$18="SCH 80",4,5))))^4.8655))*'Hidden Data'!$E$120)))," ")</f>
        <v>#N/A</v>
      </c>
      <c r="S199" s="68" t="e">
        <f>IF($C199&lt;&gt;" ",IF($A$37="",0,(10.4394*((($C199*$D$37/100)^1.852)/(($B$59^1.852)*(VLOOKUP($B$37,'Hidden Data'!$A$4:$E$17,(IF($B$18="SCH 40",3,IF($B$18="SCH 80",4,5))))^4.8655))*'Hidden Data'!$E$121)))," ")</f>
        <v>#N/A</v>
      </c>
      <c r="T199" s="68" t="e">
        <f>IF($C199&lt;&gt;" ",IF($A$38="",0,(10.4394*((($C199*$D$38/100)^1.852)/(($B$59^1.852)*(VLOOKUP($B$38,'Hidden Data'!$A$4:$E$17,(IF($B$18="SCH 40",3,IF($B$18="SCH 80",4,5))))^4.8655))*'Hidden Data'!$E$122)))," ")</f>
        <v>#N/A</v>
      </c>
      <c r="U199" s="67" t="e">
        <f t="shared" si="82"/>
        <v>#N/A</v>
      </c>
      <c r="V199" s="175" t="e">
        <f t="shared" si="84"/>
        <v>#N/A</v>
      </c>
      <c r="W199" s="175" t="e">
        <f t="shared" si="85"/>
        <v>#N/A</v>
      </c>
      <c r="Z199" s="141" t="e">
        <f t="shared" si="87"/>
        <v>#N/A</v>
      </c>
      <c r="AA199" s="141" t="e">
        <f t="shared" si="88"/>
        <v>#N/A</v>
      </c>
      <c r="AB199" s="153" t="e">
        <f t="shared" si="89"/>
        <v>#N/A</v>
      </c>
      <c r="AC199" s="154" t="e">
        <f t="shared" si="90"/>
        <v>#N/A</v>
      </c>
      <c r="AD199" s="164" t="e">
        <f t="shared" si="91"/>
        <v>#N/A</v>
      </c>
      <c r="AE199" s="165" t="e">
        <f t="shared" si="92"/>
        <v>#N/A</v>
      </c>
      <c r="AF199" s="154" t="e">
        <f t="shared" si="93"/>
        <v>#N/A</v>
      </c>
      <c r="AG199" s="154" t="e">
        <f t="shared" si="94"/>
        <v>#N/A</v>
      </c>
      <c r="AH199" s="164" t="e">
        <f t="shared" si="95"/>
        <v>#N/A</v>
      </c>
      <c r="AI199" s="165" t="e">
        <f t="shared" si="96"/>
        <v>#N/A</v>
      </c>
      <c r="AJ199" s="154" t="e">
        <f t="shared" si="97"/>
        <v>#N/A</v>
      </c>
      <c r="AK199" s="154" t="e">
        <f t="shared" si="98"/>
        <v>#N/A</v>
      </c>
      <c r="AL199" s="164" t="e">
        <f t="shared" si="99"/>
        <v>#N/A</v>
      </c>
      <c r="AM199" s="165" t="e">
        <f t="shared" si="100"/>
        <v>#N/A</v>
      </c>
      <c r="AN199" s="154" t="e">
        <f t="shared" si="101"/>
        <v>#N/A</v>
      </c>
      <c r="AO199" s="155" t="e">
        <f t="shared" si="102"/>
        <v>#N/A</v>
      </c>
      <c r="AP199" s="153" t="e">
        <f t="shared" si="103"/>
        <v>#N/A</v>
      </c>
      <c r="AQ199" s="154" t="e">
        <f t="shared" si="104"/>
        <v>#N/A</v>
      </c>
      <c r="AR199" s="164" t="e">
        <f t="shared" si="105"/>
        <v>#N/A</v>
      </c>
      <c r="AS199" s="165" t="e">
        <f t="shared" si="106"/>
        <v>#N/A</v>
      </c>
      <c r="AT199" s="154" t="e">
        <f t="shared" si="107"/>
        <v>#N/A</v>
      </c>
      <c r="AU199" s="154" t="e">
        <f t="shared" si="108"/>
        <v>#N/A</v>
      </c>
      <c r="AV199" s="164" t="e">
        <f t="shared" si="109"/>
        <v>#N/A</v>
      </c>
      <c r="AW199" s="165" t="e">
        <f t="shared" si="110"/>
        <v>#N/A</v>
      </c>
      <c r="AX199" s="154" t="e">
        <f t="shared" si="111"/>
        <v>#N/A</v>
      </c>
      <c r="AY199" s="154" t="e">
        <f t="shared" si="112"/>
        <v>#N/A</v>
      </c>
      <c r="AZ199" s="164" t="e">
        <f t="shared" si="113"/>
        <v>#N/A</v>
      </c>
      <c r="BA199" s="165" t="e">
        <f t="shared" si="114"/>
        <v>#N/A</v>
      </c>
      <c r="BB199" s="154" t="e">
        <f t="shared" si="115"/>
        <v>#N/A</v>
      </c>
      <c r="BC199" s="155" t="e">
        <f t="shared" si="116"/>
        <v>#N/A</v>
      </c>
      <c r="BD199" s="153" t="e">
        <f t="shared" si="117"/>
        <v>#N/A</v>
      </c>
      <c r="BE199" s="154" t="e">
        <f t="shared" si="118"/>
        <v>#N/A</v>
      </c>
      <c r="BF199" s="164" t="e">
        <f t="shared" si="119"/>
        <v>#N/A</v>
      </c>
      <c r="BG199" s="165" t="e">
        <f t="shared" si="120"/>
        <v>#N/A</v>
      </c>
      <c r="BH199" s="154" t="e">
        <f t="shared" si="121"/>
        <v>#N/A</v>
      </c>
      <c r="BI199" s="154" t="e">
        <f t="shared" si="122"/>
        <v>#N/A</v>
      </c>
      <c r="BJ199" s="164" t="e">
        <f t="shared" si="123"/>
        <v>#N/A</v>
      </c>
      <c r="BK199" s="165" t="e">
        <f t="shared" si="124"/>
        <v>#N/A</v>
      </c>
      <c r="BL199" s="154" t="e">
        <f t="shared" si="125"/>
        <v>#N/A</v>
      </c>
      <c r="BM199" s="154" t="e">
        <f t="shared" si="126"/>
        <v>#N/A</v>
      </c>
      <c r="BN199" s="164" t="e">
        <f t="shared" si="127"/>
        <v>#N/A</v>
      </c>
      <c r="BO199" s="165" t="e">
        <f t="shared" si="128"/>
        <v>#N/A</v>
      </c>
      <c r="BP199" s="154" t="e">
        <f t="shared" si="129"/>
        <v>#N/A</v>
      </c>
      <c r="BQ199" s="155" t="e">
        <f t="shared" si="130"/>
        <v>#N/A</v>
      </c>
      <c r="BR199" s="153" t="e">
        <f t="shared" si="131"/>
        <v>#N/A</v>
      </c>
      <c r="BS199" s="154" t="e">
        <f t="shared" si="132"/>
        <v>#N/A</v>
      </c>
      <c r="BT199" s="164" t="e">
        <f t="shared" si="133"/>
        <v>#N/A</v>
      </c>
      <c r="BU199" s="165" t="e">
        <f t="shared" si="134"/>
        <v>#N/A</v>
      </c>
      <c r="BV199" s="154" t="e">
        <f t="shared" si="135"/>
        <v>#N/A</v>
      </c>
      <c r="BW199" s="154" t="e">
        <f t="shared" si="136"/>
        <v>#N/A</v>
      </c>
      <c r="BX199" s="164" t="e">
        <f t="shared" si="137"/>
        <v>#N/A</v>
      </c>
      <c r="BY199" s="165" t="e">
        <f t="shared" si="138"/>
        <v>#N/A</v>
      </c>
      <c r="BZ199" s="154" t="e">
        <f t="shared" si="139"/>
        <v>#N/A</v>
      </c>
      <c r="CA199" s="154" t="e">
        <f t="shared" si="140"/>
        <v>#N/A</v>
      </c>
      <c r="CB199" s="164" t="e">
        <f t="shared" si="141"/>
        <v>#N/A</v>
      </c>
      <c r="CC199" s="165" t="e">
        <f t="shared" si="142"/>
        <v>#N/A</v>
      </c>
      <c r="CD199" s="154" t="e">
        <f t="shared" si="143"/>
        <v>#N/A</v>
      </c>
      <c r="CE199" s="155" t="e">
        <f t="shared" si="144"/>
        <v>#N/A</v>
      </c>
    </row>
    <row r="200" spans="1:83" s="59" customFormat="1" hidden="1" x14ac:dyDescent="0.2">
      <c r="B200" s="59" t="e">
        <f t="shared" si="86"/>
        <v>#N/A</v>
      </c>
      <c r="C200" s="67" t="e">
        <f t="shared" si="83"/>
        <v>#N/A</v>
      </c>
      <c r="D200" s="67"/>
      <c r="E200" s="67" t="e">
        <f>IF(C200&lt;&gt;" ",$B$9, " ")</f>
        <v>#N/A</v>
      </c>
      <c r="F200" s="68" t="e">
        <f>IF(C200&lt;&gt;" ",((10.4394*(($C200^1.852)/(($B$59^1.852)*(VLOOKUP($B$17,'Hidden Data'!$A$4:$E$17,(IF($B$18="SCH 40",3,IF($B$18="SCH 80",4,5))))^4.8655))*$B$16))+IF($B$15&lt;2,0,(10.4394*((($C$19/100*$C200)^1.852)/(($B$59^1.852)*(VLOOKUP($B$20,'Hidden Data'!$A$4:$E$17,(IF($B$21="SCH 40",3,IF($B$21="SCH 80",4,5))))^4.8655))*$B$19)))+IF($B$15&lt;3,0,(10.4394*((($C$22/100*$C200)^1.852)/(($B$59^1.852)*(VLOOKUP($B$23,'Hidden Data'!$A$4:$E$17,(IF($B$24="SCH 40",3,IF($B$24="SCH 80",4,5))))^4.8655))*$B$22)))+K200+L200+M200+P200+Q200+R200+S200+T200)*(1+$B$42/100), " ")</f>
        <v>#N/A</v>
      </c>
      <c r="G200" s="68" t="e">
        <f t="shared" si="145"/>
        <v>#N/A</v>
      </c>
      <c r="H200" s="68"/>
      <c r="I200" s="68" t="e">
        <f t="shared" si="78"/>
        <v>#N/A</v>
      </c>
      <c r="J200" s="68" t="e">
        <f>IF(C200&lt;&gt;" ",IF($B$48="Spider Valve",($C200/448.83*(('Spider Valve Sizing'!$B$10^2*19.64*$B$60*SQRT($B$49))/'Spider Valve Sizing'!$B$25))^2/(2*$B$60^2*(PI()/4*('Spider Valve Sizing'!$B$10/12)^2)^2*32.2),0)," ")</f>
        <v>#N/A</v>
      </c>
      <c r="K200" s="68" t="e">
        <f>IF(C200&lt;&gt;" ",(IF($B$26="No",0,(10.4394*(((1/$B$27*$C200)^1.852)/(($B$59^1.852)*(VLOOKUP($B$29,'Hidden Data'!$A$4:$E$17,(IF($B$30="SCH 40",3,IF($B$30="SCH 80",4,5))))^4.8655))*($B$28/3)))))," ")</f>
        <v>#N/A</v>
      </c>
      <c r="L200" s="67" t="e">
        <f t="shared" si="79"/>
        <v>#N/A</v>
      </c>
      <c r="M200" s="67" t="e">
        <f t="shared" si="80"/>
        <v>#N/A</v>
      </c>
      <c r="N200" s="69">
        <f>IF($B$48="Low Pressure Pipe",(IF($C200&lt;&gt;" ",($B$50*$AC$564)," ")),IF($B$48="Spider Valve",(IF($C200&lt;&gt;" ",(($B$60*(PI()/4*'Spider Valve Sizing'!$B$10^2)/144*SQRT(2*32.2*$B$49))*448.83)/(('Spider Valve Sizing'!$B$10^2*19.64*$B$60*SQRT($B$49))/'Spider Valve Sizing'!$B$25)," ")),IF(AND(OR($B$48="Non-Pressurized",$B$48="force main")=TRUE,$C$49="yes"),$F$49,NA())))</f>
        <v>30</v>
      </c>
      <c r="O200" s="68" t="e">
        <f t="shared" si="81"/>
        <v>#N/A</v>
      </c>
      <c r="P200" s="68" t="e">
        <f>IF($C200&lt;&gt;" ",IF($A$34="",0,(10.4394*((($C200*$D$34/100)^1.852)/(($B$59^1.852)*(VLOOKUP($B$34,'Hidden Data'!$A$4:$E$17,(IF($B$18="SCH 40",3,IF($B$18="SCH 80",4,5))))^4.8655))*'Hidden Data'!$E$118)))," ")</f>
        <v>#N/A</v>
      </c>
      <c r="Q200" s="68" t="e">
        <f>IF($C200&lt;&gt;" ",IF($A$35="",0,(10.4394*((($C200*$D$35/100)^1.852)/(($B$59^1.852)*(VLOOKUP($B$35,'Hidden Data'!$A$4:$E$17,(IF($B$18="SCH 40",3,IF($B$18="SCH 80",4,5))))^4.8655))*'Hidden Data'!$E$119)))," ")</f>
        <v>#N/A</v>
      </c>
      <c r="R200" s="68" t="e">
        <f>IF($C200&lt;&gt;" ",IF($A$36="",0,(10.4394*((($C200*$D$36/100)^1.852)/(($B$59^1.852)*(VLOOKUP($B$36,'Hidden Data'!$A$4:$E$17,(IF($B$18="SCH 40",3,IF($B$18="SCH 80",4,5))))^4.8655))*'Hidden Data'!$E$120)))," ")</f>
        <v>#N/A</v>
      </c>
      <c r="S200" s="68" t="e">
        <f>IF($C200&lt;&gt;" ",IF($A$37="",0,(10.4394*((($C200*$D$37/100)^1.852)/(($B$59^1.852)*(VLOOKUP($B$37,'Hidden Data'!$A$4:$E$17,(IF($B$18="SCH 40",3,IF($B$18="SCH 80",4,5))))^4.8655))*'Hidden Data'!$E$121)))," ")</f>
        <v>#N/A</v>
      </c>
      <c r="T200" s="68" t="e">
        <f>IF($C200&lt;&gt;" ",IF($A$38="",0,(10.4394*((($C200*$D$38/100)^1.852)/(($B$59^1.852)*(VLOOKUP($B$38,'Hidden Data'!$A$4:$E$17,(IF($B$18="SCH 40",3,IF($B$18="SCH 80",4,5))))^4.8655))*'Hidden Data'!$E$122)))," ")</f>
        <v>#N/A</v>
      </c>
      <c r="U200" s="67" t="e">
        <f t="shared" si="82"/>
        <v>#N/A</v>
      </c>
      <c r="V200" s="175" t="e">
        <f t="shared" si="84"/>
        <v>#N/A</v>
      </c>
      <c r="W200" s="175" t="e">
        <f t="shared" si="85"/>
        <v>#N/A</v>
      </c>
      <c r="Z200" s="141" t="e">
        <f t="shared" si="87"/>
        <v>#N/A</v>
      </c>
      <c r="AA200" s="141" t="e">
        <f t="shared" si="88"/>
        <v>#N/A</v>
      </c>
      <c r="AB200" s="153" t="e">
        <f t="shared" si="89"/>
        <v>#N/A</v>
      </c>
      <c r="AC200" s="154" t="e">
        <f t="shared" si="90"/>
        <v>#N/A</v>
      </c>
      <c r="AD200" s="164" t="e">
        <f t="shared" si="91"/>
        <v>#N/A</v>
      </c>
      <c r="AE200" s="165" t="e">
        <f t="shared" si="92"/>
        <v>#N/A</v>
      </c>
      <c r="AF200" s="154" t="e">
        <f t="shared" si="93"/>
        <v>#N/A</v>
      </c>
      <c r="AG200" s="154" t="e">
        <f t="shared" si="94"/>
        <v>#N/A</v>
      </c>
      <c r="AH200" s="164" t="e">
        <f t="shared" si="95"/>
        <v>#N/A</v>
      </c>
      <c r="AI200" s="165" t="e">
        <f t="shared" si="96"/>
        <v>#N/A</v>
      </c>
      <c r="AJ200" s="154" t="e">
        <f t="shared" si="97"/>
        <v>#N/A</v>
      </c>
      <c r="AK200" s="154" t="e">
        <f t="shared" si="98"/>
        <v>#N/A</v>
      </c>
      <c r="AL200" s="164" t="e">
        <f t="shared" si="99"/>
        <v>#N/A</v>
      </c>
      <c r="AM200" s="165" t="e">
        <f t="shared" si="100"/>
        <v>#N/A</v>
      </c>
      <c r="AN200" s="154" t="e">
        <f t="shared" si="101"/>
        <v>#N/A</v>
      </c>
      <c r="AO200" s="155" t="e">
        <f t="shared" si="102"/>
        <v>#N/A</v>
      </c>
      <c r="AP200" s="153" t="e">
        <f t="shared" si="103"/>
        <v>#N/A</v>
      </c>
      <c r="AQ200" s="154" t="e">
        <f t="shared" si="104"/>
        <v>#N/A</v>
      </c>
      <c r="AR200" s="164" t="e">
        <f t="shared" si="105"/>
        <v>#N/A</v>
      </c>
      <c r="AS200" s="165" t="e">
        <f t="shared" si="106"/>
        <v>#N/A</v>
      </c>
      <c r="AT200" s="154" t="e">
        <f t="shared" si="107"/>
        <v>#N/A</v>
      </c>
      <c r="AU200" s="154" t="e">
        <f t="shared" si="108"/>
        <v>#N/A</v>
      </c>
      <c r="AV200" s="164" t="e">
        <f t="shared" si="109"/>
        <v>#N/A</v>
      </c>
      <c r="AW200" s="165" t="e">
        <f t="shared" si="110"/>
        <v>#N/A</v>
      </c>
      <c r="AX200" s="154" t="e">
        <f t="shared" si="111"/>
        <v>#N/A</v>
      </c>
      <c r="AY200" s="154" t="e">
        <f t="shared" si="112"/>
        <v>#N/A</v>
      </c>
      <c r="AZ200" s="164" t="e">
        <f t="shared" si="113"/>
        <v>#N/A</v>
      </c>
      <c r="BA200" s="165" t="e">
        <f t="shared" si="114"/>
        <v>#N/A</v>
      </c>
      <c r="BB200" s="154" t="e">
        <f t="shared" si="115"/>
        <v>#N/A</v>
      </c>
      <c r="BC200" s="155" t="e">
        <f t="shared" si="116"/>
        <v>#N/A</v>
      </c>
      <c r="BD200" s="153" t="e">
        <f t="shared" si="117"/>
        <v>#N/A</v>
      </c>
      <c r="BE200" s="154" t="e">
        <f t="shared" si="118"/>
        <v>#N/A</v>
      </c>
      <c r="BF200" s="164" t="e">
        <f t="shared" si="119"/>
        <v>#N/A</v>
      </c>
      <c r="BG200" s="165" t="e">
        <f t="shared" si="120"/>
        <v>#N/A</v>
      </c>
      <c r="BH200" s="154" t="e">
        <f t="shared" si="121"/>
        <v>#N/A</v>
      </c>
      <c r="BI200" s="154" t="e">
        <f t="shared" si="122"/>
        <v>#N/A</v>
      </c>
      <c r="BJ200" s="164" t="e">
        <f t="shared" si="123"/>
        <v>#N/A</v>
      </c>
      <c r="BK200" s="165" t="e">
        <f t="shared" si="124"/>
        <v>#N/A</v>
      </c>
      <c r="BL200" s="154" t="e">
        <f t="shared" si="125"/>
        <v>#N/A</v>
      </c>
      <c r="BM200" s="154" t="e">
        <f t="shared" si="126"/>
        <v>#N/A</v>
      </c>
      <c r="BN200" s="164" t="e">
        <f t="shared" si="127"/>
        <v>#N/A</v>
      </c>
      <c r="BO200" s="165" t="e">
        <f t="shared" si="128"/>
        <v>#N/A</v>
      </c>
      <c r="BP200" s="154" t="e">
        <f t="shared" si="129"/>
        <v>#N/A</v>
      </c>
      <c r="BQ200" s="155" t="e">
        <f t="shared" si="130"/>
        <v>#N/A</v>
      </c>
      <c r="BR200" s="153" t="e">
        <f t="shared" si="131"/>
        <v>#N/A</v>
      </c>
      <c r="BS200" s="154" t="e">
        <f t="shared" si="132"/>
        <v>#N/A</v>
      </c>
      <c r="BT200" s="164" t="e">
        <f t="shared" si="133"/>
        <v>#N/A</v>
      </c>
      <c r="BU200" s="165" t="e">
        <f t="shared" si="134"/>
        <v>#N/A</v>
      </c>
      <c r="BV200" s="154" t="e">
        <f t="shared" si="135"/>
        <v>#N/A</v>
      </c>
      <c r="BW200" s="154" t="e">
        <f t="shared" si="136"/>
        <v>#N/A</v>
      </c>
      <c r="BX200" s="164" t="e">
        <f t="shared" si="137"/>
        <v>#N/A</v>
      </c>
      <c r="BY200" s="165" t="e">
        <f t="shared" si="138"/>
        <v>#N/A</v>
      </c>
      <c r="BZ200" s="154" t="e">
        <f t="shared" si="139"/>
        <v>#N/A</v>
      </c>
      <c r="CA200" s="154" t="e">
        <f t="shared" si="140"/>
        <v>#N/A</v>
      </c>
      <c r="CB200" s="164" t="e">
        <f t="shared" si="141"/>
        <v>#N/A</v>
      </c>
      <c r="CC200" s="165" t="e">
        <f t="shared" si="142"/>
        <v>#N/A</v>
      </c>
      <c r="CD200" s="154" t="e">
        <f t="shared" si="143"/>
        <v>#N/A</v>
      </c>
      <c r="CE200" s="155" t="e">
        <f t="shared" si="144"/>
        <v>#N/A</v>
      </c>
    </row>
    <row r="201" spans="1:83" s="59" customFormat="1" hidden="1" x14ac:dyDescent="0.2">
      <c r="A201" s="60" t="s">
        <v>179</v>
      </c>
      <c r="B201" s="188" t="e">
        <f>IF(C200&gt;=$P$51,NA(), C200+2)</f>
        <v>#N/A</v>
      </c>
      <c r="C201" s="136" t="e">
        <f t="shared" si="83"/>
        <v>#N/A</v>
      </c>
      <c r="D201" s="136"/>
      <c r="E201" s="67" t="e">
        <f>IF(C201&lt;&gt;" ",$B$9, " ")</f>
        <v>#N/A</v>
      </c>
      <c r="F201" s="68" t="e">
        <f>IF(C201&lt;&gt;" ",((10.4394*(($C201^1.852)/(($B$59^1.852)*(VLOOKUP($B$17,'Hidden Data'!$A$4:$E$17,(IF($B$18="SCH 40",3,IF($B$18="SCH 80",4,5))))^4.8655))*$B$16))+IF($B$15&lt;2,0,(10.4394*((($C$19/100*$C201)^1.852)/(($B$59^1.852)*(VLOOKUP($B$20,'Hidden Data'!$A$4:$E$17,(IF($B$21="SCH 40",3,IF($B$21="SCH 80",4,5))))^4.8655))*$B$19)))+IF($B$15&lt;3,0,(10.4394*((($C$22/100*$C201)^1.852)/(($B$59^1.852)*(VLOOKUP($B$23,'Hidden Data'!$A$4:$E$17,(IF($B$24="SCH 40",3,IF($B$24="SCH 80",4,5))))^4.8655))*$B$22)))+K201+L201+M201+P201+Q201+R201+S201+T201)*(1+$B$42/100), " ")</f>
        <v>#N/A</v>
      </c>
      <c r="G201" s="68" t="e">
        <f t="shared" si="145"/>
        <v>#N/A</v>
      </c>
      <c r="H201" s="68"/>
      <c r="I201" s="68" t="e">
        <f t="shared" si="78"/>
        <v>#N/A</v>
      </c>
      <c r="J201" s="68" t="e">
        <f>IF(C201&lt;&gt;" ",IF($B$48="Spider Valve",($C201/448.83*(('Spider Valve Sizing'!$B$10^2*19.64*$B$60*SQRT($B$49))/'Spider Valve Sizing'!$B$25))^2/(2*$B$60^2*(PI()/4*('Spider Valve Sizing'!$B$10/12)^2)^2*32.2),0)," ")</f>
        <v>#N/A</v>
      </c>
      <c r="K201" s="68" t="e">
        <f>IF(C201&lt;&gt;" ",(IF($B$26="No",0,(10.4394*(((1/$B$27*$C201)^1.852)/(($B$59^1.852)*(VLOOKUP($B$29,'Hidden Data'!$A$4:$E$17,(IF($B$30="SCH 40",3,IF($B$30="SCH 80",4,5))))^4.8655))*($B$28/3)))))," ")</f>
        <v>#N/A</v>
      </c>
      <c r="L201" s="67" t="e">
        <f t="shared" si="79"/>
        <v>#N/A</v>
      </c>
      <c r="M201" s="67" t="e">
        <f t="shared" si="80"/>
        <v>#N/A</v>
      </c>
      <c r="N201" s="69">
        <f>IF($B$48="Low Pressure Pipe",(IF($C201&lt;&gt;" ",($B$50*$AC$564)," ")),IF($B$48="Spider Valve",(IF($C201&lt;&gt;" ",(($B$60*(PI()/4*'Spider Valve Sizing'!$B$10^2)/144*SQRT(2*32.2*$B$49))*448.83)/(('Spider Valve Sizing'!$B$10^2*19.64*$B$60*SQRT($B$49))/'Spider Valve Sizing'!$B$25)," ")),IF(AND(OR($B$48="Non-Pressurized",$B$48="force main")=TRUE,$C$49="yes"),$F$49,NA())))</f>
        <v>30</v>
      </c>
      <c r="O201" s="68" t="e">
        <f t="shared" si="81"/>
        <v>#N/A</v>
      </c>
      <c r="P201" s="68" t="e">
        <f>IF($C201&lt;&gt;" ",IF($A$34="",0,(10.4394*((($C201*$D$34/100)^1.852)/(($B$59^1.852)*(VLOOKUP($B$34,'Hidden Data'!$A$4:$E$17,(IF($B$18="SCH 40",3,IF($B$18="SCH 80",4,5))))^4.8655))*'Hidden Data'!$E$118)))," ")</f>
        <v>#N/A</v>
      </c>
      <c r="Q201" s="68" t="e">
        <f>IF($C201&lt;&gt;" ",IF($A$35="",0,(10.4394*((($C201*$D$35/100)^1.852)/(($B$59^1.852)*(VLOOKUP($B$35,'Hidden Data'!$A$4:$E$17,(IF($B$18="SCH 40",3,IF($B$18="SCH 80",4,5))))^4.8655))*'Hidden Data'!$E$119)))," ")</f>
        <v>#N/A</v>
      </c>
      <c r="R201" s="68" t="e">
        <f>IF($C201&lt;&gt;" ",IF($A$36="",0,(10.4394*((($C201*$D$36/100)^1.852)/(($B$59^1.852)*(VLOOKUP($B$36,'Hidden Data'!$A$4:$E$17,(IF($B$18="SCH 40",3,IF($B$18="SCH 80",4,5))))^4.8655))*'Hidden Data'!$E$120)))," ")</f>
        <v>#N/A</v>
      </c>
      <c r="S201" s="68" t="e">
        <f>IF($C201&lt;&gt;" ",IF($A$37="",0,(10.4394*((($C201*$D$37/100)^1.852)/(($B$59^1.852)*(VLOOKUP($B$37,'Hidden Data'!$A$4:$E$17,(IF($B$18="SCH 40",3,IF($B$18="SCH 80",4,5))))^4.8655))*'Hidden Data'!$E$121)))," ")</f>
        <v>#N/A</v>
      </c>
      <c r="T201" s="68" t="e">
        <f>IF($C201&lt;&gt;" ",IF($A$38="",0,(10.4394*((($C201*$D$38/100)^1.852)/(($B$59^1.852)*(VLOOKUP($B$38,'Hidden Data'!$A$4:$E$17,(IF($B$18="SCH 40",3,IF($B$18="SCH 80",4,5))))^4.8655))*'Hidden Data'!$E$122)))," ")</f>
        <v>#N/A</v>
      </c>
      <c r="U201" s="67" t="e">
        <f t="shared" si="82"/>
        <v>#N/A</v>
      </c>
      <c r="V201" s="175" t="e">
        <f t="shared" si="84"/>
        <v>#N/A</v>
      </c>
      <c r="W201" s="175" t="e">
        <f t="shared" si="85"/>
        <v>#N/A</v>
      </c>
      <c r="Z201" s="141" t="e">
        <f t="shared" si="87"/>
        <v>#N/A</v>
      </c>
      <c r="AA201" s="141" t="e">
        <f t="shared" si="88"/>
        <v>#N/A</v>
      </c>
      <c r="AB201" s="153" t="e">
        <f t="shared" si="89"/>
        <v>#N/A</v>
      </c>
      <c r="AC201" s="154" t="e">
        <f t="shared" si="90"/>
        <v>#N/A</v>
      </c>
      <c r="AD201" s="164" t="e">
        <f t="shared" si="91"/>
        <v>#N/A</v>
      </c>
      <c r="AE201" s="165" t="e">
        <f t="shared" si="92"/>
        <v>#N/A</v>
      </c>
      <c r="AF201" s="154" t="e">
        <f t="shared" si="93"/>
        <v>#N/A</v>
      </c>
      <c r="AG201" s="154" t="e">
        <f t="shared" si="94"/>
        <v>#N/A</v>
      </c>
      <c r="AH201" s="164" t="e">
        <f t="shared" si="95"/>
        <v>#N/A</v>
      </c>
      <c r="AI201" s="165" t="e">
        <f t="shared" si="96"/>
        <v>#N/A</v>
      </c>
      <c r="AJ201" s="154" t="e">
        <f t="shared" si="97"/>
        <v>#N/A</v>
      </c>
      <c r="AK201" s="154" t="e">
        <f t="shared" si="98"/>
        <v>#N/A</v>
      </c>
      <c r="AL201" s="164" t="e">
        <f t="shared" si="99"/>
        <v>#N/A</v>
      </c>
      <c r="AM201" s="165" t="e">
        <f t="shared" si="100"/>
        <v>#N/A</v>
      </c>
      <c r="AN201" s="154" t="e">
        <f t="shared" si="101"/>
        <v>#N/A</v>
      </c>
      <c r="AO201" s="155" t="e">
        <f t="shared" si="102"/>
        <v>#N/A</v>
      </c>
      <c r="AP201" s="153" t="e">
        <f t="shared" si="103"/>
        <v>#N/A</v>
      </c>
      <c r="AQ201" s="154" t="e">
        <f t="shared" si="104"/>
        <v>#N/A</v>
      </c>
      <c r="AR201" s="164" t="e">
        <f t="shared" si="105"/>
        <v>#N/A</v>
      </c>
      <c r="AS201" s="165" t="e">
        <f t="shared" si="106"/>
        <v>#N/A</v>
      </c>
      <c r="AT201" s="154" t="e">
        <f t="shared" si="107"/>
        <v>#N/A</v>
      </c>
      <c r="AU201" s="154" t="e">
        <f t="shared" si="108"/>
        <v>#N/A</v>
      </c>
      <c r="AV201" s="164" t="e">
        <f t="shared" si="109"/>
        <v>#N/A</v>
      </c>
      <c r="AW201" s="165" t="e">
        <f t="shared" si="110"/>
        <v>#N/A</v>
      </c>
      <c r="AX201" s="154" t="e">
        <f t="shared" si="111"/>
        <v>#N/A</v>
      </c>
      <c r="AY201" s="154" t="e">
        <f t="shared" si="112"/>
        <v>#N/A</v>
      </c>
      <c r="AZ201" s="164" t="e">
        <f t="shared" si="113"/>
        <v>#N/A</v>
      </c>
      <c r="BA201" s="165" t="e">
        <f t="shared" si="114"/>
        <v>#N/A</v>
      </c>
      <c r="BB201" s="154" t="e">
        <f t="shared" si="115"/>
        <v>#N/A</v>
      </c>
      <c r="BC201" s="155" t="e">
        <f t="shared" si="116"/>
        <v>#N/A</v>
      </c>
      <c r="BD201" s="153" t="e">
        <f t="shared" si="117"/>
        <v>#N/A</v>
      </c>
      <c r="BE201" s="154" t="e">
        <f t="shared" si="118"/>
        <v>#N/A</v>
      </c>
      <c r="BF201" s="164" t="e">
        <f t="shared" si="119"/>
        <v>#N/A</v>
      </c>
      <c r="BG201" s="165" t="e">
        <f t="shared" si="120"/>
        <v>#N/A</v>
      </c>
      <c r="BH201" s="154" t="e">
        <f t="shared" si="121"/>
        <v>#N/A</v>
      </c>
      <c r="BI201" s="154" t="e">
        <f t="shared" si="122"/>
        <v>#N/A</v>
      </c>
      <c r="BJ201" s="164" t="e">
        <f t="shared" si="123"/>
        <v>#N/A</v>
      </c>
      <c r="BK201" s="165" t="e">
        <f t="shared" si="124"/>
        <v>#N/A</v>
      </c>
      <c r="BL201" s="154" t="e">
        <f t="shared" si="125"/>
        <v>#N/A</v>
      </c>
      <c r="BM201" s="154" t="e">
        <f t="shared" si="126"/>
        <v>#N/A</v>
      </c>
      <c r="BN201" s="164" t="e">
        <f t="shared" si="127"/>
        <v>#N/A</v>
      </c>
      <c r="BO201" s="165" t="e">
        <f t="shared" si="128"/>
        <v>#N/A</v>
      </c>
      <c r="BP201" s="154" t="e">
        <f t="shared" si="129"/>
        <v>#N/A</v>
      </c>
      <c r="BQ201" s="155" t="e">
        <f t="shared" si="130"/>
        <v>#N/A</v>
      </c>
      <c r="BR201" s="153" t="e">
        <f t="shared" si="131"/>
        <v>#N/A</v>
      </c>
      <c r="BS201" s="154" t="e">
        <f t="shared" si="132"/>
        <v>#N/A</v>
      </c>
      <c r="BT201" s="164" t="e">
        <f t="shared" si="133"/>
        <v>#N/A</v>
      </c>
      <c r="BU201" s="165" t="e">
        <f t="shared" si="134"/>
        <v>#N/A</v>
      </c>
      <c r="BV201" s="154" t="e">
        <f t="shared" si="135"/>
        <v>#N/A</v>
      </c>
      <c r="BW201" s="154" t="e">
        <f t="shared" si="136"/>
        <v>#N/A</v>
      </c>
      <c r="BX201" s="164" t="e">
        <f t="shared" si="137"/>
        <v>#N/A</v>
      </c>
      <c r="BY201" s="165" t="e">
        <f t="shared" si="138"/>
        <v>#N/A</v>
      </c>
      <c r="BZ201" s="154" t="e">
        <f t="shared" si="139"/>
        <v>#N/A</v>
      </c>
      <c r="CA201" s="154" t="e">
        <f t="shared" si="140"/>
        <v>#N/A</v>
      </c>
      <c r="CB201" s="164" t="e">
        <f t="shared" si="141"/>
        <v>#N/A</v>
      </c>
      <c r="CC201" s="165" t="e">
        <f t="shared" si="142"/>
        <v>#N/A</v>
      </c>
      <c r="CD201" s="154" t="e">
        <f t="shared" si="143"/>
        <v>#N/A</v>
      </c>
      <c r="CE201" s="155" t="e">
        <f t="shared" si="144"/>
        <v>#N/A</v>
      </c>
    </row>
    <row r="202" spans="1:83" s="59" customFormat="1" hidden="1" x14ac:dyDescent="0.2">
      <c r="A202" s="60" t="s">
        <v>180</v>
      </c>
      <c r="B202" s="188" t="e">
        <f>IF(C201&gt;=$P$51,NA(), C201+5)</f>
        <v>#N/A</v>
      </c>
      <c r="C202" s="136" t="e">
        <f t="shared" ref="C202:C265" si="146">IF(C201&gt;=$P$51,NA(), C201+5)</f>
        <v>#N/A</v>
      </c>
      <c r="D202" s="136"/>
      <c r="E202" s="67" t="e">
        <f>IF(C202&lt;&gt;" ",$B$9, " ")</f>
        <v>#N/A</v>
      </c>
      <c r="F202" s="68" t="e">
        <f>IF(C202&lt;&gt;" ",((10.4394*(($C202^1.852)/(($B$59^1.852)*(VLOOKUP($B$17,'Hidden Data'!$A$4:$E$17,(IF($B$18="SCH 40",3,IF($B$18="SCH 80",4,5))))^4.8655))*$B$16))+IF($B$15&lt;2,0,(10.4394*((($C$19/100*$C202)^1.852)/(($B$59^1.852)*(VLOOKUP($B$20,'Hidden Data'!$A$4:$E$17,(IF($B$21="SCH 40",3,IF($B$21="SCH 80",4,5))))^4.8655))*$B$19)))+IF($B$15&lt;3,0,(10.4394*((($C$22/100*$C202)^1.852)/(($B$59^1.852)*(VLOOKUP($B$23,'Hidden Data'!$A$4:$E$17,(IF($B$24="SCH 40",3,IF($B$24="SCH 80",4,5))))^4.8655))*$B$22)))+K202+L202+M202+P202+Q202+R202+S202+T202)*(1+$B$42/100), " ")</f>
        <v>#N/A</v>
      </c>
      <c r="G202" s="68" t="e">
        <f t="shared" ref="G202:G265" si="147">IF(C202&lt;&gt;" ",E202+F202, " ")</f>
        <v>#N/A</v>
      </c>
      <c r="H202" s="68"/>
      <c r="I202" s="68" t="e">
        <f t="shared" si="78"/>
        <v>#N/A</v>
      </c>
      <c r="J202" s="68" t="e">
        <f>IF(C202&lt;&gt;" ",IF($B$48="Spider Valve",($C202/448.83*(('Spider Valve Sizing'!$B$10^2*19.64*$B$60*SQRT($B$49))/'Spider Valve Sizing'!$B$25))^2/(2*$B$60^2*(PI()/4*('Spider Valve Sizing'!$B$10/12)^2)^2*32.2),0)," ")</f>
        <v>#N/A</v>
      </c>
      <c r="K202" s="68" t="e">
        <f>IF(C202&lt;&gt;" ",(IF($B$26="No",0,(10.4394*(((1/$B$27*$C202)^1.852)/(($B$59^1.852)*(VLOOKUP($B$29,'Hidden Data'!$A$4:$E$17,(IF($B$30="SCH 40",3,IF($B$30="SCH 80",4,5))))^4.8655))*($B$28/3)))))," ")</f>
        <v>#N/A</v>
      </c>
      <c r="L202" s="67" t="e">
        <f t="shared" si="79"/>
        <v>#N/A</v>
      </c>
      <c r="M202" s="67" t="e">
        <f t="shared" si="80"/>
        <v>#N/A</v>
      </c>
      <c r="N202" s="69">
        <f>IF($B$48="Low Pressure Pipe",(IF($C202&lt;&gt;" ",($B$50*$AC$564)," ")),IF($B$48="Spider Valve",(IF($C202&lt;&gt;" ",(($B$60*(PI()/4*'Spider Valve Sizing'!$B$10^2)/144*SQRT(2*32.2*$B$49))*448.83)/(('Spider Valve Sizing'!$B$10^2*19.64*$B$60*SQRT($B$49))/'Spider Valve Sizing'!$B$25)," ")),IF(AND(OR($B$48="Non-Pressurized",$B$48="force main")=TRUE,$C$49="yes"),$F$49,NA())))</f>
        <v>30</v>
      </c>
      <c r="O202" s="68" t="e">
        <f t="shared" si="81"/>
        <v>#N/A</v>
      </c>
      <c r="P202" s="68" t="e">
        <f>IF($C202&lt;&gt;" ",IF($A$34="",0,(10.4394*((($C202*$D$34/100)^1.852)/(($B$59^1.852)*(VLOOKUP($B$34,'Hidden Data'!$A$4:$E$17,(IF($B$18="SCH 40",3,IF($B$18="SCH 80",4,5))))^4.8655))*'Hidden Data'!$E$118)))," ")</f>
        <v>#N/A</v>
      </c>
      <c r="Q202" s="68" t="e">
        <f>IF($C202&lt;&gt;" ",IF($A$35="",0,(10.4394*((($C202*$D$35/100)^1.852)/(($B$59^1.852)*(VLOOKUP($B$35,'Hidden Data'!$A$4:$E$17,(IF($B$18="SCH 40",3,IF($B$18="SCH 80",4,5))))^4.8655))*'Hidden Data'!$E$119)))," ")</f>
        <v>#N/A</v>
      </c>
      <c r="R202" s="68" t="e">
        <f>IF($C202&lt;&gt;" ",IF($A$36="",0,(10.4394*((($C202*$D$36/100)^1.852)/(($B$59^1.852)*(VLOOKUP($B$36,'Hidden Data'!$A$4:$E$17,(IF($B$18="SCH 40",3,IF($B$18="SCH 80",4,5))))^4.8655))*'Hidden Data'!$E$120)))," ")</f>
        <v>#N/A</v>
      </c>
      <c r="S202" s="68" t="e">
        <f>IF($C202&lt;&gt;" ",IF($A$37="",0,(10.4394*((($C202*$D$37/100)^1.852)/(($B$59^1.852)*(VLOOKUP($B$37,'Hidden Data'!$A$4:$E$17,(IF($B$18="SCH 40",3,IF($B$18="SCH 80",4,5))))^4.8655))*'Hidden Data'!$E$121)))," ")</f>
        <v>#N/A</v>
      </c>
      <c r="T202" s="68" t="e">
        <f>IF($C202&lt;&gt;" ",IF($A$38="",0,(10.4394*((($C202*$D$38/100)^1.852)/(($B$59^1.852)*(VLOOKUP($B$38,'Hidden Data'!$A$4:$E$17,(IF($B$18="SCH 40",3,IF($B$18="SCH 80",4,5))))^4.8655))*'Hidden Data'!$E$122)))," ")</f>
        <v>#N/A</v>
      </c>
      <c r="U202" s="67" t="e">
        <f t="shared" si="82"/>
        <v>#N/A</v>
      </c>
      <c r="V202" s="175" t="e">
        <f t="shared" si="84"/>
        <v>#N/A</v>
      </c>
      <c r="W202" s="175" t="e">
        <f t="shared" si="85"/>
        <v>#N/A</v>
      </c>
      <c r="Z202" s="141" t="e">
        <f t="shared" si="87"/>
        <v>#N/A</v>
      </c>
      <c r="AA202" s="141" t="e">
        <f t="shared" si="88"/>
        <v>#N/A</v>
      </c>
      <c r="AB202" s="153" t="e">
        <f t="shared" si="89"/>
        <v>#N/A</v>
      </c>
      <c r="AC202" s="154" t="e">
        <f t="shared" si="90"/>
        <v>#N/A</v>
      </c>
      <c r="AD202" s="164" t="e">
        <f t="shared" si="91"/>
        <v>#N/A</v>
      </c>
      <c r="AE202" s="165" t="e">
        <f t="shared" si="92"/>
        <v>#N/A</v>
      </c>
      <c r="AF202" s="154" t="e">
        <f t="shared" si="93"/>
        <v>#N/A</v>
      </c>
      <c r="AG202" s="154" t="e">
        <f t="shared" si="94"/>
        <v>#N/A</v>
      </c>
      <c r="AH202" s="164" t="e">
        <f t="shared" si="95"/>
        <v>#N/A</v>
      </c>
      <c r="AI202" s="165" t="e">
        <f t="shared" si="96"/>
        <v>#N/A</v>
      </c>
      <c r="AJ202" s="154" t="e">
        <f t="shared" si="97"/>
        <v>#N/A</v>
      </c>
      <c r="AK202" s="154" t="e">
        <f t="shared" si="98"/>
        <v>#N/A</v>
      </c>
      <c r="AL202" s="164" t="e">
        <f t="shared" si="99"/>
        <v>#N/A</v>
      </c>
      <c r="AM202" s="165" t="e">
        <f t="shared" si="100"/>
        <v>#N/A</v>
      </c>
      <c r="AN202" s="154" t="e">
        <f t="shared" si="101"/>
        <v>#N/A</v>
      </c>
      <c r="AO202" s="155" t="e">
        <f t="shared" si="102"/>
        <v>#N/A</v>
      </c>
      <c r="AP202" s="153" t="e">
        <f t="shared" si="103"/>
        <v>#N/A</v>
      </c>
      <c r="AQ202" s="154" t="e">
        <f t="shared" si="104"/>
        <v>#N/A</v>
      </c>
      <c r="AR202" s="164" t="e">
        <f t="shared" si="105"/>
        <v>#N/A</v>
      </c>
      <c r="AS202" s="165" t="e">
        <f t="shared" si="106"/>
        <v>#N/A</v>
      </c>
      <c r="AT202" s="154" t="e">
        <f t="shared" si="107"/>
        <v>#N/A</v>
      </c>
      <c r="AU202" s="154" t="e">
        <f t="shared" si="108"/>
        <v>#N/A</v>
      </c>
      <c r="AV202" s="164" t="e">
        <f t="shared" si="109"/>
        <v>#N/A</v>
      </c>
      <c r="AW202" s="165" t="e">
        <f t="shared" si="110"/>
        <v>#N/A</v>
      </c>
      <c r="AX202" s="154" t="e">
        <f t="shared" si="111"/>
        <v>#N/A</v>
      </c>
      <c r="AY202" s="154" t="e">
        <f t="shared" si="112"/>
        <v>#N/A</v>
      </c>
      <c r="AZ202" s="164" t="e">
        <f t="shared" si="113"/>
        <v>#N/A</v>
      </c>
      <c r="BA202" s="165" t="e">
        <f t="shared" si="114"/>
        <v>#N/A</v>
      </c>
      <c r="BB202" s="154" t="e">
        <f t="shared" si="115"/>
        <v>#N/A</v>
      </c>
      <c r="BC202" s="155" t="e">
        <f t="shared" si="116"/>
        <v>#N/A</v>
      </c>
      <c r="BD202" s="153" t="e">
        <f t="shared" si="117"/>
        <v>#N/A</v>
      </c>
      <c r="BE202" s="154" t="e">
        <f t="shared" si="118"/>
        <v>#N/A</v>
      </c>
      <c r="BF202" s="164" t="e">
        <f t="shared" si="119"/>
        <v>#N/A</v>
      </c>
      <c r="BG202" s="165" t="e">
        <f t="shared" si="120"/>
        <v>#N/A</v>
      </c>
      <c r="BH202" s="154" t="e">
        <f t="shared" si="121"/>
        <v>#N/A</v>
      </c>
      <c r="BI202" s="154" t="e">
        <f t="shared" si="122"/>
        <v>#N/A</v>
      </c>
      <c r="BJ202" s="164" t="e">
        <f t="shared" si="123"/>
        <v>#N/A</v>
      </c>
      <c r="BK202" s="165" t="e">
        <f t="shared" si="124"/>
        <v>#N/A</v>
      </c>
      <c r="BL202" s="154" t="e">
        <f t="shared" si="125"/>
        <v>#N/A</v>
      </c>
      <c r="BM202" s="154" t="e">
        <f t="shared" si="126"/>
        <v>#N/A</v>
      </c>
      <c r="BN202" s="164" t="e">
        <f t="shared" si="127"/>
        <v>#N/A</v>
      </c>
      <c r="BO202" s="165" t="e">
        <f t="shared" si="128"/>
        <v>#N/A</v>
      </c>
      <c r="BP202" s="154" t="e">
        <f t="shared" si="129"/>
        <v>#N/A</v>
      </c>
      <c r="BQ202" s="155" t="e">
        <f t="shared" si="130"/>
        <v>#N/A</v>
      </c>
      <c r="BR202" s="153" t="e">
        <f t="shared" si="131"/>
        <v>#N/A</v>
      </c>
      <c r="BS202" s="154" t="e">
        <f t="shared" si="132"/>
        <v>#N/A</v>
      </c>
      <c r="BT202" s="164" t="e">
        <f t="shared" si="133"/>
        <v>#N/A</v>
      </c>
      <c r="BU202" s="165" t="e">
        <f t="shared" si="134"/>
        <v>#N/A</v>
      </c>
      <c r="BV202" s="154" t="e">
        <f t="shared" si="135"/>
        <v>#N/A</v>
      </c>
      <c r="BW202" s="154" t="e">
        <f t="shared" si="136"/>
        <v>#N/A</v>
      </c>
      <c r="BX202" s="164" t="e">
        <f t="shared" si="137"/>
        <v>#N/A</v>
      </c>
      <c r="BY202" s="165" t="e">
        <f t="shared" si="138"/>
        <v>#N/A</v>
      </c>
      <c r="BZ202" s="154" t="e">
        <f t="shared" si="139"/>
        <v>#N/A</v>
      </c>
      <c r="CA202" s="154" t="e">
        <f t="shared" si="140"/>
        <v>#N/A</v>
      </c>
      <c r="CB202" s="164" t="e">
        <f t="shared" si="141"/>
        <v>#N/A</v>
      </c>
      <c r="CC202" s="165" t="e">
        <f t="shared" si="142"/>
        <v>#N/A</v>
      </c>
      <c r="CD202" s="154" t="e">
        <f t="shared" si="143"/>
        <v>#N/A</v>
      </c>
      <c r="CE202" s="155" t="e">
        <f t="shared" si="144"/>
        <v>#N/A</v>
      </c>
    </row>
    <row r="203" spans="1:83" s="59" customFormat="1" hidden="1" x14ac:dyDescent="0.2">
      <c r="B203" s="59" t="e">
        <f>IF(C202&gt;=$P$51,NA(), C202+5)</f>
        <v>#N/A</v>
      </c>
      <c r="C203" s="67" t="e">
        <f t="shared" si="146"/>
        <v>#N/A</v>
      </c>
      <c r="D203" s="67"/>
      <c r="E203" s="67" t="e">
        <f>IF(C203&lt;&gt;" ",$B$9, " ")</f>
        <v>#N/A</v>
      </c>
      <c r="F203" s="68" t="e">
        <f>IF(C203&lt;&gt;" ",((10.4394*(($C203^1.852)/(($B$59^1.852)*(VLOOKUP($B$17,'Hidden Data'!$A$4:$E$17,(IF($B$18="SCH 40",3,IF($B$18="SCH 80",4,5))))^4.8655))*$B$16))+IF($B$15&lt;2,0,(10.4394*((($C$19/100*$C203)^1.852)/(($B$59^1.852)*(VLOOKUP($B$20,'Hidden Data'!$A$4:$E$17,(IF($B$21="SCH 40",3,IF($B$21="SCH 80",4,5))))^4.8655))*$B$19)))+IF($B$15&lt;3,0,(10.4394*((($C$22/100*$C203)^1.852)/(($B$59^1.852)*(VLOOKUP($B$23,'Hidden Data'!$A$4:$E$17,(IF($B$24="SCH 40",3,IF($B$24="SCH 80",4,5))))^4.8655))*$B$22)))+K203+L203+M203+P203+Q203+R203+S203+T203)*(1+$B$42/100), " ")</f>
        <v>#N/A</v>
      </c>
      <c r="G203" s="68" t="e">
        <f t="shared" si="147"/>
        <v>#N/A</v>
      </c>
      <c r="H203" s="68"/>
      <c r="I203" s="68" t="e">
        <f t="shared" si="78"/>
        <v>#N/A</v>
      </c>
      <c r="J203" s="68" t="e">
        <f>IF(C203&lt;&gt;" ",IF($B$48="Spider Valve",($C203/448.83*(('Spider Valve Sizing'!$B$10^2*19.64*$B$60*SQRT($B$49))/'Spider Valve Sizing'!$B$25))^2/(2*$B$60^2*(PI()/4*('Spider Valve Sizing'!$B$10/12)^2)^2*32.2),0)," ")</f>
        <v>#N/A</v>
      </c>
      <c r="K203" s="68" t="e">
        <f>IF(C203&lt;&gt;" ",(IF($B$26="No",0,(10.4394*(((1/$B$27*$C203)^1.852)/(($B$59^1.852)*(VLOOKUP($B$29,'Hidden Data'!$A$4:$E$17,(IF($B$30="SCH 40",3,IF($B$30="SCH 80",4,5))))^4.8655))*($B$28/3)))))," ")</f>
        <v>#N/A</v>
      </c>
      <c r="L203" s="67" t="e">
        <f t="shared" si="79"/>
        <v>#N/A</v>
      </c>
      <c r="M203" s="67" t="e">
        <f t="shared" si="80"/>
        <v>#N/A</v>
      </c>
      <c r="N203" s="69">
        <f>IF($B$48="Low Pressure Pipe",(IF($C203&lt;&gt;" ",($B$50*$AC$564)," ")),IF($B$48="Spider Valve",(IF($C203&lt;&gt;" ",(($B$60*(PI()/4*'Spider Valve Sizing'!$B$10^2)/144*SQRT(2*32.2*$B$49))*448.83)/(('Spider Valve Sizing'!$B$10^2*19.64*$B$60*SQRT($B$49))/'Spider Valve Sizing'!$B$25)," ")),IF(AND(OR($B$48="Non-Pressurized",$B$48="force main")=TRUE,$C$49="yes"),$F$49,NA())))</f>
        <v>30</v>
      </c>
      <c r="O203" s="68" t="e">
        <f t="shared" si="81"/>
        <v>#N/A</v>
      </c>
      <c r="P203" s="68" t="e">
        <f>IF($C203&lt;&gt;" ",IF($A$34="",0,(10.4394*((($C203*$D$34/100)^1.852)/(($B$59^1.852)*(VLOOKUP($B$34,'Hidden Data'!$A$4:$E$17,(IF($B$18="SCH 40",3,IF($B$18="SCH 80",4,5))))^4.8655))*'Hidden Data'!$E$118)))," ")</f>
        <v>#N/A</v>
      </c>
      <c r="Q203" s="68" t="e">
        <f>IF($C203&lt;&gt;" ",IF($A$35="",0,(10.4394*((($C203*$D$35/100)^1.852)/(($B$59^1.852)*(VLOOKUP($B$35,'Hidden Data'!$A$4:$E$17,(IF($B$18="SCH 40",3,IF($B$18="SCH 80",4,5))))^4.8655))*'Hidden Data'!$E$119)))," ")</f>
        <v>#N/A</v>
      </c>
      <c r="R203" s="68" t="e">
        <f>IF($C203&lt;&gt;" ",IF($A$36="",0,(10.4394*((($C203*$D$36/100)^1.852)/(($B$59^1.852)*(VLOOKUP($B$36,'Hidden Data'!$A$4:$E$17,(IF($B$18="SCH 40",3,IF($B$18="SCH 80",4,5))))^4.8655))*'Hidden Data'!$E$120)))," ")</f>
        <v>#N/A</v>
      </c>
      <c r="S203" s="68" t="e">
        <f>IF($C203&lt;&gt;" ",IF($A$37="",0,(10.4394*((($C203*$D$37/100)^1.852)/(($B$59^1.852)*(VLOOKUP($B$37,'Hidden Data'!$A$4:$E$17,(IF($B$18="SCH 40",3,IF($B$18="SCH 80",4,5))))^4.8655))*'Hidden Data'!$E$121)))," ")</f>
        <v>#N/A</v>
      </c>
      <c r="T203" s="68" t="e">
        <f>IF($C203&lt;&gt;" ",IF($A$38="",0,(10.4394*((($C203*$D$38/100)^1.852)/(($B$59^1.852)*(VLOOKUP($B$38,'Hidden Data'!$A$4:$E$17,(IF($B$18="SCH 40",3,IF($B$18="SCH 80",4,5))))^4.8655))*'Hidden Data'!$E$122)))," ")</f>
        <v>#N/A</v>
      </c>
      <c r="U203" s="67" t="e">
        <f t="shared" si="82"/>
        <v>#N/A</v>
      </c>
      <c r="V203" s="175" t="e">
        <f t="shared" si="84"/>
        <v>#N/A</v>
      </c>
      <c r="W203" s="175" t="e">
        <f t="shared" si="85"/>
        <v>#N/A</v>
      </c>
      <c r="Z203" s="141" t="e">
        <f t="shared" si="87"/>
        <v>#N/A</v>
      </c>
      <c r="AA203" s="141" t="e">
        <f t="shared" si="88"/>
        <v>#N/A</v>
      </c>
      <c r="AB203" s="153" t="e">
        <f t="shared" si="89"/>
        <v>#N/A</v>
      </c>
      <c r="AC203" s="154" t="e">
        <f t="shared" si="90"/>
        <v>#N/A</v>
      </c>
      <c r="AD203" s="164" t="e">
        <f t="shared" si="91"/>
        <v>#N/A</v>
      </c>
      <c r="AE203" s="165" t="e">
        <f t="shared" si="92"/>
        <v>#N/A</v>
      </c>
      <c r="AF203" s="154" t="e">
        <f t="shared" si="93"/>
        <v>#N/A</v>
      </c>
      <c r="AG203" s="154" t="e">
        <f t="shared" si="94"/>
        <v>#N/A</v>
      </c>
      <c r="AH203" s="164" t="e">
        <f t="shared" si="95"/>
        <v>#N/A</v>
      </c>
      <c r="AI203" s="165" t="e">
        <f t="shared" si="96"/>
        <v>#N/A</v>
      </c>
      <c r="AJ203" s="154" t="e">
        <f t="shared" si="97"/>
        <v>#N/A</v>
      </c>
      <c r="AK203" s="154" t="e">
        <f t="shared" si="98"/>
        <v>#N/A</v>
      </c>
      <c r="AL203" s="164" t="e">
        <f t="shared" si="99"/>
        <v>#N/A</v>
      </c>
      <c r="AM203" s="165" t="e">
        <f t="shared" si="100"/>
        <v>#N/A</v>
      </c>
      <c r="AN203" s="154" t="e">
        <f t="shared" si="101"/>
        <v>#N/A</v>
      </c>
      <c r="AO203" s="155" t="e">
        <f t="shared" si="102"/>
        <v>#N/A</v>
      </c>
      <c r="AP203" s="153" t="e">
        <f t="shared" si="103"/>
        <v>#N/A</v>
      </c>
      <c r="AQ203" s="154" t="e">
        <f t="shared" si="104"/>
        <v>#N/A</v>
      </c>
      <c r="AR203" s="164" t="e">
        <f t="shared" si="105"/>
        <v>#N/A</v>
      </c>
      <c r="AS203" s="165" t="e">
        <f t="shared" si="106"/>
        <v>#N/A</v>
      </c>
      <c r="AT203" s="154" t="e">
        <f t="shared" si="107"/>
        <v>#N/A</v>
      </c>
      <c r="AU203" s="154" t="e">
        <f t="shared" si="108"/>
        <v>#N/A</v>
      </c>
      <c r="AV203" s="164" t="e">
        <f t="shared" si="109"/>
        <v>#N/A</v>
      </c>
      <c r="AW203" s="165" t="e">
        <f t="shared" si="110"/>
        <v>#N/A</v>
      </c>
      <c r="AX203" s="154" t="e">
        <f t="shared" si="111"/>
        <v>#N/A</v>
      </c>
      <c r="AY203" s="154" t="e">
        <f t="shared" si="112"/>
        <v>#N/A</v>
      </c>
      <c r="AZ203" s="164" t="e">
        <f t="shared" si="113"/>
        <v>#N/A</v>
      </c>
      <c r="BA203" s="165" t="e">
        <f t="shared" si="114"/>
        <v>#N/A</v>
      </c>
      <c r="BB203" s="154" t="e">
        <f t="shared" si="115"/>
        <v>#N/A</v>
      </c>
      <c r="BC203" s="155" t="e">
        <f t="shared" si="116"/>
        <v>#N/A</v>
      </c>
      <c r="BD203" s="153" t="e">
        <f t="shared" si="117"/>
        <v>#N/A</v>
      </c>
      <c r="BE203" s="154" t="e">
        <f t="shared" si="118"/>
        <v>#N/A</v>
      </c>
      <c r="BF203" s="164" t="e">
        <f t="shared" si="119"/>
        <v>#N/A</v>
      </c>
      <c r="BG203" s="165" t="e">
        <f t="shared" si="120"/>
        <v>#N/A</v>
      </c>
      <c r="BH203" s="154" t="e">
        <f t="shared" si="121"/>
        <v>#N/A</v>
      </c>
      <c r="BI203" s="154" t="e">
        <f t="shared" si="122"/>
        <v>#N/A</v>
      </c>
      <c r="BJ203" s="164" t="e">
        <f t="shared" si="123"/>
        <v>#N/A</v>
      </c>
      <c r="BK203" s="165" t="e">
        <f t="shared" si="124"/>
        <v>#N/A</v>
      </c>
      <c r="BL203" s="154" t="e">
        <f t="shared" si="125"/>
        <v>#N/A</v>
      </c>
      <c r="BM203" s="154" t="e">
        <f t="shared" si="126"/>
        <v>#N/A</v>
      </c>
      <c r="BN203" s="164" t="e">
        <f t="shared" si="127"/>
        <v>#N/A</v>
      </c>
      <c r="BO203" s="165" t="e">
        <f t="shared" si="128"/>
        <v>#N/A</v>
      </c>
      <c r="BP203" s="154" t="e">
        <f t="shared" si="129"/>
        <v>#N/A</v>
      </c>
      <c r="BQ203" s="155" t="e">
        <f t="shared" si="130"/>
        <v>#N/A</v>
      </c>
      <c r="BR203" s="153" t="e">
        <f t="shared" si="131"/>
        <v>#N/A</v>
      </c>
      <c r="BS203" s="154" t="e">
        <f t="shared" si="132"/>
        <v>#N/A</v>
      </c>
      <c r="BT203" s="164" t="e">
        <f t="shared" si="133"/>
        <v>#N/A</v>
      </c>
      <c r="BU203" s="165" t="e">
        <f t="shared" si="134"/>
        <v>#N/A</v>
      </c>
      <c r="BV203" s="154" t="e">
        <f t="shared" si="135"/>
        <v>#N/A</v>
      </c>
      <c r="BW203" s="154" t="e">
        <f t="shared" si="136"/>
        <v>#N/A</v>
      </c>
      <c r="BX203" s="164" t="e">
        <f t="shared" si="137"/>
        <v>#N/A</v>
      </c>
      <c r="BY203" s="165" t="e">
        <f t="shared" si="138"/>
        <v>#N/A</v>
      </c>
      <c r="BZ203" s="154" t="e">
        <f t="shared" si="139"/>
        <v>#N/A</v>
      </c>
      <c r="CA203" s="154" t="e">
        <f t="shared" si="140"/>
        <v>#N/A</v>
      </c>
      <c r="CB203" s="164" t="e">
        <f t="shared" si="141"/>
        <v>#N/A</v>
      </c>
      <c r="CC203" s="165" t="e">
        <f t="shared" si="142"/>
        <v>#N/A</v>
      </c>
      <c r="CD203" s="154" t="e">
        <f t="shared" si="143"/>
        <v>#N/A</v>
      </c>
      <c r="CE203" s="155" t="e">
        <f t="shared" si="144"/>
        <v>#N/A</v>
      </c>
    </row>
    <row r="204" spans="1:83" s="59" customFormat="1" hidden="1" x14ac:dyDescent="0.2">
      <c r="B204" s="59" t="e">
        <f t="shared" ref="B204:B267" si="148">IF(C203&gt;=$P$51,NA(), C203+5)</f>
        <v>#N/A</v>
      </c>
      <c r="C204" s="67" t="e">
        <f t="shared" si="146"/>
        <v>#N/A</v>
      </c>
      <c r="D204" s="67"/>
      <c r="E204" s="67" t="e">
        <f>IF(C204&lt;&gt;" ",$B$9, " ")</f>
        <v>#N/A</v>
      </c>
      <c r="F204" s="68" t="e">
        <f>IF(C204&lt;&gt;" ",((10.4394*(($C204^1.852)/(($B$59^1.852)*(VLOOKUP($B$17,'Hidden Data'!$A$4:$E$17,(IF($B$18="SCH 40",3,IF($B$18="SCH 80",4,5))))^4.8655))*$B$16))+IF($B$15&lt;2,0,(10.4394*((($C$19/100*$C204)^1.852)/(($B$59^1.852)*(VLOOKUP($B$20,'Hidden Data'!$A$4:$E$17,(IF($B$21="SCH 40",3,IF($B$21="SCH 80",4,5))))^4.8655))*$B$19)))+IF($B$15&lt;3,0,(10.4394*((($C$22/100*$C204)^1.852)/(($B$59^1.852)*(VLOOKUP($B$23,'Hidden Data'!$A$4:$E$17,(IF($B$24="SCH 40",3,IF($B$24="SCH 80",4,5))))^4.8655))*$B$22)))+K204+L204+M204+P204+Q204+R204+S204+T204)*(1+$B$42/100), " ")</f>
        <v>#N/A</v>
      </c>
      <c r="G204" s="68" t="e">
        <f t="shared" si="147"/>
        <v>#N/A</v>
      </c>
      <c r="H204" s="68"/>
      <c r="I204" s="68" t="e">
        <f t="shared" si="78"/>
        <v>#N/A</v>
      </c>
      <c r="J204" s="68" t="e">
        <f>IF(C204&lt;&gt;" ",IF($B$48="Spider Valve",($C204/448.83*(('Spider Valve Sizing'!$B$10^2*19.64*$B$60*SQRT($B$49))/'Spider Valve Sizing'!$B$25))^2/(2*$B$60^2*(PI()/4*('Spider Valve Sizing'!$B$10/12)^2)^2*32.2),0)," ")</f>
        <v>#N/A</v>
      </c>
      <c r="K204" s="68" t="e">
        <f>IF(C204&lt;&gt;" ",(IF($B$26="No",0,(10.4394*(((1/$B$27*$C204)^1.852)/(($B$59^1.852)*(VLOOKUP($B$29,'Hidden Data'!$A$4:$E$17,(IF($B$30="SCH 40",3,IF($B$30="SCH 80",4,5))))^4.8655))*($B$28/3)))))," ")</f>
        <v>#N/A</v>
      </c>
      <c r="L204" s="67" t="e">
        <f t="shared" si="79"/>
        <v>#N/A</v>
      </c>
      <c r="M204" s="67" t="e">
        <f t="shared" si="80"/>
        <v>#N/A</v>
      </c>
      <c r="N204" s="69">
        <f>IF($B$48="Low Pressure Pipe",(IF($C204&lt;&gt;" ",($B$50*$AC$564)," ")),IF($B$48="Spider Valve",(IF($C204&lt;&gt;" ",(($B$60*(PI()/4*'Spider Valve Sizing'!$B$10^2)/144*SQRT(2*32.2*$B$49))*448.83)/(('Spider Valve Sizing'!$B$10^2*19.64*$B$60*SQRT($B$49))/'Spider Valve Sizing'!$B$25)," ")),IF(AND(OR($B$48="Non-Pressurized",$B$48="force main")=TRUE,$C$49="yes"),$F$49,NA())))</f>
        <v>30</v>
      </c>
      <c r="O204" s="68" t="e">
        <f t="shared" si="81"/>
        <v>#N/A</v>
      </c>
      <c r="P204" s="68" t="e">
        <f>IF($C204&lt;&gt;" ",IF($A$34="",0,(10.4394*((($C204*$D$34/100)^1.852)/(($B$59^1.852)*(VLOOKUP($B$34,'Hidden Data'!$A$4:$E$17,(IF($B$18="SCH 40",3,IF($B$18="SCH 80",4,5))))^4.8655))*'Hidden Data'!$E$118)))," ")</f>
        <v>#N/A</v>
      </c>
      <c r="Q204" s="68" t="e">
        <f>IF($C204&lt;&gt;" ",IF($A$35="",0,(10.4394*((($C204*$D$35/100)^1.852)/(($B$59^1.852)*(VLOOKUP($B$35,'Hidden Data'!$A$4:$E$17,(IF($B$18="SCH 40",3,IF($B$18="SCH 80",4,5))))^4.8655))*'Hidden Data'!$E$119)))," ")</f>
        <v>#N/A</v>
      </c>
      <c r="R204" s="68" t="e">
        <f>IF($C204&lt;&gt;" ",IF($A$36="",0,(10.4394*((($C204*$D$36/100)^1.852)/(($B$59^1.852)*(VLOOKUP($B$36,'Hidden Data'!$A$4:$E$17,(IF($B$18="SCH 40",3,IF($B$18="SCH 80",4,5))))^4.8655))*'Hidden Data'!$E$120)))," ")</f>
        <v>#N/A</v>
      </c>
      <c r="S204" s="68" t="e">
        <f>IF($C204&lt;&gt;" ",IF($A$37="",0,(10.4394*((($C204*$D$37/100)^1.852)/(($B$59^1.852)*(VLOOKUP($B$37,'Hidden Data'!$A$4:$E$17,(IF($B$18="SCH 40",3,IF($B$18="SCH 80",4,5))))^4.8655))*'Hidden Data'!$E$121)))," ")</f>
        <v>#N/A</v>
      </c>
      <c r="T204" s="68" t="e">
        <f>IF($C204&lt;&gt;" ",IF($A$38="",0,(10.4394*((($C204*$D$38/100)^1.852)/(($B$59^1.852)*(VLOOKUP($B$38,'Hidden Data'!$A$4:$E$17,(IF($B$18="SCH 40",3,IF($B$18="SCH 80",4,5))))^4.8655))*'Hidden Data'!$E$122)))," ")</f>
        <v>#N/A</v>
      </c>
      <c r="U204" s="67" t="e">
        <f t="shared" si="82"/>
        <v>#N/A</v>
      </c>
      <c r="V204" s="175" t="e">
        <f t="shared" si="84"/>
        <v>#N/A</v>
      </c>
      <c r="W204" s="175" t="e">
        <f t="shared" si="85"/>
        <v>#N/A</v>
      </c>
      <c r="Z204" s="141" t="e">
        <f t="shared" si="87"/>
        <v>#N/A</v>
      </c>
      <c r="AA204" s="141" t="e">
        <f t="shared" si="88"/>
        <v>#N/A</v>
      </c>
      <c r="AB204" s="153" t="e">
        <f t="shared" si="89"/>
        <v>#N/A</v>
      </c>
      <c r="AC204" s="154" t="e">
        <f t="shared" si="90"/>
        <v>#N/A</v>
      </c>
      <c r="AD204" s="164" t="e">
        <f t="shared" si="91"/>
        <v>#N/A</v>
      </c>
      <c r="AE204" s="165" t="e">
        <f t="shared" si="92"/>
        <v>#N/A</v>
      </c>
      <c r="AF204" s="154" t="e">
        <f t="shared" si="93"/>
        <v>#N/A</v>
      </c>
      <c r="AG204" s="154" t="e">
        <f t="shared" si="94"/>
        <v>#N/A</v>
      </c>
      <c r="AH204" s="164" t="e">
        <f t="shared" si="95"/>
        <v>#N/A</v>
      </c>
      <c r="AI204" s="165" t="e">
        <f t="shared" si="96"/>
        <v>#N/A</v>
      </c>
      <c r="AJ204" s="154" t="e">
        <f t="shared" si="97"/>
        <v>#N/A</v>
      </c>
      <c r="AK204" s="154" t="e">
        <f t="shared" si="98"/>
        <v>#N/A</v>
      </c>
      <c r="AL204" s="164" t="e">
        <f t="shared" si="99"/>
        <v>#N/A</v>
      </c>
      <c r="AM204" s="165" t="e">
        <f t="shared" si="100"/>
        <v>#N/A</v>
      </c>
      <c r="AN204" s="154" t="e">
        <f t="shared" si="101"/>
        <v>#N/A</v>
      </c>
      <c r="AO204" s="155" t="e">
        <f t="shared" si="102"/>
        <v>#N/A</v>
      </c>
      <c r="AP204" s="153" t="e">
        <f t="shared" si="103"/>
        <v>#N/A</v>
      </c>
      <c r="AQ204" s="154" t="e">
        <f t="shared" si="104"/>
        <v>#N/A</v>
      </c>
      <c r="AR204" s="164" t="e">
        <f t="shared" si="105"/>
        <v>#N/A</v>
      </c>
      <c r="AS204" s="165" t="e">
        <f t="shared" si="106"/>
        <v>#N/A</v>
      </c>
      <c r="AT204" s="154" t="e">
        <f t="shared" si="107"/>
        <v>#N/A</v>
      </c>
      <c r="AU204" s="154" t="e">
        <f t="shared" si="108"/>
        <v>#N/A</v>
      </c>
      <c r="AV204" s="164" t="e">
        <f t="shared" si="109"/>
        <v>#N/A</v>
      </c>
      <c r="AW204" s="165" t="e">
        <f t="shared" si="110"/>
        <v>#N/A</v>
      </c>
      <c r="AX204" s="154" t="e">
        <f t="shared" si="111"/>
        <v>#N/A</v>
      </c>
      <c r="AY204" s="154" t="e">
        <f t="shared" si="112"/>
        <v>#N/A</v>
      </c>
      <c r="AZ204" s="164" t="e">
        <f t="shared" si="113"/>
        <v>#N/A</v>
      </c>
      <c r="BA204" s="165" t="e">
        <f t="shared" si="114"/>
        <v>#N/A</v>
      </c>
      <c r="BB204" s="154" t="e">
        <f t="shared" si="115"/>
        <v>#N/A</v>
      </c>
      <c r="BC204" s="155" t="e">
        <f t="shared" si="116"/>
        <v>#N/A</v>
      </c>
      <c r="BD204" s="153" t="e">
        <f t="shared" si="117"/>
        <v>#N/A</v>
      </c>
      <c r="BE204" s="154" t="e">
        <f t="shared" si="118"/>
        <v>#N/A</v>
      </c>
      <c r="BF204" s="164" t="e">
        <f t="shared" si="119"/>
        <v>#N/A</v>
      </c>
      <c r="BG204" s="165" t="e">
        <f t="shared" si="120"/>
        <v>#N/A</v>
      </c>
      <c r="BH204" s="154" t="e">
        <f t="shared" si="121"/>
        <v>#N/A</v>
      </c>
      <c r="BI204" s="154" t="e">
        <f t="shared" si="122"/>
        <v>#N/A</v>
      </c>
      <c r="BJ204" s="164" t="e">
        <f t="shared" si="123"/>
        <v>#N/A</v>
      </c>
      <c r="BK204" s="165" t="e">
        <f t="shared" si="124"/>
        <v>#N/A</v>
      </c>
      <c r="BL204" s="154" t="e">
        <f t="shared" si="125"/>
        <v>#N/A</v>
      </c>
      <c r="BM204" s="154" t="e">
        <f t="shared" si="126"/>
        <v>#N/A</v>
      </c>
      <c r="BN204" s="164" t="e">
        <f t="shared" si="127"/>
        <v>#N/A</v>
      </c>
      <c r="BO204" s="165" t="e">
        <f t="shared" si="128"/>
        <v>#N/A</v>
      </c>
      <c r="BP204" s="154" t="e">
        <f t="shared" si="129"/>
        <v>#N/A</v>
      </c>
      <c r="BQ204" s="155" t="e">
        <f t="shared" si="130"/>
        <v>#N/A</v>
      </c>
      <c r="BR204" s="153" t="e">
        <f t="shared" si="131"/>
        <v>#N/A</v>
      </c>
      <c r="BS204" s="154" t="e">
        <f t="shared" si="132"/>
        <v>#N/A</v>
      </c>
      <c r="BT204" s="164" t="e">
        <f t="shared" si="133"/>
        <v>#N/A</v>
      </c>
      <c r="BU204" s="165" t="e">
        <f t="shared" si="134"/>
        <v>#N/A</v>
      </c>
      <c r="BV204" s="154" t="e">
        <f t="shared" si="135"/>
        <v>#N/A</v>
      </c>
      <c r="BW204" s="154" t="e">
        <f t="shared" si="136"/>
        <v>#N/A</v>
      </c>
      <c r="BX204" s="164" t="e">
        <f t="shared" si="137"/>
        <v>#N/A</v>
      </c>
      <c r="BY204" s="165" t="e">
        <f t="shared" si="138"/>
        <v>#N/A</v>
      </c>
      <c r="BZ204" s="154" t="e">
        <f t="shared" si="139"/>
        <v>#N/A</v>
      </c>
      <c r="CA204" s="154" t="e">
        <f t="shared" si="140"/>
        <v>#N/A</v>
      </c>
      <c r="CB204" s="164" t="e">
        <f t="shared" si="141"/>
        <v>#N/A</v>
      </c>
      <c r="CC204" s="165" t="e">
        <f t="shared" si="142"/>
        <v>#N/A</v>
      </c>
      <c r="CD204" s="154" t="e">
        <f t="shared" si="143"/>
        <v>#N/A</v>
      </c>
      <c r="CE204" s="155" t="e">
        <f t="shared" si="144"/>
        <v>#N/A</v>
      </c>
    </row>
    <row r="205" spans="1:83" s="59" customFormat="1" hidden="1" x14ac:dyDescent="0.2">
      <c r="B205" s="59" t="e">
        <f t="shared" si="148"/>
        <v>#N/A</v>
      </c>
      <c r="C205" s="67" t="e">
        <f t="shared" si="146"/>
        <v>#N/A</v>
      </c>
      <c r="D205" s="67"/>
      <c r="E205" s="67" t="e">
        <f>IF(C205&lt;&gt;" ",$B$9, " ")</f>
        <v>#N/A</v>
      </c>
      <c r="F205" s="68" t="e">
        <f>IF(C205&lt;&gt;" ",((10.4394*(($C205^1.852)/(($B$59^1.852)*(VLOOKUP($B$17,'Hidden Data'!$A$4:$E$17,(IF($B$18="SCH 40",3,IF($B$18="SCH 80",4,5))))^4.8655))*$B$16))+IF($B$15&lt;2,0,(10.4394*((($C$19/100*$C205)^1.852)/(($B$59^1.852)*(VLOOKUP($B$20,'Hidden Data'!$A$4:$E$17,(IF($B$21="SCH 40",3,IF($B$21="SCH 80",4,5))))^4.8655))*$B$19)))+IF($B$15&lt;3,0,(10.4394*((($C$22/100*$C205)^1.852)/(($B$59^1.852)*(VLOOKUP($B$23,'Hidden Data'!$A$4:$E$17,(IF($B$24="SCH 40",3,IF($B$24="SCH 80",4,5))))^4.8655))*$B$22)))+K205+L205+M205+P205+Q205+R205+S205+T205)*(1+$B$42/100), " ")</f>
        <v>#N/A</v>
      </c>
      <c r="G205" s="68" t="e">
        <f t="shared" si="147"/>
        <v>#N/A</v>
      </c>
      <c r="H205" s="68"/>
      <c r="I205" s="68" t="e">
        <f t="shared" si="78"/>
        <v>#N/A</v>
      </c>
      <c r="J205" s="68" t="e">
        <f>IF(C205&lt;&gt;" ",IF($B$48="Spider Valve",($C205/448.83*(('Spider Valve Sizing'!$B$10^2*19.64*$B$60*SQRT($B$49))/'Spider Valve Sizing'!$B$25))^2/(2*$B$60^2*(PI()/4*('Spider Valve Sizing'!$B$10/12)^2)^2*32.2),0)," ")</f>
        <v>#N/A</v>
      </c>
      <c r="K205" s="68" t="e">
        <f>IF(C205&lt;&gt;" ",(IF($B$26="No",0,(10.4394*(((1/$B$27*$C205)^1.852)/(($B$59^1.852)*(VLOOKUP($B$29,'Hidden Data'!$A$4:$E$17,(IF($B$30="SCH 40",3,IF($B$30="SCH 80",4,5))))^4.8655))*($B$28/3)))))," ")</f>
        <v>#N/A</v>
      </c>
      <c r="L205" s="67" t="e">
        <f t="shared" si="79"/>
        <v>#N/A</v>
      </c>
      <c r="M205" s="67" t="e">
        <f t="shared" si="80"/>
        <v>#N/A</v>
      </c>
      <c r="N205" s="69">
        <f>IF($B$48="Low Pressure Pipe",(IF($C205&lt;&gt;" ",($B$50*$AC$564)," ")),IF($B$48="Spider Valve",(IF($C205&lt;&gt;" ",(($B$60*(PI()/4*'Spider Valve Sizing'!$B$10^2)/144*SQRT(2*32.2*$B$49))*448.83)/(('Spider Valve Sizing'!$B$10^2*19.64*$B$60*SQRT($B$49))/'Spider Valve Sizing'!$B$25)," ")),IF(AND(OR($B$48="Non-Pressurized",$B$48="force main")=TRUE,$C$49="yes"),$F$49,NA())))</f>
        <v>30</v>
      </c>
      <c r="O205" s="68" t="e">
        <f t="shared" si="81"/>
        <v>#N/A</v>
      </c>
      <c r="P205" s="68" t="e">
        <f>IF($C205&lt;&gt;" ",IF($A$34="",0,(10.4394*((($C205*$D$34/100)^1.852)/(($B$59^1.852)*(VLOOKUP($B$34,'Hidden Data'!$A$4:$E$17,(IF($B$18="SCH 40",3,IF($B$18="SCH 80",4,5))))^4.8655))*'Hidden Data'!$E$118)))," ")</f>
        <v>#N/A</v>
      </c>
      <c r="Q205" s="68" t="e">
        <f>IF($C205&lt;&gt;" ",IF($A$35="",0,(10.4394*((($C205*$D$35/100)^1.852)/(($B$59^1.852)*(VLOOKUP($B$35,'Hidden Data'!$A$4:$E$17,(IF($B$18="SCH 40",3,IF($B$18="SCH 80",4,5))))^4.8655))*'Hidden Data'!$E$119)))," ")</f>
        <v>#N/A</v>
      </c>
      <c r="R205" s="68" t="e">
        <f>IF($C205&lt;&gt;" ",IF($A$36="",0,(10.4394*((($C205*$D$36/100)^1.852)/(($B$59^1.852)*(VLOOKUP($B$36,'Hidden Data'!$A$4:$E$17,(IF($B$18="SCH 40",3,IF($B$18="SCH 80",4,5))))^4.8655))*'Hidden Data'!$E$120)))," ")</f>
        <v>#N/A</v>
      </c>
      <c r="S205" s="68" t="e">
        <f>IF($C205&lt;&gt;" ",IF($A$37="",0,(10.4394*((($C205*$D$37/100)^1.852)/(($B$59^1.852)*(VLOOKUP($B$37,'Hidden Data'!$A$4:$E$17,(IF($B$18="SCH 40",3,IF($B$18="SCH 80",4,5))))^4.8655))*'Hidden Data'!$E$121)))," ")</f>
        <v>#N/A</v>
      </c>
      <c r="T205" s="68" t="e">
        <f>IF($C205&lt;&gt;" ",IF($A$38="",0,(10.4394*((($C205*$D$38/100)^1.852)/(($B$59^1.852)*(VLOOKUP($B$38,'Hidden Data'!$A$4:$E$17,(IF($B$18="SCH 40",3,IF($B$18="SCH 80",4,5))))^4.8655))*'Hidden Data'!$E$122)))," ")</f>
        <v>#N/A</v>
      </c>
      <c r="U205" s="67" t="e">
        <f t="shared" si="82"/>
        <v>#N/A</v>
      </c>
      <c r="V205" s="175" t="e">
        <f t="shared" si="84"/>
        <v>#N/A</v>
      </c>
      <c r="W205" s="175" t="e">
        <f t="shared" si="85"/>
        <v>#N/A</v>
      </c>
      <c r="Z205" s="141" t="e">
        <f t="shared" si="87"/>
        <v>#N/A</v>
      </c>
      <c r="AA205" s="141" t="e">
        <f t="shared" si="88"/>
        <v>#N/A</v>
      </c>
      <c r="AB205" s="153" t="e">
        <f t="shared" si="89"/>
        <v>#N/A</v>
      </c>
      <c r="AC205" s="154" t="e">
        <f t="shared" si="90"/>
        <v>#N/A</v>
      </c>
      <c r="AD205" s="164" t="e">
        <f t="shared" si="91"/>
        <v>#N/A</v>
      </c>
      <c r="AE205" s="165" t="e">
        <f t="shared" si="92"/>
        <v>#N/A</v>
      </c>
      <c r="AF205" s="154" t="e">
        <f t="shared" si="93"/>
        <v>#N/A</v>
      </c>
      <c r="AG205" s="154" t="e">
        <f t="shared" si="94"/>
        <v>#N/A</v>
      </c>
      <c r="AH205" s="164" t="e">
        <f t="shared" si="95"/>
        <v>#N/A</v>
      </c>
      <c r="AI205" s="165" t="e">
        <f t="shared" si="96"/>
        <v>#N/A</v>
      </c>
      <c r="AJ205" s="154" t="e">
        <f t="shared" si="97"/>
        <v>#N/A</v>
      </c>
      <c r="AK205" s="154" t="e">
        <f t="shared" si="98"/>
        <v>#N/A</v>
      </c>
      <c r="AL205" s="164" t="e">
        <f t="shared" si="99"/>
        <v>#N/A</v>
      </c>
      <c r="AM205" s="165" t="e">
        <f t="shared" si="100"/>
        <v>#N/A</v>
      </c>
      <c r="AN205" s="154" t="e">
        <f t="shared" si="101"/>
        <v>#N/A</v>
      </c>
      <c r="AO205" s="155" t="e">
        <f t="shared" si="102"/>
        <v>#N/A</v>
      </c>
      <c r="AP205" s="153" t="e">
        <f t="shared" si="103"/>
        <v>#N/A</v>
      </c>
      <c r="AQ205" s="154" t="e">
        <f t="shared" si="104"/>
        <v>#N/A</v>
      </c>
      <c r="AR205" s="164" t="e">
        <f t="shared" si="105"/>
        <v>#N/A</v>
      </c>
      <c r="AS205" s="165" t="e">
        <f t="shared" si="106"/>
        <v>#N/A</v>
      </c>
      <c r="AT205" s="154" t="e">
        <f t="shared" si="107"/>
        <v>#N/A</v>
      </c>
      <c r="AU205" s="154" t="e">
        <f t="shared" si="108"/>
        <v>#N/A</v>
      </c>
      <c r="AV205" s="164" t="e">
        <f t="shared" si="109"/>
        <v>#N/A</v>
      </c>
      <c r="AW205" s="165" t="e">
        <f t="shared" si="110"/>
        <v>#N/A</v>
      </c>
      <c r="AX205" s="154" t="e">
        <f t="shared" si="111"/>
        <v>#N/A</v>
      </c>
      <c r="AY205" s="154" t="e">
        <f t="shared" si="112"/>
        <v>#N/A</v>
      </c>
      <c r="AZ205" s="164" t="e">
        <f t="shared" si="113"/>
        <v>#N/A</v>
      </c>
      <c r="BA205" s="165" t="e">
        <f t="shared" si="114"/>
        <v>#N/A</v>
      </c>
      <c r="BB205" s="154" t="e">
        <f t="shared" si="115"/>
        <v>#N/A</v>
      </c>
      <c r="BC205" s="155" t="e">
        <f t="shared" si="116"/>
        <v>#N/A</v>
      </c>
      <c r="BD205" s="153" t="e">
        <f t="shared" si="117"/>
        <v>#N/A</v>
      </c>
      <c r="BE205" s="154" t="e">
        <f t="shared" si="118"/>
        <v>#N/A</v>
      </c>
      <c r="BF205" s="164" t="e">
        <f t="shared" si="119"/>
        <v>#N/A</v>
      </c>
      <c r="BG205" s="165" t="e">
        <f t="shared" si="120"/>
        <v>#N/A</v>
      </c>
      <c r="BH205" s="154" t="e">
        <f t="shared" si="121"/>
        <v>#N/A</v>
      </c>
      <c r="BI205" s="154" t="e">
        <f t="shared" si="122"/>
        <v>#N/A</v>
      </c>
      <c r="BJ205" s="164" t="e">
        <f t="shared" si="123"/>
        <v>#N/A</v>
      </c>
      <c r="BK205" s="165" t="e">
        <f t="shared" si="124"/>
        <v>#N/A</v>
      </c>
      <c r="BL205" s="154" t="e">
        <f t="shared" si="125"/>
        <v>#N/A</v>
      </c>
      <c r="BM205" s="154" t="e">
        <f t="shared" si="126"/>
        <v>#N/A</v>
      </c>
      <c r="BN205" s="164" t="e">
        <f t="shared" si="127"/>
        <v>#N/A</v>
      </c>
      <c r="BO205" s="165" t="e">
        <f t="shared" si="128"/>
        <v>#N/A</v>
      </c>
      <c r="BP205" s="154" t="e">
        <f t="shared" si="129"/>
        <v>#N/A</v>
      </c>
      <c r="BQ205" s="155" t="e">
        <f t="shared" si="130"/>
        <v>#N/A</v>
      </c>
      <c r="BR205" s="153" t="e">
        <f t="shared" si="131"/>
        <v>#N/A</v>
      </c>
      <c r="BS205" s="154" t="e">
        <f t="shared" si="132"/>
        <v>#N/A</v>
      </c>
      <c r="BT205" s="164" t="e">
        <f t="shared" si="133"/>
        <v>#N/A</v>
      </c>
      <c r="BU205" s="165" t="e">
        <f t="shared" si="134"/>
        <v>#N/A</v>
      </c>
      <c r="BV205" s="154" t="e">
        <f t="shared" si="135"/>
        <v>#N/A</v>
      </c>
      <c r="BW205" s="154" t="e">
        <f t="shared" si="136"/>
        <v>#N/A</v>
      </c>
      <c r="BX205" s="164" t="e">
        <f t="shared" si="137"/>
        <v>#N/A</v>
      </c>
      <c r="BY205" s="165" t="e">
        <f t="shared" si="138"/>
        <v>#N/A</v>
      </c>
      <c r="BZ205" s="154" t="e">
        <f t="shared" si="139"/>
        <v>#N/A</v>
      </c>
      <c r="CA205" s="154" t="e">
        <f t="shared" si="140"/>
        <v>#N/A</v>
      </c>
      <c r="CB205" s="164" t="e">
        <f t="shared" si="141"/>
        <v>#N/A</v>
      </c>
      <c r="CC205" s="165" t="e">
        <f t="shared" si="142"/>
        <v>#N/A</v>
      </c>
      <c r="CD205" s="154" t="e">
        <f t="shared" si="143"/>
        <v>#N/A</v>
      </c>
      <c r="CE205" s="155" t="e">
        <f t="shared" si="144"/>
        <v>#N/A</v>
      </c>
    </row>
    <row r="206" spans="1:83" s="59" customFormat="1" hidden="1" x14ac:dyDescent="0.2">
      <c r="B206" s="59" t="e">
        <f t="shared" si="148"/>
        <v>#N/A</v>
      </c>
      <c r="C206" s="67" t="e">
        <f t="shared" si="146"/>
        <v>#N/A</v>
      </c>
      <c r="D206" s="67"/>
      <c r="E206" s="67" t="e">
        <f>IF(C206&lt;&gt;" ",$B$9, " ")</f>
        <v>#N/A</v>
      </c>
      <c r="F206" s="68" t="e">
        <f>IF(C206&lt;&gt;" ",((10.4394*(($C206^1.852)/(($B$59^1.852)*(VLOOKUP($B$17,'Hidden Data'!$A$4:$E$17,(IF($B$18="SCH 40",3,IF($B$18="SCH 80",4,5))))^4.8655))*$B$16))+IF($B$15&lt;2,0,(10.4394*((($C$19/100*$C206)^1.852)/(($B$59^1.852)*(VLOOKUP($B$20,'Hidden Data'!$A$4:$E$17,(IF($B$21="SCH 40",3,IF($B$21="SCH 80",4,5))))^4.8655))*$B$19)))+IF($B$15&lt;3,0,(10.4394*((($C$22/100*$C206)^1.852)/(($B$59^1.852)*(VLOOKUP($B$23,'Hidden Data'!$A$4:$E$17,(IF($B$24="SCH 40",3,IF($B$24="SCH 80",4,5))))^4.8655))*$B$22)))+K206+L206+M206+P206+Q206+R206+S206+T206)*(1+$B$42/100), " ")</f>
        <v>#N/A</v>
      </c>
      <c r="G206" s="68" t="e">
        <f t="shared" si="147"/>
        <v>#N/A</v>
      </c>
      <c r="H206" s="68"/>
      <c r="I206" s="68" t="e">
        <f t="shared" si="78"/>
        <v>#N/A</v>
      </c>
      <c r="J206" s="68" t="e">
        <f>IF(C206&lt;&gt;" ",IF($B$48="Spider Valve",($C206/448.83*(('Spider Valve Sizing'!$B$10^2*19.64*$B$60*SQRT($B$49))/'Spider Valve Sizing'!$B$25))^2/(2*$B$60^2*(PI()/4*('Spider Valve Sizing'!$B$10/12)^2)^2*32.2),0)," ")</f>
        <v>#N/A</v>
      </c>
      <c r="K206" s="68" t="e">
        <f>IF(C206&lt;&gt;" ",(IF($B$26="No",0,(10.4394*(((1/$B$27*$C206)^1.852)/(($B$59^1.852)*(VLOOKUP($B$29,'Hidden Data'!$A$4:$E$17,(IF($B$30="SCH 40",3,IF($B$30="SCH 80",4,5))))^4.8655))*($B$28/3)))))," ")</f>
        <v>#N/A</v>
      </c>
      <c r="L206" s="67" t="e">
        <f t="shared" si="79"/>
        <v>#N/A</v>
      </c>
      <c r="M206" s="67" t="e">
        <f t="shared" si="80"/>
        <v>#N/A</v>
      </c>
      <c r="N206" s="69">
        <f>IF($B$48="Low Pressure Pipe",(IF($C206&lt;&gt;" ",($B$50*$AC$564)," ")),IF($B$48="Spider Valve",(IF($C206&lt;&gt;" ",(($B$60*(PI()/4*'Spider Valve Sizing'!$B$10^2)/144*SQRT(2*32.2*$B$49))*448.83)/(('Spider Valve Sizing'!$B$10^2*19.64*$B$60*SQRT($B$49))/'Spider Valve Sizing'!$B$25)," ")),IF(AND(OR($B$48="Non-Pressurized",$B$48="force main")=TRUE,$C$49="yes"),$F$49,NA())))</f>
        <v>30</v>
      </c>
      <c r="O206" s="68" t="e">
        <f t="shared" si="81"/>
        <v>#N/A</v>
      </c>
      <c r="P206" s="68" t="e">
        <f>IF($C206&lt;&gt;" ",IF($A$34="",0,(10.4394*((($C206*$D$34/100)^1.852)/(($B$59^1.852)*(VLOOKUP($B$34,'Hidden Data'!$A$4:$E$17,(IF($B$18="SCH 40",3,IF($B$18="SCH 80",4,5))))^4.8655))*'Hidden Data'!$E$118)))," ")</f>
        <v>#N/A</v>
      </c>
      <c r="Q206" s="68" t="e">
        <f>IF($C206&lt;&gt;" ",IF($A$35="",0,(10.4394*((($C206*$D$35/100)^1.852)/(($B$59^1.852)*(VLOOKUP($B$35,'Hidden Data'!$A$4:$E$17,(IF($B$18="SCH 40",3,IF($B$18="SCH 80",4,5))))^4.8655))*'Hidden Data'!$E$119)))," ")</f>
        <v>#N/A</v>
      </c>
      <c r="R206" s="68" t="e">
        <f>IF($C206&lt;&gt;" ",IF($A$36="",0,(10.4394*((($C206*$D$36/100)^1.852)/(($B$59^1.852)*(VLOOKUP($B$36,'Hidden Data'!$A$4:$E$17,(IF($B$18="SCH 40",3,IF($B$18="SCH 80",4,5))))^4.8655))*'Hidden Data'!$E$120)))," ")</f>
        <v>#N/A</v>
      </c>
      <c r="S206" s="68" t="e">
        <f>IF($C206&lt;&gt;" ",IF($A$37="",0,(10.4394*((($C206*$D$37/100)^1.852)/(($B$59^1.852)*(VLOOKUP($B$37,'Hidden Data'!$A$4:$E$17,(IF($B$18="SCH 40",3,IF($B$18="SCH 80",4,5))))^4.8655))*'Hidden Data'!$E$121)))," ")</f>
        <v>#N/A</v>
      </c>
      <c r="T206" s="68" t="e">
        <f>IF($C206&lt;&gt;" ",IF($A$38="",0,(10.4394*((($C206*$D$38/100)^1.852)/(($B$59^1.852)*(VLOOKUP($B$38,'Hidden Data'!$A$4:$E$17,(IF($B$18="SCH 40",3,IF($B$18="SCH 80",4,5))))^4.8655))*'Hidden Data'!$E$122)))," ")</f>
        <v>#N/A</v>
      </c>
      <c r="U206" s="67" t="e">
        <f t="shared" si="82"/>
        <v>#N/A</v>
      </c>
      <c r="V206" s="175" t="e">
        <f t="shared" si="84"/>
        <v>#N/A</v>
      </c>
      <c r="W206" s="175" t="e">
        <f t="shared" si="85"/>
        <v>#N/A</v>
      </c>
      <c r="Z206" s="141" t="e">
        <f t="shared" si="87"/>
        <v>#N/A</v>
      </c>
      <c r="AA206" s="141" t="e">
        <f t="shared" si="88"/>
        <v>#N/A</v>
      </c>
      <c r="AB206" s="153" t="e">
        <f t="shared" si="89"/>
        <v>#N/A</v>
      </c>
      <c r="AC206" s="154" t="e">
        <f t="shared" si="90"/>
        <v>#N/A</v>
      </c>
      <c r="AD206" s="164" t="e">
        <f t="shared" si="91"/>
        <v>#N/A</v>
      </c>
      <c r="AE206" s="165" t="e">
        <f t="shared" si="92"/>
        <v>#N/A</v>
      </c>
      <c r="AF206" s="154" t="e">
        <f t="shared" si="93"/>
        <v>#N/A</v>
      </c>
      <c r="AG206" s="154" t="e">
        <f t="shared" si="94"/>
        <v>#N/A</v>
      </c>
      <c r="AH206" s="164" t="e">
        <f t="shared" si="95"/>
        <v>#N/A</v>
      </c>
      <c r="AI206" s="165" t="e">
        <f t="shared" si="96"/>
        <v>#N/A</v>
      </c>
      <c r="AJ206" s="154" t="e">
        <f t="shared" si="97"/>
        <v>#N/A</v>
      </c>
      <c r="AK206" s="154" t="e">
        <f t="shared" si="98"/>
        <v>#N/A</v>
      </c>
      <c r="AL206" s="164" t="e">
        <f t="shared" si="99"/>
        <v>#N/A</v>
      </c>
      <c r="AM206" s="165" t="e">
        <f t="shared" si="100"/>
        <v>#N/A</v>
      </c>
      <c r="AN206" s="154" t="e">
        <f t="shared" si="101"/>
        <v>#N/A</v>
      </c>
      <c r="AO206" s="155" t="e">
        <f t="shared" si="102"/>
        <v>#N/A</v>
      </c>
      <c r="AP206" s="153" t="e">
        <f t="shared" si="103"/>
        <v>#N/A</v>
      </c>
      <c r="AQ206" s="154" t="e">
        <f t="shared" si="104"/>
        <v>#N/A</v>
      </c>
      <c r="AR206" s="164" t="e">
        <f t="shared" si="105"/>
        <v>#N/A</v>
      </c>
      <c r="AS206" s="165" t="e">
        <f t="shared" si="106"/>
        <v>#N/A</v>
      </c>
      <c r="AT206" s="154" t="e">
        <f t="shared" si="107"/>
        <v>#N/A</v>
      </c>
      <c r="AU206" s="154" t="e">
        <f t="shared" si="108"/>
        <v>#N/A</v>
      </c>
      <c r="AV206" s="164" t="e">
        <f t="shared" si="109"/>
        <v>#N/A</v>
      </c>
      <c r="AW206" s="165" t="e">
        <f t="shared" si="110"/>
        <v>#N/A</v>
      </c>
      <c r="AX206" s="154" t="e">
        <f t="shared" si="111"/>
        <v>#N/A</v>
      </c>
      <c r="AY206" s="154" t="e">
        <f t="shared" si="112"/>
        <v>#N/A</v>
      </c>
      <c r="AZ206" s="164" t="e">
        <f t="shared" si="113"/>
        <v>#N/A</v>
      </c>
      <c r="BA206" s="165" t="e">
        <f t="shared" si="114"/>
        <v>#N/A</v>
      </c>
      <c r="BB206" s="154" t="e">
        <f t="shared" si="115"/>
        <v>#N/A</v>
      </c>
      <c r="BC206" s="155" t="e">
        <f t="shared" si="116"/>
        <v>#N/A</v>
      </c>
      <c r="BD206" s="153" t="e">
        <f t="shared" si="117"/>
        <v>#N/A</v>
      </c>
      <c r="BE206" s="154" t="e">
        <f t="shared" si="118"/>
        <v>#N/A</v>
      </c>
      <c r="BF206" s="164" t="e">
        <f t="shared" si="119"/>
        <v>#N/A</v>
      </c>
      <c r="BG206" s="165" t="e">
        <f t="shared" si="120"/>
        <v>#N/A</v>
      </c>
      <c r="BH206" s="154" t="e">
        <f t="shared" si="121"/>
        <v>#N/A</v>
      </c>
      <c r="BI206" s="154" t="e">
        <f t="shared" si="122"/>
        <v>#N/A</v>
      </c>
      <c r="BJ206" s="164" t="e">
        <f t="shared" si="123"/>
        <v>#N/A</v>
      </c>
      <c r="BK206" s="165" t="e">
        <f t="shared" si="124"/>
        <v>#N/A</v>
      </c>
      <c r="BL206" s="154" t="e">
        <f t="shared" si="125"/>
        <v>#N/A</v>
      </c>
      <c r="BM206" s="154" t="e">
        <f t="shared" si="126"/>
        <v>#N/A</v>
      </c>
      <c r="BN206" s="164" t="e">
        <f t="shared" si="127"/>
        <v>#N/A</v>
      </c>
      <c r="BO206" s="165" t="e">
        <f t="shared" si="128"/>
        <v>#N/A</v>
      </c>
      <c r="BP206" s="154" t="e">
        <f t="shared" si="129"/>
        <v>#N/A</v>
      </c>
      <c r="BQ206" s="155" t="e">
        <f t="shared" si="130"/>
        <v>#N/A</v>
      </c>
      <c r="BR206" s="153" t="e">
        <f t="shared" si="131"/>
        <v>#N/A</v>
      </c>
      <c r="BS206" s="154" t="e">
        <f t="shared" si="132"/>
        <v>#N/A</v>
      </c>
      <c r="BT206" s="164" t="e">
        <f t="shared" si="133"/>
        <v>#N/A</v>
      </c>
      <c r="BU206" s="165" t="e">
        <f t="shared" si="134"/>
        <v>#N/A</v>
      </c>
      <c r="BV206" s="154" t="e">
        <f t="shared" si="135"/>
        <v>#N/A</v>
      </c>
      <c r="BW206" s="154" t="e">
        <f t="shared" si="136"/>
        <v>#N/A</v>
      </c>
      <c r="BX206" s="164" t="e">
        <f t="shared" si="137"/>
        <v>#N/A</v>
      </c>
      <c r="BY206" s="165" t="e">
        <f t="shared" si="138"/>
        <v>#N/A</v>
      </c>
      <c r="BZ206" s="154" t="e">
        <f t="shared" si="139"/>
        <v>#N/A</v>
      </c>
      <c r="CA206" s="154" t="e">
        <f t="shared" si="140"/>
        <v>#N/A</v>
      </c>
      <c r="CB206" s="164" t="e">
        <f t="shared" si="141"/>
        <v>#N/A</v>
      </c>
      <c r="CC206" s="165" t="e">
        <f t="shared" si="142"/>
        <v>#N/A</v>
      </c>
      <c r="CD206" s="154" t="e">
        <f t="shared" si="143"/>
        <v>#N/A</v>
      </c>
      <c r="CE206" s="155" t="e">
        <f t="shared" si="144"/>
        <v>#N/A</v>
      </c>
    </row>
    <row r="207" spans="1:83" s="59" customFormat="1" hidden="1" x14ac:dyDescent="0.2">
      <c r="B207" s="59" t="e">
        <f t="shared" si="148"/>
        <v>#N/A</v>
      </c>
      <c r="C207" s="67" t="e">
        <f t="shared" si="146"/>
        <v>#N/A</v>
      </c>
      <c r="D207" s="67"/>
      <c r="E207" s="67" t="e">
        <f>IF(C207&lt;&gt;" ",$B$9, " ")</f>
        <v>#N/A</v>
      </c>
      <c r="F207" s="68" t="e">
        <f>IF(C207&lt;&gt;" ",((10.4394*(($C207^1.852)/(($B$59^1.852)*(VLOOKUP($B$17,'Hidden Data'!$A$4:$E$17,(IF($B$18="SCH 40",3,IF($B$18="SCH 80",4,5))))^4.8655))*$B$16))+IF($B$15&lt;2,0,(10.4394*((($C$19/100*$C207)^1.852)/(($B$59^1.852)*(VLOOKUP($B$20,'Hidden Data'!$A$4:$E$17,(IF($B$21="SCH 40",3,IF($B$21="SCH 80",4,5))))^4.8655))*$B$19)))+IF($B$15&lt;3,0,(10.4394*((($C$22/100*$C207)^1.852)/(($B$59^1.852)*(VLOOKUP($B$23,'Hidden Data'!$A$4:$E$17,(IF($B$24="SCH 40",3,IF($B$24="SCH 80",4,5))))^4.8655))*$B$22)))+K207+L207+M207+P207+Q207+R207+S207+T207)*(1+$B$42/100), " ")</f>
        <v>#N/A</v>
      </c>
      <c r="G207" s="68" t="e">
        <f t="shared" si="147"/>
        <v>#N/A</v>
      </c>
      <c r="H207" s="68"/>
      <c r="I207" s="68" t="e">
        <f t="shared" si="78"/>
        <v>#N/A</v>
      </c>
      <c r="J207" s="68" t="e">
        <f>IF(C207&lt;&gt;" ",IF($B$48="Spider Valve",($C207/448.83*(('Spider Valve Sizing'!$B$10^2*19.64*$B$60*SQRT($B$49))/'Spider Valve Sizing'!$B$25))^2/(2*$B$60^2*(PI()/4*('Spider Valve Sizing'!$B$10/12)^2)^2*32.2),0)," ")</f>
        <v>#N/A</v>
      </c>
      <c r="K207" s="68" t="e">
        <f>IF(C207&lt;&gt;" ",(IF($B$26="No",0,(10.4394*(((1/$B$27*$C207)^1.852)/(($B$59^1.852)*(VLOOKUP($B$29,'Hidden Data'!$A$4:$E$17,(IF($B$30="SCH 40",3,IF($B$30="SCH 80",4,5))))^4.8655))*($B$28/3)))))," ")</f>
        <v>#N/A</v>
      </c>
      <c r="L207" s="67" t="e">
        <f t="shared" si="79"/>
        <v>#N/A</v>
      </c>
      <c r="M207" s="67" t="e">
        <f t="shared" si="80"/>
        <v>#N/A</v>
      </c>
      <c r="N207" s="69">
        <f>IF($B$48="Low Pressure Pipe",(IF($C207&lt;&gt;" ",($B$50*$AC$564)," ")),IF($B$48="Spider Valve",(IF($C207&lt;&gt;" ",(($B$60*(PI()/4*'Spider Valve Sizing'!$B$10^2)/144*SQRT(2*32.2*$B$49))*448.83)/(('Spider Valve Sizing'!$B$10^2*19.64*$B$60*SQRT($B$49))/'Spider Valve Sizing'!$B$25)," ")),IF(AND(OR($B$48="Non-Pressurized",$B$48="force main")=TRUE,$C$49="yes"),$F$49,NA())))</f>
        <v>30</v>
      </c>
      <c r="O207" s="68" t="e">
        <f t="shared" si="81"/>
        <v>#N/A</v>
      </c>
      <c r="P207" s="68" t="e">
        <f>IF($C207&lt;&gt;" ",IF($A$34="",0,(10.4394*((($C207*$D$34/100)^1.852)/(($B$59^1.852)*(VLOOKUP($B$34,'Hidden Data'!$A$4:$E$17,(IF($B$18="SCH 40",3,IF($B$18="SCH 80",4,5))))^4.8655))*'Hidden Data'!$E$118)))," ")</f>
        <v>#N/A</v>
      </c>
      <c r="Q207" s="68" t="e">
        <f>IF($C207&lt;&gt;" ",IF($A$35="",0,(10.4394*((($C207*$D$35/100)^1.852)/(($B$59^1.852)*(VLOOKUP($B$35,'Hidden Data'!$A$4:$E$17,(IF($B$18="SCH 40",3,IF($B$18="SCH 80",4,5))))^4.8655))*'Hidden Data'!$E$119)))," ")</f>
        <v>#N/A</v>
      </c>
      <c r="R207" s="68" t="e">
        <f>IF($C207&lt;&gt;" ",IF($A$36="",0,(10.4394*((($C207*$D$36/100)^1.852)/(($B$59^1.852)*(VLOOKUP($B$36,'Hidden Data'!$A$4:$E$17,(IF($B$18="SCH 40",3,IF($B$18="SCH 80",4,5))))^4.8655))*'Hidden Data'!$E$120)))," ")</f>
        <v>#N/A</v>
      </c>
      <c r="S207" s="68" t="e">
        <f>IF($C207&lt;&gt;" ",IF($A$37="",0,(10.4394*((($C207*$D$37/100)^1.852)/(($B$59^1.852)*(VLOOKUP($B$37,'Hidden Data'!$A$4:$E$17,(IF($B$18="SCH 40",3,IF($B$18="SCH 80",4,5))))^4.8655))*'Hidden Data'!$E$121)))," ")</f>
        <v>#N/A</v>
      </c>
      <c r="T207" s="68" t="e">
        <f>IF($C207&lt;&gt;" ",IF($A$38="",0,(10.4394*((($C207*$D$38/100)^1.852)/(($B$59^1.852)*(VLOOKUP($B$38,'Hidden Data'!$A$4:$E$17,(IF($B$18="SCH 40",3,IF($B$18="SCH 80",4,5))))^4.8655))*'Hidden Data'!$E$122)))," ")</f>
        <v>#N/A</v>
      </c>
      <c r="U207" s="67" t="e">
        <f t="shared" si="82"/>
        <v>#N/A</v>
      </c>
      <c r="V207" s="175" t="e">
        <f t="shared" si="84"/>
        <v>#N/A</v>
      </c>
      <c r="W207" s="175" t="e">
        <f t="shared" si="85"/>
        <v>#N/A</v>
      </c>
      <c r="Z207" s="141" t="e">
        <f t="shared" si="87"/>
        <v>#N/A</v>
      </c>
      <c r="AA207" s="141" t="e">
        <f t="shared" si="88"/>
        <v>#N/A</v>
      </c>
      <c r="AB207" s="153" t="e">
        <f t="shared" si="89"/>
        <v>#N/A</v>
      </c>
      <c r="AC207" s="154" t="e">
        <f t="shared" si="90"/>
        <v>#N/A</v>
      </c>
      <c r="AD207" s="164" t="e">
        <f t="shared" si="91"/>
        <v>#N/A</v>
      </c>
      <c r="AE207" s="165" t="e">
        <f t="shared" si="92"/>
        <v>#N/A</v>
      </c>
      <c r="AF207" s="154" t="e">
        <f t="shared" si="93"/>
        <v>#N/A</v>
      </c>
      <c r="AG207" s="154" t="e">
        <f t="shared" si="94"/>
        <v>#N/A</v>
      </c>
      <c r="AH207" s="164" t="e">
        <f t="shared" si="95"/>
        <v>#N/A</v>
      </c>
      <c r="AI207" s="165" t="e">
        <f t="shared" si="96"/>
        <v>#N/A</v>
      </c>
      <c r="AJ207" s="154" t="e">
        <f t="shared" si="97"/>
        <v>#N/A</v>
      </c>
      <c r="AK207" s="154" t="e">
        <f t="shared" si="98"/>
        <v>#N/A</v>
      </c>
      <c r="AL207" s="164" t="e">
        <f t="shared" si="99"/>
        <v>#N/A</v>
      </c>
      <c r="AM207" s="165" t="e">
        <f t="shared" si="100"/>
        <v>#N/A</v>
      </c>
      <c r="AN207" s="154" t="e">
        <f t="shared" si="101"/>
        <v>#N/A</v>
      </c>
      <c r="AO207" s="155" t="e">
        <f t="shared" si="102"/>
        <v>#N/A</v>
      </c>
      <c r="AP207" s="153" t="e">
        <f t="shared" si="103"/>
        <v>#N/A</v>
      </c>
      <c r="AQ207" s="154" t="e">
        <f t="shared" si="104"/>
        <v>#N/A</v>
      </c>
      <c r="AR207" s="164" t="e">
        <f t="shared" si="105"/>
        <v>#N/A</v>
      </c>
      <c r="AS207" s="165" t="e">
        <f t="shared" si="106"/>
        <v>#N/A</v>
      </c>
      <c r="AT207" s="154" t="e">
        <f t="shared" si="107"/>
        <v>#N/A</v>
      </c>
      <c r="AU207" s="154" t="e">
        <f t="shared" si="108"/>
        <v>#N/A</v>
      </c>
      <c r="AV207" s="164" t="e">
        <f t="shared" si="109"/>
        <v>#N/A</v>
      </c>
      <c r="AW207" s="165" t="e">
        <f t="shared" si="110"/>
        <v>#N/A</v>
      </c>
      <c r="AX207" s="154" t="e">
        <f t="shared" si="111"/>
        <v>#N/A</v>
      </c>
      <c r="AY207" s="154" t="e">
        <f t="shared" si="112"/>
        <v>#N/A</v>
      </c>
      <c r="AZ207" s="164" t="e">
        <f t="shared" si="113"/>
        <v>#N/A</v>
      </c>
      <c r="BA207" s="165" t="e">
        <f t="shared" si="114"/>
        <v>#N/A</v>
      </c>
      <c r="BB207" s="154" t="e">
        <f t="shared" si="115"/>
        <v>#N/A</v>
      </c>
      <c r="BC207" s="155" t="e">
        <f t="shared" si="116"/>
        <v>#N/A</v>
      </c>
      <c r="BD207" s="153" t="e">
        <f t="shared" si="117"/>
        <v>#N/A</v>
      </c>
      <c r="BE207" s="154" t="e">
        <f t="shared" si="118"/>
        <v>#N/A</v>
      </c>
      <c r="BF207" s="164" t="e">
        <f t="shared" si="119"/>
        <v>#N/A</v>
      </c>
      <c r="BG207" s="165" t="e">
        <f t="shared" si="120"/>
        <v>#N/A</v>
      </c>
      <c r="BH207" s="154" t="e">
        <f t="shared" si="121"/>
        <v>#N/A</v>
      </c>
      <c r="BI207" s="154" t="e">
        <f t="shared" si="122"/>
        <v>#N/A</v>
      </c>
      <c r="BJ207" s="164" t="e">
        <f t="shared" si="123"/>
        <v>#N/A</v>
      </c>
      <c r="BK207" s="165" t="e">
        <f t="shared" si="124"/>
        <v>#N/A</v>
      </c>
      <c r="BL207" s="154" t="e">
        <f t="shared" si="125"/>
        <v>#N/A</v>
      </c>
      <c r="BM207" s="154" t="e">
        <f t="shared" si="126"/>
        <v>#N/A</v>
      </c>
      <c r="BN207" s="164" t="e">
        <f t="shared" si="127"/>
        <v>#N/A</v>
      </c>
      <c r="BO207" s="165" t="e">
        <f t="shared" si="128"/>
        <v>#N/A</v>
      </c>
      <c r="BP207" s="154" t="e">
        <f t="shared" si="129"/>
        <v>#N/A</v>
      </c>
      <c r="BQ207" s="155" t="e">
        <f t="shared" si="130"/>
        <v>#N/A</v>
      </c>
      <c r="BR207" s="153" t="e">
        <f t="shared" si="131"/>
        <v>#N/A</v>
      </c>
      <c r="BS207" s="154" t="e">
        <f t="shared" si="132"/>
        <v>#N/A</v>
      </c>
      <c r="BT207" s="164" t="e">
        <f t="shared" si="133"/>
        <v>#N/A</v>
      </c>
      <c r="BU207" s="165" t="e">
        <f t="shared" si="134"/>
        <v>#N/A</v>
      </c>
      <c r="BV207" s="154" t="e">
        <f t="shared" si="135"/>
        <v>#N/A</v>
      </c>
      <c r="BW207" s="154" t="e">
        <f t="shared" si="136"/>
        <v>#N/A</v>
      </c>
      <c r="BX207" s="164" t="e">
        <f t="shared" si="137"/>
        <v>#N/A</v>
      </c>
      <c r="BY207" s="165" t="e">
        <f t="shared" si="138"/>
        <v>#N/A</v>
      </c>
      <c r="BZ207" s="154" t="e">
        <f t="shared" si="139"/>
        <v>#N/A</v>
      </c>
      <c r="CA207" s="154" t="e">
        <f t="shared" si="140"/>
        <v>#N/A</v>
      </c>
      <c r="CB207" s="164" t="e">
        <f t="shared" si="141"/>
        <v>#N/A</v>
      </c>
      <c r="CC207" s="165" t="e">
        <f t="shared" si="142"/>
        <v>#N/A</v>
      </c>
      <c r="CD207" s="154" t="e">
        <f t="shared" si="143"/>
        <v>#N/A</v>
      </c>
      <c r="CE207" s="155" t="e">
        <f t="shared" si="144"/>
        <v>#N/A</v>
      </c>
    </row>
    <row r="208" spans="1:83" s="59" customFormat="1" hidden="1" x14ac:dyDescent="0.2">
      <c r="B208" s="59" t="e">
        <f t="shared" si="148"/>
        <v>#N/A</v>
      </c>
      <c r="C208" s="67" t="e">
        <f t="shared" si="146"/>
        <v>#N/A</v>
      </c>
      <c r="D208" s="67"/>
      <c r="E208" s="67" t="e">
        <f>IF(C208&lt;&gt;" ",$B$9, " ")</f>
        <v>#N/A</v>
      </c>
      <c r="F208" s="68" t="e">
        <f>IF(C208&lt;&gt;" ",((10.4394*(($C208^1.852)/(($B$59^1.852)*(VLOOKUP($B$17,'Hidden Data'!$A$4:$E$17,(IF($B$18="SCH 40",3,IF($B$18="SCH 80",4,5))))^4.8655))*$B$16))+IF($B$15&lt;2,0,(10.4394*((($C$19/100*$C208)^1.852)/(($B$59^1.852)*(VLOOKUP($B$20,'Hidden Data'!$A$4:$E$17,(IF($B$21="SCH 40",3,IF($B$21="SCH 80",4,5))))^4.8655))*$B$19)))+IF($B$15&lt;3,0,(10.4394*((($C$22/100*$C208)^1.852)/(($B$59^1.852)*(VLOOKUP($B$23,'Hidden Data'!$A$4:$E$17,(IF($B$24="SCH 40",3,IF($B$24="SCH 80",4,5))))^4.8655))*$B$22)))+K208+L208+M208+P208+Q208+R208+S208+T208)*(1+$B$42/100), " ")</f>
        <v>#N/A</v>
      </c>
      <c r="G208" s="68" t="e">
        <f t="shared" si="147"/>
        <v>#N/A</v>
      </c>
      <c r="H208" s="68"/>
      <c r="I208" s="68" t="e">
        <f t="shared" si="78"/>
        <v>#N/A</v>
      </c>
      <c r="J208" s="68" t="e">
        <f>IF(C208&lt;&gt;" ",IF($B$48="Spider Valve",($C208/448.83*(('Spider Valve Sizing'!$B$10^2*19.64*$B$60*SQRT($B$49))/'Spider Valve Sizing'!$B$25))^2/(2*$B$60^2*(PI()/4*('Spider Valve Sizing'!$B$10/12)^2)^2*32.2),0)," ")</f>
        <v>#N/A</v>
      </c>
      <c r="K208" s="68" t="e">
        <f>IF(C208&lt;&gt;" ",(IF($B$26="No",0,(10.4394*(((1/$B$27*$C208)^1.852)/(($B$59^1.852)*(VLOOKUP($B$29,'Hidden Data'!$A$4:$E$17,(IF($B$30="SCH 40",3,IF($B$30="SCH 80",4,5))))^4.8655))*($B$28/3)))))," ")</f>
        <v>#N/A</v>
      </c>
      <c r="L208" s="67" t="e">
        <f t="shared" si="79"/>
        <v>#N/A</v>
      </c>
      <c r="M208" s="67" t="e">
        <f t="shared" si="80"/>
        <v>#N/A</v>
      </c>
      <c r="N208" s="69">
        <f>IF($B$48="Low Pressure Pipe",(IF($C208&lt;&gt;" ",($B$50*$AC$564)," ")),IF($B$48="Spider Valve",(IF($C208&lt;&gt;" ",(($B$60*(PI()/4*'Spider Valve Sizing'!$B$10^2)/144*SQRT(2*32.2*$B$49))*448.83)/(('Spider Valve Sizing'!$B$10^2*19.64*$B$60*SQRT($B$49))/'Spider Valve Sizing'!$B$25)," ")),IF(AND(OR($B$48="Non-Pressurized",$B$48="force main")=TRUE,$C$49="yes"),$F$49,NA())))</f>
        <v>30</v>
      </c>
      <c r="O208" s="68" t="e">
        <f t="shared" si="81"/>
        <v>#N/A</v>
      </c>
      <c r="P208" s="68" t="e">
        <f>IF($C208&lt;&gt;" ",IF($A$34="",0,(10.4394*((($C208*$D$34/100)^1.852)/(($B$59^1.852)*(VLOOKUP($B$34,'Hidden Data'!$A$4:$E$17,(IF($B$18="SCH 40",3,IF($B$18="SCH 80",4,5))))^4.8655))*'Hidden Data'!$E$118)))," ")</f>
        <v>#N/A</v>
      </c>
      <c r="Q208" s="68" t="e">
        <f>IF($C208&lt;&gt;" ",IF($A$35="",0,(10.4394*((($C208*$D$35/100)^1.852)/(($B$59^1.852)*(VLOOKUP($B$35,'Hidden Data'!$A$4:$E$17,(IF($B$18="SCH 40",3,IF($B$18="SCH 80",4,5))))^4.8655))*'Hidden Data'!$E$119)))," ")</f>
        <v>#N/A</v>
      </c>
      <c r="R208" s="68" t="e">
        <f>IF($C208&lt;&gt;" ",IF($A$36="",0,(10.4394*((($C208*$D$36/100)^1.852)/(($B$59^1.852)*(VLOOKUP($B$36,'Hidden Data'!$A$4:$E$17,(IF($B$18="SCH 40",3,IF($B$18="SCH 80",4,5))))^4.8655))*'Hidden Data'!$E$120)))," ")</f>
        <v>#N/A</v>
      </c>
      <c r="S208" s="68" t="e">
        <f>IF($C208&lt;&gt;" ",IF($A$37="",0,(10.4394*((($C208*$D$37/100)^1.852)/(($B$59^1.852)*(VLOOKUP($B$37,'Hidden Data'!$A$4:$E$17,(IF($B$18="SCH 40",3,IF($B$18="SCH 80",4,5))))^4.8655))*'Hidden Data'!$E$121)))," ")</f>
        <v>#N/A</v>
      </c>
      <c r="T208" s="68" t="e">
        <f>IF($C208&lt;&gt;" ",IF($A$38="",0,(10.4394*((($C208*$D$38/100)^1.852)/(($B$59^1.852)*(VLOOKUP($B$38,'Hidden Data'!$A$4:$E$17,(IF($B$18="SCH 40",3,IF($B$18="SCH 80",4,5))))^4.8655))*'Hidden Data'!$E$122)))," ")</f>
        <v>#N/A</v>
      </c>
      <c r="U208" s="67" t="e">
        <f t="shared" si="82"/>
        <v>#N/A</v>
      </c>
      <c r="V208" s="175" t="e">
        <f t="shared" si="84"/>
        <v>#N/A</v>
      </c>
      <c r="W208" s="175" t="e">
        <f t="shared" si="85"/>
        <v>#N/A</v>
      </c>
      <c r="Z208" s="141" t="e">
        <f t="shared" si="87"/>
        <v>#N/A</v>
      </c>
      <c r="AA208" s="141" t="e">
        <f t="shared" si="88"/>
        <v>#N/A</v>
      </c>
      <c r="AB208" s="153" t="e">
        <f t="shared" si="89"/>
        <v>#N/A</v>
      </c>
      <c r="AC208" s="154" t="e">
        <f t="shared" si="90"/>
        <v>#N/A</v>
      </c>
      <c r="AD208" s="164" t="e">
        <f t="shared" si="91"/>
        <v>#N/A</v>
      </c>
      <c r="AE208" s="165" t="e">
        <f t="shared" si="92"/>
        <v>#N/A</v>
      </c>
      <c r="AF208" s="154" t="e">
        <f t="shared" si="93"/>
        <v>#N/A</v>
      </c>
      <c r="AG208" s="154" t="e">
        <f t="shared" si="94"/>
        <v>#N/A</v>
      </c>
      <c r="AH208" s="164" t="e">
        <f t="shared" si="95"/>
        <v>#N/A</v>
      </c>
      <c r="AI208" s="165" t="e">
        <f t="shared" si="96"/>
        <v>#N/A</v>
      </c>
      <c r="AJ208" s="154" t="e">
        <f t="shared" si="97"/>
        <v>#N/A</v>
      </c>
      <c r="AK208" s="154" t="e">
        <f t="shared" si="98"/>
        <v>#N/A</v>
      </c>
      <c r="AL208" s="164" t="e">
        <f t="shared" si="99"/>
        <v>#N/A</v>
      </c>
      <c r="AM208" s="165" t="e">
        <f t="shared" si="100"/>
        <v>#N/A</v>
      </c>
      <c r="AN208" s="154" t="e">
        <f t="shared" si="101"/>
        <v>#N/A</v>
      </c>
      <c r="AO208" s="155" t="e">
        <f t="shared" si="102"/>
        <v>#N/A</v>
      </c>
      <c r="AP208" s="153" t="e">
        <f t="shared" si="103"/>
        <v>#N/A</v>
      </c>
      <c r="AQ208" s="154" t="e">
        <f t="shared" si="104"/>
        <v>#N/A</v>
      </c>
      <c r="AR208" s="164" t="e">
        <f t="shared" si="105"/>
        <v>#N/A</v>
      </c>
      <c r="AS208" s="165" t="e">
        <f t="shared" si="106"/>
        <v>#N/A</v>
      </c>
      <c r="AT208" s="154" t="e">
        <f t="shared" si="107"/>
        <v>#N/A</v>
      </c>
      <c r="AU208" s="154" t="e">
        <f t="shared" si="108"/>
        <v>#N/A</v>
      </c>
      <c r="AV208" s="164" t="e">
        <f t="shared" si="109"/>
        <v>#N/A</v>
      </c>
      <c r="AW208" s="165" t="e">
        <f t="shared" si="110"/>
        <v>#N/A</v>
      </c>
      <c r="AX208" s="154" t="e">
        <f t="shared" si="111"/>
        <v>#N/A</v>
      </c>
      <c r="AY208" s="154" t="e">
        <f t="shared" si="112"/>
        <v>#N/A</v>
      </c>
      <c r="AZ208" s="164" t="e">
        <f t="shared" si="113"/>
        <v>#N/A</v>
      </c>
      <c r="BA208" s="165" t="e">
        <f t="shared" si="114"/>
        <v>#N/A</v>
      </c>
      <c r="BB208" s="154" t="e">
        <f t="shared" si="115"/>
        <v>#N/A</v>
      </c>
      <c r="BC208" s="155" t="e">
        <f t="shared" si="116"/>
        <v>#N/A</v>
      </c>
      <c r="BD208" s="153" t="e">
        <f t="shared" si="117"/>
        <v>#N/A</v>
      </c>
      <c r="BE208" s="154" t="e">
        <f t="shared" si="118"/>
        <v>#N/A</v>
      </c>
      <c r="BF208" s="164" t="e">
        <f t="shared" si="119"/>
        <v>#N/A</v>
      </c>
      <c r="BG208" s="165" t="e">
        <f t="shared" si="120"/>
        <v>#N/A</v>
      </c>
      <c r="BH208" s="154" t="e">
        <f t="shared" si="121"/>
        <v>#N/A</v>
      </c>
      <c r="BI208" s="154" t="e">
        <f t="shared" si="122"/>
        <v>#N/A</v>
      </c>
      <c r="BJ208" s="164" t="e">
        <f t="shared" si="123"/>
        <v>#N/A</v>
      </c>
      <c r="BK208" s="165" t="e">
        <f t="shared" si="124"/>
        <v>#N/A</v>
      </c>
      <c r="BL208" s="154" t="e">
        <f t="shared" si="125"/>
        <v>#N/A</v>
      </c>
      <c r="BM208" s="154" t="e">
        <f t="shared" si="126"/>
        <v>#N/A</v>
      </c>
      <c r="BN208" s="164" t="e">
        <f t="shared" si="127"/>
        <v>#N/A</v>
      </c>
      <c r="BO208" s="165" t="e">
        <f t="shared" si="128"/>
        <v>#N/A</v>
      </c>
      <c r="BP208" s="154" t="e">
        <f t="shared" si="129"/>
        <v>#N/A</v>
      </c>
      <c r="BQ208" s="155" t="e">
        <f t="shared" si="130"/>
        <v>#N/A</v>
      </c>
      <c r="BR208" s="153" t="e">
        <f t="shared" si="131"/>
        <v>#N/A</v>
      </c>
      <c r="BS208" s="154" t="e">
        <f t="shared" si="132"/>
        <v>#N/A</v>
      </c>
      <c r="BT208" s="164" t="e">
        <f t="shared" si="133"/>
        <v>#N/A</v>
      </c>
      <c r="BU208" s="165" t="e">
        <f t="shared" si="134"/>
        <v>#N/A</v>
      </c>
      <c r="BV208" s="154" t="e">
        <f t="shared" si="135"/>
        <v>#N/A</v>
      </c>
      <c r="BW208" s="154" t="e">
        <f t="shared" si="136"/>
        <v>#N/A</v>
      </c>
      <c r="BX208" s="164" t="e">
        <f t="shared" si="137"/>
        <v>#N/A</v>
      </c>
      <c r="BY208" s="165" t="e">
        <f t="shared" si="138"/>
        <v>#N/A</v>
      </c>
      <c r="BZ208" s="154" t="e">
        <f t="shared" si="139"/>
        <v>#N/A</v>
      </c>
      <c r="CA208" s="154" t="e">
        <f t="shared" si="140"/>
        <v>#N/A</v>
      </c>
      <c r="CB208" s="164" t="e">
        <f t="shared" si="141"/>
        <v>#N/A</v>
      </c>
      <c r="CC208" s="165" t="e">
        <f t="shared" si="142"/>
        <v>#N/A</v>
      </c>
      <c r="CD208" s="154" t="e">
        <f t="shared" si="143"/>
        <v>#N/A</v>
      </c>
      <c r="CE208" s="155" t="e">
        <f t="shared" si="144"/>
        <v>#N/A</v>
      </c>
    </row>
    <row r="209" spans="2:83" s="59" customFormat="1" hidden="1" x14ac:dyDescent="0.2">
      <c r="B209" s="59" t="e">
        <f t="shared" si="148"/>
        <v>#N/A</v>
      </c>
      <c r="C209" s="67" t="e">
        <f t="shared" si="146"/>
        <v>#N/A</v>
      </c>
      <c r="D209" s="67"/>
      <c r="E209" s="67" t="e">
        <f>IF(C209&lt;&gt;" ",$B$9, " ")</f>
        <v>#N/A</v>
      </c>
      <c r="F209" s="68" t="e">
        <f>IF(C209&lt;&gt;" ",((10.4394*(($C209^1.852)/(($B$59^1.852)*(VLOOKUP($B$17,'Hidden Data'!$A$4:$E$17,(IF($B$18="SCH 40",3,IF($B$18="SCH 80",4,5))))^4.8655))*$B$16))+IF($B$15&lt;2,0,(10.4394*((($C$19/100*$C209)^1.852)/(($B$59^1.852)*(VLOOKUP($B$20,'Hidden Data'!$A$4:$E$17,(IF($B$21="SCH 40",3,IF($B$21="SCH 80",4,5))))^4.8655))*$B$19)))+IF($B$15&lt;3,0,(10.4394*((($C$22/100*$C209)^1.852)/(($B$59^1.852)*(VLOOKUP($B$23,'Hidden Data'!$A$4:$E$17,(IF($B$24="SCH 40",3,IF($B$24="SCH 80",4,5))))^4.8655))*$B$22)))+K209+L209+M209+P209+Q209+R209+S209+T209)*(1+$B$42/100), " ")</f>
        <v>#N/A</v>
      </c>
      <c r="G209" s="68" t="e">
        <f t="shared" si="147"/>
        <v>#N/A</v>
      </c>
      <c r="H209" s="68"/>
      <c r="I209" s="68" t="e">
        <f t="shared" si="78"/>
        <v>#N/A</v>
      </c>
      <c r="J209" s="68" t="e">
        <f>IF(C209&lt;&gt;" ",IF($B$48="Spider Valve",($C209/448.83*(('Spider Valve Sizing'!$B$10^2*19.64*$B$60*SQRT($B$49))/'Spider Valve Sizing'!$B$25))^2/(2*$B$60^2*(PI()/4*('Spider Valve Sizing'!$B$10/12)^2)^2*32.2),0)," ")</f>
        <v>#N/A</v>
      </c>
      <c r="K209" s="68" t="e">
        <f>IF(C209&lt;&gt;" ",(IF($B$26="No",0,(10.4394*(((1/$B$27*$C209)^1.852)/(($B$59^1.852)*(VLOOKUP($B$29,'Hidden Data'!$A$4:$E$17,(IF($B$30="SCH 40",3,IF($B$30="SCH 80",4,5))))^4.8655))*($B$28/3)))))," ")</f>
        <v>#N/A</v>
      </c>
      <c r="L209" s="67" t="e">
        <f t="shared" si="79"/>
        <v>#N/A</v>
      </c>
      <c r="M209" s="67" t="e">
        <f t="shared" si="80"/>
        <v>#N/A</v>
      </c>
      <c r="N209" s="69">
        <f>IF($B$48="Low Pressure Pipe",(IF($C209&lt;&gt;" ",($B$50*$AC$564)," ")),IF($B$48="Spider Valve",(IF($C209&lt;&gt;" ",(($B$60*(PI()/4*'Spider Valve Sizing'!$B$10^2)/144*SQRT(2*32.2*$B$49))*448.83)/(('Spider Valve Sizing'!$B$10^2*19.64*$B$60*SQRT($B$49))/'Spider Valve Sizing'!$B$25)," ")),IF(AND(OR($B$48="Non-Pressurized",$B$48="force main")=TRUE,$C$49="yes"),$F$49,NA())))</f>
        <v>30</v>
      </c>
      <c r="O209" s="68" t="e">
        <f t="shared" si="81"/>
        <v>#N/A</v>
      </c>
      <c r="P209" s="68" t="e">
        <f>IF($C209&lt;&gt;" ",IF($A$34="",0,(10.4394*((($C209*$D$34/100)^1.852)/(($B$59^1.852)*(VLOOKUP($B$34,'Hidden Data'!$A$4:$E$17,(IF($B$18="SCH 40",3,IF($B$18="SCH 80",4,5))))^4.8655))*'Hidden Data'!$E$118)))," ")</f>
        <v>#N/A</v>
      </c>
      <c r="Q209" s="68" t="e">
        <f>IF($C209&lt;&gt;" ",IF($A$35="",0,(10.4394*((($C209*$D$35/100)^1.852)/(($B$59^1.852)*(VLOOKUP($B$35,'Hidden Data'!$A$4:$E$17,(IF($B$18="SCH 40",3,IF($B$18="SCH 80",4,5))))^4.8655))*'Hidden Data'!$E$119)))," ")</f>
        <v>#N/A</v>
      </c>
      <c r="R209" s="68" t="e">
        <f>IF($C209&lt;&gt;" ",IF($A$36="",0,(10.4394*((($C209*$D$36/100)^1.852)/(($B$59^1.852)*(VLOOKUP($B$36,'Hidden Data'!$A$4:$E$17,(IF($B$18="SCH 40",3,IF($B$18="SCH 80",4,5))))^4.8655))*'Hidden Data'!$E$120)))," ")</f>
        <v>#N/A</v>
      </c>
      <c r="S209" s="68" t="e">
        <f>IF($C209&lt;&gt;" ",IF($A$37="",0,(10.4394*((($C209*$D$37/100)^1.852)/(($B$59^1.852)*(VLOOKUP($B$37,'Hidden Data'!$A$4:$E$17,(IF($B$18="SCH 40",3,IF($B$18="SCH 80",4,5))))^4.8655))*'Hidden Data'!$E$121)))," ")</f>
        <v>#N/A</v>
      </c>
      <c r="T209" s="68" t="e">
        <f>IF($C209&lt;&gt;" ",IF($A$38="",0,(10.4394*((($C209*$D$38/100)^1.852)/(($B$59^1.852)*(VLOOKUP($B$38,'Hidden Data'!$A$4:$E$17,(IF($B$18="SCH 40",3,IF($B$18="SCH 80",4,5))))^4.8655))*'Hidden Data'!$E$122)))," ")</f>
        <v>#N/A</v>
      </c>
      <c r="U209" s="67" t="e">
        <f t="shared" si="82"/>
        <v>#N/A</v>
      </c>
      <c r="V209" s="175" t="e">
        <f t="shared" si="84"/>
        <v>#N/A</v>
      </c>
      <c r="W209" s="175" t="e">
        <f t="shared" si="85"/>
        <v>#N/A</v>
      </c>
      <c r="Z209" s="141" t="e">
        <f t="shared" si="87"/>
        <v>#N/A</v>
      </c>
      <c r="AA209" s="141" t="e">
        <f t="shared" si="88"/>
        <v>#N/A</v>
      </c>
      <c r="AB209" s="153" t="e">
        <f t="shared" si="89"/>
        <v>#N/A</v>
      </c>
      <c r="AC209" s="154" t="e">
        <f t="shared" si="90"/>
        <v>#N/A</v>
      </c>
      <c r="AD209" s="164" t="e">
        <f t="shared" si="91"/>
        <v>#N/A</v>
      </c>
      <c r="AE209" s="165" t="e">
        <f t="shared" si="92"/>
        <v>#N/A</v>
      </c>
      <c r="AF209" s="154" t="e">
        <f t="shared" si="93"/>
        <v>#N/A</v>
      </c>
      <c r="AG209" s="154" t="e">
        <f t="shared" si="94"/>
        <v>#N/A</v>
      </c>
      <c r="AH209" s="164" t="e">
        <f t="shared" si="95"/>
        <v>#N/A</v>
      </c>
      <c r="AI209" s="165" t="e">
        <f t="shared" si="96"/>
        <v>#N/A</v>
      </c>
      <c r="AJ209" s="154" t="e">
        <f t="shared" si="97"/>
        <v>#N/A</v>
      </c>
      <c r="AK209" s="154" t="e">
        <f t="shared" si="98"/>
        <v>#N/A</v>
      </c>
      <c r="AL209" s="164" t="e">
        <f t="shared" si="99"/>
        <v>#N/A</v>
      </c>
      <c r="AM209" s="165" t="e">
        <f t="shared" si="100"/>
        <v>#N/A</v>
      </c>
      <c r="AN209" s="154" t="e">
        <f t="shared" si="101"/>
        <v>#N/A</v>
      </c>
      <c r="AO209" s="155" t="e">
        <f t="shared" si="102"/>
        <v>#N/A</v>
      </c>
      <c r="AP209" s="153" t="e">
        <f t="shared" si="103"/>
        <v>#N/A</v>
      </c>
      <c r="AQ209" s="154" t="e">
        <f t="shared" si="104"/>
        <v>#N/A</v>
      </c>
      <c r="AR209" s="164" t="e">
        <f t="shared" si="105"/>
        <v>#N/A</v>
      </c>
      <c r="AS209" s="165" t="e">
        <f t="shared" si="106"/>
        <v>#N/A</v>
      </c>
      <c r="AT209" s="154" t="e">
        <f t="shared" si="107"/>
        <v>#N/A</v>
      </c>
      <c r="AU209" s="154" t="e">
        <f t="shared" si="108"/>
        <v>#N/A</v>
      </c>
      <c r="AV209" s="164" t="e">
        <f t="shared" si="109"/>
        <v>#N/A</v>
      </c>
      <c r="AW209" s="165" t="e">
        <f t="shared" si="110"/>
        <v>#N/A</v>
      </c>
      <c r="AX209" s="154" t="e">
        <f t="shared" si="111"/>
        <v>#N/A</v>
      </c>
      <c r="AY209" s="154" t="e">
        <f t="shared" si="112"/>
        <v>#N/A</v>
      </c>
      <c r="AZ209" s="164" t="e">
        <f t="shared" si="113"/>
        <v>#N/A</v>
      </c>
      <c r="BA209" s="165" t="e">
        <f t="shared" si="114"/>
        <v>#N/A</v>
      </c>
      <c r="BB209" s="154" t="e">
        <f t="shared" si="115"/>
        <v>#N/A</v>
      </c>
      <c r="BC209" s="155" t="e">
        <f t="shared" si="116"/>
        <v>#N/A</v>
      </c>
      <c r="BD209" s="153" t="e">
        <f t="shared" si="117"/>
        <v>#N/A</v>
      </c>
      <c r="BE209" s="154" t="e">
        <f t="shared" si="118"/>
        <v>#N/A</v>
      </c>
      <c r="BF209" s="164" t="e">
        <f t="shared" si="119"/>
        <v>#N/A</v>
      </c>
      <c r="BG209" s="165" t="e">
        <f t="shared" si="120"/>
        <v>#N/A</v>
      </c>
      <c r="BH209" s="154" t="e">
        <f t="shared" si="121"/>
        <v>#N/A</v>
      </c>
      <c r="BI209" s="154" t="e">
        <f t="shared" si="122"/>
        <v>#N/A</v>
      </c>
      <c r="BJ209" s="164" t="e">
        <f t="shared" si="123"/>
        <v>#N/A</v>
      </c>
      <c r="BK209" s="165" t="e">
        <f t="shared" si="124"/>
        <v>#N/A</v>
      </c>
      <c r="BL209" s="154" t="e">
        <f t="shared" si="125"/>
        <v>#N/A</v>
      </c>
      <c r="BM209" s="154" t="e">
        <f t="shared" si="126"/>
        <v>#N/A</v>
      </c>
      <c r="BN209" s="164" t="e">
        <f t="shared" si="127"/>
        <v>#N/A</v>
      </c>
      <c r="BO209" s="165" t="e">
        <f t="shared" si="128"/>
        <v>#N/A</v>
      </c>
      <c r="BP209" s="154" t="e">
        <f t="shared" si="129"/>
        <v>#N/A</v>
      </c>
      <c r="BQ209" s="155" t="e">
        <f t="shared" si="130"/>
        <v>#N/A</v>
      </c>
      <c r="BR209" s="153" t="e">
        <f t="shared" si="131"/>
        <v>#N/A</v>
      </c>
      <c r="BS209" s="154" t="e">
        <f t="shared" si="132"/>
        <v>#N/A</v>
      </c>
      <c r="BT209" s="164" t="e">
        <f t="shared" si="133"/>
        <v>#N/A</v>
      </c>
      <c r="BU209" s="165" t="e">
        <f t="shared" si="134"/>
        <v>#N/A</v>
      </c>
      <c r="BV209" s="154" t="e">
        <f t="shared" si="135"/>
        <v>#N/A</v>
      </c>
      <c r="BW209" s="154" t="e">
        <f t="shared" si="136"/>
        <v>#N/A</v>
      </c>
      <c r="BX209" s="164" t="e">
        <f t="shared" si="137"/>
        <v>#N/A</v>
      </c>
      <c r="BY209" s="165" t="e">
        <f t="shared" si="138"/>
        <v>#N/A</v>
      </c>
      <c r="BZ209" s="154" t="e">
        <f t="shared" si="139"/>
        <v>#N/A</v>
      </c>
      <c r="CA209" s="154" t="e">
        <f t="shared" si="140"/>
        <v>#N/A</v>
      </c>
      <c r="CB209" s="164" t="e">
        <f t="shared" si="141"/>
        <v>#N/A</v>
      </c>
      <c r="CC209" s="165" t="e">
        <f t="shared" si="142"/>
        <v>#N/A</v>
      </c>
      <c r="CD209" s="154" t="e">
        <f t="shared" si="143"/>
        <v>#N/A</v>
      </c>
      <c r="CE209" s="155" t="e">
        <f t="shared" si="144"/>
        <v>#N/A</v>
      </c>
    </row>
    <row r="210" spans="2:83" s="59" customFormat="1" hidden="1" x14ac:dyDescent="0.2">
      <c r="B210" s="59" t="e">
        <f t="shared" si="148"/>
        <v>#N/A</v>
      </c>
      <c r="C210" s="67" t="e">
        <f t="shared" si="146"/>
        <v>#N/A</v>
      </c>
      <c r="D210" s="67"/>
      <c r="E210" s="67" t="e">
        <f>IF(C210&lt;&gt;" ",$B$9, " ")</f>
        <v>#N/A</v>
      </c>
      <c r="F210" s="68" t="e">
        <f>IF(C210&lt;&gt;" ",((10.4394*(($C210^1.852)/(($B$59^1.852)*(VLOOKUP($B$17,'Hidden Data'!$A$4:$E$17,(IF($B$18="SCH 40",3,IF($B$18="SCH 80",4,5))))^4.8655))*$B$16))+IF($B$15&lt;2,0,(10.4394*((($C$19/100*$C210)^1.852)/(($B$59^1.852)*(VLOOKUP($B$20,'Hidden Data'!$A$4:$E$17,(IF($B$21="SCH 40",3,IF($B$21="SCH 80",4,5))))^4.8655))*$B$19)))+IF($B$15&lt;3,0,(10.4394*((($C$22/100*$C210)^1.852)/(($B$59^1.852)*(VLOOKUP($B$23,'Hidden Data'!$A$4:$E$17,(IF($B$24="SCH 40",3,IF($B$24="SCH 80",4,5))))^4.8655))*$B$22)))+K210+L210+M210+P210+Q210+R210+S210+T210)*(1+$B$42/100), " ")</f>
        <v>#N/A</v>
      </c>
      <c r="G210" s="68" t="e">
        <f t="shared" si="147"/>
        <v>#N/A</v>
      </c>
      <c r="H210" s="68"/>
      <c r="I210" s="68" t="e">
        <f t="shared" si="78"/>
        <v>#N/A</v>
      </c>
      <c r="J210" s="68" t="e">
        <f>IF(C210&lt;&gt;" ",IF($B$48="Spider Valve",($C210/448.83*(('Spider Valve Sizing'!$B$10^2*19.64*$B$60*SQRT($B$49))/'Spider Valve Sizing'!$B$25))^2/(2*$B$60^2*(PI()/4*('Spider Valve Sizing'!$B$10/12)^2)^2*32.2),0)," ")</f>
        <v>#N/A</v>
      </c>
      <c r="K210" s="68" t="e">
        <f>IF(C210&lt;&gt;" ",(IF($B$26="No",0,(10.4394*(((1/$B$27*$C210)^1.852)/(($B$59^1.852)*(VLOOKUP($B$29,'Hidden Data'!$A$4:$E$17,(IF($B$30="SCH 40",3,IF($B$30="SCH 80",4,5))))^4.8655))*($B$28/3)))))," ")</f>
        <v>#N/A</v>
      </c>
      <c r="L210" s="67" t="e">
        <f t="shared" si="79"/>
        <v>#N/A</v>
      </c>
      <c r="M210" s="67" t="e">
        <f t="shared" si="80"/>
        <v>#N/A</v>
      </c>
      <c r="N210" s="69">
        <f>IF($B$48="Low Pressure Pipe",(IF($C210&lt;&gt;" ",($B$50*$AC$564)," ")),IF($B$48="Spider Valve",(IF($C210&lt;&gt;" ",(($B$60*(PI()/4*'Spider Valve Sizing'!$B$10^2)/144*SQRT(2*32.2*$B$49))*448.83)/(('Spider Valve Sizing'!$B$10^2*19.64*$B$60*SQRT($B$49))/'Spider Valve Sizing'!$B$25)," ")),IF(AND(OR($B$48="Non-Pressurized",$B$48="force main")=TRUE,$C$49="yes"),$F$49,NA())))</f>
        <v>30</v>
      </c>
      <c r="O210" s="68" t="e">
        <f t="shared" si="81"/>
        <v>#N/A</v>
      </c>
      <c r="P210" s="68" t="e">
        <f>IF($C210&lt;&gt;" ",IF($A$34="",0,(10.4394*((($C210*$D$34/100)^1.852)/(($B$59^1.852)*(VLOOKUP($B$34,'Hidden Data'!$A$4:$E$17,(IF($B$18="SCH 40",3,IF($B$18="SCH 80",4,5))))^4.8655))*'Hidden Data'!$E$118)))," ")</f>
        <v>#N/A</v>
      </c>
      <c r="Q210" s="68" t="e">
        <f>IF($C210&lt;&gt;" ",IF($A$35="",0,(10.4394*((($C210*$D$35/100)^1.852)/(($B$59^1.852)*(VLOOKUP($B$35,'Hidden Data'!$A$4:$E$17,(IF($B$18="SCH 40",3,IF($B$18="SCH 80",4,5))))^4.8655))*'Hidden Data'!$E$119)))," ")</f>
        <v>#N/A</v>
      </c>
      <c r="R210" s="68" t="e">
        <f>IF($C210&lt;&gt;" ",IF($A$36="",0,(10.4394*((($C210*$D$36/100)^1.852)/(($B$59^1.852)*(VLOOKUP($B$36,'Hidden Data'!$A$4:$E$17,(IF($B$18="SCH 40",3,IF($B$18="SCH 80",4,5))))^4.8655))*'Hidden Data'!$E$120)))," ")</f>
        <v>#N/A</v>
      </c>
      <c r="S210" s="68" t="e">
        <f>IF($C210&lt;&gt;" ",IF($A$37="",0,(10.4394*((($C210*$D$37/100)^1.852)/(($B$59^1.852)*(VLOOKUP($B$37,'Hidden Data'!$A$4:$E$17,(IF($B$18="SCH 40",3,IF($B$18="SCH 80",4,5))))^4.8655))*'Hidden Data'!$E$121)))," ")</f>
        <v>#N/A</v>
      </c>
      <c r="T210" s="68" t="e">
        <f>IF($C210&lt;&gt;" ",IF($A$38="",0,(10.4394*((($C210*$D$38/100)^1.852)/(($B$59^1.852)*(VLOOKUP($B$38,'Hidden Data'!$A$4:$E$17,(IF($B$18="SCH 40",3,IF($B$18="SCH 80",4,5))))^4.8655))*'Hidden Data'!$E$122)))," ")</f>
        <v>#N/A</v>
      </c>
      <c r="U210" s="67" t="e">
        <f t="shared" si="82"/>
        <v>#N/A</v>
      </c>
      <c r="V210" s="175" t="e">
        <f t="shared" si="84"/>
        <v>#N/A</v>
      </c>
      <c r="W210" s="175" t="e">
        <f t="shared" si="85"/>
        <v>#N/A</v>
      </c>
      <c r="Z210" s="141" t="e">
        <f t="shared" si="87"/>
        <v>#N/A</v>
      </c>
      <c r="AA210" s="141" t="e">
        <f t="shared" si="88"/>
        <v>#N/A</v>
      </c>
      <c r="AB210" s="153" t="e">
        <f t="shared" si="89"/>
        <v>#N/A</v>
      </c>
      <c r="AC210" s="154" t="e">
        <f t="shared" si="90"/>
        <v>#N/A</v>
      </c>
      <c r="AD210" s="164" t="e">
        <f t="shared" si="91"/>
        <v>#N/A</v>
      </c>
      <c r="AE210" s="165" t="e">
        <f t="shared" si="92"/>
        <v>#N/A</v>
      </c>
      <c r="AF210" s="154" t="e">
        <f t="shared" si="93"/>
        <v>#N/A</v>
      </c>
      <c r="AG210" s="154" t="e">
        <f t="shared" si="94"/>
        <v>#N/A</v>
      </c>
      <c r="AH210" s="164" t="e">
        <f t="shared" si="95"/>
        <v>#N/A</v>
      </c>
      <c r="AI210" s="165" t="e">
        <f t="shared" si="96"/>
        <v>#N/A</v>
      </c>
      <c r="AJ210" s="154" t="e">
        <f t="shared" si="97"/>
        <v>#N/A</v>
      </c>
      <c r="AK210" s="154" t="e">
        <f t="shared" si="98"/>
        <v>#N/A</v>
      </c>
      <c r="AL210" s="164" t="e">
        <f t="shared" si="99"/>
        <v>#N/A</v>
      </c>
      <c r="AM210" s="165" t="e">
        <f t="shared" si="100"/>
        <v>#N/A</v>
      </c>
      <c r="AN210" s="154" t="e">
        <f t="shared" si="101"/>
        <v>#N/A</v>
      </c>
      <c r="AO210" s="155" t="e">
        <f t="shared" si="102"/>
        <v>#N/A</v>
      </c>
      <c r="AP210" s="153" t="e">
        <f t="shared" si="103"/>
        <v>#N/A</v>
      </c>
      <c r="AQ210" s="154" t="e">
        <f t="shared" si="104"/>
        <v>#N/A</v>
      </c>
      <c r="AR210" s="164" t="e">
        <f t="shared" si="105"/>
        <v>#N/A</v>
      </c>
      <c r="AS210" s="165" t="e">
        <f t="shared" si="106"/>
        <v>#N/A</v>
      </c>
      <c r="AT210" s="154" t="e">
        <f t="shared" si="107"/>
        <v>#N/A</v>
      </c>
      <c r="AU210" s="154" t="e">
        <f t="shared" si="108"/>
        <v>#N/A</v>
      </c>
      <c r="AV210" s="164" t="e">
        <f t="shared" si="109"/>
        <v>#N/A</v>
      </c>
      <c r="AW210" s="165" t="e">
        <f t="shared" si="110"/>
        <v>#N/A</v>
      </c>
      <c r="AX210" s="154" t="e">
        <f t="shared" si="111"/>
        <v>#N/A</v>
      </c>
      <c r="AY210" s="154" t="e">
        <f t="shared" si="112"/>
        <v>#N/A</v>
      </c>
      <c r="AZ210" s="164" t="e">
        <f t="shared" si="113"/>
        <v>#N/A</v>
      </c>
      <c r="BA210" s="165" t="e">
        <f t="shared" si="114"/>
        <v>#N/A</v>
      </c>
      <c r="BB210" s="154" t="e">
        <f t="shared" si="115"/>
        <v>#N/A</v>
      </c>
      <c r="BC210" s="155" t="e">
        <f t="shared" si="116"/>
        <v>#N/A</v>
      </c>
      <c r="BD210" s="153" t="e">
        <f t="shared" si="117"/>
        <v>#N/A</v>
      </c>
      <c r="BE210" s="154" t="e">
        <f t="shared" si="118"/>
        <v>#N/A</v>
      </c>
      <c r="BF210" s="164" t="e">
        <f t="shared" si="119"/>
        <v>#N/A</v>
      </c>
      <c r="BG210" s="165" t="e">
        <f t="shared" si="120"/>
        <v>#N/A</v>
      </c>
      <c r="BH210" s="154" t="e">
        <f t="shared" si="121"/>
        <v>#N/A</v>
      </c>
      <c r="BI210" s="154" t="e">
        <f t="shared" si="122"/>
        <v>#N/A</v>
      </c>
      <c r="BJ210" s="164" t="e">
        <f t="shared" si="123"/>
        <v>#N/A</v>
      </c>
      <c r="BK210" s="165" t="e">
        <f t="shared" si="124"/>
        <v>#N/A</v>
      </c>
      <c r="BL210" s="154" t="e">
        <f t="shared" si="125"/>
        <v>#N/A</v>
      </c>
      <c r="BM210" s="154" t="e">
        <f t="shared" si="126"/>
        <v>#N/A</v>
      </c>
      <c r="BN210" s="164" t="e">
        <f t="shared" si="127"/>
        <v>#N/A</v>
      </c>
      <c r="BO210" s="165" t="e">
        <f t="shared" si="128"/>
        <v>#N/A</v>
      </c>
      <c r="BP210" s="154" t="e">
        <f t="shared" si="129"/>
        <v>#N/A</v>
      </c>
      <c r="BQ210" s="155" t="e">
        <f t="shared" si="130"/>
        <v>#N/A</v>
      </c>
      <c r="BR210" s="153" t="e">
        <f t="shared" si="131"/>
        <v>#N/A</v>
      </c>
      <c r="BS210" s="154" t="e">
        <f t="shared" si="132"/>
        <v>#N/A</v>
      </c>
      <c r="BT210" s="164" t="e">
        <f t="shared" si="133"/>
        <v>#N/A</v>
      </c>
      <c r="BU210" s="165" t="e">
        <f t="shared" si="134"/>
        <v>#N/A</v>
      </c>
      <c r="BV210" s="154" t="e">
        <f t="shared" si="135"/>
        <v>#N/A</v>
      </c>
      <c r="BW210" s="154" t="e">
        <f t="shared" si="136"/>
        <v>#N/A</v>
      </c>
      <c r="BX210" s="164" t="e">
        <f t="shared" si="137"/>
        <v>#N/A</v>
      </c>
      <c r="BY210" s="165" t="e">
        <f t="shared" si="138"/>
        <v>#N/A</v>
      </c>
      <c r="BZ210" s="154" t="e">
        <f t="shared" si="139"/>
        <v>#N/A</v>
      </c>
      <c r="CA210" s="154" t="e">
        <f t="shared" si="140"/>
        <v>#N/A</v>
      </c>
      <c r="CB210" s="164" t="e">
        <f t="shared" si="141"/>
        <v>#N/A</v>
      </c>
      <c r="CC210" s="165" t="e">
        <f t="shared" si="142"/>
        <v>#N/A</v>
      </c>
      <c r="CD210" s="154" t="e">
        <f t="shared" si="143"/>
        <v>#N/A</v>
      </c>
      <c r="CE210" s="155" t="e">
        <f t="shared" si="144"/>
        <v>#N/A</v>
      </c>
    </row>
    <row r="211" spans="2:83" s="59" customFormat="1" hidden="1" x14ac:dyDescent="0.2">
      <c r="B211" s="59" t="e">
        <f t="shared" si="148"/>
        <v>#N/A</v>
      </c>
      <c r="C211" s="67" t="e">
        <f t="shared" si="146"/>
        <v>#N/A</v>
      </c>
      <c r="D211" s="67"/>
      <c r="E211" s="67" t="e">
        <f>IF(C211&lt;&gt;" ",$B$9, " ")</f>
        <v>#N/A</v>
      </c>
      <c r="F211" s="68" t="e">
        <f>IF(C211&lt;&gt;" ",((10.4394*(($C211^1.852)/(($B$59^1.852)*(VLOOKUP($B$17,'Hidden Data'!$A$4:$E$17,(IF($B$18="SCH 40",3,IF($B$18="SCH 80",4,5))))^4.8655))*$B$16))+IF($B$15&lt;2,0,(10.4394*((($C$19/100*$C211)^1.852)/(($B$59^1.852)*(VLOOKUP($B$20,'Hidden Data'!$A$4:$E$17,(IF($B$21="SCH 40",3,IF($B$21="SCH 80",4,5))))^4.8655))*$B$19)))+IF($B$15&lt;3,0,(10.4394*((($C$22/100*$C211)^1.852)/(($B$59^1.852)*(VLOOKUP($B$23,'Hidden Data'!$A$4:$E$17,(IF($B$24="SCH 40",3,IF($B$24="SCH 80",4,5))))^4.8655))*$B$22)))+K211+L211+M211+P211+Q211+R211+S211+T211)*(1+$B$42/100), " ")</f>
        <v>#N/A</v>
      </c>
      <c r="G211" s="68" t="e">
        <f t="shared" si="147"/>
        <v>#N/A</v>
      </c>
      <c r="H211" s="68"/>
      <c r="I211" s="68" t="e">
        <f t="shared" si="78"/>
        <v>#N/A</v>
      </c>
      <c r="J211" s="68" t="e">
        <f>IF(C211&lt;&gt;" ",IF($B$48="Spider Valve",($C211/448.83*(('Spider Valve Sizing'!$B$10^2*19.64*$B$60*SQRT($B$49))/'Spider Valve Sizing'!$B$25))^2/(2*$B$60^2*(PI()/4*('Spider Valve Sizing'!$B$10/12)^2)^2*32.2),0)," ")</f>
        <v>#N/A</v>
      </c>
      <c r="K211" s="68" t="e">
        <f>IF(C211&lt;&gt;" ",(IF($B$26="No",0,(10.4394*(((1/$B$27*$C211)^1.852)/(($B$59^1.852)*(VLOOKUP($B$29,'Hidden Data'!$A$4:$E$17,(IF($B$30="SCH 40",3,IF($B$30="SCH 80",4,5))))^4.8655))*($B$28/3)))))," ")</f>
        <v>#N/A</v>
      </c>
      <c r="L211" s="67" t="e">
        <f t="shared" si="79"/>
        <v>#N/A</v>
      </c>
      <c r="M211" s="67" t="e">
        <f t="shared" si="80"/>
        <v>#N/A</v>
      </c>
      <c r="N211" s="69">
        <f>IF($B$48="Low Pressure Pipe",(IF($C211&lt;&gt;" ",($B$50*$AC$564)," ")),IF($B$48="Spider Valve",(IF($C211&lt;&gt;" ",(($B$60*(PI()/4*'Spider Valve Sizing'!$B$10^2)/144*SQRT(2*32.2*$B$49))*448.83)/(('Spider Valve Sizing'!$B$10^2*19.64*$B$60*SQRT($B$49))/'Spider Valve Sizing'!$B$25)," ")),IF(AND(OR($B$48="Non-Pressurized",$B$48="force main")=TRUE,$C$49="yes"),$F$49,NA())))</f>
        <v>30</v>
      </c>
      <c r="O211" s="68" t="e">
        <f t="shared" si="81"/>
        <v>#N/A</v>
      </c>
      <c r="P211" s="68" t="e">
        <f>IF($C211&lt;&gt;" ",IF($A$34="",0,(10.4394*((($C211*$D$34/100)^1.852)/(($B$59^1.852)*(VLOOKUP($B$34,'Hidden Data'!$A$4:$E$17,(IF($B$18="SCH 40",3,IF($B$18="SCH 80",4,5))))^4.8655))*'Hidden Data'!$E$118)))," ")</f>
        <v>#N/A</v>
      </c>
      <c r="Q211" s="68" t="e">
        <f>IF($C211&lt;&gt;" ",IF($A$35="",0,(10.4394*((($C211*$D$35/100)^1.852)/(($B$59^1.852)*(VLOOKUP($B$35,'Hidden Data'!$A$4:$E$17,(IF($B$18="SCH 40",3,IF($B$18="SCH 80",4,5))))^4.8655))*'Hidden Data'!$E$119)))," ")</f>
        <v>#N/A</v>
      </c>
      <c r="R211" s="68" t="e">
        <f>IF($C211&lt;&gt;" ",IF($A$36="",0,(10.4394*((($C211*$D$36/100)^1.852)/(($B$59^1.852)*(VLOOKUP($B$36,'Hidden Data'!$A$4:$E$17,(IF($B$18="SCH 40",3,IF($B$18="SCH 80",4,5))))^4.8655))*'Hidden Data'!$E$120)))," ")</f>
        <v>#N/A</v>
      </c>
      <c r="S211" s="68" t="e">
        <f>IF($C211&lt;&gt;" ",IF($A$37="",0,(10.4394*((($C211*$D$37/100)^1.852)/(($B$59^1.852)*(VLOOKUP($B$37,'Hidden Data'!$A$4:$E$17,(IF($B$18="SCH 40",3,IF($B$18="SCH 80",4,5))))^4.8655))*'Hidden Data'!$E$121)))," ")</f>
        <v>#N/A</v>
      </c>
      <c r="T211" s="68" t="e">
        <f>IF($C211&lt;&gt;" ",IF($A$38="",0,(10.4394*((($C211*$D$38/100)^1.852)/(($B$59^1.852)*(VLOOKUP($B$38,'Hidden Data'!$A$4:$E$17,(IF($B$18="SCH 40",3,IF($B$18="SCH 80",4,5))))^4.8655))*'Hidden Data'!$E$122)))," ")</f>
        <v>#N/A</v>
      </c>
      <c r="U211" s="67" t="e">
        <f t="shared" si="82"/>
        <v>#N/A</v>
      </c>
      <c r="V211" s="175" t="e">
        <f t="shared" si="84"/>
        <v>#N/A</v>
      </c>
      <c r="W211" s="175" t="e">
        <f t="shared" si="85"/>
        <v>#N/A</v>
      </c>
      <c r="Z211" s="141" t="e">
        <f t="shared" si="87"/>
        <v>#N/A</v>
      </c>
      <c r="AA211" s="141" t="e">
        <f t="shared" si="88"/>
        <v>#N/A</v>
      </c>
      <c r="AB211" s="153" t="e">
        <f t="shared" si="89"/>
        <v>#N/A</v>
      </c>
      <c r="AC211" s="154" t="e">
        <f t="shared" si="90"/>
        <v>#N/A</v>
      </c>
      <c r="AD211" s="164" t="e">
        <f t="shared" si="91"/>
        <v>#N/A</v>
      </c>
      <c r="AE211" s="165" t="e">
        <f t="shared" si="92"/>
        <v>#N/A</v>
      </c>
      <c r="AF211" s="154" t="e">
        <f t="shared" si="93"/>
        <v>#N/A</v>
      </c>
      <c r="AG211" s="154" t="e">
        <f t="shared" si="94"/>
        <v>#N/A</v>
      </c>
      <c r="AH211" s="164" t="e">
        <f t="shared" si="95"/>
        <v>#N/A</v>
      </c>
      <c r="AI211" s="165" t="e">
        <f t="shared" si="96"/>
        <v>#N/A</v>
      </c>
      <c r="AJ211" s="154" t="e">
        <f t="shared" si="97"/>
        <v>#N/A</v>
      </c>
      <c r="AK211" s="154" t="e">
        <f t="shared" si="98"/>
        <v>#N/A</v>
      </c>
      <c r="AL211" s="164" t="e">
        <f t="shared" si="99"/>
        <v>#N/A</v>
      </c>
      <c r="AM211" s="165" t="e">
        <f t="shared" si="100"/>
        <v>#N/A</v>
      </c>
      <c r="AN211" s="154" t="e">
        <f t="shared" si="101"/>
        <v>#N/A</v>
      </c>
      <c r="AO211" s="155" t="e">
        <f t="shared" si="102"/>
        <v>#N/A</v>
      </c>
      <c r="AP211" s="153" t="e">
        <f t="shared" si="103"/>
        <v>#N/A</v>
      </c>
      <c r="AQ211" s="154" t="e">
        <f t="shared" si="104"/>
        <v>#N/A</v>
      </c>
      <c r="AR211" s="164" t="e">
        <f t="shared" si="105"/>
        <v>#N/A</v>
      </c>
      <c r="AS211" s="165" t="e">
        <f t="shared" si="106"/>
        <v>#N/A</v>
      </c>
      <c r="AT211" s="154" t="e">
        <f t="shared" si="107"/>
        <v>#N/A</v>
      </c>
      <c r="AU211" s="154" t="e">
        <f t="shared" si="108"/>
        <v>#N/A</v>
      </c>
      <c r="AV211" s="164" t="e">
        <f t="shared" si="109"/>
        <v>#N/A</v>
      </c>
      <c r="AW211" s="165" t="e">
        <f t="shared" si="110"/>
        <v>#N/A</v>
      </c>
      <c r="AX211" s="154" t="e">
        <f t="shared" si="111"/>
        <v>#N/A</v>
      </c>
      <c r="AY211" s="154" t="e">
        <f t="shared" si="112"/>
        <v>#N/A</v>
      </c>
      <c r="AZ211" s="164" t="e">
        <f t="shared" si="113"/>
        <v>#N/A</v>
      </c>
      <c r="BA211" s="165" t="e">
        <f t="shared" si="114"/>
        <v>#N/A</v>
      </c>
      <c r="BB211" s="154" t="e">
        <f t="shared" si="115"/>
        <v>#N/A</v>
      </c>
      <c r="BC211" s="155" t="e">
        <f t="shared" si="116"/>
        <v>#N/A</v>
      </c>
      <c r="BD211" s="153" t="e">
        <f t="shared" si="117"/>
        <v>#N/A</v>
      </c>
      <c r="BE211" s="154" t="e">
        <f t="shared" si="118"/>
        <v>#N/A</v>
      </c>
      <c r="BF211" s="164" t="e">
        <f t="shared" si="119"/>
        <v>#N/A</v>
      </c>
      <c r="BG211" s="165" t="e">
        <f t="shared" si="120"/>
        <v>#N/A</v>
      </c>
      <c r="BH211" s="154" t="e">
        <f t="shared" si="121"/>
        <v>#N/A</v>
      </c>
      <c r="BI211" s="154" t="e">
        <f t="shared" si="122"/>
        <v>#N/A</v>
      </c>
      <c r="BJ211" s="164" t="e">
        <f t="shared" si="123"/>
        <v>#N/A</v>
      </c>
      <c r="BK211" s="165" t="e">
        <f t="shared" si="124"/>
        <v>#N/A</v>
      </c>
      <c r="BL211" s="154" t="e">
        <f t="shared" si="125"/>
        <v>#N/A</v>
      </c>
      <c r="BM211" s="154" t="e">
        <f t="shared" si="126"/>
        <v>#N/A</v>
      </c>
      <c r="BN211" s="164" t="e">
        <f t="shared" si="127"/>
        <v>#N/A</v>
      </c>
      <c r="BO211" s="165" t="e">
        <f t="shared" si="128"/>
        <v>#N/A</v>
      </c>
      <c r="BP211" s="154" t="e">
        <f t="shared" si="129"/>
        <v>#N/A</v>
      </c>
      <c r="BQ211" s="155" t="e">
        <f t="shared" si="130"/>
        <v>#N/A</v>
      </c>
      <c r="BR211" s="153" t="e">
        <f t="shared" si="131"/>
        <v>#N/A</v>
      </c>
      <c r="BS211" s="154" t="e">
        <f t="shared" si="132"/>
        <v>#N/A</v>
      </c>
      <c r="BT211" s="164" t="e">
        <f t="shared" si="133"/>
        <v>#N/A</v>
      </c>
      <c r="BU211" s="165" t="e">
        <f t="shared" si="134"/>
        <v>#N/A</v>
      </c>
      <c r="BV211" s="154" t="e">
        <f t="shared" si="135"/>
        <v>#N/A</v>
      </c>
      <c r="BW211" s="154" t="e">
        <f t="shared" si="136"/>
        <v>#N/A</v>
      </c>
      <c r="BX211" s="164" t="e">
        <f t="shared" si="137"/>
        <v>#N/A</v>
      </c>
      <c r="BY211" s="165" t="e">
        <f t="shared" si="138"/>
        <v>#N/A</v>
      </c>
      <c r="BZ211" s="154" t="e">
        <f t="shared" si="139"/>
        <v>#N/A</v>
      </c>
      <c r="CA211" s="154" t="e">
        <f t="shared" si="140"/>
        <v>#N/A</v>
      </c>
      <c r="CB211" s="164" t="e">
        <f t="shared" si="141"/>
        <v>#N/A</v>
      </c>
      <c r="CC211" s="165" t="e">
        <f t="shared" si="142"/>
        <v>#N/A</v>
      </c>
      <c r="CD211" s="154" t="e">
        <f t="shared" si="143"/>
        <v>#N/A</v>
      </c>
      <c r="CE211" s="155" t="e">
        <f t="shared" si="144"/>
        <v>#N/A</v>
      </c>
    </row>
    <row r="212" spans="2:83" s="59" customFormat="1" hidden="1" x14ac:dyDescent="0.2">
      <c r="B212" s="59" t="e">
        <f t="shared" si="148"/>
        <v>#N/A</v>
      </c>
      <c r="C212" s="67" t="e">
        <f t="shared" si="146"/>
        <v>#N/A</v>
      </c>
      <c r="D212" s="67"/>
      <c r="E212" s="67" t="e">
        <f>IF(C212&lt;&gt;" ",$B$9, " ")</f>
        <v>#N/A</v>
      </c>
      <c r="F212" s="68" t="e">
        <f>IF(C212&lt;&gt;" ",((10.4394*(($C212^1.852)/(($B$59^1.852)*(VLOOKUP($B$17,'Hidden Data'!$A$4:$E$17,(IF($B$18="SCH 40",3,IF($B$18="SCH 80",4,5))))^4.8655))*$B$16))+IF($B$15&lt;2,0,(10.4394*((($C$19/100*$C212)^1.852)/(($B$59^1.852)*(VLOOKUP($B$20,'Hidden Data'!$A$4:$E$17,(IF($B$21="SCH 40",3,IF($B$21="SCH 80",4,5))))^4.8655))*$B$19)))+IF($B$15&lt;3,0,(10.4394*((($C$22/100*$C212)^1.852)/(($B$59^1.852)*(VLOOKUP($B$23,'Hidden Data'!$A$4:$E$17,(IF($B$24="SCH 40",3,IF($B$24="SCH 80",4,5))))^4.8655))*$B$22)))+K212+L212+M212+P212+Q212+R212+S212+T212)*(1+$B$42/100), " ")</f>
        <v>#N/A</v>
      </c>
      <c r="G212" s="68" t="e">
        <f t="shared" si="147"/>
        <v>#N/A</v>
      </c>
      <c r="H212" s="68"/>
      <c r="I212" s="68" t="e">
        <f t="shared" si="78"/>
        <v>#N/A</v>
      </c>
      <c r="J212" s="68" t="e">
        <f>IF(C212&lt;&gt;" ",IF($B$48="Spider Valve",($C212/448.83*(('Spider Valve Sizing'!$B$10^2*19.64*$B$60*SQRT($B$49))/'Spider Valve Sizing'!$B$25))^2/(2*$B$60^2*(PI()/4*('Spider Valve Sizing'!$B$10/12)^2)^2*32.2),0)," ")</f>
        <v>#N/A</v>
      </c>
      <c r="K212" s="68" t="e">
        <f>IF(C212&lt;&gt;" ",(IF($B$26="No",0,(10.4394*(((1/$B$27*$C212)^1.852)/(($B$59^1.852)*(VLOOKUP($B$29,'Hidden Data'!$A$4:$E$17,(IF($B$30="SCH 40",3,IF($B$30="SCH 80",4,5))))^4.8655))*($B$28/3)))))," ")</f>
        <v>#N/A</v>
      </c>
      <c r="L212" s="67" t="e">
        <f t="shared" si="79"/>
        <v>#N/A</v>
      </c>
      <c r="M212" s="67" t="e">
        <f t="shared" si="80"/>
        <v>#N/A</v>
      </c>
      <c r="N212" s="69">
        <f>IF($B$48="Low Pressure Pipe",(IF($C212&lt;&gt;" ",($B$50*$AC$564)," ")),IF($B$48="Spider Valve",(IF($C212&lt;&gt;" ",(($B$60*(PI()/4*'Spider Valve Sizing'!$B$10^2)/144*SQRT(2*32.2*$B$49))*448.83)/(('Spider Valve Sizing'!$B$10^2*19.64*$B$60*SQRT($B$49))/'Spider Valve Sizing'!$B$25)," ")),IF(AND(OR($B$48="Non-Pressurized",$B$48="force main")=TRUE,$C$49="yes"),$F$49,NA())))</f>
        <v>30</v>
      </c>
      <c r="O212" s="68" t="e">
        <f t="shared" si="81"/>
        <v>#N/A</v>
      </c>
      <c r="P212" s="68" t="e">
        <f>IF($C212&lt;&gt;" ",IF($A$34="",0,(10.4394*((($C212*$D$34/100)^1.852)/(($B$59^1.852)*(VLOOKUP($B$34,'Hidden Data'!$A$4:$E$17,(IF($B$18="SCH 40",3,IF($B$18="SCH 80",4,5))))^4.8655))*'Hidden Data'!$E$118)))," ")</f>
        <v>#N/A</v>
      </c>
      <c r="Q212" s="68" t="e">
        <f>IF($C212&lt;&gt;" ",IF($A$35="",0,(10.4394*((($C212*$D$35/100)^1.852)/(($B$59^1.852)*(VLOOKUP($B$35,'Hidden Data'!$A$4:$E$17,(IF($B$18="SCH 40",3,IF($B$18="SCH 80",4,5))))^4.8655))*'Hidden Data'!$E$119)))," ")</f>
        <v>#N/A</v>
      </c>
      <c r="R212" s="68" t="e">
        <f>IF($C212&lt;&gt;" ",IF($A$36="",0,(10.4394*((($C212*$D$36/100)^1.852)/(($B$59^1.852)*(VLOOKUP($B$36,'Hidden Data'!$A$4:$E$17,(IF($B$18="SCH 40",3,IF($B$18="SCH 80",4,5))))^4.8655))*'Hidden Data'!$E$120)))," ")</f>
        <v>#N/A</v>
      </c>
      <c r="S212" s="68" t="e">
        <f>IF($C212&lt;&gt;" ",IF($A$37="",0,(10.4394*((($C212*$D$37/100)^1.852)/(($B$59^1.852)*(VLOOKUP($B$37,'Hidden Data'!$A$4:$E$17,(IF($B$18="SCH 40",3,IF($B$18="SCH 80",4,5))))^4.8655))*'Hidden Data'!$E$121)))," ")</f>
        <v>#N/A</v>
      </c>
      <c r="T212" s="68" t="e">
        <f>IF($C212&lt;&gt;" ",IF($A$38="",0,(10.4394*((($C212*$D$38/100)^1.852)/(($B$59^1.852)*(VLOOKUP($B$38,'Hidden Data'!$A$4:$E$17,(IF($B$18="SCH 40",3,IF($B$18="SCH 80",4,5))))^4.8655))*'Hidden Data'!$E$122)))," ")</f>
        <v>#N/A</v>
      </c>
      <c r="U212" s="67" t="e">
        <f t="shared" si="82"/>
        <v>#N/A</v>
      </c>
      <c r="V212" s="175" t="e">
        <f t="shared" si="84"/>
        <v>#N/A</v>
      </c>
      <c r="W212" s="175" t="e">
        <f t="shared" si="85"/>
        <v>#N/A</v>
      </c>
      <c r="Z212" s="141" t="e">
        <f t="shared" si="87"/>
        <v>#N/A</v>
      </c>
      <c r="AA212" s="141" t="e">
        <f t="shared" si="88"/>
        <v>#N/A</v>
      </c>
      <c r="AB212" s="153" t="e">
        <f t="shared" si="89"/>
        <v>#N/A</v>
      </c>
      <c r="AC212" s="154" t="e">
        <f t="shared" si="90"/>
        <v>#N/A</v>
      </c>
      <c r="AD212" s="164" t="e">
        <f t="shared" si="91"/>
        <v>#N/A</v>
      </c>
      <c r="AE212" s="165" t="e">
        <f t="shared" si="92"/>
        <v>#N/A</v>
      </c>
      <c r="AF212" s="154" t="e">
        <f t="shared" si="93"/>
        <v>#N/A</v>
      </c>
      <c r="AG212" s="154" t="e">
        <f t="shared" si="94"/>
        <v>#N/A</v>
      </c>
      <c r="AH212" s="164" t="e">
        <f t="shared" si="95"/>
        <v>#N/A</v>
      </c>
      <c r="AI212" s="165" t="e">
        <f t="shared" si="96"/>
        <v>#N/A</v>
      </c>
      <c r="AJ212" s="154" t="e">
        <f t="shared" si="97"/>
        <v>#N/A</v>
      </c>
      <c r="AK212" s="154" t="e">
        <f t="shared" si="98"/>
        <v>#N/A</v>
      </c>
      <c r="AL212" s="164" t="e">
        <f t="shared" si="99"/>
        <v>#N/A</v>
      </c>
      <c r="AM212" s="165" t="e">
        <f t="shared" si="100"/>
        <v>#N/A</v>
      </c>
      <c r="AN212" s="154" t="e">
        <f t="shared" si="101"/>
        <v>#N/A</v>
      </c>
      <c r="AO212" s="155" t="e">
        <f t="shared" si="102"/>
        <v>#N/A</v>
      </c>
      <c r="AP212" s="153" t="e">
        <f t="shared" si="103"/>
        <v>#N/A</v>
      </c>
      <c r="AQ212" s="154" t="e">
        <f t="shared" si="104"/>
        <v>#N/A</v>
      </c>
      <c r="AR212" s="164" t="e">
        <f t="shared" si="105"/>
        <v>#N/A</v>
      </c>
      <c r="AS212" s="165" t="e">
        <f t="shared" si="106"/>
        <v>#N/A</v>
      </c>
      <c r="AT212" s="154" t="e">
        <f t="shared" si="107"/>
        <v>#N/A</v>
      </c>
      <c r="AU212" s="154" t="e">
        <f t="shared" si="108"/>
        <v>#N/A</v>
      </c>
      <c r="AV212" s="164" t="e">
        <f t="shared" si="109"/>
        <v>#N/A</v>
      </c>
      <c r="AW212" s="165" t="e">
        <f t="shared" si="110"/>
        <v>#N/A</v>
      </c>
      <c r="AX212" s="154" t="e">
        <f t="shared" si="111"/>
        <v>#N/A</v>
      </c>
      <c r="AY212" s="154" t="e">
        <f t="shared" si="112"/>
        <v>#N/A</v>
      </c>
      <c r="AZ212" s="164" t="e">
        <f t="shared" si="113"/>
        <v>#N/A</v>
      </c>
      <c r="BA212" s="165" t="e">
        <f t="shared" si="114"/>
        <v>#N/A</v>
      </c>
      <c r="BB212" s="154" t="e">
        <f t="shared" si="115"/>
        <v>#N/A</v>
      </c>
      <c r="BC212" s="155" t="e">
        <f t="shared" si="116"/>
        <v>#N/A</v>
      </c>
      <c r="BD212" s="153" t="e">
        <f t="shared" si="117"/>
        <v>#N/A</v>
      </c>
      <c r="BE212" s="154" t="e">
        <f t="shared" si="118"/>
        <v>#N/A</v>
      </c>
      <c r="BF212" s="164" t="e">
        <f t="shared" si="119"/>
        <v>#N/A</v>
      </c>
      <c r="BG212" s="165" t="e">
        <f t="shared" si="120"/>
        <v>#N/A</v>
      </c>
      <c r="BH212" s="154" t="e">
        <f t="shared" si="121"/>
        <v>#N/A</v>
      </c>
      <c r="BI212" s="154" t="e">
        <f t="shared" si="122"/>
        <v>#N/A</v>
      </c>
      <c r="BJ212" s="164" t="e">
        <f t="shared" si="123"/>
        <v>#N/A</v>
      </c>
      <c r="BK212" s="165" t="e">
        <f t="shared" si="124"/>
        <v>#N/A</v>
      </c>
      <c r="BL212" s="154" t="e">
        <f t="shared" si="125"/>
        <v>#N/A</v>
      </c>
      <c r="BM212" s="154" t="e">
        <f t="shared" si="126"/>
        <v>#N/A</v>
      </c>
      <c r="BN212" s="164" t="e">
        <f t="shared" si="127"/>
        <v>#N/A</v>
      </c>
      <c r="BO212" s="165" t="e">
        <f t="shared" si="128"/>
        <v>#N/A</v>
      </c>
      <c r="BP212" s="154" t="e">
        <f t="shared" si="129"/>
        <v>#N/A</v>
      </c>
      <c r="BQ212" s="155" t="e">
        <f t="shared" si="130"/>
        <v>#N/A</v>
      </c>
      <c r="BR212" s="153" t="e">
        <f t="shared" si="131"/>
        <v>#N/A</v>
      </c>
      <c r="BS212" s="154" t="e">
        <f t="shared" si="132"/>
        <v>#N/A</v>
      </c>
      <c r="BT212" s="164" t="e">
        <f t="shared" si="133"/>
        <v>#N/A</v>
      </c>
      <c r="BU212" s="165" t="e">
        <f t="shared" si="134"/>
        <v>#N/A</v>
      </c>
      <c r="BV212" s="154" t="e">
        <f t="shared" si="135"/>
        <v>#N/A</v>
      </c>
      <c r="BW212" s="154" t="e">
        <f t="shared" si="136"/>
        <v>#N/A</v>
      </c>
      <c r="BX212" s="164" t="e">
        <f t="shared" si="137"/>
        <v>#N/A</v>
      </c>
      <c r="BY212" s="165" t="e">
        <f t="shared" si="138"/>
        <v>#N/A</v>
      </c>
      <c r="BZ212" s="154" t="e">
        <f t="shared" si="139"/>
        <v>#N/A</v>
      </c>
      <c r="CA212" s="154" t="e">
        <f t="shared" si="140"/>
        <v>#N/A</v>
      </c>
      <c r="CB212" s="164" t="e">
        <f t="shared" si="141"/>
        <v>#N/A</v>
      </c>
      <c r="CC212" s="165" t="e">
        <f t="shared" si="142"/>
        <v>#N/A</v>
      </c>
      <c r="CD212" s="154" t="e">
        <f t="shared" si="143"/>
        <v>#N/A</v>
      </c>
      <c r="CE212" s="155" t="e">
        <f t="shared" si="144"/>
        <v>#N/A</v>
      </c>
    </row>
    <row r="213" spans="2:83" s="59" customFormat="1" hidden="1" x14ac:dyDescent="0.2">
      <c r="B213" s="59" t="e">
        <f t="shared" si="148"/>
        <v>#N/A</v>
      </c>
      <c r="C213" s="67" t="e">
        <f t="shared" si="146"/>
        <v>#N/A</v>
      </c>
      <c r="D213" s="67"/>
      <c r="E213" s="67" t="e">
        <f>IF(C213&lt;&gt;" ",$B$9, " ")</f>
        <v>#N/A</v>
      </c>
      <c r="F213" s="68" t="e">
        <f>IF(C213&lt;&gt;" ",((10.4394*(($C213^1.852)/(($B$59^1.852)*(VLOOKUP($B$17,'Hidden Data'!$A$4:$E$17,(IF($B$18="SCH 40",3,IF($B$18="SCH 80",4,5))))^4.8655))*$B$16))+IF($B$15&lt;2,0,(10.4394*((($C$19/100*$C213)^1.852)/(($B$59^1.852)*(VLOOKUP($B$20,'Hidden Data'!$A$4:$E$17,(IF($B$21="SCH 40",3,IF($B$21="SCH 80",4,5))))^4.8655))*$B$19)))+IF($B$15&lt;3,0,(10.4394*((($C$22/100*$C213)^1.852)/(($B$59^1.852)*(VLOOKUP($B$23,'Hidden Data'!$A$4:$E$17,(IF($B$24="SCH 40",3,IF($B$24="SCH 80",4,5))))^4.8655))*$B$22)))+K213+L213+M213+P213+Q213+R213+S213+T213)*(1+$B$42/100), " ")</f>
        <v>#N/A</v>
      </c>
      <c r="G213" s="68" t="e">
        <f t="shared" si="147"/>
        <v>#N/A</v>
      </c>
      <c r="H213" s="68"/>
      <c r="I213" s="68" t="e">
        <f t="shared" si="78"/>
        <v>#N/A</v>
      </c>
      <c r="J213" s="68" t="e">
        <f>IF(C213&lt;&gt;" ",IF($B$48="Spider Valve",($C213/448.83*(('Spider Valve Sizing'!$B$10^2*19.64*$B$60*SQRT($B$49))/'Spider Valve Sizing'!$B$25))^2/(2*$B$60^2*(PI()/4*('Spider Valve Sizing'!$B$10/12)^2)^2*32.2),0)," ")</f>
        <v>#N/A</v>
      </c>
      <c r="K213" s="68" t="e">
        <f>IF(C213&lt;&gt;" ",(IF($B$26="No",0,(10.4394*(((1/$B$27*$C213)^1.852)/(($B$59^1.852)*(VLOOKUP($B$29,'Hidden Data'!$A$4:$E$17,(IF($B$30="SCH 40",3,IF($B$30="SCH 80",4,5))))^4.8655))*($B$28/3)))))," ")</f>
        <v>#N/A</v>
      </c>
      <c r="L213" s="67" t="e">
        <f t="shared" si="79"/>
        <v>#N/A</v>
      </c>
      <c r="M213" s="67" t="e">
        <f t="shared" si="80"/>
        <v>#N/A</v>
      </c>
      <c r="N213" s="69">
        <f>IF($B$48="Low Pressure Pipe",(IF($C213&lt;&gt;" ",($B$50*$AC$564)," ")),IF($B$48="Spider Valve",(IF($C213&lt;&gt;" ",(($B$60*(PI()/4*'Spider Valve Sizing'!$B$10^2)/144*SQRT(2*32.2*$B$49))*448.83)/(('Spider Valve Sizing'!$B$10^2*19.64*$B$60*SQRT($B$49))/'Spider Valve Sizing'!$B$25)," ")),IF(AND(OR($B$48="Non-Pressurized",$B$48="force main")=TRUE,$C$49="yes"),$F$49,NA())))</f>
        <v>30</v>
      </c>
      <c r="O213" s="68" t="e">
        <f t="shared" si="81"/>
        <v>#N/A</v>
      </c>
      <c r="P213" s="68" t="e">
        <f>IF($C213&lt;&gt;" ",IF($A$34="",0,(10.4394*((($C213*$D$34/100)^1.852)/(($B$59^1.852)*(VLOOKUP($B$34,'Hidden Data'!$A$4:$E$17,(IF($B$18="SCH 40",3,IF($B$18="SCH 80",4,5))))^4.8655))*'Hidden Data'!$E$118)))," ")</f>
        <v>#N/A</v>
      </c>
      <c r="Q213" s="68" t="e">
        <f>IF($C213&lt;&gt;" ",IF($A$35="",0,(10.4394*((($C213*$D$35/100)^1.852)/(($B$59^1.852)*(VLOOKUP($B$35,'Hidden Data'!$A$4:$E$17,(IF($B$18="SCH 40",3,IF($B$18="SCH 80",4,5))))^4.8655))*'Hidden Data'!$E$119)))," ")</f>
        <v>#N/A</v>
      </c>
      <c r="R213" s="68" t="e">
        <f>IF($C213&lt;&gt;" ",IF($A$36="",0,(10.4394*((($C213*$D$36/100)^1.852)/(($B$59^1.852)*(VLOOKUP($B$36,'Hidden Data'!$A$4:$E$17,(IF($B$18="SCH 40",3,IF($B$18="SCH 80",4,5))))^4.8655))*'Hidden Data'!$E$120)))," ")</f>
        <v>#N/A</v>
      </c>
      <c r="S213" s="68" t="e">
        <f>IF($C213&lt;&gt;" ",IF($A$37="",0,(10.4394*((($C213*$D$37/100)^1.852)/(($B$59^1.852)*(VLOOKUP($B$37,'Hidden Data'!$A$4:$E$17,(IF($B$18="SCH 40",3,IF($B$18="SCH 80",4,5))))^4.8655))*'Hidden Data'!$E$121)))," ")</f>
        <v>#N/A</v>
      </c>
      <c r="T213" s="68" t="e">
        <f>IF($C213&lt;&gt;" ",IF($A$38="",0,(10.4394*((($C213*$D$38/100)^1.852)/(($B$59^1.852)*(VLOOKUP($B$38,'Hidden Data'!$A$4:$E$17,(IF($B$18="SCH 40",3,IF($B$18="SCH 80",4,5))))^4.8655))*'Hidden Data'!$E$122)))," ")</f>
        <v>#N/A</v>
      </c>
      <c r="U213" s="67" t="e">
        <f t="shared" si="82"/>
        <v>#N/A</v>
      </c>
      <c r="V213" s="175" t="e">
        <f t="shared" si="84"/>
        <v>#N/A</v>
      </c>
      <c r="W213" s="175" t="e">
        <f t="shared" si="85"/>
        <v>#N/A</v>
      </c>
      <c r="Z213" s="141" t="e">
        <f t="shared" si="87"/>
        <v>#N/A</v>
      </c>
      <c r="AA213" s="141" t="e">
        <f t="shared" si="88"/>
        <v>#N/A</v>
      </c>
      <c r="AB213" s="153" t="e">
        <f t="shared" si="89"/>
        <v>#N/A</v>
      </c>
      <c r="AC213" s="154" t="e">
        <f t="shared" si="90"/>
        <v>#N/A</v>
      </c>
      <c r="AD213" s="164" t="e">
        <f t="shared" si="91"/>
        <v>#N/A</v>
      </c>
      <c r="AE213" s="165" t="e">
        <f t="shared" si="92"/>
        <v>#N/A</v>
      </c>
      <c r="AF213" s="154" t="e">
        <f t="shared" si="93"/>
        <v>#N/A</v>
      </c>
      <c r="AG213" s="154" t="e">
        <f t="shared" si="94"/>
        <v>#N/A</v>
      </c>
      <c r="AH213" s="164" t="e">
        <f t="shared" si="95"/>
        <v>#N/A</v>
      </c>
      <c r="AI213" s="165" t="e">
        <f t="shared" si="96"/>
        <v>#N/A</v>
      </c>
      <c r="AJ213" s="154" t="e">
        <f t="shared" si="97"/>
        <v>#N/A</v>
      </c>
      <c r="AK213" s="154" t="e">
        <f t="shared" si="98"/>
        <v>#N/A</v>
      </c>
      <c r="AL213" s="164" t="e">
        <f t="shared" si="99"/>
        <v>#N/A</v>
      </c>
      <c r="AM213" s="165" t="e">
        <f t="shared" si="100"/>
        <v>#N/A</v>
      </c>
      <c r="AN213" s="154" t="e">
        <f t="shared" si="101"/>
        <v>#N/A</v>
      </c>
      <c r="AO213" s="155" t="e">
        <f t="shared" si="102"/>
        <v>#N/A</v>
      </c>
      <c r="AP213" s="153" t="e">
        <f t="shared" si="103"/>
        <v>#N/A</v>
      </c>
      <c r="AQ213" s="154" t="e">
        <f t="shared" si="104"/>
        <v>#N/A</v>
      </c>
      <c r="AR213" s="164" t="e">
        <f t="shared" si="105"/>
        <v>#N/A</v>
      </c>
      <c r="AS213" s="165" t="e">
        <f t="shared" si="106"/>
        <v>#N/A</v>
      </c>
      <c r="AT213" s="154" t="e">
        <f t="shared" si="107"/>
        <v>#N/A</v>
      </c>
      <c r="AU213" s="154" t="e">
        <f t="shared" si="108"/>
        <v>#N/A</v>
      </c>
      <c r="AV213" s="164" t="e">
        <f t="shared" si="109"/>
        <v>#N/A</v>
      </c>
      <c r="AW213" s="165" t="e">
        <f t="shared" si="110"/>
        <v>#N/A</v>
      </c>
      <c r="AX213" s="154" t="e">
        <f t="shared" si="111"/>
        <v>#N/A</v>
      </c>
      <c r="AY213" s="154" t="e">
        <f t="shared" si="112"/>
        <v>#N/A</v>
      </c>
      <c r="AZ213" s="164" t="e">
        <f t="shared" si="113"/>
        <v>#N/A</v>
      </c>
      <c r="BA213" s="165" t="e">
        <f t="shared" si="114"/>
        <v>#N/A</v>
      </c>
      <c r="BB213" s="154" t="e">
        <f t="shared" si="115"/>
        <v>#N/A</v>
      </c>
      <c r="BC213" s="155" t="e">
        <f t="shared" si="116"/>
        <v>#N/A</v>
      </c>
      <c r="BD213" s="153" t="e">
        <f t="shared" si="117"/>
        <v>#N/A</v>
      </c>
      <c r="BE213" s="154" t="e">
        <f t="shared" si="118"/>
        <v>#N/A</v>
      </c>
      <c r="BF213" s="164" t="e">
        <f t="shared" si="119"/>
        <v>#N/A</v>
      </c>
      <c r="BG213" s="165" t="e">
        <f t="shared" si="120"/>
        <v>#N/A</v>
      </c>
      <c r="BH213" s="154" t="e">
        <f t="shared" si="121"/>
        <v>#N/A</v>
      </c>
      <c r="BI213" s="154" t="e">
        <f t="shared" si="122"/>
        <v>#N/A</v>
      </c>
      <c r="BJ213" s="164" t="e">
        <f t="shared" si="123"/>
        <v>#N/A</v>
      </c>
      <c r="BK213" s="165" t="e">
        <f t="shared" si="124"/>
        <v>#N/A</v>
      </c>
      <c r="BL213" s="154" t="e">
        <f t="shared" si="125"/>
        <v>#N/A</v>
      </c>
      <c r="BM213" s="154" t="e">
        <f t="shared" si="126"/>
        <v>#N/A</v>
      </c>
      <c r="BN213" s="164" t="e">
        <f t="shared" si="127"/>
        <v>#N/A</v>
      </c>
      <c r="BO213" s="165" t="e">
        <f t="shared" si="128"/>
        <v>#N/A</v>
      </c>
      <c r="BP213" s="154" t="e">
        <f t="shared" si="129"/>
        <v>#N/A</v>
      </c>
      <c r="BQ213" s="155" t="e">
        <f t="shared" si="130"/>
        <v>#N/A</v>
      </c>
      <c r="BR213" s="153" t="e">
        <f t="shared" si="131"/>
        <v>#N/A</v>
      </c>
      <c r="BS213" s="154" t="e">
        <f t="shared" si="132"/>
        <v>#N/A</v>
      </c>
      <c r="BT213" s="164" t="e">
        <f t="shared" si="133"/>
        <v>#N/A</v>
      </c>
      <c r="BU213" s="165" t="e">
        <f t="shared" si="134"/>
        <v>#N/A</v>
      </c>
      <c r="BV213" s="154" t="e">
        <f t="shared" si="135"/>
        <v>#N/A</v>
      </c>
      <c r="BW213" s="154" t="e">
        <f t="shared" si="136"/>
        <v>#N/A</v>
      </c>
      <c r="BX213" s="164" t="e">
        <f t="shared" si="137"/>
        <v>#N/A</v>
      </c>
      <c r="BY213" s="165" t="e">
        <f t="shared" si="138"/>
        <v>#N/A</v>
      </c>
      <c r="BZ213" s="154" t="e">
        <f t="shared" si="139"/>
        <v>#N/A</v>
      </c>
      <c r="CA213" s="154" t="e">
        <f t="shared" si="140"/>
        <v>#N/A</v>
      </c>
      <c r="CB213" s="164" t="e">
        <f t="shared" si="141"/>
        <v>#N/A</v>
      </c>
      <c r="CC213" s="165" t="e">
        <f t="shared" si="142"/>
        <v>#N/A</v>
      </c>
      <c r="CD213" s="154" t="e">
        <f t="shared" si="143"/>
        <v>#N/A</v>
      </c>
      <c r="CE213" s="155" t="e">
        <f t="shared" si="144"/>
        <v>#N/A</v>
      </c>
    </row>
    <row r="214" spans="2:83" s="59" customFormat="1" hidden="1" x14ac:dyDescent="0.2">
      <c r="B214" s="59" t="e">
        <f t="shared" si="148"/>
        <v>#N/A</v>
      </c>
      <c r="C214" s="67" t="e">
        <f t="shared" si="146"/>
        <v>#N/A</v>
      </c>
      <c r="D214" s="67"/>
      <c r="E214" s="67" t="e">
        <f>IF(C214&lt;&gt;" ",$B$9, " ")</f>
        <v>#N/A</v>
      </c>
      <c r="F214" s="68" t="e">
        <f>IF(C214&lt;&gt;" ",((10.4394*(($C214^1.852)/(($B$59^1.852)*(VLOOKUP($B$17,'Hidden Data'!$A$4:$E$17,(IF($B$18="SCH 40",3,IF($B$18="SCH 80",4,5))))^4.8655))*$B$16))+IF($B$15&lt;2,0,(10.4394*((($C$19/100*$C214)^1.852)/(($B$59^1.852)*(VLOOKUP($B$20,'Hidden Data'!$A$4:$E$17,(IF($B$21="SCH 40",3,IF($B$21="SCH 80",4,5))))^4.8655))*$B$19)))+IF($B$15&lt;3,0,(10.4394*((($C$22/100*$C214)^1.852)/(($B$59^1.852)*(VLOOKUP($B$23,'Hidden Data'!$A$4:$E$17,(IF($B$24="SCH 40",3,IF($B$24="SCH 80",4,5))))^4.8655))*$B$22)))+K214+L214+M214+P214+Q214+R214+S214+T214)*(1+$B$42/100), " ")</f>
        <v>#N/A</v>
      </c>
      <c r="G214" s="68" t="e">
        <f t="shared" si="147"/>
        <v>#N/A</v>
      </c>
      <c r="H214" s="68"/>
      <c r="I214" s="68" t="e">
        <f t="shared" si="78"/>
        <v>#N/A</v>
      </c>
      <c r="J214" s="68" t="e">
        <f>IF(C214&lt;&gt;" ",IF($B$48="Spider Valve",($C214/448.83*(('Spider Valve Sizing'!$B$10^2*19.64*$B$60*SQRT($B$49))/'Spider Valve Sizing'!$B$25))^2/(2*$B$60^2*(PI()/4*('Spider Valve Sizing'!$B$10/12)^2)^2*32.2),0)," ")</f>
        <v>#N/A</v>
      </c>
      <c r="K214" s="68" t="e">
        <f>IF(C214&lt;&gt;" ",(IF($B$26="No",0,(10.4394*(((1/$B$27*$C214)^1.852)/(($B$59^1.852)*(VLOOKUP($B$29,'Hidden Data'!$A$4:$E$17,(IF($B$30="SCH 40",3,IF($B$30="SCH 80",4,5))))^4.8655))*($B$28/3)))))," ")</f>
        <v>#N/A</v>
      </c>
      <c r="L214" s="67" t="e">
        <f t="shared" si="79"/>
        <v>#N/A</v>
      </c>
      <c r="M214" s="67" t="e">
        <f t="shared" si="80"/>
        <v>#N/A</v>
      </c>
      <c r="N214" s="69">
        <f>IF($B$48="Low Pressure Pipe",(IF($C214&lt;&gt;" ",($B$50*$AC$564)," ")),IF($B$48="Spider Valve",(IF($C214&lt;&gt;" ",(($B$60*(PI()/4*'Spider Valve Sizing'!$B$10^2)/144*SQRT(2*32.2*$B$49))*448.83)/(('Spider Valve Sizing'!$B$10^2*19.64*$B$60*SQRT($B$49))/'Spider Valve Sizing'!$B$25)," ")),IF(AND(OR($B$48="Non-Pressurized",$B$48="force main")=TRUE,$C$49="yes"),$F$49,NA())))</f>
        <v>30</v>
      </c>
      <c r="O214" s="68" t="e">
        <f t="shared" si="81"/>
        <v>#N/A</v>
      </c>
      <c r="P214" s="68" t="e">
        <f>IF($C214&lt;&gt;" ",IF($A$34="",0,(10.4394*((($C214*$D$34/100)^1.852)/(($B$59^1.852)*(VLOOKUP($B$34,'Hidden Data'!$A$4:$E$17,(IF($B$18="SCH 40",3,IF($B$18="SCH 80",4,5))))^4.8655))*'Hidden Data'!$E$118)))," ")</f>
        <v>#N/A</v>
      </c>
      <c r="Q214" s="68" t="e">
        <f>IF($C214&lt;&gt;" ",IF($A$35="",0,(10.4394*((($C214*$D$35/100)^1.852)/(($B$59^1.852)*(VLOOKUP($B$35,'Hidden Data'!$A$4:$E$17,(IF($B$18="SCH 40",3,IF($B$18="SCH 80",4,5))))^4.8655))*'Hidden Data'!$E$119)))," ")</f>
        <v>#N/A</v>
      </c>
      <c r="R214" s="68" t="e">
        <f>IF($C214&lt;&gt;" ",IF($A$36="",0,(10.4394*((($C214*$D$36/100)^1.852)/(($B$59^1.852)*(VLOOKUP($B$36,'Hidden Data'!$A$4:$E$17,(IF($B$18="SCH 40",3,IF($B$18="SCH 80",4,5))))^4.8655))*'Hidden Data'!$E$120)))," ")</f>
        <v>#N/A</v>
      </c>
      <c r="S214" s="68" t="e">
        <f>IF($C214&lt;&gt;" ",IF($A$37="",0,(10.4394*((($C214*$D$37/100)^1.852)/(($B$59^1.852)*(VLOOKUP($B$37,'Hidden Data'!$A$4:$E$17,(IF($B$18="SCH 40",3,IF($B$18="SCH 80",4,5))))^4.8655))*'Hidden Data'!$E$121)))," ")</f>
        <v>#N/A</v>
      </c>
      <c r="T214" s="68" t="e">
        <f>IF($C214&lt;&gt;" ",IF($A$38="",0,(10.4394*((($C214*$D$38/100)^1.852)/(($B$59^1.852)*(VLOOKUP($B$38,'Hidden Data'!$A$4:$E$17,(IF($B$18="SCH 40",3,IF($B$18="SCH 80",4,5))))^4.8655))*'Hidden Data'!$E$122)))," ")</f>
        <v>#N/A</v>
      </c>
      <c r="U214" s="67" t="e">
        <f t="shared" si="82"/>
        <v>#N/A</v>
      </c>
      <c r="V214" s="175" t="e">
        <f t="shared" si="84"/>
        <v>#N/A</v>
      </c>
      <c r="W214" s="175" t="e">
        <f t="shared" si="85"/>
        <v>#N/A</v>
      </c>
      <c r="Z214" s="141" t="e">
        <f t="shared" si="87"/>
        <v>#N/A</v>
      </c>
      <c r="AA214" s="141" t="e">
        <f t="shared" si="88"/>
        <v>#N/A</v>
      </c>
      <c r="AB214" s="153" t="e">
        <f t="shared" si="89"/>
        <v>#N/A</v>
      </c>
      <c r="AC214" s="154" t="e">
        <f t="shared" si="90"/>
        <v>#N/A</v>
      </c>
      <c r="AD214" s="164" t="e">
        <f t="shared" si="91"/>
        <v>#N/A</v>
      </c>
      <c r="AE214" s="165" t="e">
        <f t="shared" si="92"/>
        <v>#N/A</v>
      </c>
      <c r="AF214" s="154" t="e">
        <f t="shared" si="93"/>
        <v>#N/A</v>
      </c>
      <c r="AG214" s="154" t="e">
        <f t="shared" si="94"/>
        <v>#N/A</v>
      </c>
      <c r="AH214" s="164" t="e">
        <f t="shared" si="95"/>
        <v>#N/A</v>
      </c>
      <c r="AI214" s="165" t="e">
        <f t="shared" si="96"/>
        <v>#N/A</v>
      </c>
      <c r="AJ214" s="154" t="e">
        <f t="shared" si="97"/>
        <v>#N/A</v>
      </c>
      <c r="AK214" s="154" t="e">
        <f t="shared" si="98"/>
        <v>#N/A</v>
      </c>
      <c r="AL214" s="164" t="e">
        <f t="shared" si="99"/>
        <v>#N/A</v>
      </c>
      <c r="AM214" s="165" t="e">
        <f t="shared" si="100"/>
        <v>#N/A</v>
      </c>
      <c r="AN214" s="154" t="e">
        <f t="shared" si="101"/>
        <v>#N/A</v>
      </c>
      <c r="AO214" s="155" t="e">
        <f t="shared" si="102"/>
        <v>#N/A</v>
      </c>
      <c r="AP214" s="153" t="e">
        <f t="shared" si="103"/>
        <v>#N/A</v>
      </c>
      <c r="AQ214" s="154" t="e">
        <f t="shared" si="104"/>
        <v>#N/A</v>
      </c>
      <c r="AR214" s="164" t="e">
        <f t="shared" si="105"/>
        <v>#N/A</v>
      </c>
      <c r="AS214" s="165" t="e">
        <f t="shared" si="106"/>
        <v>#N/A</v>
      </c>
      <c r="AT214" s="154" t="e">
        <f t="shared" si="107"/>
        <v>#N/A</v>
      </c>
      <c r="AU214" s="154" t="e">
        <f t="shared" si="108"/>
        <v>#N/A</v>
      </c>
      <c r="AV214" s="164" t="e">
        <f t="shared" si="109"/>
        <v>#N/A</v>
      </c>
      <c r="AW214" s="165" t="e">
        <f t="shared" si="110"/>
        <v>#N/A</v>
      </c>
      <c r="AX214" s="154" t="e">
        <f t="shared" si="111"/>
        <v>#N/A</v>
      </c>
      <c r="AY214" s="154" t="e">
        <f t="shared" si="112"/>
        <v>#N/A</v>
      </c>
      <c r="AZ214" s="164" t="e">
        <f t="shared" si="113"/>
        <v>#N/A</v>
      </c>
      <c r="BA214" s="165" t="e">
        <f t="shared" si="114"/>
        <v>#N/A</v>
      </c>
      <c r="BB214" s="154" t="e">
        <f t="shared" si="115"/>
        <v>#N/A</v>
      </c>
      <c r="BC214" s="155" t="e">
        <f t="shared" si="116"/>
        <v>#N/A</v>
      </c>
      <c r="BD214" s="153" t="e">
        <f t="shared" si="117"/>
        <v>#N/A</v>
      </c>
      <c r="BE214" s="154" t="e">
        <f t="shared" si="118"/>
        <v>#N/A</v>
      </c>
      <c r="BF214" s="164" t="e">
        <f t="shared" si="119"/>
        <v>#N/A</v>
      </c>
      <c r="BG214" s="165" t="e">
        <f t="shared" si="120"/>
        <v>#N/A</v>
      </c>
      <c r="BH214" s="154" t="e">
        <f t="shared" si="121"/>
        <v>#N/A</v>
      </c>
      <c r="BI214" s="154" t="e">
        <f t="shared" si="122"/>
        <v>#N/A</v>
      </c>
      <c r="BJ214" s="164" t="e">
        <f t="shared" si="123"/>
        <v>#N/A</v>
      </c>
      <c r="BK214" s="165" t="e">
        <f t="shared" si="124"/>
        <v>#N/A</v>
      </c>
      <c r="BL214" s="154" t="e">
        <f t="shared" si="125"/>
        <v>#N/A</v>
      </c>
      <c r="BM214" s="154" t="e">
        <f t="shared" si="126"/>
        <v>#N/A</v>
      </c>
      <c r="BN214" s="164" t="e">
        <f t="shared" si="127"/>
        <v>#N/A</v>
      </c>
      <c r="BO214" s="165" t="e">
        <f t="shared" si="128"/>
        <v>#N/A</v>
      </c>
      <c r="BP214" s="154" t="e">
        <f t="shared" si="129"/>
        <v>#N/A</v>
      </c>
      <c r="BQ214" s="155" t="e">
        <f t="shared" si="130"/>
        <v>#N/A</v>
      </c>
      <c r="BR214" s="153" t="e">
        <f t="shared" si="131"/>
        <v>#N/A</v>
      </c>
      <c r="BS214" s="154" t="e">
        <f t="shared" si="132"/>
        <v>#N/A</v>
      </c>
      <c r="BT214" s="164" t="e">
        <f t="shared" si="133"/>
        <v>#N/A</v>
      </c>
      <c r="BU214" s="165" t="e">
        <f t="shared" si="134"/>
        <v>#N/A</v>
      </c>
      <c r="BV214" s="154" t="e">
        <f t="shared" si="135"/>
        <v>#N/A</v>
      </c>
      <c r="BW214" s="154" t="e">
        <f t="shared" si="136"/>
        <v>#N/A</v>
      </c>
      <c r="BX214" s="164" t="e">
        <f t="shared" si="137"/>
        <v>#N/A</v>
      </c>
      <c r="BY214" s="165" t="e">
        <f t="shared" si="138"/>
        <v>#N/A</v>
      </c>
      <c r="BZ214" s="154" t="e">
        <f t="shared" si="139"/>
        <v>#N/A</v>
      </c>
      <c r="CA214" s="154" t="e">
        <f t="shared" si="140"/>
        <v>#N/A</v>
      </c>
      <c r="CB214" s="164" t="e">
        <f t="shared" si="141"/>
        <v>#N/A</v>
      </c>
      <c r="CC214" s="165" t="e">
        <f t="shared" si="142"/>
        <v>#N/A</v>
      </c>
      <c r="CD214" s="154" t="e">
        <f t="shared" si="143"/>
        <v>#N/A</v>
      </c>
      <c r="CE214" s="155" t="e">
        <f t="shared" si="144"/>
        <v>#N/A</v>
      </c>
    </row>
    <row r="215" spans="2:83" s="59" customFormat="1" hidden="1" x14ac:dyDescent="0.2">
      <c r="B215" s="59" t="e">
        <f t="shared" si="148"/>
        <v>#N/A</v>
      </c>
      <c r="C215" s="67" t="e">
        <f t="shared" si="146"/>
        <v>#N/A</v>
      </c>
      <c r="D215" s="67"/>
      <c r="E215" s="67" t="e">
        <f>IF(C215&lt;&gt;" ",$B$9, " ")</f>
        <v>#N/A</v>
      </c>
      <c r="F215" s="68" t="e">
        <f>IF(C215&lt;&gt;" ",((10.4394*(($C215^1.852)/(($B$59^1.852)*(VLOOKUP($B$17,'Hidden Data'!$A$4:$E$17,(IF($B$18="SCH 40",3,IF($B$18="SCH 80",4,5))))^4.8655))*$B$16))+IF($B$15&lt;2,0,(10.4394*((($C$19/100*$C215)^1.852)/(($B$59^1.852)*(VLOOKUP($B$20,'Hidden Data'!$A$4:$E$17,(IF($B$21="SCH 40",3,IF($B$21="SCH 80",4,5))))^4.8655))*$B$19)))+IF($B$15&lt;3,0,(10.4394*((($C$22/100*$C215)^1.852)/(($B$59^1.852)*(VLOOKUP($B$23,'Hidden Data'!$A$4:$E$17,(IF($B$24="SCH 40",3,IF($B$24="SCH 80",4,5))))^4.8655))*$B$22)))+K215+L215+M215+P215+Q215+R215+S215+T215)*(1+$B$42/100), " ")</f>
        <v>#N/A</v>
      </c>
      <c r="G215" s="68" t="e">
        <f t="shared" si="147"/>
        <v>#N/A</v>
      </c>
      <c r="H215" s="68"/>
      <c r="I215" s="68" t="e">
        <f t="shared" si="78"/>
        <v>#N/A</v>
      </c>
      <c r="J215" s="68" t="e">
        <f>IF(C215&lt;&gt;" ",IF($B$48="Spider Valve",($C215/448.83*(('Spider Valve Sizing'!$B$10^2*19.64*$B$60*SQRT($B$49))/'Spider Valve Sizing'!$B$25))^2/(2*$B$60^2*(PI()/4*('Spider Valve Sizing'!$B$10/12)^2)^2*32.2),0)," ")</f>
        <v>#N/A</v>
      </c>
      <c r="K215" s="68" t="e">
        <f>IF(C215&lt;&gt;" ",(IF($B$26="No",0,(10.4394*(((1/$B$27*$C215)^1.852)/(($B$59^1.852)*(VLOOKUP($B$29,'Hidden Data'!$A$4:$E$17,(IF($B$30="SCH 40",3,IF($B$30="SCH 80",4,5))))^4.8655))*($B$28/3)))))," ")</f>
        <v>#N/A</v>
      </c>
      <c r="L215" s="67" t="e">
        <f t="shared" si="79"/>
        <v>#N/A</v>
      </c>
      <c r="M215" s="67" t="e">
        <f t="shared" si="80"/>
        <v>#N/A</v>
      </c>
      <c r="N215" s="69">
        <f>IF($B$48="Low Pressure Pipe",(IF($C215&lt;&gt;" ",($B$50*$AC$564)," ")),IF($B$48="Spider Valve",(IF($C215&lt;&gt;" ",(($B$60*(PI()/4*'Spider Valve Sizing'!$B$10^2)/144*SQRT(2*32.2*$B$49))*448.83)/(('Spider Valve Sizing'!$B$10^2*19.64*$B$60*SQRT($B$49))/'Spider Valve Sizing'!$B$25)," ")),IF(AND(OR($B$48="Non-Pressurized",$B$48="force main")=TRUE,$C$49="yes"),$F$49,NA())))</f>
        <v>30</v>
      </c>
      <c r="O215" s="68" t="e">
        <f t="shared" si="81"/>
        <v>#N/A</v>
      </c>
      <c r="P215" s="68" t="e">
        <f>IF($C215&lt;&gt;" ",IF($A$34="",0,(10.4394*((($C215*$D$34/100)^1.852)/(($B$59^1.852)*(VLOOKUP($B$34,'Hidden Data'!$A$4:$E$17,(IF($B$18="SCH 40",3,IF($B$18="SCH 80",4,5))))^4.8655))*'Hidden Data'!$E$118)))," ")</f>
        <v>#N/A</v>
      </c>
      <c r="Q215" s="68" t="e">
        <f>IF($C215&lt;&gt;" ",IF($A$35="",0,(10.4394*((($C215*$D$35/100)^1.852)/(($B$59^1.852)*(VLOOKUP($B$35,'Hidden Data'!$A$4:$E$17,(IF($B$18="SCH 40",3,IF($B$18="SCH 80",4,5))))^4.8655))*'Hidden Data'!$E$119)))," ")</f>
        <v>#N/A</v>
      </c>
      <c r="R215" s="68" t="e">
        <f>IF($C215&lt;&gt;" ",IF($A$36="",0,(10.4394*((($C215*$D$36/100)^1.852)/(($B$59^1.852)*(VLOOKUP($B$36,'Hidden Data'!$A$4:$E$17,(IF($B$18="SCH 40",3,IF($B$18="SCH 80",4,5))))^4.8655))*'Hidden Data'!$E$120)))," ")</f>
        <v>#N/A</v>
      </c>
      <c r="S215" s="68" t="e">
        <f>IF($C215&lt;&gt;" ",IF($A$37="",0,(10.4394*((($C215*$D$37/100)^1.852)/(($B$59^1.852)*(VLOOKUP($B$37,'Hidden Data'!$A$4:$E$17,(IF($B$18="SCH 40",3,IF($B$18="SCH 80",4,5))))^4.8655))*'Hidden Data'!$E$121)))," ")</f>
        <v>#N/A</v>
      </c>
      <c r="T215" s="68" t="e">
        <f>IF($C215&lt;&gt;" ",IF($A$38="",0,(10.4394*((($C215*$D$38/100)^1.852)/(($B$59^1.852)*(VLOOKUP($B$38,'Hidden Data'!$A$4:$E$17,(IF($B$18="SCH 40",3,IF($B$18="SCH 80",4,5))))^4.8655))*'Hidden Data'!$E$122)))," ")</f>
        <v>#N/A</v>
      </c>
      <c r="U215" s="67" t="e">
        <f t="shared" si="82"/>
        <v>#N/A</v>
      </c>
      <c r="V215" s="175" t="e">
        <f t="shared" si="84"/>
        <v>#N/A</v>
      </c>
      <c r="W215" s="175" t="e">
        <f t="shared" si="85"/>
        <v>#N/A</v>
      </c>
      <c r="Z215" s="141" t="e">
        <f t="shared" si="87"/>
        <v>#N/A</v>
      </c>
      <c r="AA215" s="141" t="e">
        <f t="shared" si="88"/>
        <v>#N/A</v>
      </c>
      <c r="AB215" s="153" t="e">
        <f t="shared" si="89"/>
        <v>#N/A</v>
      </c>
      <c r="AC215" s="154" t="e">
        <f t="shared" si="90"/>
        <v>#N/A</v>
      </c>
      <c r="AD215" s="164" t="e">
        <f t="shared" si="91"/>
        <v>#N/A</v>
      </c>
      <c r="AE215" s="165" t="e">
        <f t="shared" si="92"/>
        <v>#N/A</v>
      </c>
      <c r="AF215" s="154" t="e">
        <f t="shared" si="93"/>
        <v>#N/A</v>
      </c>
      <c r="AG215" s="154" t="e">
        <f t="shared" si="94"/>
        <v>#N/A</v>
      </c>
      <c r="AH215" s="164" t="e">
        <f t="shared" si="95"/>
        <v>#N/A</v>
      </c>
      <c r="AI215" s="165" t="e">
        <f t="shared" si="96"/>
        <v>#N/A</v>
      </c>
      <c r="AJ215" s="154" t="e">
        <f t="shared" si="97"/>
        <v>#N/A</v>
      </c>
      <c r="AK215" s="154" t="e">
        <f t="shared" si="98"/>
        <v>#N/A</v>
      </c>
      <c r="AL215" s="164" t="e">
        <f t="shared" si="99"/>
        <v>#N/A</v>
      </c>
      <c r="AM215" s="165" t="e">
        <f t="shared" si="100"/>
        <v>#N/A</v>
      </c>
      <c r="AN215" s="154" t="e">
        <f t="shared" si="101"/>
        <v>#N/A</v>
      </c>
      <c r="AO215" s="155" t="e">
        <f t="shared" si="102"/>
        <v>#N/A</v>
      </c>
      <c r="AP215" s="153" t="e">
        <f t="shared" si="103"/>
        <v>#N/A</v>
      </c>
      <c r="AQ215" s="154" t="e">
        <f t="shared" si="104"/>
        <v>#N/A</v>
      </c>
      <c r="AR215" s="164" t="e">
        <f t="shared" si="105"/>
        <v>#N/A</v>
      </c>
      <c r="AS215" s="165" t="e">
        <f t="shared" si="106"/>
        <v>#N/A</v>
      </c>
      <c r="AT215" s="154" t="e">
        <f t="shared" si="107"/>
        <v>#N/A</v>
      </c>
      <c r="AU215" s="154" t="e">
        <f t="shared" si="108"/>
        <v>#N/A</v>
      </c>
      <c r="AV215" s="164" t="e">
        <f t="shared" si="109"/>
        <v>#N/A</v>
      </c>
      <c r="AW215" s="165" t="e">
        <f t="shared" si="110"/>
        <v>#N/A</v>
      </c>
      <c r="AX215" s="154" t="e">
        <f t="shared" si="111"/>
        <v>#N/A</v>
      </c>
      <c r="AY215" s="154" t="e">
        <f t="shared" si="112"/>
        <v>#N/A</v>
      </c>
      <c r="AZ215" s="164" t="e">
        <f t="shared" si="113"/>
        <v>#N/A</v>
      </c>
      <c r="BA215" s="165" t="e">
        <f t="shared" si="114"/>
        <v>#N/A</v>
      </c>
      <c r="BB215" s="154" t="e">
        <f t="shared" si="115"/>
        <v>#N/A</v>
      </c>
      <c r="BC215" s="155" t="e">
        <f t="shared" si="116"/>
        <v>#N/A</v>
      </c>
      <c r="BD215" s="153" t="e">
        <f t="shared" si="117"/>
        <v>#N/A</v>
      </c>
      <c r="BE215" s="154" t="e">
        <f t="shared" si="118"/>
        <v>#N/A</v>
      </c>
      <c r="BF215" s="164" t="e">
        <f t="shared" si="119"/>
        <v>#N/A</v>
      </c>
      <c r="BG215" s="165" t="e">
        <f t="shared" si="120"/>
        <v>#N/A</v>
      </c>
      <c r="BH215" s="154" t="e">
        <f t="shared" si="121"/>
        <v>#N/A</v>
      </c>
      <c r="BI215" s="154" t="e">
        <f t="shared" si="122"/>
        <v>#N/A</v>
      </c>
      <c r="BJ215" s="164" t="e">
        <f t="shared" si="123"/>
        <v>#N/A</v>
      </c>
      <c r="BK215" s="165" t="e">
        <f t="shared" si="124"/>
        <v>#N/A</v>
      </c>
      <c r="BL215" s="154" t="e">
        <f t="shared" si="125"/>
        <v>#N/A</v>
      </c>
      <c r="BM215" s="154" t="e">
        <f t="shared" si="126"/>
        <v>#N/A</v>
      </c>
      <c r="BN215" s="164" t="e">
        <f t="shared" si="127"/>
        <v>#N/A</v>
      </c>
      <c r="BO215" s="165" t="e">
        <f t="shared" si="128"/>
        <v>#N/A</v>
      </c>
      <c r="BP215" s="154" t="e">
        <f t="shared" si="129"/>
        <v>#N/A</v>
      </c>
      <c r="BQ215" s="155" t="e">
        <f t="shared" si="130"/>
        <v>#N/A</v>
      </c>
      <c r="BR215" s="153" t="e">
        <f t="shared" si="131"/>
        <v>#N/A</v>
      </c>
      <c r="BS215" s="154" t="e">
        <f t="shared" si="132"/>
        <v>#N/A</v>
      </c>
      <c r="BT215" s="164" t="e">
        <f t="shared" si="133"/>
        <v>#N/A</v>
      </c>
      <c r="BU215" s="165" t="e">
        <f t="shared" si="134"/>
        <v>#N/A</v>
      </c>
      <c r="BV215" s="154" t="e">
        <f t="shared" si="135"/>
        <v>#N/A</v>
      </c>
      <c r="BW215" s="154" t="e">
        <f t="shared" si="136"/>
        <v>#N/A</v>
      </c>
      <c r="BX215" s="164" t="e">
        <f t="shared" si="137"/>
        <v>#N/A</v>
      </c>
      <c r="BY215" s="165" t="e">
        <f t="shared" si="138"/>
        <v>#N/A</v>
      </c>
      <c r="BZ215" s="154" t="e">
        <f t="shared" si="139"/>
        <v>#N/A</v>
      </c>
      <c r="CA215" s="154" t="e">
        <f t="shared" si="140"/>
        <v>#N/A</v>
      </c>
      <c r="CB215" s="164" t="e">
        <f t="shared" si="141"/>
        <v>#N/A</v>
      </c>
      <c r="CC215" s="165" t="e">
        <f t="shared" si="142"/>
        <v>#N/A</v>
      </c>
      <c r="CD215" s="154" t="e">
        <f t="shared" si="143"/>
        <v>#N/A</v>
      </c>
      <c r="CE215" s="155" t="e">
        <f t="shared" si="144"/>
        <v>#N/A</v>
      </c>
    </row>
    <row r="216" spans="2:83" s="59" customFormat="1" hidden="1" x14ac:dyDescent="0.2">
      <c r="B216" s="59" t="e">
        <f t="shared" si="148"/>
        <v>#N/A</v>
      </c>
      <c r="C216" s="67" t="e">
        <f t="shared" si="146"/>
        <v>#N/A</v>
      </c>
      <c r="D216" s="67"/>
      <c r="E216" s="67" t="e">
        <f>IF(C216&lt;&gt;" ",$B$9, " ")</f>
        <v>#N/A</v>
      </c>
      <c r="F216" s="68" t="e">
        <f>IF(C216&lt;&gt;" ",((10.4394*(($C216^1.852)/(($B$59^1.852)*(VLOOKUP($B$17,'Hidden Data'!$A$4:$E$17,(IF($B$18="SCH 40",3,IF($B$18="SCH 80",4,5))))^4.8655))*$B$16))+IF($B$15&lt;2,0,(10.4394*((($C$19/100*$C216)^1.852)/(($B$59^1.852)*(VLOOKUP($B$20,'Hidden Data'!$A$4:$E$17,(IF($B$21="SCH 40",3,IF($B$21="SCH 80",4,5))))^4.8655))*$B$19)))+IF($B$15&lt;3,0,(10.4394*((($C$22/100*$C216)^1.852)/(($B$59^1.852)*(VLOOKUP($B$23,'Hidden Data'!$A$4:$E$17,(IF($B$24="SCH 40",3,IF($B$24="SCH 80",4,5))))^4.8655))*$B$22)))+K216+L216+M216+P216+Q216+R216+S216+T216)*(1+$B$42/100), " ")</f>
        <v>#N/A</v>
      </c>
      <c r="G216" s="68" t="e">
        <f t="shared" si="147"/>
        <v>#N/A</v>
      </c>
      <c r="H216" s="68"/>
      <c r="I216" s="68" t="e">
        <f t="shared" si="78"/>
        <v>#N/A</v>
      </c>
      <c r="J216" s="68" t="e">
        <f>IF(C216&lt;&gt;" ",IF($B$48="Spider Valve",($C216/448.83*(('Spider Valve Sizing'!$B$10^2*19.64*$B$60*SQRT($B$49))/'Spider Valve Sizing'!$B$25))^2/(2*$B$60^2*(PI()/4*('Spider Valve Sizing'!$B$10/12)^2)^2*32.2),0)," ")</f>
        <v>#N/A</v>
      </c>
      <c r="K216" s="68" t="e">
        <f>IF(C216&lt;&gt;" ",(IF($B$26="No",0,(10.4394*(((1/$B$27*$C216)^1.852)/(($B$59^1.852)*(VLOOKUP($B$29,'Hidden Data'!$A$4:$E$17,(IF($B$30="SCH 40",3,IF($B$30="SCH 80",4,5))))^4.8655))*($B$28/3)))))," ")</f>
        <v>#N/A</v>
      </c>
      <c r="L216" s="67" t="e">
        <f t="shared" si="79"/>
        <v>#N/A</v>
      </c>
      <c r="M216" s="67" t="e">
        <f t="shared" si="80"/>
        <v>#N/A</v>
      </c>
      <c r="N216" s="69">
        <f>IF($B$48="Low Pressure Pipe",(IF($C216&lt;&gt;" ",($B$50*$AC$564)," ")),IF($B$48="Spider Valve",(IF($C216&lt;&gt;" ",(($B$60*(PI()/4*'Spider Valve Sizing'!$B$10^2)/144*SQRT(2*32.2*$B$49))*448.83)/(('Spider Valve Sizing'!$B$10^2*19.64*$B$60*SQRT($B$49))/'Spider Valve Sizing'!$B$25)," ")),IF(AND(OR($B$48="Non-Pressurized",$B$48="force main")=TRUE,$C$49="yes"),$F$49,NA())))</f>
        <v>30</v>
      </c>
      <c r="O216" s="68" t="e">
        <f t="shared" si="81"/>
        <v>#N/A</v>
      </c>
      <c r="P216" s="68" t="e">
        <f>IF($C216&lt;&gt;" ",IF($A$34="",0,(10.4394*((($C216*$D$34/100)^1.852)/(($B$59^1.852)*(VLOOKUP($B$34,'Hidden Data'!$A$4:$E$17,(IF($B$18="SCH 40",3,IF($B$18="SCH 80",4,5))))^4.8655))*'Hidden Data'!$E$118)))," ")</f>
        <v>#N/A</v>
      </c>
      <c r="Q216" s="68" t="e">
        <f>IF($C216&lt;&gt;" ",IF($A$35="",0,(10.4394*((($C216*$D$35/100)^1.852)/(($B$59^1.852)*(VLOOKUP($B$35,'Hidden Data'!$A$4:$E$17,(IF($B$18="SCH 40",3,IF($B$18="SCH 80",4,5))))^4.8655))*'Hidden Data'!$E$119)))," ")</f>
        <v>#N/A</v>
      </c>
      <c r="R216" s="68" t="e">
        <f>IF($C216&lt;&gt;" ",IF($A$36="",0,(10.4394*((($C216*$D$36/100)^1.852)/(($B$59^1.852)*(VLOOKUP($B$36,'Hidden Data'!$A$4:$E$17,(IF($B$18="SCH 40",3,IF($B$18="SCH 80",4,5))))^4.8655))*'Hidden Data'!$E$120)))," ")</f>
        <v>#N/A</v>
      </c>
      <c r="S216" s="68" t="e">
        <f>IF($C216&lt;&gt;" ",IF($A$37="",0,(10.4394*((($C216*$D$37/100)^1.852)/(($B$59^1.852)*(VLOOKUP($B$37,'Hidden Data'!$A$4:$E$17,(IF($B$18="SCH 40",3,IF($B$18="SCH 80",4,5))))^4.8655))*'Hidden Data'!$E$121)))," ")</f>
        <v>#N/A</v>
      </c>
      <c r="T216" s="68" t="e">
        <f>IF($C216&lt;&gt;" ",IF($A$38="",0,(10.4394*((($C216*$D$38/100)^1.852)/(($B$59^1.852)*(VLOOKUP($B$38,'Hidden Data'!$A$4:$E$17,(IF($B$18="SCH 40",3,IF($B$18="SCH 80",4,5))))^4.8655))*'Hidden Data'!$E$122)))," ")</f>
        <v>#N/A</v>
      </c>
      <c r="U216" s="67" t="e">
        <f t="shared" si="82"/>
        <v>#N/A</v>
      </c>
      <c r="V216" s="175" t="e">
        <f t="shared" si="84"/>
        <v>#N/A</v>
      </c>
      <c r="W216" s="175" t="e">
        <f t="shared" si="85"/>
        <v>#N/A</v>
      </c>
      <c r="Z216" s="141" t="e">
        <f t="shared" si="87"/>
        <v>#N/A</v>
      </c>
      <c r="AA216" s="141" t="e">
        <f t="shared" si="88"/>
        <v>#N/A</v>
      </c>
      <c r="AB216" s="153" t="e">
        <f t="shared" si="89"/>
        <v>#N/A</v>
      </c>
      <c r="AC216" s="154" t="e">
        <f t="shared" si="90"/>
        <v>#N/A</v>
      </c>
      <c r="AD216" s="164" t="e">
        <f t="shared" si="91"/>
        <v>#N/A</v>
      </c>
      <c r="AE216" s="165" t="e">
        <f t="shared" si="92"/>
        <v>#N/A</v>
      </c>
      <c r="AF216" s="154" t="e">
        <f t="shared" si="93"/>
        <v>#N/A</v>
      </c>
      <c r="AG216" s="154" t="e">
        <f t="shared" si="94"/>
        <v>#N/A</v>
      </c>
      <c r="AH216" s="164" t="e">
        <f t="shared" si="95"/>
        <v>#N/A</v>
      </c>
      <c r="AI216" s="165" t="e">
        <f t="shared" si="96"/>
        <v>#N/A</v>
      </c>
      <c r="AJ216" s="154" t="e">
        <f t="shared" si="97"/>
        <v>#N/A</v>
      </c>
      <c r="AK216" s="154" t="e">
        <f t="shared" si="98"/>
        <v>#N/A</v>
      </c>
      <c r="AL216" s="164" t="e">
        <f t="shared" si="99"/>
        <v>#N/A</v>
      </c>
      <c r="AM216" s="165" t="e">
        <f t="shared" si="100"/>
        <v>#N/A</v>
      </c>
      <c r="AN216" s="154" t="e">
        <f t="shared" si="101"/>
        <v>#N/A</v>
      </c>
      <c r="AO216" s="155" t="e">
        <f t="shared" si="102"/>
        <v>#N/A</v>
      </c>
      <c r="AP216" s="153" t="e">
        <f t="shared" si="103"/>
        <v>#N/A</v>
      </c>
      <c r="AQ216" s="154" t="e">
        <f t="shared" si="104"/>
        <v>#N/A</v>
      </c>
      <c r="AR216" s="164" t="e">
        <f t="shared" si="105"/>
        <v>#N/A</v>
      </c>
      <c r="AS216" s="165" t="e">
        <f t="shared" si="106"/>
        <v>#N/A</v>
      </c>
      <c r="AT216" s="154" t="e">
        <f t="shared" si="107"/>
        <v>#N/A</v>
      </c>
      <c r="AU216" s="154" t="e">
        <f t="shared" si="108"/>
        <v>#N/A</v>
      </c>
      <c r="AV216" s="164" t="e">
        <f t="shared" si="109"/>
        <v>#N/A</v>
      </c>
      <c r="AW216" s="165" t="e">
        <f t="shared" si="110"/>
        <v>#N/A</v>
      </c>
      <c r="AX216" s="154" t="e">
        <f t="shared" si="111"/>
        <v>#N/A</v>
      </c>
      <c r="AY216" s="154" t="e">
        <f t="shared" si="112"/>
        <v>#N/A</v>
      </c>
      <c r="AZ216" s="164" t="e">
        <f t="shared" si="113"/>
        <v>#N/A</v>
      </c>
      <c r="BA216" s="165" t="e">
        <f t="shared" si="114"/>
        <v>#N/A</v>
      </c>
      <c r="BB216" s="154" t="e">
        <f t="shared" si="115"/>
        <v>#N/A</v>
      </c>
      <c r="BC216" s="155" t="e">
        <f t="shared" si="116"/>
        <v>#N/A</v>
      </c>
      <c r="BD216" s="153" t="e">
        <f t="shared" si="117"/>
        <v>#N/A</v>
      </c>
      <c r="BE216" s="154" t="e">
        <f t="shared" si="118"/>
        <v>#N/A</v>
      </c>
      <c r="BF216" s="164" t="e">
        <f t="shared" si="119"/>
        <v>#N/A</v>
      </c>
      <c r="BG216" s="165" t="e">
        <f t="shared" si="120"/>
        <v>#N/A</v>
      </c>
      <c r="BH216" s="154" t="e">
        <f t="shared" si="121"/>
        <v>#N/A</v>
      </c>
      <c r="BI216" s="154" t="e">
        <f t="shared" si="122"/>
        <v>#N/A</v>
      </c>
      <c r="BJ216" s="164" t="e">
        <f t="shared" si="123"/>
        <v>#N/A</v>
      </c>
      <c r="BK216" s="165" t="e">
        <f t="shared" si="124"/>
        <v>#N/A</v>
      </c>
      <c r="BL216" s="154" t="e">
        <f t="shared" si="125"/>
        <v>#N/A</v>
      </c>
      <c r="BM216" s="154" t="e">
        <f t="shared" si="126"/>
        <v>#N/A</v>
      </c>
      <c r="BN216" s="164" t="e">
        <f t="shared" si="127"/>
        <v>#N/A</v>
      </c>
      <c r="BO216" s="165" t="e">
        <f t="shared" si="128"/>
        <v>#N/A</v>
      </c>
      <c r="BP216" s="154" t="e">
        <f t="shared" si="129"/>
        <v>#N/A</v>
      </c>
      <c r="BQ216" s="155" t="e">
        <f t="shared" si="130"/>
        <v>#N/A</v>
      </c>
      <c r="BR216" s="153" t="e">
        <f t="shared" si="131"/>
        <v>#N/A</v>
      </c>
      <c r="BS216" s="154" t="e">
        <f t="shared" si="132"/>
        <v>#N/A</v>
      </c>
      <c r="BT216" s="164" t="e">
        <f t="shared" si="133"/>
        <v>#N/A</v>
      </c>
      <c r="BU216" s="165" t="e">
        <f t="shared" si="134"/>
        <v>#N/A</v>
      </c>
      <c r="BV216" s="154" t="e">
        <f t="shared" si="135"/>
        <v>#N/A</v>
      </c>
      <c r="BW216" s="154" t="e">
        <f t="shared" si="136"/>
        <v>#N/A</v>
      </c>
      <c r="BX216" s="164" t="e">
        <f t="shared" si="137"/>
        <v>#N/A</v>
      </c>
      <c r="BY216" s="165" t="e">
        <f t="shared" si="138"/>
        <v>#N/A</v>
      </c>
      <c r="BZ216" s="154" t="e">
        <f t="shared" si="139"/>
        <v>#N/A</v>
      </c>
      <c r="CA216" s="154" t="e">
        <f t="shared" si="140"/>
        <v>#N/A</v>
      </c>
      <c r="CB216" s="164" t="e">
        <f t="shared" si="141"/>
        <v>#N/A</v>
      </c>
      <c r="CC216" s="165" t="e">
        <f t="shared" si="142"/>
        <v>#N/A</v>
      </c>
      <c r="CD216" s="154" t="e">
        <f t="shared" si="143"/>
        <v>#N/A</v>
      </c>
      <c r="CE216" s="155" t="e">
        <f t="shared" si="144"/>
        <v>#N/A</v>
      </c>
    </row>
    <row r="217" spans="2:83" s="59" customFormat="1" hidden="1" x14ac:dyDescent="0.2">
      <c r="B217" s="59" t="e">
        <f t="shared" si="148"/>
        <v>#N/A</v>
      </c>
      <c r="C217" s="67" t="e">
        <f t="shared" si="146"/>
        <v>#N/A</v>
      </c>
      <c r="D217" s="67"/>
      <c r="E217" s="67" t="e">
        <f>IF(C217&lt;&gt;" ",$B$9, " ")</f>
        <v>#N/A</v>
      </c>
      <c r="F217" s="68" t="e">
        <f>IF(C217&lt;&gt;" ",((10.4394*(($C217^1.852)/(($B$59^1.852)*(VLOOKUP($B$17,'Hidden Data'!$A$4:$E$17,(IF($B$18="SCH 40",3,IF($B$18="SCH 80",4,5))))^4.8655))*$B$16))+IF($B$15&lt;2,0,(10.4394*((($C$19/100*$C217)^1.852)/(($B$59^1.852)*(VLOOKUP($B$20,'Hidden Data'!$A$4:$E$17,(IF($B$21="SCH 40",3,IF($B$21="SCH 80",4,5))))^4.8655))*$B$19)))+IF($B$15&lt;3,0,(10.4394*((($C$22/100*$C217)^1.852)/(($B$59^1.852)*(VLOOKUP($B$23,'Hidden Data'!$A$4:$E$17,(IF($B$24="SCH 40",3,IF($B$24="SCH 80",4,5))))^4.8655))*$B$22)))+K217+L217+M217+P217+Q217+R217+S217+T217)*(1+$B$42/100), " ")</f>
        <v>#N/A</v>
      </c>
      <c r="G217" s="68" t="e">
        <f t="shared" si="147"/>
        <v>#N/A</v>
      </c>
      <c r="H217" s="68"/>
      <c r="I217" s="68" t="e">
        <f t="shared" si="78"/>
        <v>#N/A</v>
      </c>
      <c r="J217" s="68" t="e">
        <f>IF(C217&lt;&gt;" ",IF($B$48="Spider Valve",($C217/448.83*(('Spider Valve Sizing'!$B$10^2*19.64*$B$60*SQRT($B$49))/'Spider Valve Sizing'!$B$25))^2/(2*$B$60^2*(PI()/4*('Spider Valve Sizing'!$B$10/12)^2)^2*32.2),0)," ")</f>
        <v>#N/A</v>
      </c>
      <c r="K217" s="68" t="e">
        <f>IF(C217&lt;&gt;" ",(IF($B$26="No",0,(10.4394*(((1/$B$27*$C217)^1.852)/(($B$59^1.852)*(VLOOKUP($B$29,'Hidden Data'!$A$4:$E$17,(IF($B$30="SCH 40",3,IF($B$30="SCH 80",4,5))))^4.8655))*($B$28/3)))))," ")</f>
        <v>#N/A</v>
      </c>
      <c r="L217" s="67" t="e">
        <f t="shared" si="79"/>
        <v>#N/A</v>
      </c>
      <c r="M217" s="67" t="e">
        <f t="shared" si="80"/>
        <v>#N/A</v>
      </c>
      <c r="N217" s="69">
        <f>IF($B$48="Low Pressure Pipe",(IF($C217&lt;&gt;" ",($B$50*$AC$564)," ")),IF($B$48="Spider Valve",(IF($C217&lt;&gt;" ",(($B$60*(PI()/4*'Spider Valve Sizing'!$B$10^2)/144*SQRT(2*32.2*$B$49))*448.83)/(('Spider Valve Sizing'!$B$10^2*19.64*$B$60*SQRT($B$49))/'Spider Valve Sizing'!$B$25)," ")),IF(AND(OR($B$48="Non-Pressurized",$B$48="force main")=TRUE,$C$49="yes"),$F$49,NA())))</f>
        <v>30</v>
      </c>
      <c r="O217" s="68" t="e">
        <f t="shared" si="81"/>
        <v>#N/A</v>
      </c>
      <c r="P217" s="68" t="e">
        <f>IF($C217&lt;&gt;" ",IF($A$34="",0,(10.4394*((($C217*$D$34/100)^1.852)/(($B$59^1.852)*(VLOOKUP($B$34,'Hidden Data'!$A$4:$E$17,(IF($B$18="SCH 40",3,IF($B$18="SCH 80",4,5))))^4.8655))*'Hidden Data'!$E$118)))," ")</f>
        <v>#N/A</v>
      </c>
      <c r="Q217" s="68" t="e">
        <f>IF($C217&lt;&gt;" ",IF($A$35="",0,(10.4394*((($C217*$D$35/100)^1.852)/(($B$59^1.852)*(VLOOKUP($B$35,'Hidden Data'!$A$4:$E$17,(IF($B$18="SCH 40",3,IF($B$18="SCH 80",4,5))))^4.8655))*'Hidden Data'!$E$119)))," ")</f>
        <v>#N/A</v>
      </c>
      <c r="R217" s="68" t="e">
        <f>IF($C217&lt;&gt;" ",IF($A$36="",0,(10.4394*((($C217*$D$36/100)^1.852)/(($B$59^1.852)*(VLOOKUP($B$36,'Hidden Data'!$A$4:$E$17,(IF($B$18="SCH 40",3,IF($B$18="SCH 80",4,5))))^4.8655))*'Hidden Data'!$E$120)))," ")</f>
        <v>#N/A</v>
      </c>
      <c r="S217" s="68" t="e">
        <f>IF($C217&lt;&gt;" ",IF($A$37="",0,(10.4394*((($C217*$D$37/100)^1.852)/(($B$59^1.852)*(VLOOKUP($B$37,'Hidden Data'!$A$4:$E$17,(IF($B$18="SCH 40",3,IF($B$18="SCH 80",4,5))))^4.8655))*'Hidden Data'!$E$121)))," ")</f>
        <v>#N/A</v>
      </c>
      <c r="T217" s="68" t="e">
        <f>IF($C217&lt;&gt;" ",IF($A$38="",0,(10.4394*((($C217*$D$38/100)^1.852)/(($B$59^1.852)*(VLOOKUP($B$38,'Hidden Data'!$A$4:$E$17,(IF($B$18="SCH 40",3,IF($B$18="SCH 80",4,5))))^4.8655))*'Hidden Data'!$E$122)))," ")</f>
        <v>#N/A</v>
      </c>
      <c r="U217" s="67" t="e">
        <f t="shared" si="82"/>
        <v>#N/A</v>
      </c>
      <c r="V217" s="175" t="e">
        <f t="shared" si="84"/>
        <v>#N/A</v>
      </c>
      <c r="W217" s="175" t="e">
        <f t="shared" si="85"/>
        <v>#N/A</v>
      </c>
      <c r="Z217" s="141" t="e">
        <f t="shared" si="87"/>
        <v>#N/A</v>
      </c>
      <c r="AA217" s="141" t="e">
        <f t="shared" si="88"/>
        <v>#N/A</v>
      </c>
      <c r="AB217" s="153" t="e">
        <f t="shared" si="89"/>
        <v>#N/A</v>
      </c>
      <c r="AC217" s="154" t="e">
        <f t="shared" si="90"/>
        <v>#N/A</v>
      </c>
      <c r="AD217" s="164" t="e">
        <f t="shared" si="91"/>
        <v>#N/A</v>
      </c>
      <c r="AE217" s="165" t="e">
        <f t="shared" si="92"/>
        <v>#N/A</v>
      </c>
      <c r="AF217" s="154" t="e">
        <f t="shared" si="93"/>
        <v>#N/A</v>
      </c>
      <c r="AG217" s="154" t="e">
        <f t="shared" si="94"/>
        <v>#N/A</v>
      </c>
      <c r="AH217" s="164" t="e">
        <f t="shared" si="95"/>
        <v>#N/A</v>
      </c>
      <c r="AI217" s="165" t="e">
        <f t="shared" si="96"/>
        <v>#N/A</v>
      </c>
      <c r="AJ217" s="154" t="e">
        <f t="shared" si="97"/>
        <v>#N/A</v>
      </c>
      <c r="AK217" s="154" t="e">
        <f t="shared" si="98"/>
        <v>#N/A</v>
      </c>
      <c r="AL217" s="164" t="e">
        <f t="shared" si="99"/>
        <v>#N/A</v>
      </c>
      <c r="AM217" s="165" t="e">
        <f t="shared" si="100"/>
        <v>#N/A</v>
      </c>
      <c r="AN217" s="154" t="e">
        <f t="shared" si="101"/>
        <v>#N/A</v>
      </c>
      <c r="AO217" s="155" t="e">
        <f t="shared" si="102"/>
        <v>#N/A</v>
      </c>
      <c r="AP217" s="153" t="e">
        <f t="shared" si="103"/>
        <v>#N/A</v>
      </c>
      <c r="AQ217" s="154" t="e">
        <f t="shared" si="104"/>
        <v>#N/A</v>
      </c>
      <c r="AR217" s="164" t="e">
        <f t="shared" si="105"/>
        <v>#N/A</v>
      </c>
      <c r="AS217" s="165" t="e">
        <f t="shared" si="106"/>
        <v>#N/A</v>
      </c>
      <c r="AT217" s="154" t="e">
        <f t="shared" si="107"/>
        <v>#N/A</v>
      </c>
      <c r="AU217" s="154" t="e">
        <f t="shared" si="108"/>
        <v>#N/A</v>
      </c>
      <c r="AV217" s="164" t="e">
        <f t="shared" si="109"/>
        <v>#N/A</v>
      </c>
      <c r="AW217" s="165" t="e">
        <f t="shared" si="110"/>
        <v>#N/A</v>
      </c>
      <c r="AX217" s="154" t="e">
        <f t="shared" si="111"/>
        <v>#N/A</v>
      </c>
      <c r="AY217" s="154" t="e">
        <f t="shared" si="112"/>
        <v>#N/A</v>
      </c>
      <c r="AZ217" s="164" t="e">
        <f t="shared" si="113"/>
        <v>#N/A</v>
      </c>
      <c r="BA217" s="165" t="e">
        <f t="shared" si="114"/>
        <v>#N/A</v>
      </c>
      <c r="BB217" s="154" t="e">
        <f t="shared" si="115"/>
        <v>#N/A</v>
      </c>
      <c r="BC217" s="155" t="e">
        <f t="shared" si="116"/>
        <v>#N/A</v>
      </c>
      <c r="BD217" s="153" t="e">
        <f t="shared" si="117"/>
        <v>#N/A</v>
      </c>
      <c r="BE217" s="154" t="e">
        <f t="shared" si="118"/>
        <v>#N/A</v>
      </c>
      <c r="BF217" s="164" t="e">
        <f t="shared" si="119"/>
        <v>#N/A</v>
      </c>
      <c r="BG217" s="165" t="e">
        <f t="shared" si="120"/>
        <v>#N/A</v>
      </c>
      <c r="BH217" s="154" t="e">
        <f t="shared" si="121"/>
        <v>#N/A</v>
      </c>
      <c r="BI217" s="154" t="e">
        <f t="shared" si="122"/>
        <v>#N/A</v>
      </c>
      <c r="BJ217" s="164" t="e">
        <f t="shared" si="123"/>
        <v>#N/A</v>
      </c>
      <c r="BK217" s="165" t="e">
        <f t="shared" si="124"/>
        <v>#N/A</v>
      </c>
      <c r="BL217" s="154" t="e">
        <f t="shared" si="125"/>
        <v>#N/A</v>
      </c>
      <c r="BM217" s="154" t="e">
        <f t="shared" si="126"/>
        <v>#N/A</v>
      </c>
      <c r="BN217" s="164" t="e">
        <f t="shared" si="127"/>
        <v>#N/A</v>
      </c>
      <c r="BO217" s="165" t="e">
        <f t="shared" si="128"/>
        <v>#N/A</v>
      </c>
      <c r="BP217" s="154" t="e">
        <f t="shared" si="129"/>
        <v>#N/A</v>
      </c>
      <c r="BQ217" s="155" t="e">
        <f t="shared" si="130"/>
        <v>#N/A</v>
      </c>
      <c r="BR217" s="153" t="e">
        <f t="shared" si="131"/>
        <v>#N/A</v>
      </c>
      <c r="BS217" s="154" t="e">
        <f t="shared" si="132"/>
        <v>#N/A</v>
      </c>
      <c r="BT217" s="164" t="e">
        <f t="shared" si="133"/>
        <v>#N/A</v>
      </c>
      <c r="BU217" s="165" t="e">
        <f t="shared" si="134"/>
        <v>#N/A</v>
      </c>
      <c r="BV217" s="154" t="e">
        <f t="shared" si="135"/>
        <v>#N/A</v>
      </c>
      <c r="BW217" s="154" t="e">
        <f t="shared" si="136"/>
        <v>#N/A</v>
      </c>
      <c r="BX217" s="164" t="e">
        <f t="shared" si="137"/>
        <v>#N/A</v>
      </c>
      <c r="BY217" s="165" t="e">
        <f t="shared" si="138"/>
        <v>#N/A</v>
      </c>
      <c r="BZ217" s="154" t="e">
        <f t="shared" si="139"/>
        <v>#N/A</v>
      </c>
      <c r="CA217" s="154" t="e">
        <f t="shared" si="140"/>
        <v>#N/A</v>
      </c>
      <c r="CB217" s="164" t="e">
        <f t="shared" si="141"/>
        <v>#N/A</v>
      </c>
      <c r="CC217" s="165" t="e">
        <f t="shared" si="142"/>
        <v>#N/A</v>
      </c>
      <c r="CD217" s="154" t="e">
        <f t="shared" si="143"/>
        <v>#N/A</v>
      </c>
      <c r="CE217" s="155" t="e">
        <f t="shared" si="144"/>
        <v>#N/A</v>
      </c>
    </row>
    <row r="218" spans="2:83" s="59" customFormat="1" hidden="1" x14ac:dyDescent="0.2">
      <c r="B218" s="59" t="e">
        <f t="shared" si="148"/>
        <v>#N/A</v>
      </c>
      <c r="C218" s="67" t="e">
        <f t="shared" si="146"/>
        <v>#N/A</v>
      </c>
      <c r="D218" s="67"/>
      <c r="E218" s="67" t="e">
        <f>IF(C218&lt;&gt;" ",$B$9, " ")</f>
        <v>#N/A</v>
      </c>
      <c r="F218" s="68" t="e">
        <f>IF(C218&lt;&gt;" ",((10.4394*(($C218^1.852)/(($B$59^1.852)*(VLOOKUP($B$17,'Hidden Data'!$A$4:$E$17,(IF($B$18="SCH 40",3,IF($B$18="SCH 80",4,5))))^4.8655))*$B$16))+IF($B$15&lt;2,0,(10.4394*((($C$19/100*$C218)^1.852)/(($B$59^1.852)*(VLOOKUP($B$20,'Hidden Data'!$A$4:$E$17,(IF($B$21="SCH 40",3,IF($B$21="SCH 80",4,5))))^4.8655))*$B$19)))+IF($B$15&lt;3,0,(10.4394*((($C$22/100*$C218)^1.852)/(($B$59^1.852)*(VLOOKUP($B$23,'Hidden Data'!$A$4:$E$17,(IF($B$24="SCH 40",3,IF($B$24="SCH 80",4,5))))^4.8655))*$B$22)))+K218+L218+M218+P218+Q218+R218+S218+T218)*(1+$B$42/100), " ")</f>
        <v>#N/A</v>
      </c>
      <c r="G218" s="68" t="e">
        <f t="shared" si="147"/>
        <v>#N/A</v>
      </c>
      <c r="H218" s="68"/>
      <c r="I218" s="68" t="e">
        <f t="shared" si="78"/>
        <v>#N/A</v>
      </c>
      <c r="J218" s="68" t="e">
        <f>IF(C218&lt;&gt;" ",IF($B$48="Spider Valve",($C218/448.83*(('Spider Valve Sizing'!$B$10^2*19.64*$B$60*SQRT($B$49))/'Spider Valve Sizing'!$B$25))^2/(2*$B$60^2*(PI()/4*('Spider Valve Sizing'!$B$10/12)^2)^2*32.2),0)," ")</f>
        <v>#N/A</v>
      </c>
      <c r="K218" s="68" t="e">
        <f>IF(C218&lt;&gt;" ",(IF($B$26="No",0,(10.4394*(((1/$B$27*$C218)^1.852)/(($B$59^1.852)*(VLOOKUP($B$29,'Hidden Data'!$A$4:$E$17,(IF($B$30="SCH 40",3,IF($B$30="SCH 80",4,5))))^4.8655))*($B$28/3)))))," ")</f>
        <v>#N/A</v>
      </c>
      <c r="L218" s="67" t="e">
        <f t="shared" si="79"/>
        <v>#N/A</v>
      </c>
      <c r="M218" s="67" t="e">
        <f t="shared" si="80"/>
        <v>#N/A</v>
      </c>
      <c r="N218" s="69">
        <f>IF($B$48="Low Pressure Pipe",(IF($C218&lt;&gt;" ",($B$50*$AC$564)," ")),IF($B$48="Spider Valve",(IF($C218&lt;&gt;" ",(($B$60*(PI()/4*'Spider Valve Sizing'!$B$10^2)/144*SQRT(2*32.2*$B$49))*448.83)/(('Spider Valve Sizing'!$B$10^2*19.64*$B$60*SQRT($B$49))/'Spider Valve Sizing'!$B$25)," ")),IF(AND(OR($B$48="Non-Pressurized",$B$48="force main")=TRUE,$C$49="yes"),$F$49,NA())))</f>
        <v>30</v>
      </c>
      <c r="O218" s="68" t="e">
        <f t="shared" si="81"/>
        <v>#N/A</v>
      </c>
      <c r="P218" s="68" t="e">
        <f>IF($C218&lt;&gt;" ",IF($A$34="",0,(10.4394*((($C218*$D$34/100)^1.852)/(($B$59^1.852)*(VLOOKUP($B$34,'Hidden Data'!$A$4:$E$17,(IF($B$18="SCH 40",3,IF($B$18="SCH 80",4,5))))^4.8655))*'Hidden Data'!$E$118)))," ")</f>
        <v>#N/A</v>
      </c>
      <c r="Q218" s="68" t="e">
        <f>IF($C218&lt;&gt;" ",IF($A$35="",0,(10.4394*((($C218*$D$35/100)^1.852)/(($B$59^1.852)*(VLOOKUP($B$35,'Hidden Data'!$A$4:$E$17,(IF($B$18="SCH 40",3,IF($B$18="SCH 80",4,5))))^4.8655))*'Hidden Data'!$E$119)))," ")</f>
        <v>#N/A</v>
      </c>
      <c r="R218" s="68" t="e">
        <f>IF($C218&lt;&gt;" ",IF($A$36="",0,(10.4394*((($C218*$D$36/100)^1.852)/(($B$59^1.852)*(VLOOKUP($B$36,'Hidden Data'!$A$4:$E$17,(IF($B$18="SCH 40",3,IF($B$18="SCH 80",4,5))))^4.8655))*'Hidden Data'!$E$120)))," ")</f>
        <v>#N/A</v>
      </c>
      <c r="S218" s="68" t="e">
        <f>IF($C218&lt;&gt;" ",IF($A$37="",0,(10.4394*((($C218*$D$37/100)^1.852)/(($B$59^1.852)*(VLOOKUP($B$37,'Hidden Data'!$A$4:$E$17,(IF($B$18="SCH 40",3,IF($B$18="SCH 80",4,5))))^4.8655))*'Hidden Data'!$E$121)))," ")</f>
        <v>#N/A</v>
      </c>
      <c r="T218" s="68" t="e">
        <f>IF($C218&lt;&gt;" ",IF($A$38="",0,(10.4394*((($C218*$D$38/100)^1.852)/(($B$59^1.852)*(VLOOKUP($B$38,'Hidden Data'!$A$4:$E$17,(IF($B$18="SCH 40",3,IF($B$18="SCH 80",4,5))))^4.8655))*'Hidden Data'!$E$122)))," ")</f>
        <v>#N/A</v>
      </c>
      <c r="U218" s="67" t="e">
        <f t="shared" si="82"/>
        <v>#N/A</v>
      </c>
      <c r="V218" s="175" t="e">
        <f t="shared" si="84"/>
        <v>#N/A</v>
      </c>
      <c r="W218" s="175" t="e">
        <f t="shared" si="85"/>
        <v>#N/A</v>
      </c>
      <c r="Z218" s="141" t="e">
        <f t="shared" si="87"/>
        <v>#N/A</v>
      </c>
      <c r="AA218" s="141" t="e">
        <f t="shared" si="88"/>
        <v>#N/A</v>
      </c>
      <c r="AB218" s="153" t="e">
        <f t="shared" si="89"/>
        <v>#N/A</v>
      </c>
      <c r="AC218" s="154" t="e">
        <f t="shared" si="90"/>
        <v>#N/A</v>
      </c>
      <c r="AD218" s="164" t="e">
        <f t="shared" si="91"/>
        <v>#N/A</v>
      </c>
      <c r="AE218" s="165" t="e">
        <f t="shared" si="92"/>
        <v>#N/A</v>
      </c>
      <c r="AF218" s="154" t="e">
        <f t="shared" si="93"/>
        <v>#N/A</v>
      </c>
      <c r="AG218" s="154" t="e">
        <f t="shared" si="94"/>
        <v>#N/A</v>
      </c>
      <c r="AH218" s="164" t="e">
        <f t="shared" si="95"/>
        <v>#N/A</v>
      </c>
      <c r="AI218" s="165" t="e">
        <f t="shared" si="96"/>
        <v>#N/A</v>
      </c>
      <c r="AJ218" s="154" t="e">
        <f t="shared" si="97"/>
        <v>#N/A</v>
      </c>
      <c r="AK218" s="154" t="e">
        <f t="shared" si="98"/>
        <v>#N/A</v>
      </c>
      <c r="AL218" s="164" t="e">
        <f t="shared" si="99"/>
        <v>#N/A</v>
      </c>
      <c r="AM218" s="165" t="e">
        <f t="shared" si="100"/>
        <v>#N/A</v>
      </c>
      <c r="AN218" s="154" t="e">
        <f t="shared" si="101"/>
        <v>#N/A</v>
      </c>
      <c r="AO218" s="155" t="e">
        <f t="shared" si="102"/>
        <v>#N/A</v>
      </c>
      <c r="AP218" s="153" t="e">
        <f t="shared" si="103"/>
        <v>#N/A</v>
      </c>
      <c r="AQ218" s="154" t="e">
        <f t="shared" si="104"/>
        <v>#N/A</v>
      </c>
      <c r="AR218" s="164" t="e">
        <f t="shared" si="105"/>
        <v>#N/A</v>
      </c>
      <c r="AS218" s="165" t="e">
        <f t="shared" si="106"/>
        <v>#N/A</v>
      </c>
      <c r="AT218" s="154" t="e">
        <f t="shared" si="107"/>
        <v>#N/A</v>
      </c>
      <c r="AU218" s="154" t="e">
        <f t="shared" si="108"/>
        <v>#N/A</v>
      </c>
      <c r="AV218" s="164" t="e">
        <f t="shared" si="109"/>
        <v>#N/A</v>
      </c>
      <c r="AW218" s="165" t="e">
        <f t="shared" si="110"/>
        <v>#N/A</v>
      </c>
      <c r="AX218" s="154" t="e">
        <f t="shared" si="111"/>
        <v>#N/A</v>
      </c>
      <c r="AY218" s="154" t="e">
        <f t="shared" si="112"/>
        <v>#N/A</v>
      </c>
      <c r="AZ218" s="164" t="e">
        <f t="shared" si="113"/>
        <v>#N/A</v>
      </c>
      <c r="BA218" s="165" t="e">
        <f t="shared" si="114"/>
        <v>#N/A</v>
      </c>
      <c r="BB218" s="154" t="e">
        <f t="shared" si="115"/>
        <v>#N/A</v>
      </c>
      <c r="BC218" s="155" t="e">
        <f t="shared" si="116"/>
        <v>#N/A</v>
      </c>
      <c r="BD218" s="153" t="e">
        <f t="shared" si="117"/>
        <v>#N/A</v>
      </c>
      <c r="BE218" s="154" t="e">
        <f t="shared" si="118"/>
        <v>#N/A</v>
      </c>
      <c r="BF218" s="164" t="e">
        <f t="shared" si="119"/>
        <v>#N/A</v>
      </c>
      <c r="BG218" s="165" t="e">
        <f t="shared" si="120"/>
        <v>#N/A</v>
      </c>
      <c r="BH218" s="154" t="e">
        <f t="shared" si="121"/>
        <v>#N/A</v>
      </c>
      <c r="BI218" s="154" t="e">
        <f t="shared" si="122"/>
        <v>#N/A</v>
      </c>
      <c r="BJ218" s="164" t="e">
        <f t="shared" si="123"/>
        <v>#N/A</v>
      </c>
      <c r="BK218" s="165" t="e">
        <f t="shared" si="124"/>
        <v>#N/A</v>
      </c>
      <c r="BL218" s="154" t="e">
        <f t="shared" si="125"/>
        <v>#N/A</v>
      </c>
      <c r="BM218" s="154" t="e">
        <f t="shared" si="126"/>
        <v>#N/A</v>
      </c>
      <c r="BN218" s="164" t="e">
        <f t="shared" si="127"/>
        <v>#N/A</v>
      </c>
      <c r="BO218" s="165" t="e">
        <f t="shared" si="128"/>
        <v>#N/A</v>
      </c>
      <c r="BP218" s="154" t="e">
        <f t="shared" si="129"/>
        <v>#N/A</v>
      </c>
      <c r="BQ218" s="155" t="e">
        <f t="shared" si="130"/>
        <v>#N/A</v>
      </c>
      <c r="BR218" s="153" t="e">
        <f t="shared" si="131"/>
        <v>#N/A</v>
      </c>
      <c r="BS218" s="154" t="e">
        <f t="shared" si="132"/>
        <v>#N/A</v>
      </c>
      <c r="BT218" s="164" t="e">
        <f t="shared" si="133"/>
        <v>#N/A</v>
      </c>
      <c r="BU218" s="165" t="e">
        <f t="shared" si="134"/>
        <v>#N/A</v>
      </c>
      <c r="BV218" s="154" t="e">
        <f t="shared" si="135"/>
        <v>#N/A</v>
      </c>
      <c r="BW218" s="154" t="e">
        <f t="shared" si="136"/>
        <v>#N/A</v>
      </c>
      <c r="BX218" s="164" t="e">
        <f t="shared" si="137"/>
        <v>#N/A</v>
      </c>
      <c r="BY218" s="165" t="e">
        <f t="shared" si="138"/>
        <v>#N/A</v>
      </c>
      <c r="BZ218" s="154" t="e">
        <f t="shared" si="139"/>
        <v>#N/A</v>
      </c>
      <c r="CA218" s="154" t="e">
        <f t="shared" si="140"/>
        <v>#N/A</v>
      </c>
      <c r="CB218" s="164" t="e">
        <f t="shared" si="141"/>
        <v>#N/A</v>
      </c>
      <c r="CC218" s="165" t="e">
        <f t="shared" si="142"/>
        <v>#N/A</v>
      </c>
      <c r="CD218" s="154" t="e">
        <f t="shared" si="143"/>
        <v>#N/A</v>
      </c>
      <c r="CE218" s="155" t="e">
        <f t="shared" si="144"/>
        <v>#N/A</v>
      </c>
    </row>
    <row r="219" spans="2:83" s="59" customFormat="1" hidden="1" x14ac:dyDescent="0.2">
      <c r="B219" s="59" t="e">
        <f t="shared" si="148"/>
        <v>#N/A</v>
      </c>
      <c r="C219" s="67" t="e">
        <f t="shared" si="146"/>
        <v>#N/A</v>
      </c>
      <c r="D219" s="67"/>
      <c r="E219" s="67" t="e">
        <f>IF(C219&lt;&gt;" ",$B$9, " ")</f>
        <v>#N/A</v>
      </c>
      <c r="F219" s="68" t="e">
        <f>IF(C219&lt;&gt;" ",((10.4394*(($C219^1.852)/(($B$59^1.852)*(VLOOKUP($B$17,'Hidden Data'!$A$4:$E$17,(IF($B$18="SCH 40",3,IF($B$18="SCH 80",4,5))))^4.8655))*$B$16))+IF($B$15&lt;2,0,(10.4394*((($C$19/100*$C219)^1.852)/(($B$59^1.852)*(VLOOKUP($B$20,'Hidden Data'!$A$4:$E$17,(IF($B$21="SCH 40",3,IF($B$21="SCH 80",4,5))))^4.8655))*$B$19)))+IF($B$15&lt;3,0,(10.4394*((($C$22/100*$C219)^1.852)/(($B$59^1.852)*(VLOOKUP($B$23,'Hidden Data'!$A$4:$E$17,(IF($B$24="SCH 40",3,IF($B$24="SCH 80",4,5))))^4.8655))*$B$22)))+K219+L219+M219+P219+Q219+R219+S219+T219)*(1+$B$42/100), " ")</f>
        <v>#N/A</v>
      </c>
      <c r="G219" s="68" t="e">
        <f t="shared" si="147"/>
        <v>#N/A</v>
      </c>
      <c r="H219" s="68"/>
      <c r="I219" s="68" t="e">
        <f t="shared" si="78"/>
        <v>#N/A</v>
      </c>
      <c r="J219" s="68" t="e">
        <f>IF(C219&lt;&gt;" ",IF($B$48="Spider Valve",($C219/448.83*(('Spider Valve Sizing'!$B$10^2*19.64*$B$60*SQRT($B$49))/'Spider Valve Sizing'!$B$25))^2/(2*$B$60^2*(PI()/4*('Spider Valve Sizing'!$B$10/12)^2)^2*32.2),0)," ")</f>
        <v>#N/A</v>
      </c>
      <c r="K219" s="68" t="e">
        <f>IF(C219&lt;&gt;" ",(IF($B$26="No",0,(10.4394*(((1/$B$27*$C219)^1.852)/(($B$59^1.852)*(VLOOKUP($B$29,'Hidden Data'!$A$4:$E$17,(IF($B$30="SCH 40",3,IF($B$30="SCH 80",4,5))))^4.8655))*($B$28/3)))))," ")</f>
        <v>#N/A</v>
      </c>
      <c r="L219" s="67" t="e">
        <f t="shared" si="79"/>
        <v>#N/A</v>
      </c>
      <c r="M219" s="67" t="e">
        <f t="shared" si="80"/>
        <v>#N/A</v>
      </c>
      <c r="N219" s="69">
        <f>IF($B$48="Low Pressure Pipe",(IF($C219&lt;&gt;" ",($B$50*$AC$564)," ")),IF($B$48="Spider Valve",(IF($C219&lt;&gt;" ",(($B$60*(PI()/4*'Spider Valve Sizing'!$B$10^2)/144*SQRT(2*32.2*$B$49))*448.83)/(('Spider Valve Sizing'!$B$10^2*19.64*$B$60*SQRT($B$49))/'Spider Valve Sizing'!$B$25)," ")),IF(AND(OR($B$48="Non-Pressurized",$B$48="force main")=TRUE,$C$49="yes"),$F$49,NA())))</f>
        <v>30</v>
      </c>
      <c r="O219" s="68" t="e">
        <f t="shared" si="81"/>
        <v>#N/A</v>
      </c>
      <c r="P219" s="68" t="e">
        <f>IF($C219&lt;&gt;" ",IF($A$34="",0,(10.4394*((($C219*$D$34/100)^1.852)/(($B$59^1.852)*(VLOOKUP($B$34,'Hidden Data'!$A$4:$E$17,(IF($B$18="SCH 40",3,IF($B$18="SCH 80",4,5))))^4.8655))*'Hidden Data'!$E$118)))," ")</f>
        <v>#N/A</v>
      </c>
      <c r="Q219" s="68" t="e">
        <f>IF($C219&lt;&gt;" ",IF($A$35="",0,(10.4394*((($C219*$D$35/100)^1.852)/(($B$59^1.852)*(VLOOKUP($B$35,'Hidden Data'!$A$4:$E$17,(IF($B$18="SCH 40",3,IF($B$18="SCH 80",4,5))))^4.8655))*'Hidden Data'!$E$119)))," ")</f>
        <v>#N/A</v>
      </c>
      <c r="R219" s="68" t="e">
        <f>IF($C219&lt;&gt;" ",IF($A$36="",0,(10.4394*((($C219*$D$36/100)^1.852)/(($B$59^1.852)*(VLOOKUP($B$36,'Hidden Data'!$A$4:$E$17,(IF($B$18="SCH 40",3,IF($B$18="SCH 80",4,5))))^4.8655))*'Hidden Data'!$E$120)))," ")</f>
        <v>#N/A</v>
      </c>
      <c r="S219" s="68" t="e">
        <f>IF($C219&lt;&gt;" ",IF($A$37="",0,(10.4394*((($C219*$D$37/100)^1.852)/(($B$59^1.852)*(VLOOKUP($B$37,'Hidden Data'!$A$4:$E$17,(IF($B$18="SCH 40",3,IF($B$18="SCH 80",4,5))))^4.8655))*'Hidden Data'!$E$121)))," ")</f>
        <v>#N/A</v>
      </c>
      <c r="T219" s="68" t="e">
        <f>IF($C219&lt;&gt;" ",IF($A$38="",0,(10.4394*((($C219*$D$38/100)^1.852)/(($B$59^1.852)*(VLOOKUP($B$38,'Hidden Data'!$A$4:$E$17,(IF($B$18="SCH 40",3,IF($B$18="SCH 80",4,5))))^4.8655))*'Hidden Data'!$E$122)))," ")</f>
        <v>#N/A</v>
      </c>
      <c r="U219" s="67" t="e">
        <f t="shared" si="82"/>
        <v>#N/A</v>
      </c>
      <c r="V219" s="175" t="e">
        <f t="shared" si="84"/>
        <v>#N/A</v>
      </c>
      <c r="W219" s="175" t="e">
        <f t="shared" si="85"/>
        <v>#N/A</v>
      </c>
      <c r="Z219" s="141" t="e">
        <f t="shared" si="87"/>
        <v>#N/A</v>
      </c>
      <c r="AA219" s="141" t="e">
        <f t="shared" si="88"/>
        <v>#N/A</v>
      </c>
      <c r="AB219" s="153" t="e">
        <f t="shared" si="89"/>
        <v>#N/A</v>
      </c>
      <c r="AC219" s="154" t="e">
        <f t="shared" si="90"/>
        <v>#N/A</v>
      </c>
      <c r="AD219" s="164" t="e">
        <f t="shared" si="91"/>
        <v>#N/A</v>
      </c>
      <c r="AE219" s="165" t="e">
        <f t="shared" si="92"/>
        <v>#N/A</v>
      </c>
      <c r="AF219" s="154" t="e">
        <f t="shared" si="93"/>
        <v>#N/A</v>
      </c>
      <c r="AG219" s="154" t="e">
        <f t="shared" si="94"/>
        <v>#N/A</v>
      </c>
      <c r="AH219" s="164" t="e">
        <f t="shared" si="95"/>
        <v>#N/A</v>
      </c>
      <c r="AI219" s="165" t="e">
        <f t="shared" si="96"/>
        <v>#N/A</v>
      </c>
      <c r="AJ219" s="154" t="e">
        <f t="shared" si="97"/>
        <v>#N/A</v>
      </c>
      <c r="AK219" s="154" t="e">
        <f t="shared" si="98"/>
        <v>#N/A</v>
      </c>
      <c r="AL219" s="164" t="e">
        <f t="shared" si="99"/>
        <v>#N/A</v>
      </c>
      <c r="AM219" s="165" t="e">
        <f t="shared" si="100"/>
        <v>#N/A</v>
      </c>
      <c r="AN219" s="154" t="e">
        <f t="shared" si="101"/>
        <v>#N/A</v>
      </c>
      <c r="AO219" s="155" t="e">
        <f t="shared" si="102"/>
        <v>#N/A</v>
      </c>
      <c r="AP219" s="153" t="e">
        <f t="shared" si="103"/>
        <v>#N/A</v>
      </c>
      <c r="AQ219" s="154" t="e">
        <f t="shared" si="104"/>
        <v>#N/A</v>
      </c>
      <c r="AR219" s="164" t="e">
        <f t="shared" si="105"/>
        <v>#N/A</v>
      </c>
      <c r="AS219" s="165" t="e">
        <f t="shared" si="106"/>
        <v>#N/A</v>
      </c>
      <c r="AT219" s="154" t="e">
        <f t="shared" si="107"/>
        <v>#N/A</v>
      </c>
      <c r="AU219" s="154" t="e">
        <f t="shared" si="108"/>
        <v>#N/A</v>
      </c>
      <c r="AV219" s="164" t="e">
        <f t="shared" si="109"/>
        <v>#N/A</v>
      </c>
      <c r="AW219" s="165" t="e">
        <f t="shared" si="110"/>
        <v>#N/A</v>
      </c>
      <c r="AX219" s="154" t="e">
        <f t="shared" si="111"/>
        <v>#N/A</v>
      </c>
      <c r="AY219" s="154" t="e">
        <f t="shared" si="112"/>
        <v>#N/A</v>
      </c>
      <c r="AZ219" s="164" t="e">
        <f t="shared" si="113"/>
        <v>#N/A</v>
      </c>
      <c r="BA219" s="165" t="e">
        <f t="shared" si="114"/>
        <v>#N/A</v>
      </c>
      <c r="BB219" s="154" t="e">
        <f t="shared" si="115"/>
        <v>#N/A</v>
      </c>
      <c r="BC219" s="155" t="e">
        <f t="shared" si="116"/>
        <v>#N/A</v>
      </c>
      <c r="BD219" s="153" t="e">
        <f t="shared" si="117"/>
        <v>#N/A</v>
      </c>
      <c r="BE219" s="154" t="e">
        <f t="shared" si="118"/>
        <v>#N/A</v>
      </c>
      <c r="BF219" s="164" t="e">
        <f t="shared" si="119"/>
        <v>#N/A</v>
      </c>
      <c r="BG219" s="165" t="e">
        <f t="shared" si="120"/>
        <v>#N/A</v>
      </c>
      <c r="BH219" s="154" t="e">
        <f t="shared" si="121"/>
        <v>#N/A</v>
      </c>
      <c r="BI219" s="154" t="e">
        <f t="shared" si="122"/>
        <v>#N/A</v>
      </c>
      <c r="BJ219" s="164" t="e">
        <f t="shared" si="123"/>
        <v>#N/A</v>
      </c>
      <c r="BK219" s="165" t="e">
        <f t="shared" si="124"/>
        <v>#N/A</v>
      </c>
      <c r="BL219" s="154" t="e">
        <f t="shared" si="125"/>
        <v>#N/A</v>
      </c>
      <c r="BM219" s="154" t="e">
        <f t="shared" si="126"/>
        <v>#N/A</v>
      </c>
      <c r="BN219" s="164" t="e">
        <f t="shared" si="127"/>
        <v>#N/A</v>
      </c>
      <c r="BO219" s="165" t="e">
        <f t="shared" si="128"/>
        <v>#N/A</v>
      </c>
      <c r="BP219" s="154" t="e">
        <f t="shared" si="129"/>
        <v>#N/A</v>
      </c>
      <c r="BQ219" s="155" t="e">
        <f t="shared" si="130"/>
        <v>#N/A</v>
      </c>
      <c r="BR219" s="153" t="e">
        <f t="shared" si="131"/>
        <v>#N/A</v>
      </c>
      <c r="BS219" s="154" t="e">
        <f t="shared" si="132"/>
        <v>#N/A</v>
      </c>
      <c r="BT219" s="164" t="e">
        <f t="shared" si="133"/>
        <v>#N/A</v>
      </c>
      <c r="BU219" s="165" t="e">
        <f t="shared" si="134"/>
        <v>#N/A</v>
      </c>
      <c r="BV219" s="154" t="e">
        <f t="shared" si="135"/>
        <v>#N/A</v>
      </c>
      <c r="BW219" s="154" t="e">
        <f t="shared" si="136"/>
        <v>#N/A</v>
      </c>
      <c r="BX219" s="164" t="e">
        <f t="shared" si="137"/>
        <v>#N/A</v>
      </c>
      <c r="BY219" s="165" t="e">
        <f t="shared" si="138"/>
        <v>#N/A</v>
      </c>
      <c r="BZ219" s="154" t="e">
        <f t="shared" si="139"/>
        <v>#N/A</v>
      </c>
      <c r="CA219" s="154" t="e">
        <f t="shared" si="140"/>
        <v>#N/A</v>
      </c>
      <c r="CB219" s="164" t="e">
        <f t="shared" si="141"/>
        <v>#N/A</v>
      </c>
      <c r="CC219" s="165" t="e">
        <f t="shared" si="142"/>
        <v>#N/A</v>
      </c>
      <c r="CD219" s="154" t="e">
        <f t="shared" si="143"/>
        <v>#N/A</v>
      </c>
      <c r="CE219" s="155" t="e">
        <f t="shared" si="144"/>
        <v>#N/A</v>
      </c>
    </row>
    <row r="220" spans="2:83" s="59" customFormat="1" hidden="1" x14ac:dyDescent="0.2">
      <c r="B220" s="59" t="e">
        <f t="shared" si="148"/>
        <v>#N/A</v>
      </c>
      <c r="C220" s="67" t="e">
        <f t="shared" si="146"/>
        <v>#N/A</v>
      </c>
      <c r="D220" s="67"/>
      <c r="E220" s="67" t="e">
        <f>IF(C220&lt;&gt;" ",$B$9, " ")</f>
        <v>#N/A</v>
      </c>
      <c r="F220" s="68" t="e">
        <f>IF(C220&lt;&gt;" ",((10.4394*(($C220^1.852)/(($B$59^1.852)*(VLOOKUP($B$17,'Hidden Data'!$A$4:$E$17,(IF($B$18="SCH 40",3,IF($B$18="SCH 80",4,5))))^4.8655))*$B$16))+IF($B$15&lt;2,0,(10.4394*((($C$19/100*$C220)^1.852)/(($B$59^1.852)*(VLOOKUP($B$20,'Hidden Data'!$A$4:$E$17,(IF($B$21="SCH 40",3,IF($B$21="SCH 80",4,5))))^4.8655))*$B$19)))+IF($B$15&lt;3,0,(10.4394*((($C$22/100*$C220)^1.852)/(($B$59^1.852)*(VLOOKUP($B$23,'Hidden Data'!$A$4:$E$17,(IF($B$24="SCH 40",3,IF($B$24="SCH 80",4,5))))^4.8655))*$B$22)))+K220+L220+M220+P220+Q220+R220+S220+T220)*(1+$B$42/100), " ")</f>
        <v>#N/A</v>
      </c>
      <c r="G220" s="68" t="e">
        <f t="shared" si="147"/>
        <v>#N/A</v>
      </c>
      <c r="H220" s="68"/>
      <c r="I220" s="68" t="e">
        <f t="shared" si="78"/>
        <v>#N/A</v>
      </c>
      <c r="J220" s="68" t="e">
        <f>IF(C220&lt;&gt;" ",IF($B$48="Spider Valve",($C220/448.83*(('Spider Valve Sizing'!$B$10^2*19.64*$B$60*SQRT($B$49))/'Spider Valve Sizing'!$B$25))^2/(2*$B$60^2*(PI()/4*('Spider Valve Sizing'!$B$10/12)^2)^2*32.2),0)," ")</f>
        <v>#N/A</v>
      </c>
      <c r="K220" s="68" t="e">
        <f>IF(C220&lt;&gt;" ",(IF($B$26="No",0,(10.4394*(((1/$B$27*$C220)^1.852)/(($B$59^1.852)*(VLOOKUP($B$29,'Hidden Data'!$A$4:$E$17,(IF($B$30="SCH 40",3,IF($B$30="SCH 80",4,5))))^4.8655))*($B$28/3)))))," ")</f>
        <v>#N/A</v>
      </c>
      <c r="L220" s="67" t="e">
        <f t="shared" si="79"/>
        <v>#N/A</v>
      </c>
      <c r="M220" s="67" t="e">
        <f t="shared" si="80"/>
        <v>#N/A</v>
      </c>
      <c r="N220" s="69">
        <f>IF($B$48="Low Pressure Pipe",(IF($C220&lt;&gt;" ",($B$50*$AC$564)," ")),IF($B$48="Spider Valve",(IF($C220&lt;&gt;" ",(($B$60*(PI()/4*'Spider Valve Sizing'!$B$10^2)/144*SQRT(2*32.2*$B$49))*448.83)/(('Spider Valve Sizing'!$B$10^2*19.64*$B$60*SQRT($B$49))/'Spider Valve Sizing'!$B$25)," ")),IF(AND(OR($B$48="Non-Pressurized",$B$48="force main")=TRUE,$C$49="yes"),$F$49,NA())))</f>
        <v>30</v>
      </c>
      <c r="O220" s="68" t="e">
        <f t="shared" si="81"/>
        <v>#N/A</v>
      </c>
      <c r="P220" s="68" t="e">
        <f>IF($C220&lt;&gt;" ",IF($A$34="",0,(10.4394*((($C220*$D$34/100)^1.852)/(($B$59^1.852)*(VLOOKUP($B$34,'Hidden Data'!$A$4:$E$17,(IF($B$18="SCH 40",3,IF($B$18="SCH 80",4,5))))^4.8655))*'Hidden Data'!$E$118)))," ")</f>
        <v>#N/A</v>
      </c>
      <c r="Q220" s="68" t="e">
        <f>IF($C220&lt;&gt;" ",IF($A$35="",0,(10.4394*((($C220*$D$35/100)^1.852)/(($B$59^1.852)*(VLOOKUP($B$35,'Hidden Data'!$A$4:$E$17,(IF($B$18="SCH 40",3,IF($B$18="SCH 80",4,5))))^4.8655))*'Hidden Data'!$E$119)))," ")</f>
        <v>#N/A</v>
      </c>
      <c r="R220" s="68" t="e">
        <f>IF($C220&lt;&gt;" ",IF($A$36="",0,(10.4394*((($C220*$D$36/100)^1.852)/(($B$59^1.852)*(VLOOKUP($B$36,'Hidden Data'!$A$4:$E$17,(IF($B$18="SCH 40",3,IF($B$18="SCH 80",4,5))))^4.8655))*'Hidden Data'!$E$120)))," ")</f>
        <v>#N/A</v>
      </c>
      <c r="S220" s="68" t="e">
        <f>IF($C220&lt;&gt;" ",IF($A$37="",0,(10.4394*((($C220*$D$37/100)^1.852)/(($B$59^1.852)*(VLOOKUP($B$37,'Hidden Data'!$A$4:$E$17,(IF($B$18="SCH 40",3,IF($B$18="SCH 80",4,5))))^4.8655))*'Hidden Data'!$E$121)))," ")</f>
        <v>#N/A</v>
      </c>
      <c r="T220" s="68" t="e">
        <f>IF($C220&lt;&gt;" ",IF($A$38="",0,(10.4394*((($C220*$D$38/100)^1.852)/(($B$59^1.852)*(VLOOKUP($B$38,'Hidden Data'!$A$4:$E$17,(IF($B$18="SCH 40",3,IF($B$18="SCH 80",4,5))))^4.8655))*'Hidden Data'!$E$122)))," ")</f>
        <v>#N/A</v>
      </c>
      <c r="U220" s="67" t="e">
        <f t="shared" si="82"/>
        <v>#N/A</v>
      </c>
      <c r="V220" s="175" t="e">
        <f t="shared" si="84"/>
        <v>#N/A</v>
      </c>
      <c r="W220" s="175" t="e">
        <f t="shared" si="85"/>
        <v>#N/A</v>
      </c>
      <c r="Z220" s="141" t="e">
        <f t="shared" si="87"/>
        <v>#N/A</v>
      </c>
      <c r="AA220" s="141" t="e">
        <f t="shared" si="88"/>
        <v>#N/A</v>
      </c>
      <c r="AB220" s="153" t="e">
        <f t="shared" si="89"/>
        <v>#N/A</v>
      </c>
      <c r="AC220" s="154" t="e">
        <f t="shared" si="90"/>
        <v>#N/A</v>
      </c>
      <c r="AD220" s="164" t="e">
        <f t="shared" si="91"/>
        <v>#N/A</v>
      </c>
      <c r="AE220" s="165" t="e">
        <f t="shared" si="92"/>
        <v>#N/A</v>
      </c>
      <c r="AF220" s="154" t="e">
        <f t="shared" si="93"/>
        <v>#N/A</v>
      </c>
      <c r="AG220" s="154" t="e">
        <f t="shared" si="94"/>
        <v>#N/A</v>
      </c>
      <c r="AH220" s="164" t="e">
        <f t="shared" si="95"/>
        <v>#N/A</v>
      </c>
      <c r="AI220" s="165" t="e">
        <f t="shared" si="96"/>
        <v>#N/A</v>
      </c>
      <c r="AJ220" s="154" t="e">
        <f t="shared" si="97"/>
        <v>#N/A</v>
      </c>
      <c r="AK220" s="154" t="e">
        <f t="shared" si="98"/>
        <v>#N/A</v>
      </c>
      <c r="AL220" s="164" t="e">
        <f t="shared" si="99"/>
        <v>#N/A</v>
      </c>
      <c r="AM220" s="165" t="e">
        <f t="shared" si="100"/>
        <v>#N/A</v>
      </c>
      <c r="AN220" s="154" t="e">
        <f t="shared" si="101"/>
        <v>#N/A</v>
      </c>
      <c r="AO220" s="155" t="e">
        <f t="shared" si="102"/>
        <v>#N/A</v>
      </c>
      <c r="AP220" s="153" t="e">
        <f t="shared" si="103"/>
        <v>#N/A</v>
      </c>
      <c r="AQ220" s="154" t="e">
        <f t="shared" si="104"/>
        <v>#N/A</v>
      </c>
      <c r="AR220" s="164" t="e">
        <f t="shared" si="105"/>
        <v>#N/A</v>
      </c>
      <c r="AS220" s="165" t="e">
        <f t="shared" si="106"/>
        <v>#N/A</v>
      </c>
      <c r="AT220" s="154" t="e">
        <f t="shared" si="107"/>
        <v>#N/A</v>
      </c>
      <c r="AU220" s="154" t="e">
        <f t="shared" si="108"/>
        <v>#N/A</v>
      </c>
      <c r="AV220" s="164" t="e">
        <f t="shared" si="109"/>
        <v>#N/A</v>
      </c>
      <c r="AW220" s="165" t="e">
        <f t="shared" si="110"/>
        <v>#N/A</v>
      </c>
      <c r="AX220" s="154" t="e">
        <f t="shared" si="111"/>
        <v>#N/A</v>
      </c>
      <c r="AY220" s="154" t="e">
        <f t="shared" si="112"/>
        <v>#N/A</v>
      </c>
      <c r="AZ220" s="164" t="e">
        <f t="shared" si="113"/>
        <v>#N/A</v>
      </c>
      <c r="BA220" s="165" t="e">
        <f t="shared" si="114"/>
        <v>#N/A</v>
      </c>
      <c r="BB220" s="154" t="e">
        <f t="shared" si="115"/>
        <v>#N/A</v>
      </c>
      <c r="BC220" s="155" t="e">
        <f t="shared" si="116"/>
        <v>#N/A</v>
      </c>
      <c r="BD220" s="153" t="e">
        <f t="shared" si="117"/>
        <v>#N/A</v>
      </c>
      <c r="BE220" s="154" t="e">
        <f t="shared" si="118"/>
        <v>#N/A</v>
      </c>
      <c r="BF220" s="164" t="e">
        <f t="shared" si="119"/>
        <v>#N/A</v>
      </c>
      <c r="BG220" s="165" t="e">
        <f t="shared" si="120"/>
        <v>#N/A</v>
      </c>
      <c r="BH220" s="154" t="e">
        <f t="shared" si="121"/>
        <v>#N/A</v>
      </c>
      <c r="BI220" s="154" t="e">
        <f t="shared" si="122"/>
        <v>#N/A</v>
      </c>
      <c r="BJ220" s="164" t="e">
        <f t="shared" si="123"/>
        <v>#N/A</v>
      </c>
      <c r="BK220" s="165" t="e">
        <f t="shared" si="124"/>
        <v>#N/A</v>
      </c>
      <c r="BL220" s="154" t="e">
        <f t="shared" si="125"/>
        <v>#N/A</v>
      </c>
      <c r="BM220" s="154" t="e">
        <f t="shared" si="126"/>
        <v>#N/A</v>
      </c>
      <c r="BN220" s="164" t="e">
        <f t="shared" si="127"/>
        <v>#N/A</v>
      </c>
      <c r="BO220" s="165" t="e">
        <f t="shared" si="128"/>
        <v>#N/A</v>
      </c>
      <c r="BP220" s="154" t="e">
        <f t="shared" si="129"/>
        <v>#N/A</v>
      </c>
      <c r="BQ220" s="155" t="e">
        <f t="shared" si="130"/>
        <v>#N/A</v>
      </c>
      <c r="BR220" s="153" t="e">
        <f t="shared" si="131"/>
        <v>#N/A</v>
      </c>
      <c r="BS220" s="154" t="e">
        <f t="shared" si="132"/>
        <v>#N/A</v>
      </c>
      <c r="BT220" s="164" t="e">
        <f t="shared" si="133"/>
        <v>#N/A</v>
      </c>
      <c r="BU220" s="165" t="e">
        <f t="shared" si="134"/>
        <v>#N/A</v>
      </c>
      <c r="BV220" s="154" t="e">
        <f t="shared" si="135"/>
        <v>#N/A</v>
      </c>
      <c r="BW220" s="154" t="e">
        <f t="shared" si="136"/>
        <v>#N/A</v>
      </c>
      <c r="BX220" s="164" t="e">
        <f t="shared" si="137"/>
        <v>#N/A</v>
      </c>
      <c r="BY220" s="165" t="e">
        <f t="shared" si="138"/>
        <v>#N/A</v>
      </c>
      <c r="BZ220" s="154" t="e">
        <f t="shared" si="139"/>
        <v>#N/A</v>
      </c>
      <c r="CA220" s="154" t="e">
        <f t="shared" si="140"/>
        <v>#N/A</v>
      </c>
      <c r="CB220" s="164" t="e">
        <f t="shared" si="141"/>
        <v>#N/A</v>
      </c>
      <c r="CC220" s="165" t="e">
        <f t="shared" si="142"/>
        <v>#N/A</v>
      </c>
      <c r="CD220" s="154" t="e">
        <f t="shared" si="143"/>
        <v>#N/A</v>
      </c>
      <c r="CE220" s="155" t="e">
        <f t="shared" si="144"/>
        <v>#N/A</v>
      </c>
    </row>
    <row r="221" spans="2:83" s="59" customFormat="1" hidden="1" x14ac:dyDescent="0.2">
      <c r="B221" s="59" t="e">
        <f t="shared" si="148"/>
        <v>#N/A</v>
      </c>
      <c r="C221" s="67" t="e">
        <f t="shared" si="146"/>
        <v>#N/A</v>
      </c>
      <c r="D221" s="67"/>
      <c r="E221" s="67" t="e">
        <f>IF(C221&lt;&gt;" ",$B$9, " ")</f>
        <v>#N/A</v>
      </c>
      <c r="F221" s="68" t="e">
        <f>IF(C221&lt;&gt;" ",((10.4394*(($C221^1.852)/(($B$59^1.852)*(VLOOKUP($B$17,'Hidden Data'!$A$4:$E$17,(IF($B$18="SCH 40",3,IF($B$18="SCH 80",4,5))))^4.8655))*$B$16))+IF($B$15&lt;2,0,(10.4394*((($C$19/100*$C221)^1.852)/(($B$59^1.852)*(VLOOKUP($B$20,'Hidden Data'!$A$4:$E$17,(IF($B$21="SCH 40",3,IF($B$21="SCH 80",4,5))))^4.8655))*$B$19)))+IF($B$15&lt;3,0,(10.4394*((($C$22/100*$C221)^1.852)/(($B$59^1.852)*(VLOOKUP($B$23,'Hidden Data'!$A$4:$E$17,(IF($B$24="SCH 40",3,IF($B$24="SCH 80",4,5))))^4.8655))*$B$22)))+K221+L221+M221+P221+Q221+R221+S221+T221)*(1+$B$42/100), " ")</f>
        <v>#N/A</v>
      </c>
      <c r="G221" s="68" t="e">
        <f t="shared" si="147"/>
        <v>#N/A</v>
      </c>
      <c r="H221" s="68"/>
      <c r="I221" s="68" t="e">
        <f t="shared" si="78"/>
        <v>#N/A</v>
      </c>
      <c r="J221" s="68" t="e">
        <f>IF(C221&lt;&gt;" ",IF($B$48="Spider Valve",($C221/448.83*(('Spider Valve Sizing'!$B$10^2*19.64*$B$60*SQRT($B$49))/'Spider Valve Sizing'!$B$25))^2/(2*$B$60^2*(PI()/4*('Spider Valve Sizing'!$B$10/12)^2)^2*32.2),0)," ")</f>
        <v>#N/A</v>
      </c>
      <c r="K221" s="68" t="e">
        <f>IF(C221&lt;&gt;" ",(IF($B$26="No",0,(10.4394*(((1/$B$27*$C221)^1.852)/(($B$59^1.852)*(VLOOKUP($B$29,'Hidden Data'!$A$4:$E$17,(IF($B$30="SCH 40",3,IF($B$30="SCH 80",4,5))))^4.8655))*($B$28/3)))))," ")</f>
        <v>#N/A</v>
      </c>
      <c r="L221" s="67" t="e">
        <f t="shared" si="79"/>
        <v>#N/A</v>
      </c>
      <c r="M221" s="67" t="e">
        <f t="shared" si="80"/>
        <v>#N/A</v>
      </c>
      <c r="N221" s="69">
        <f>IF($B$48="Low Pressure Pipe",(IF($C221&lt;&gt;" ",($B$50*$AC$564)," ")),IF($B$48="Spider Valve",(IF($C221&lt;&gt;" ",(($B$60*(PI()/4*'Spider Valve Sizing'!$B$10^2)/144*SQRT(2*32.2*$B$49))*448.83)/(('Spider Valve Sizing'!$B$10^2*19.64*$B$60*SQRT($B$49))/'Spider Valve Sizing'!$B$25)," ")),IF(AND(OR($B$48="Non-Pressurized",$B$48="force main")=TRUE,$C$49="yes"),$F$49,NA())))</f>
        <v>30</v>
      </c>
      <c r="O221" s="68" t="e">
        <f t="shared" si="81"/>
        <v>#N/A</v>
      </c>
      <c r="P221" s="68" t="e">
        <f>IF($C221&lt;&gt;" ",IF($A$34="",0,(10.4394*((($C221*$D$34/100)^1.852)/(($B$59^1.852)*(VLOOKUP($B$34,'Hidden Data'!$A$4:$E$17,(IF($B$18="SCH 40",3,IF($B$18="SCH 80",4,5))))^4.8655))*'Hidden Data'!$E$118)))," ")</f>
        <v>#N/A</v>
      </c>
      <c r="Q221" s="68" t="e">
        <f>IF($C221&lt;&gt;" ",IF($A$35="",0,(10.4394*((($C221*$D$35/100)^1.852)/(($B$59^1.852)*(VLOOKUP($B$35,'Hidden Data'!$A$4:$E$17,(IF($B$18="SCH 40",3,IF($B$18="SCH 80",4,5))))^4.8655))*'Hidden Data'!$E$119)))," ")</f>
        <v>#N/A</v>
      </c>
      <c r="R221" s="68" t="e">
        <f>IF($C221&lt;&gt;" ",IF($A$36="",0,(10.4394*((($C221*$D$36/100)^1.852)/(($B$59^1.852)*(VLOOKUP($B$36,'Hidden Data'!$A$4:$E$17,(IF($B$18="SCH 40",3,IF($B$18="SCH 80",4,5))))^4.8655))*'Hidden Data'!$E$120)))," ")</f>
        <v>#N/A</v>
      </c>
      <c r="S221" s="68" t="e">
        <f>IF($C221&lt;&gt;" ",IF($A$37="",0,(10.4394*((($C221*$D$37/100)^1.852)/(($B$59^1.852)*(VLOOKUP($B$37,'Hidden Data'!$A$4:$E$17,(IF($B$18="SCH 40",3,IF($B$18="SCH 80",4,5))))^4.8655))*'Hidden Data'!$E$121)))," ")</f>
        <v>#N/A</v>
      </c>
      <c r="T221" s="68" t="e">
        <f>IF($C221&lt;&gt;" ",IF($A$38="",0,(10.4394*((($C221*$D$38/100)^1.852)/(($B$59^1.852)*(VLOOKUP($B$38,'Hidden Data'!$A$4:$E$17,(IF($B$18="SCH 40",3,IF($B$18="SCH 80",4,5))))^4.8655))*'Hidden Data'!$E$122)))," ")</f>
        <v>#N/A</v>
      </c>
      <c r="U221" s="67" t="e">
        <f t="shared" si="82"/>
        <v>#N/A</v>
      </c>
      <c r="V221" s="175" t="e">
        <f t="shared" si="84"/>
        <v>#N/A</v>
      </c>
      <c r="W221" s="175" t="e">
        <f t="shared" si="85"/>
        <v>#N/A</v>
      </c>
      <c r="Z221" s="141" t="e">
        <f t="shared" si="87"/>
        <v>#N/A</v>
      </c>
      <c r="AA221" s="141" t="e">
        <f t="shared" si="88"/>
        <v>#N/A</v>
      </c>
      <c r="AB221" s="153" t="e">
        <f t="shared" si="89"/>
        <v>#N/A</v>
      </c>
      <c r="AC221" s="154" t="e">
        <f t="shared" si="90"/>
        <v>#N/A</v>
      </c>
      <c r="AD221" s="164" t="e">
        <f t="shared" si="91"/>
        <v>#N/A</v>
      </c>
      <c r="AE221" s="165" t="e">
        <f t="shared" si="92"/>
        <v>#N/A</v>
      </c>
      <c r="AF221" s="154" t="e">
        <f t="shared" si="93"/>
        <v>#N/A</v>
      </c>
      <c r="AG221" s="154" t="e">
        <f t="shared" si="94"/>
        <v>#N/A</v>
      </c>
      <c r="AH221" s="164" t="e">
        <f t="shared" si="95"/>
        <v>#N/A</v>
      </c>
      <c r="AI221" s="165" t="e">
        <f t="shared" si="96"/>
        <v>#N/A</v>
      </c>
      <c r="AJ221" s="154" t="e">
        <f t="shared" si="97"/>
        <v>#N/A</v>
      </c>
      <c r="AK221" s="154" t="e">
        <f t="shared" si="98"/>
        <v>#N/A</v>
      </c>
      <c r="AL221" s="164" t="e">
        <f t="shared" si="99"/>
        <v>#N/A</v>
      </c>
      <c r="AM221" s="165" t="e">
        <f t="shared" si="100"/>
        <v>#N/A</v>
      </c>
      <c r="AN221" s="154" t="e">
        <f t="shared" si="101"/>
        <v>#N/A</v>
      </c>
      <c r="AO221" s="155" t="e">
        <f t="shared" si="102"/>
        <v>#N/A</v>
      </c>
      <c r="AP221" s="153" t="e">
        <f t="shared" si="103"/>
        <v>#N/A</v>
      </c>
      <c r="AQ221" s="154" t="e">
        <f t="shared" si="104"/>
        <v>#N/A</v>
      </c>
      <c r="AR221" s="164" t="e">
        <f t="shared" si="105"/>
        <v>#N/A</v>
      </c>
      <c r="AS221" s="165" t="e">
        <f t="shared" si="106"/>
        <v>#N/A</v>
      </c>
      <c r="AT221" s="154" t="e">
        <f t="shared" si="107"/>
        <v>#N/A</v>
      </c>
      <c r="AU221" s="154" t="e">
        <f t="shared" si="108"/>
        <v>#N/A</v>
      </c>
      <c r="AV221" s="164" t="e">
        <f t="shared" si="109"/>
        <v>#N/A</v>
      </c>
      <c r="AW221" s="165" t="e">
        <f t="shared" si="110"/>
        <v>#N/A</v>
      </c>
      <c r="AX221" s="154" t="e">
        <f t="shared" si="111"/>
        <v>#N/A</v>
      </c>
      <c r="AY221" s="154" t="e">
        <f t="shared" si="112"/>
        <v>#N/A</v>
      </c>
      <c r="AZ221" s="164" t="e">
        <f t="shared" si="113"/>
        <v>#N/A</v>
      </c>
      <c r="BA221" s="165" t="e">
        <f t="shared" si="114"/>
        <v>#N/A</v>
      </c>
      <c r="BB221" s="154" t="e">
        <f t="shared" si="115"/>
        <v>#N/A</v>
      </c>
      <c r="BC221" s="155" t="e">
        <f t="shared" si="116"/>
        <v>#N/A</v>
      </c>
      <c r="BD221" s="153" t="e">
        <f t="shared" si="117"/>
        <v>#N/A</v>
      </c>
      <c r="BE221" s="154" t="e">
        <f t="shared" si="118"/>
        <v>#N/A</v>
      </c>
      <c r="BF221" s="164" t="e">
        <f t="shared" si="119"/>
        <v>#N/A</v>
      </c>
      <c r="BG221" s="165" t="e">
        <f t="shared" si="120"/>
        <v>#N/A</v>
      </c>
      <c r="BH221" s="154" t="e">
        <f t="shared" si="121"/>
        <v>#N/A</v>
      </c>
      <c r="BI221" s="154" t="e">
        <f t="shared" si="122"/>
        <v>#N/A</v>
      </c>
      <c r="BJ221" s="164" t="e">
        <f t="shared" si="123"/>
        <v>#N/A</v>
      </c>
      <c r="BK221" s="165" t="e">
        <f t="shared" si="124"/>
        <v>#N/A</v>
      </c>
      <c r="BL221" s="154" t="e">
        <f t="shared" si="125"/>
        <v>#N/A</v>
      </c>
      <c r="BM221" s="154" t="e">
        <f t="shared" si="126"/>
        <v>#N/A</v>
      </c>
      <c r="BN221" s="164" t="e">
        <f t="shared" si="127"/>
        <v>#N/A</v>
      </c>
      <c r="BO221" s="165" t="e">
        <f t="shared" si="128"/>
        <v>#N/A</v>
      </c>
      <c r="BP221" s="154" t="e">
        <f t="shared" si="129"/>
        <v>#N/A</v>
      </c>
      <c r="BQ221" s="155" t="e">
        <f t="shared" si="130"/>
        <v>#N/A</v>
      </c>
      <c r="BR221" s="153" t="e">
        <f t="shared" si="131"/>
        <v>#N/A</v>
      </c>
      <c r="BS221" s="154" t="e">
        <f t="shared" si="132"/>
        <v>#N/A</v>
      </c>
      <c r="BT221" s="164" t="e">
        <f t="shared" si="133"/>
        <v>#N/A</v>
      </c>
      <c r="BU221" s="165" t="e">
        <f t="shared" si="134"/>
        <v>#N/A</v>
      </c>
      <c r="BV221" s="154" t="e">
        <f t="shared" si="135"/>
        <v>#N/A</v>
      </c>
      <c r="BW221" s="154" t="e">
        <f t="shared" si="136"/>
        <v>#N/A</v>
      </c>
      <c r="BX221" s="164" t="e">
        <f t="shared" si="137"/>
        <v>#N/A</v>
      </c>
      <c r="BY221" s="165" t="e">
        <f t="shared" si="138"/>
        <v>#N/A</v>
      </c>
      <c r="BZ221" s="154" t="e">
        <f t="shared" si="139"/>
        <v>#N/A</v>
      </c>
      <c r="CA221" s="154" t="e">
        <f t="shared" si="140"/>
        <v>#N/A</v>
      </c>
      <c r="CB221" s="164" t="e">
        <f t="shared" si="141"/>
        <v>#N/A</v>
      </c>
      <c r="CC221" s="165" t="e">
        <f t="shared" si="142"/>
        <v>#N/A</v>
      </c>
      <c r="CD221" s="154" t="e">
        <f t="shared" si="143"/>
        <v>#N/A</v>
      </c>
      <c r="CE221" s="155" t="e">
        <f t="shared" si="144"/>
        <v>#N/A</v>
      </c>
    </row>
    <row r="222" spans="2:83" s="59" customFormat="1" hidden="1" x14ac:dyDescent="0.2">
      <c r="B222" s="59" t="e">
        <f t="shared" si="148"/>
        <v>#N/A</v>
      </c>
      <c r="C222" s="67" t="e">
        <f t="shared" si="146"/>
        <v>#N/A</v>
      </c>
      <c r="D222" s="67"/>
      <c r="E222" s="67" t="e">
        <f>IF(C222&lt;&gt;" ",$B$9, " ")</f>
        <v>#N/A</v>
      </c>
      <c r="F222" s="68" t="e">
        <f>IF(C222&lt;&gt;" ",((10.4394*(($C222^1.852)/(($B$59^1.852)*(VLOOKUP($B$17,'Hidden Data'!$A$4:$E$17,(IF($B$18="SCH 40",3,IF($B$18="SCH 80",4,5))))^4.8655))*$B$16))+IF($B$15&lt;2,0,(10.4394*((($C$19/100*$C222)^1.852)/(($B$59^1.852)*(VLOOKUP($B$20,'Hidden Data'!$A$4:$E$17,(IF($B$21="SCH 40",3,IF($B$21="SCH 80",4,5))))^4.8655))*$B$19)))+IF($B$15&lt;3,0,(10.4394*((($C$22/100*$C222)^1.852)/(($B$59^1.852)*(VLOOKUP($B$23,'Hidden Data'!$A$4:$E$17,(IF($B$24="SCH 40",3,IF($B$24="SCH 80",4,5))))^4.8655))*$B$22)))+K222+L222+M222+P222+Q222+R222+S222+T222)*(1+$B$42/100), " ")</f>
        <v>#N/A</v>
      </c>
      <c r="G222" s="68" t="e">
        <f t="shared" si="147"/>
        <v>#N/A</v>
      </c>
      <c r="H222" s="68"/>
      <c r="I222" s="68" t="e">
        <f t="shared" si="78"/>
        <v>#N/A</v>
      </c>
      <c r="J222" s="68" t="e">
        <f>IF(C222&lt;&gt;" ",IF($B$48="Spider Valve",($C222/448.83*(('Spider Valve Sizing'!$B$10^2*19.64*$B$60*SQRT($B$49))/'Spider Valve Sizing'!$B$25))^2/(2*$B$60^2*(PI()/4*('Spider Valve Sizing'!$B$10/12)^2)^2*32.2),0)," ")</f>
        <v>#N/A</v>
      </c>
      <c r="K222" s="68" t="e">
        <f>IF(C222&lt;&gt;" ",(IF($B$26="No",0,(10.4394*(((1/$B$27*$C222)^1.852)/(($B$59^1.852)*(VLOOKUP($B$29,'Hidden Data'!$A$4:$E$17,(IF($B$30="SCH 40",3,IF($B$30="SCH 80",4,5))))^4.8655))*($B$28/3)))))," ")</f>
        <v>#N/A</v>
      </c>
      <c r="L222" s="67" t="e">
        <f t="shared" si="79"/>
        <v>#N/A</v>
      </c>
      <c r="M222" s="67" t="e">
        <f t="shared" si="80"/>
        <v>#N/A</v>
      </c>
      <c r="N222" s="69">
        <f>IF($B$48="Low Pressure Pipe",(IF($C222&lt;&gt;" ",($B$50*$AC$564)," ")),IF($B$48="Spider Valve",(IF($C222&lt;&gt;" ",(($B$60*(PI()/4*'Spider Valve Sizing'!$B$10^2)/144*SQRT(2*32.2*$B$49))*448.83)/(('Spider Valve Sizing'!$B$10^2*19.64*$B$60*SQRT($B$49))/'Spider Valve Sizing'!$B$25)," ")),IF(AND(OR($B$48="Non-Pressurized",$B$48="force main")=TRUE,$C$49="yes"),$F$49,NA())))</f>
        <v>30</v>
      </c>
      <c r="O222" s="68" t="e">
        <f t="shared" si="81"/>
        <v>#N/A</v>
      </c>
      <c r="P222" s="68" t="e">
        <f>IF($C222&lt;&gt;" ",IF($A$34="",0,(10.4394*((($C222*$D$34/100)^1.852)/(($B$59^1.852)*(VLOOKUP($B$34,'Hidden Data'!$A$4:$E$17,(IF($B$18="SCH 40",3,IF($B$18="SCH 80",4,5))))^4.8655))*'Hidden Data'!$E$118)))," ")</f>
        <v>#N/A</v>
      </c>
      <c r="Q222" s="68" t="e">
        <f>IF($C222&lt;&gt;" ",IF($A$35="",0,(10.4394*((($C222*$D$35/100)^1.852)/(($B$59^1.852)*(VLOOKUP($B$35,'Hidden Data'!$A$4:$E$17,(IF($B$18="SCH 40",3,IF($B$18="SCH 80",4,5))))^4.8655))*'Hidden Data'!$E$119)))," ")</f>
        <v>#N/A</v>
      </c>
      <c r="R222" s="68" t="e">
        <f>IF($C222&lt;&gt;" ",IF($A$36="",0,(10.4394*((($C222*$D$36/100)^1.852)/(($B$59^1.852)*(VLOOKUP($B$36,'Hidden Data'!$A$4:$E$17,(IF($B$18="SCH 40",3,IF($B$18="SCH 80",4,5))))^4.8655))*'Hidden Data'!$E$120)))," ")</f>
        <v>#N/A</v>
      </c>
      <c r="S222" s="68" t="e">
        <f>IF($C222&lt;&gt;" ",IF($A$37="",0,(10.4394*((($C222*$D$37/100)^1.852)/(($B$59^1.852)*(VLOOKUP($B$37,'Hidden Data'!$A$4:$E$17,(IF($B$18="SCH 40",3,IF($B$18="SCH 80",4,5))))^4.8655))*'Hidden Data'!$E$121)))," ")</f>
        <v>#N/A</v>
      </c>
      <c r="T222" s="68" t="e">
        <f>IF($C222&lt;&gt;" ",IF($A$38="",0,(10.4394*((($C222*$D$38/100)^1.852)/(($B$59^1.852)*(VLOOKUP($B$38,'Hidden Data'!$A$4:$E$17,(IF($B$18="SCH 40",3,IF($B$18="SCH 80",4,5))))^4.8655))*'Hidden Data'!$E$122)))," ")</f>
        <v>#N/A</v>
      </c>
      <c r="U222" s="67" t="e">
        <f t="shared" si="82"/>
        <v>#N/A</v>
      </c>
      <c r="V222" s="175" t="e">
        <f t="shared" si="84"/>
        <v>#N/A</v>
      </c>
      <c r="W222" s="175" t="e">
        <f t="shared" si="85"/>
        <v>#N/A</v>
      </c>
      <c r="Z222" s="141" t="e">
        <f t="shared" si="87"/>
        <v>#N/A</v>
      </c>
      <c r="AA222" s="141" t="e">
        <f t="shared" si="88"/>
        <v>#N/A</v>
      </c>
      <c r="AB222" s="153" t="e">
        <f t="shared" si="89"/>
        <v>#N/A</v>
      </c>
      <c r="AC222" s="154" t="e">
        <f t="shared" si="90"/>
        <v>#N/A</v>
      </c>
      <c r="AD222" s="164" t="e">
        <f t="shared" si="91"/>
        <v>#N/A</v>
      </c>
      <c r="AE222" s="165" t="e">
        <f t="shared" si="92"/>
        <v>#N/A</v>
      </c>
      <c r="AF222" s="154" t="e">
        <f t="shared" si="93"/>
        <v>#N/A</v>
      </c>
      <c r="AG222" s="154" t="e">
        <f t="shared" si="94"/>
        <v>#N/A</v>
      </c>
      <c r="AH222" s="164" t="e">
        <f t="shared" si="95"/>
        <v>#N/A</v>
      </c>
      <c r="AI222" s="165" t="e">
        <f t="shared" si="96"/>
        <v>#N/A</v>
      </c>
      <c r="AJ222" s="154" t="e">
        <f t="shared" si="97"/>
        <v>#N/A</v>
      </c>
      <c r="AK222" s="154" t="e">
        <f t="shared" si="98"/>
        <v>#N/A</v>
      </c>
      <c r="AL222" s="164" t="e">
        <f t="shared" si="99"/>
        <v>#N/A</v>
      </c>
      <c r="AM222" s="165" t="e">
        <f t="shared" si="100"/>
        <v>#N/A</v>
      </c>
      <c r="AN222" s="154" t="e">
        <f t="shared" si="101"/>
        <v>#N/A</v>
      </c>
      <c r="AO222" s="155" t="e">
        <f t="shared" si="102"/>
        <v>#N/A</v>
      </c>
      <c r="AP222" s="153" t="e">
        <f t="shared" si="103"/>
        <v>#N/A</v>
      </c>
      <c r="AQ222" s="154" t="e">
        <f t="shared" si="104"/>
        <v>#N/A</v>
      </c>
      <c r="AR222" s="164" t="e">
        <f t="shared" si="105"/>
        <v>#N/A</v>
      </c>
      <c r="AS222" s="165" t="e">
        <f t="shared" si="106"/>
        <v>#N/A</v>
      </c>
      <c r="AT222" s="154" t="e">
        <f t="shared" si="107"/>
        <v>#N/A</v>
      </c>
      <c r="AU222" s="154" t="e">
        <f t="shared" si="108"/>
        <v>#N/A</v>
      </c>
      <c r="AV222" s="164" t="e">
        <f t="shared" si="109"/>
        <v>#N/A</v>
      </c>
      <c r="AW222" s="165" t="e">
        <f t="shared" si="110"/>
        <v>#N/A</v>
      </c>
      <c r="AX222" s="154" t="e">
        <f t="shared" si="111"/>
        <v>#N/A</v>
      </c>
      <c r="AY222" s="154" t="e">
        <f t="shared" si="112"/>
        <v>#N/A</v>
      </c>
      <c r="AZ222" s="164" t="e">
        <f t="shared" si="113"/>
        <v>#N/A</v>
      </c>
      <c r="BA222" s="165" t="e">
        <f t="shared" si="114"/>
        <v>#N/A</v>
      </c>
      <c r="BB222" s="154" t="e">
        <f t="shared" si="115"/>
        <v>#N/A</v>
      </c>
      <c r="BC222" s="155" t="e">
        <f t="shared" si="116"/>
        <v>#N/A</v>
      </c>
      <c r="BD222" s="153" t="e">
        <f t="shared" si="117"/>
        <v>#N/A</v>
      </c>
      <c r="BE222" s="154" t="e">
        <f t="shared" si="118"/>
        <v>#N/A</v>
      </c>
      <c r="BF222" s="164" t="e">
        <f t="shared" si="119"/>
        <v>#N/A</v>
      </c>
      <c r="BG222" s="165" t="e">
        <f t="shared" si="120"/>
        <v>#N/A</v>
      </c>
      <c r="BH222" s="154" t="e">
        <f t="shared" si="121"/>
        <v>#N/A</v>
      </c>
      <c r="BI222" s="154" t="e">
        <f t="shared" si="122"/>
        <v>#N/A</v>
      </c>
      <c r="BJ222" s="164" t="e">
        <f t="shared" si="123"/>
        <v>#N/A</v>
      </c>
      <c r="BK222" s="165" t="e">
        <f t="shared" si="124"/>
        <v>#N/A</v>
      </c>
      <c r="BL222" s="154" t="e">
        <f t="shared" si="125"/>
        <v>#N/A</v>
      </c>
      <c r="BM222" s="154" t="e">
        <f t="shared" si="126"/>
        <v>#N/A</v>
      </c>
      <c r="BN222" s="164" t="e">
        <f t="shared" si="127"/>
        <v>#N/A</v>
      </c>
      <c r="BO222" s="165" t="e">
        <f t="shared" si="128"/>
        <v>#N/A</v>
      </c>
      <c r="BP222" s="154" t="e">
        <f t="shared" si="129"/>
        <v>#N/A</v>
      </c>
      <c r="BQ222" s="155" t="e">
        <f t="shared" si="130"/>
        <v>#N/A</v>
      </c>
      <c r="BR222" s="153" t="e">
        <f t="shared" si="131"/>
        <v>#N/A</v>
      </c>
      <c r="BS222" s="154" t="e">
        <f t="shared" si="132"/>
        <v>#N/A</v>
      </c>
      <c r="BT222" s="164" t="e">
        <f t="shared" si="133"/>
        <v>#N/A</v>
      </c>
      <c r="BU222" s="165" t="e">
        <f t="shared" si="134"/>
        <v>#N/A</v>
      </c>
      <c r="BV222" s="154" t="e">
        <f t="shared" si="135"/>
        <v>#N/A</v>
      </c>
      <c r="BW222" s="154" t="e">
        <f t="shared" si="136"/>
        <v>#N/A</v>
      </c>
      <c r="BX222" s="164" t="e">
        <f t="shared" si="137"/>
        <v>#N/A</v>
      </c>
      <c r="BY222" s="165" t="e">
        <f t="shared" si="138"/>
        <v>#N/A</v>
      </c>
      <c r="BZ222" s="154" t="e">
        <f t="shared" si="139"/>
        <v>#N/A</v>
      </c>
      <c r="CA222" s="154" t="e">
        <f t="shared" si="140"/>
        <v>#N/A</v>
      </c>
      <c r="CB222" s="164" t="e">
        <f t="shared" si="141"/>
        <v>#N/A</v>
      </c>
      <c r="CC222" s="165" t="e">
        <f t="shared" si="142"/>
        <v>#N/A</v>
      </c>
      <c r="CD222" s="154" t="e">
        <f t="shared" si="143"/>
        <v>#N/A</v>
      </c>
      <c r="CE222" s="155" t="e">
        <f t="shared" si="144"/>
        <v>#N/A</v>
      </c>
    </row>
    <row r="223" spans="2:83" s="59" customFormat="1" hidden="1" x14ac:dyDescent="0.2">
      <c r="B223" s="59" t="e">
        <f t="shared" si="148"/>
        <v>#N/A</v>
      </c>
      <c r="C223" s="67" t="e">
        <f t="shared" si="146"/>
        <v>#N/A</v>
      </c>
      <c r="D223" s="67"/>
      <c r="E223" s="67" t="e">
        <f>IF(C223&lt;&gt;" ",$B$9, " ")</f>
        <v>#N/A</v>
      </c>
      <c r="F223" s="68" t="e">
        <f>IF(C223&lt;&gt;" ",((10.4394*(($C223^1.852)/(($B$59^1.852)*(VLOOKUP($B$17,'Hidden Data'!$A$4:$E$17,(IF($B$18="SCH 40",3,IF($B$18="SCH 80",4,5))))^4.8655))*$B$16))+IF($B$15&lt;2,0,(10.4394*((($C$19/100*$C223)^1.852)/(($B$59^1.852)*(VLOOKUP($B$20,'Hidden Data'!$A$4:$E$17,(IF($B$21="SCH 40",3,IF($B$21="SCH 80",4,5))))^4.8655))*$B$19)))+IF($B$15&lt;3,0,(10.4394*((($C$22/100*$C223)^1.852)/(($B$59^1.852)*(VLOOKUP($B$23,'Hidden Data'!$A$4:$E$17,(IF($B$24="SCH 40",3,IF($B$24="SCH 80",4,5))))^4.8655))*$B$22)))+K223+L223+M223+P223+Q223+R223+S223+T223)*(1+$B$42/100), " ")</f>
        <v>#N/A</v>
      </c>
      <c r="G223" s="68" t="e">
        <f t="shared" si="147"/>
        <v>#N/A</v>
      </c>
      <c r="H223" s="68"/>
      <c r="I223" s="68" t="e">
        <f t="shared" si="78"/>
        <v>#N/A</v>
      </c>
      <c r="J223" s="68" t="e">
        <f>IF(C223&lt;&gt;" ",IF($B$48="Spider Valve",($C223/448.83*(('Spider Valve Sizing'!$B$10^2*19.64*$B$60*SQRT($B$49))/'Spider Valve Sizing'!$B$25))^2/(2*$B$60^2*(PI()/4*('Spider Valve Sizing'!$B$10/12)^2)^2*32.2),0)," ")</f>
        <v>#N/A</v>
      </c>
      <c r="K223" s="68" t="e">
        <f>IF(C223&lt;&gt;" ",(IF($B$26="No",0,(10.4394*(((1/$B$27*$C223)^1.852)/(($B$59^1.852)*(VLOOKUP($B$29,'Hidden Data'!$A$4:$E$17,(IF($B$30="SCH 40",3,IF($B$30="SCH 80",4,5))))^4.8655))*($B$28/3)))))," ")</f>
        <v>#N/A</v>
      </c>
      <c r="L223" s="67" t="e">
        <f t="shared" si="79"/>
        <v>#N/A</v>
      </c>
      <c r="M223" s="67" t="e">
        <f t="shared" si="80"/>
        <v>#N/A</v>
      </c>
      <c r="N223" s="69">
        <f>IF($B$48="Low Pressure Pipe",(IF($C223&lt;&gt;" ",($B$50*$AC$564)," ")),IF($B$48="Spider Valve",(IF($C223&lt;&gt;" ",(($B$60*(PI()/4*'Spider Valve Sizing'!$B$10^2)/144*SQRT(2*32.2*$B$49))*448.83)/(('Spider Valve Sizing'!$B$10^2*19.64*$B$60*SQRT($B$49))/'Spider Valve Sizing'!$B$25)," ")),IF(AND(OR($B$48="Non-Pressurized",$B$48="force main")=TRUE,$C$49="yes"),$F$49,NA())))</f>
        <v>30</v>
      </c>
      <c r="O223" s="68" t="e">
        <f t="shared" si="81"/>
        <v>#N/A</v>
      </c>
      <c r="P223" s="68" t="e">
        <f>IF($C223&lt;&gt;" ",IF($A$34="",0,(10.4394*((($C223*$D$34/100)^1.852)/(($B$59^1.852)*(VLOOKUP($B$34,'Hidden Data'!$A$4:$E$17,(IF($B$18="SCH 40",3,IF($B$18="SCH 80",4,5))))^4.8655))*'Hidden Data'!$E$118)))," ")</f>
        <v>#N/A</v>
      </c>
      <c r="Q223" s="68" t="e">
        <f>IF($C223&lt;&gt;" ",IF($A$35="",0,(10.4394*((($C223*$D$35/100)^1.852)/(($B$59^1.852)*(VLOOKUP($B$35,'Hidden Data'!$A$4:$E$17,(IF($B$18="SCH 40",3,IF($B$18="SCH 80",4,5))))^4.8655))*'Hidden Data'!$E$119)))," ")</f>
        <v>#N/A</v>
      </c>
      <c r="R223" s="68" t="e">
        <f>IF($C223&lt;&gt;" ",IF($A$36="",0,(10.4394*((($C223*$D$36/100)^1.852)/(($B$59^1.852)*(VLOOKUP($B$36,'Hidden Data'!$A$4:$E$17,(IF($B$18="SCH 40",3,IF($B$18="SCH 80",4,5))))^4.8655))*'Hidden Data'!$E$120)))," ")</f>
        <v>#N/A</v>
      </c>
      <c r="S223" s="68" t="e">
        <f>IF($C223&lt;&gt;" ",IF($A$37="",0,(10.4394*((($C223*$D$37/100)^1.852)/(($B$59^1.852)*(VLOOKUP($B$37,'Hidden Data'!$A$4:$E$17,(IF($B$18="SCH 40",3,IF($B$18="SCH 80",4,5))))^4.8655))*'Hidden Data'!$E$121)))," ")</f>
        <v>#N/A</v>
      </c>
      <c r="T223" s="68" t="e">
        <f>IF($C223&lt;&gt;" ",IF($A$38="",0,(10.4394*((($C223*$D$38/100)^1.852)/(($B$59^1.852)*(VLOOKUP($B$38,'Hidden Data'!$A$4:$E$17,(IF($B$18="SCH 40",3,IF($B$18="SCH 80",4,5))))^4.8655))*'Hidden Data'!$E$122)))," ")</f>
        <v>#N/A</v>
      </c>
      <c r="U223" s="67" t="e">
        <f t="shared" si="82"/>
        <v>#N/A</v>
      </c>
      <c r="V223" s="175" t="e">
        <f t="shared" si="84"/>
        <v>#N/A</v>
      </c>
      <c r="W223" s="175" t="e">
        <f t="shared" si="85"/>
        <v>#N/A</v>
      </c>
      <c r="Z223" s="141" t="e">
        <f t="shared" si="87"/>
        <v>#N/A</v>
      </c>
      <c r="AA223" s="141" t="e">
        <f t="shared" si="88"/>
        <v>#N/A</v>
      </c>
      <c r="AB223" s="153" t="e">
        <f t="shared" si="89"/>
        <v>#N/A</v>
      </c>
      <c r="AC223" s="154" t="e">
        <f t="shared" si="90"/>
        <v>#N/A</v>
      </c>
      <c r="AD223" s="164" t="e">
        <f t="shared" si="91"/>
        <v>#N/A</v>
      </c>
      <c r="AE223" s="165" t="e">
        <f t="shared" si="92"/>
        <v>#N/A</v>
      </c>
      <c r="AF223" s="154" t="e">
        <f t="shared" si="93"/>
        <v>#N/A</v>
      </c>
      <c r="AG223" s="154" t="e">
        <f t="shared" si="94"/>
        <v>#N/A</v>
      </c>
      <c r="AH223" s="164" t="e">
        <f t="shared" si="95"/>
        <v>#N/A</v>
      </c>
      <c r="AI223" s="165" t="e">
        <f t="shared" si="96"/>
        <v>#N/A</v>
      </c>
      <c r="AJ223" s="154" t="e">
        <f t="shared" si="97"/>
        <v>#N/A</v>
      </c>
      <c r="AK223" s="154" t="e">
        <f t="shared" si="98"/>
        <v>#N/A</v>
      </c>
      <c r="AL223" s="164" t="e">
        <f t="shared" si="99"/>
        <v>#N/A</v>
      </c>
      <c r="AM223" s="165" t="e">
        <f t="shared" si="100"/>
        <v>#N/A</v>
      </c>
      <c r="AN223" s="154" t="e">
        <f t="shared" si="101"/>
        <v>#N/A</v>
      </c>
      <c r="AO223" s="155" t="e">
        <f t="shared" si="102"/>
        <v>#N/A</v>
      </c>
      <c r="AP223" s="153" t="e">
        <f t="shared" si="103"/>
        <v>#N/A</v>
      </c>
      <c r="AQ223" s="154" t="e">
        <f t="shared" si="104"/>
        <v>#N/A</v>
      </c>
      <c r="AR223" s="164" t="e">
        <f t="shared" si="105"/>
        <v>#N/A</v>
      </c>
      <c r="AS223" s="165" t="e">
        <f t="shared" si="106"/>
        <v>#N/A</v>
      </c>
      <c r="AT223" s="154" t="e">
        <f t="shared" si="107"/>
        <v>#N/A</v>
      </c>
      <c r="AU223" s="154" t="e">
        <f t="shared" si="108"/>
        <v>#N/A</v>
      </c>
      <c r="AV223" s="164" t="e">
        <f t="shared" si="109"/>
        <v>#N/A</v>
      </c>
      <c r="AW223" s="165" t="e">
        <f t="shared" si="110"/>
        <v>#N/A</v>
      </c>
      <c r="AX223" s="154" t="e">
        <f t="shared" si="111"/>
        <v>#N/A</v>
      </c>
      <c r="AY223" s="154" t="e">
        <f t="shared" si="112"/>
        <v>#N/A</v>
      </c>
      <c r="AZ223" s="164" t="e">
        <f t="shared" si="113"/>
        <v>#N/A</v>
      </c>
      <c r="BA223" s="165" t="e">
        <f t="shared" si="114"/>
        <v>#N/A</v>
      </c>
      <c r="BB223" s="154" t="e">
        <f t="shared" si="115"/>
        <v>#N/A</v>
      </c>
      <c r="BC223" s="155" t="e">
        <f t="shared" si="116"/>
        <v>#N/A</v>
      </c>
      <c r="BD223" s="153" t="e">
        <f t="shared" si="117"/>
        <v>#N/A</v>
      </c>
      <c r="BE223" s="154" t="e">
        <f t="shared" si="118"/>
        <v>#N/A</v>
      </c>
      <c r="BF223" s="164" t="e">
        <f t="shared" si="119"/>
        <v>#N/A</v>
      </c>
      <c r="BG223" s="165" t="e">
        <f t="shared" si="120"/>
        <v>#N/A</v>
      </c>
      <c r="BH223" s="154" t="e">
        <f t="shared" si="121"/>
        <v>#N/A</v>
      </c>
      <c r="BI223" s="154" t="e">
        <f t="shared" si="122"/>
        <v>#N/A</v>
      </c>
      <c r="BJ223" s="164" t="e">
        <f t="shared" si="123"/>
        <v>#N/A</v>
      </c>
      <c r="BK223" s="165" t="e">
        <f t="shared" si="124"/>
        <v>#N/A</v>
      </c>
      <c r="BL223" s="154" t="e">
        <f t="shared" si="125"/>
        <v>#N/A</v>
      </c>
      <c r="BM223" s="154" t="e">
        <f t="shared" si="126"/>
        <v>#N/A</v>
      </c>
      <c r="BN223" s="164" t="e">
        <f t="shared" si="127"/>
        <v>#N/A</v>
      </c>
      <c r="BO223" s="165" t="e">
        <f t="shared" si="128"/>
        <v>#N/A</v>
      </c>
      <c r="BP223" s="154" t="e">
        <f t="shared" si="129"/>
        <v>#N/A</v>
      </c>
      <c r="BQ223" s="155" t="e">
        <f t="shared" si="130"/>
        <v>#N/A</v>
      </c>
      <c r="BR223" s="153" t="e">
        <f t="shared" si="131"/>
        <v>#N/A</v>
      </c>
      <c r="BS223" s="154" t="e">
        <f t="shared" si="132"/>
        <v>#N/A</v>
      </c>
      <c r="BT223" s="164" t="e">
        <f t="shared" si="133"/>
        <v>#N/A</v>
      </c>
      <c r="BU223" s="165" t="e">
        <f t="shared" si="134"/>
        <v>#N/A</v>
      </c>
      <c r="BV223" s="154" t="e">
        <f t="shared" si="135"/>
        <v>#N/A</v>
      </c>
      <c r="BW223" s="154" t="e">
        <f t="shared" si="136"/>
        <v>#N/A</v>
      </c>
      <c r="BX223" s="164" t="e">
        <f t="shared" si="137"/>
        <v>#N/A</v>
      </c>
      <c r="BY223" s="165" t="e">
        <f t="shared" si="138"/>
        <v>#N/A</v>
      </c>
      <c r="BZ223" s="154" t="e">
        <f t="shared" si="139"/>
        <v>#N/A</v>
      </c>
      <c r="CA223" s="154" t="e">
        <f t="shared" si="140"/>
        <v>#N/A</v>
      </c>
      <c r="CB223" s="164" t="e">
        <f t="shared" si="141"/>
        <v>#N/A</v>
      </c>
      <c r="CC223" s="165" t="e">
        <f t="shared" si="142"/>
        <v>#N/A</v>
      </c>
      <c r="CD223" s="154" t="e">
        <f t="shared" si="143"/>
        <v>#N/A</v>
      </c>
      <c r="CE223" s="155" t="e">
        <f t="shared" si="144"/>
        <v>#N/A</v>
      </c>
    </row>
    <row r="224" spans="2:83" s="59" customFormat="1" hidden="1" x14ac:dyDescent="0.2">
      <c r="B224" s="59" t="e">
        <f t="shared" si="148"/>
        <v>#N/A</v>
      </c>
      <c r="C224" s="67" t="e">
        <f t="shared" si="146"/>
        <v>#N/A</v>
      </c>
      <c r="D224" s="67"/>
      <c r="E224" s="67" t="e">
        <f>IF(C224&lt;&gt;" ",$B$9, " ")</f>
        <v>#N/A</v>
      </c>
      <c r="F224" s="68" t="e">
        <f>IF(C224&lt;&gt;" ",((10.4394*(($C224^1.852)/(($B$59^1.852)*(VLOOKUP($B$17,'Hidden Data'!$A$4:$E$17,(IF($B$18="SCH 40",3,IF($B$18="SCH 80",4,5))))^4.8655))*$B$16))+IF($B$15&lt;2,0,(10.4394*((($C$19/100*$C224)^1.852)/(($B$59^1.852)*(VLOOKUP($B$20,'Hidden Data'!$A$4:$E$17,(IF($B$21="SCH 40",3,IF($B$21="SCH 80",4,5))))^4.8655))*$B$19)))+IF($B$15&lt;3,0,(10.4394*((($C$22/100*$C224)^1.852)/(($B$59^1.852)*(VLOOKUP($B$23,'Hidden Data'!$A$4:$E$17,(IF($B$24="SCH 40",3,IF($B$24="SCH 80",4,5))))^4.8655))*$B$22)))+K224+L224+M224+P224+Q224+R224+S224+T224)*(1+$B$42/100), " ")</f>
        <v>#N/A</v>
      </c>
      <c r="G224" s="68" t="e">
        <f t="shared" si="147"/>
        <v>#N/A</v>
      </c>
      <c r="H224" s="68"/>
      <c r="I224" s="68" t="e">
        <f t="shared" si="78"/>
        <v>#N/A</v>
      </c>
      <c r="J224" s="68" t="e">
        <f>IF(C224&lt;&gt;" ",IF($B$48="Spider Valve",($C224/448.83*(('Spider Valve Sizing'!$B$10^2*19.64*$B$60*SQRT($B$49))/'Spider Valve Sizing'!$B$25))^2/(2*$B$60^2*(PI()/4*('Spider Valve Sizing'!$B$10/12)^2)^2*32.2),0)," ")</f>
        <v>#N/A</v>
      </c>
      <c r="K224" s="68" t="e">
        <f>IF(C224&lt;&gt;" ",(IF($B$26="No",0,(10.4394*(((1/$B$27*$C224)^1.852)/(($B$59^1.852)*(VLOOKUP($B$29,'Hidden Data'!$A$4:$E$17,(IF($B$30="SCH 40",3,IF($B$30="SCH 80",4,5))))^4.8655))*($B$28/3)))))," ")</f>
        <v>#N/A</v>
      </c>
      <c r="L224" s="67" t="e">
        <f t="shared" si="79"/>
        <v>#N/A</v>
      </c>
      <c r="M224" s="67" t="e">
        <f t="shared" si="80"/>
        <v>#N/A</v>
      </c>
      <c r="N224" s="69">
        <f>IF($B$48="Low Pressure Pipe",(IF($C224&lt;&gt;" ",($B$50*$AC$564)," ")),IF($B$48="Spider Valve",(IF($C224&lt;&gt;" ",(($B$60*(PI()/4*'Spider Valve Sizing'!$B$10^2)/144*SQRT(2*32.2*$B$49))*448.83)/(('Spider Valve Sizing'!$B$10^2*19.64*$B$60*SQRT($B$49))/'Spider Valve Sizing'!$B$25)," ")),IF(AND(OR($B$48="Non-Pressurized",$B$48="force main")=TRUE,$C$49="yes"),$F$49,NA())))</f>
        <v>30</v>
      </c>
      <c r="O224" s="68" t="e">
        <f t="shared" si="81"/>
        <v>#N/A</v>
      </c>
      <c r="P224" s="68" t="e">
        <f>IF($C224&lt;&gt;" ",IF($A$34="",0,(10.4394*((($C224*$D$34/100)^1.852)/(($B$59^1.852)*(VLOOKUP($B$34,'Hidden Data'!$A$4:$E$17,(IF($B$18="SCH 40",3,IF($B$18="SCH 80",4,5))))^4.8655))*'Hidden Data'!$E$118)))," ")</f>
        <v>#N/A</v>
      </c>
      <c r="Q224" s="68" t="e">
        <f>IF($C224&lt;&gt;" ",IF($A$35="",0,(10.4394*((($C224*$D$35/100)^1.852)/(($B$59^1.852)*(VLOOKUP($B$35,'Hidden Data'!$A$4:$E$17,(IF($B$18="SCH 40",3,IF($B$18="SCH 80",4,5))))^4.8655))*'Hidden Data'!$E$119)))," ")</f>
        <v>#N/A</v>
      </c>
      <c r="R224" s="68" t="e">
        <f>IF($C224&lt;&gt;" ",IF($A$36="",0,(10.4394*((($C224*$D$36/100)^1.852)/(($B$59^1.852)*(VLOOKUP($B$36,'Hidden Data'!$A$4:$E$17,(IF($B$18="SCH 40",3,IF($B$18="SCH 80",4,5))))^4.8655))*'Hidden Data'!$E$120)))," ")</f>
        <v>#N/A</v>
      </c>
      <c r="S224" s="68" t="e">
        <f>IF($C224&lt;&gt;" ",IF($A$37="",0,(10.4394*((($C224*$D$37/100)^1.852)/(($B$59^1.852)*(VLOOKUP($B$37,'Hidden Data'!$A$4:$E$17,(IF($B$18="SCH 40",3,IF($B$18="SCH 80",4,5))))^4.8655))*'Hidden Data'!$E$121)))," ")</f>
        <v>#N/A</v>
      </c>
      <c r="T224" s="68" t="e">
        <f>IF($C224&lt;&gt;" ",IF($A$38="",0,(10.4394*((($C224*$D$38/100)^1.852)/(($B$59^1.852)*(VLOOKUP($B$38,'Hidden Data'!$A$4:$E$17,(IF($B$18="SCH 40",3,IF($B$18="SCH 80",4,5))))^4.8655))*'Hidden Data'!$E$122)))," ")</f>
        <v>#N/A</v>
      </c>
      <c r="U224" s="67" t="e">
        <f t="shared" si="82"/>
        <v>#N/A</v>
      </c>
      <c r="V224" s="175" t="e">
        <f t="shared" si="84"/>
        <v>#N/A</v>
      </c>
      <c r="W224" s="175" t="e">
        <f t="shared" si="85"/>
        <v>#N/A</v>
      </c>
      <c r="Z224" s="141" t="e">
        <f t="shared" si="87"/>
        <v>#N/A</v>
      </c>
      <c r="AA224" s="141" t="e">
        <f t="shared" si="88"/>
        <v>#N/A</v>
      </c>
      <c r="AB224" s="153" t="e">
        <f t="shared" si="89"/>
        <v>#N/A</v>
      </c>
      <c r="AC224" s="154" t="e">
        <f t="shared" si="90"/>
        <v>#N/A</v>
      </c>
      <c r="AD224" s="164" t="e">
        <f t="shared" si="91"/>
        <v>#N/A</v>
      </c>
      <c r="AE224" s="165" t="e">
        <f t="shared" si="92"/>
        <v>#N/A</v>
      </c>
      <c r="AF224" s="154" t="e">
        <f t="shared" si="93"/>
        <v>#N/A</v>
      </c>
      <c r="AG224" s="154" t="e">
        <f t="shared" si="94"/>
        <v>#N/A</v>
      </c>
      <c r="AH224" s="164" t="e">
        <f t="shared" si="95"/>
        <v>#N/A</v>
      </c>
      <c r="AI224" s="165" t="e">
        <f t="shared" si="96"/>
        <v>#N/A</v>
      </c>
      <c r="AJ224" s="154" t="e">
        <f t="shared" si="97"/>
        <v>#N/A</v>
      </c>
      <c r="AK224" s="154" t="e">
        <f t="shared" si="98"/>
        <v>#N/A</v>
      </c>
      <c r="AL224" s="164" t="e">
        <f t="shared" si="99"/>
        <v>#N/A</v>
      </c>
      <c r="AM224" s="165" t="e">
        <f t="shared" si="100"/>
        <v>#N/A</v>
      </c>
      <c r="AN224" s="154" t="e">
        <f t="shared" si="101"/>
        <v>#N/A</v>
      </c>
      <c r="AO224" s="155" t="e">
        <f t="shared" si="102"/>
        <v>#N/A</v>
      </c>
      <c r="AP224" s="153" t="e">
        <f t="shared" si="103"/>
        <v>#N/A</v>
      </c>
      <c r="AQ224" s="154" t="e">
        <f t="shared" si="104"/>
        <v>#N/A</v>
      </c>
      <c r="AR224" s="164" t="e">
        <f t="shared" si="105"/>
        <v>#N/A</v>
      </c>
      <c r="AS224" s="165" t="e">
        <f t="shared" si="106"/>
        <v>#N/A</v>
      </c>
      <c r="AT224" s="154" t="e">
        <f t="shared" si="107"/>
        <v>#N/A</v>
      </c>
      <c r="AU224" s="154" t="e">
        <f t="shared" si="108"/>
        <v>#N/A</v>
      </c>
      <c r="AV224" s="164" t="e">
        <f t="shared" si="109"/>
        <v>#N/A</v>
      </c>
      <c r="AW224" s="165" t="e">
        <f t="shared" si="110"/>
        <v>#N/A</v>
      </c>
      <c r="AX224" s="154" t="e">
        <f t="shared" si="111"/>
        <v>#N/A</v>
      </c>
      <c r="AY224" s="154" t="e">
        <f t="shared" si="112"/>
        <v>#N/A</v>
      </c>
      <c r="AZ224" s="164" t="e">
        <f t="shared" si="113"/>
        <v>#N/A</v>
      </c>
      <c r="BA224" s="165" t="e">
        <f t="shared" si="114"/>
        <v>#N/A</v>
      </c>
      <c r="BB224" s="154" t="e">
        <f t="shared" si="115"/>
        <v>#N/A</v>
      </c>
      <c r="BC224" s="155" t="e">
        <f t="shared" si="116"/>
        <v>#N/A</v>
      </c>
      <c r="BD224" s="153" t="e">
        <f t="shared" si="117"/>
        <v>#N/A</v>
      </c>
      <c r="BE224" s="154" t="e">
        <f t="shared" si="118"/>
        <v>#N/A</v>
      </c>
      <c r="BF224" s="164" t="e">
        <f t="shared" si="119"/>
        <v>#N/A</v>
      </c>
      <c r="BG224" s="165" t="e">
        <f t="shared" si="120"/>
        <v>#N/A</v>
      </c>
      <c r="BH224" s="154" t="e">
        <f t="shared" si="121"/>
        <v>#N/A</v>
      </c>
      <c r="BI224" s="154" t="e">
        <f t="shared" si="122"/>
        <v>#N/A</v>
      </c>
      <c r="BJ224" s="164" t="e">
        <f t="shared" si="123"/>
        <v>#N/A</v>
      </c>
      <c r="BK224" s="165" t="e">
        <f t="shared" si="124"/>
        <v>#N/A</v>
      </c>
      <c r="BL224" s="154" t="e">
        <f t="shared" si="125"/>
        <v>#N/A</v>
      </c>
      <c r="BM224" s="154" t="e">
        <f t="shared" si="126"/>
        <v>#N/A</v>
      </c>
      <c r="BN224" s="164" t="e">
        <f t="shared" si="127"/>
        <v>#N/A</v>
      </c>
      <c r="BO224" s="165" t="e">
        <f t="shared" si="128"/>
        <v>#N/A</v>
      </c>
      <c r="BP224" s="154" t="e">
        <f t="shared" si="129"/>
        <v>#N/A</v>
      </c>
      <c r="BQ224" s="155" t="e">
        <f t="shared" si="130"/>
        <v>#N/A</v>
      </c>
      <c r="BR224" s="153" t="e">
        <f t="shared" si="131"/>
        <v>#N/A</v>
      </c>
      <c r="BS224" s="154" t="e">
        <f t="shared" si="132"/>
        <v>#N/A</v>
      </c>
      <c r="BT224" s="164" t="e">
        <f t="shared" si="133"/>
        <v>#N/A</v>
      </c>
      <c r="BU224" s="165" t="e">
        <f t="shared" si="134"/>
        <v>#N/A</v>
      </c>
      <c r="BV224" s="154" t="e">
        <f t="shared" si="135"/>
        <v>#N/A</v>
      </c>
      <c r="BW224" s="154" t="e">
        <f t="shared" si="136"/>
        <v>#N/A</v>
      </c>
      <c r="BX224" s="164" t="e">
        <f t="shared" si="137"/>
        <v>#N/A</v>
      </c>
      <c r="BY224" s="165" t="e">
        <f t="shared" si="138"/>
        <v>#N/A</v>
      </c>
      <c r="BZ224" s="154" t="e">
        <f t="shared" si="139"/>
        <v>#N/A</v>
      </c>
      <c r="CA224" s="154" t="e">
        <f t="shared" si="140"/>
        <v>#N/A</v>
      </c>
      <c r="CB224" s="164" t="e">
        <f t="shared" si="141"/>
        <v>#N/A</v>
      </c>
      <c r="CC224" s="165" t="e">
        <f t="shared" si="142"/>
        <v>#N/A</v>
      </c>
      <c r="CD224" s="154" t="e">
        <f t="shared" si="143"/>
        <v>#N/A</v>
      </c>
      <c r="CE224" s="155" t="e">
        <f t="shared" si="144"/>
        <v>#N/A</v>
      </c>
    </row>
    <row r="225" spans="2:83" s="59" customFormat="1" hidden="1" x14ac:dyDescent="0.2">
      <c r="B225" s="59" t="e">
        <f t="shared" si="148"/>
        <v>#N/A</v>
      </c>
      <c r="C225" s="67" t="e">
        <f t="shared" si="146"/>
        <v>#N/A</v>
      </c>
      <c r="D225" s="67"/>
      <c r="E225" s="67" t="e">
        <f>IF(C225&lt;&gt;" ",$B$9, " ")</f>
        <v>#N/A</v>
      </c>
      <c r="F225" s="68" t="e">
        <f>IF(C225&lt;&gt;" ",((10.4394*(($C225^1.852)/(($B$59^1.852)*(VLOOKUP($B$17,'Hidden Data'!$A$4:$E$17,(IF($B$18="SCH 40",3,IF($B$18="SCH 80",4,5))))^4.8655))*$B$16))+IF($B$15&lt;2,0,(10.4394*((($C$19/100*$C225)^1.852)/(($B$59^1.852)*(VLOOKUP($B$20,'Hidden Data'!$A$4:$E$17,(IF($B$21="SCH 40",3,IF($B$21="SCH 80",4,5))))^4.8655))*$B$19)))+IF($B$15&lt;3,0,(10.4394*((($C$22/100*$C225)^1.852)/(($B$59^1.852)*(VLOOKUP($B$23,'Hidden Data'!$A$4:$E$17,(IF($B$24="SCH 40",3,IF($B$24="SCH 80",4,5))))^4.8655))*$B$22)))+K225+L225+M225+P225+Q225+R225+S225+T225)*(1+$B$42/100), " ")</f>
        <v>#N/A</v>
      </c>
      <c r="G225" s="68" t="e">
        <f t="shared" si="147"/>
        <v>#N/A</v>
      </c>
      <c r="H225" s="68"/>
      <c r="I225" s="68" t="e">
        <f t="shared" si="78"/>
        <v>#N/A</v>
      </c>
      <c r="J225" s="68" t="e">
        <f>IF(C225&lt;&gt;" ",IF($B$48="Spider Valve",($C225/448.83*(('Spider Valve Sizing'!$B$10^2*19.64*$B$60*SQRT($B$49))/'Spider Valve Sizing'!$B$25))^2/(2*$B$60^2*(PI()/4*('Spider Valve Sizing'!$B$10/12)^2)^2*32.2),0)," ")</f>
        <v>#N/A</v>
      </c>
      <c r="K225" s="68" t="e">
        <f>IF(C225&lt;&gt;" ",(IF($B$26="No",0,(10.4394*(((1/$B$27*$C225)^1.852)/(($B$59^1.852)*(VLOOKUP($B$29,'Hidden Data'!$A$4:$E$17,(IF($B$30="SCH 40",3,IF($B$30="SCH 80",4,5))))^4.8655))*($B$28/3)))))," ")</f>
        <v>#N/A</v>
      </c>
      <c r="L225" s="67" t="e">
        <f t="shared" si="79"/>
        <v>#N/A</v>
      </c>
      <c r="M225" s="67" t="e">
        <f t="shared" si="80"/>
        <v>#N/A</v>
      </c>
      <c r="N225" s="69">
        <f>IF($B$48="Low Pressure Pipe",(IF($C225&lt;&gt;" ",($B$50*$AC$564)," ")),IF($B$48="Spider Valve",(IF($C225&lt;&gt;" ",(($B$60*(PI()/4*'Spider Valve Sizing'!$B$10^2)/144*SQRT(2*32.2*$B$49))*448.83)/(('Spider Valve Sizing'!$B$10^2*19.64*$B$60*SQRT($B$49))/'Spider Valve Sizing'!$B$25)," ")),IF(AND(OR($B$48="Non-Pressurized",$B$48="force main")=TRUE,$C$49="yes"),$F$49,NA())))</f>
        <v>30</v>
      </c>
      <c r="O225" s="68" t="e">
        <f t="shared" si="81"/>
        <v>#N/A</v>
      </c>
      <c r="P225" s="68" t="e">
        <f>IF($C225&lt;&gt;" ",IF($A$34="",0,(10.4394*((($C225*$D$34/100)^1.852)/(($B$59^1.852)*(VLOOKUP($B$34,'Hidden Data'!$A$4:$E$17,(IF($B$18="SCH 40",3,IF($B$18="SCH 80",4,5))))^4.8655))*'Hidden Data'!$E$118)))," ")</f>
        <v>#N/A</v>
      </c>
      <c r="Q225" s="68" t="e">
        <f>IF($C225&lt;&gt;" ",IF($A$35="",0,(10.4394*((($C225*$D$35/100)^1.852)/(($B$59^1.852)*(VLOOKUP($B$35,'Hidden Data'!$A$4:$E$17,(IF($B$18="SCH 40",3,IF($B$18="SCH 80",4,5))))^4.8655))*'Hidden Data'!$E$119)))," ")</f>
        <v>#N/A</v>
      </c>
      <c r="R225" s="68" t="e">
        <f>IF($C225&lt;&gt;" ",IF($A$36="",0,(10.4394*((($C225*$D$36/100)^1.852)/(($B$59^1.852)*(VLOOKUP($B$36,'Hidden Data'!$A$4:$E$17,(IF($B$18="SCH 40",3,IF($B$18="SCH 80",4,5))))^4.8655))*'Hidden Data'!$E$120)))," ")</f>
        <v>#N/A</v>
      </c>
      <c r="S225" s="68" t="e">
        <f>IF($C225&lt;&gt;" ",IF($A$37="",0,(10.4394*((($C225*$D$37/100)^1.852)/(($B$59^1.852)*(VLOOKUP($B$37,'Hidden Data'!$A$4:$E$17,(IF($B$18="SCH 40",3,IF($B$18="SCH 80",4,5))))^4.8655))*'Hidden Data'!$E$121)))," ")</f>
        <v>#N/A</v>
      </c>
      <c r="T225" s="68" t="e">
        <f>IF($C225&lt;&gt;" ",IF($A$38="",0,(10.4394*((($C225*$D$38/100)^1.852)/(($B$59^1.852)*(VLOOKUP($B$38,'Hidden Data'!$A$4:$E$17,(IF($B$18="SCH 40",3,IF($B$18="SCH 80",4,5))))^4.8655))*'Hidden Data'!$E$122)))," ")</f>
        <v>#N/A</v>
      </c>
      <c r="U225" s="67" t="e">
        <f t="shared" si="82"/>
        <v>#N/A</v>
      </c>
      <c r="V225" s="175" t="e">
        <f t="shared" si="84"/>
        <v>#N/A</v>
      </c>
      <c r="W225" s="175" t="e">
        <f t="shared" si="85"/>
        <v>#N/A</v>
      </c>
      <c r="Z225" s="141" t="e">
        <f t="shared" si="87"/>
        <v>#N/A</v>
      </c>
      <c r="AA225" s="141" t="e">
        <f t="shared" si="88"/>
        <v>#N/A</v>
      </c>
      <c r="AB225" s="153" t="e">
        <f t="shared" si="89"/>
        <v>#N/A</v>
      </c>
      <c r="AC225" s="154" t="e">
        <f t="shared" si="90"/>
        <v>#N/A</v>
      </c>
      <c r="AD225" s="164" t="e">
        <f t="shared" si="91"/>
        <v>#N/A</v>
      </c>
      <c r="AE225" s="165" t="e">
        <f t="shared" si="92"/>
        <v>#N/A</v>
      </c>
      <c r="AF225" s="154" t="e">
        <f t="shared" si="93"/>
        <v>#N/A</v>
      </c>
      <c r="AG225" s="154" t="e">
        <f t="shared" si="94"/>
        <v>#N/A</v>
      </c>
      <c r="AH225" s="164" t="e">
        <f t="shared" si="95"/>
        <v>#N/A</v>
      </c>
      <c r="AI225" s="165" t="e">
        <f t="shared" si="96"/>
        <v>#N/A</v>
      </c>
      <c r="AJ225" s="154" t="e">
        <f t="shared" si="97"/>
        <v>#N/A</v>
      </c>
      <c r="AK225" s="154" t="e">
        <f t="shared" si="98"/>
        <v>#N/A</v>
      </c>
      <c r="AL225" s="164" t="e">
        <f t="shared" si="99"/>
        <v>#N/A</v>
      </c>
      <c r="AM225" s="165" t="e">
        <f t="shared" si="100"/>
        <v>#N/A</v>
      </c>
      <c r="AN225" s="154" t="e">
        <f t="shared" si="101"/>
        <v>#N/A</v>
      </c>
      <c r="AO225" s="155" t="e">
        <f t="shared" si="102"/>
        <v>#N/A</v>
      </c>
      <c r="AP225" s="153" t="e">
        <f t="shared" si="103"/>
        <v>#N/A</v>
      </c>
      <c r="AQ225" s="154" t="e">
        <f t="shared" si="104"/>
        <v>#N/A</v>
      </c>
      <c r="AR225" s="164" t="e">
        <f t="shared" si="105"/>
        <v>#N/A</v>
      </c>
      <c r="AS225" s="165" t="e">
        <f t="shared" si="106"/>
        <v>#N/A</v>
      </c>
      <c r="AT225" s="154" t="e">
        <f t="shared" si="107"/>
        <v>#N/A</v>
      </c>
      <c r="AU225" s="154" t="e">
        <f t="shared" si="108"/>
        <v>#N/A</v>
      </c>
      <c r="AV225" s="164" t="e">
        <f t="shared" si="109"/>
        <v>#N/A</v>
      </c>
      <c r="AW225" s="165" t="e">
        <f t="shared" si="110"/>
        <v>#N/A</v>
      </c>
      <c r="AX225" s="154" t="e">
        <f t="shared" si="111"/>
        <v>#N/A</v>
      </c>
      <c r="AY225" s="154" t="e">
        <f t="shared" si="112"/>
        <v>#N/A</v>
      </c>
      <c r="AZ225" s="164" t="e">
        <f t="shared" si="113"/>
        <v>#N/A</v>
      </c>
      <c r="BA225" s="165" t="e">
        <f t="shared" si="114"/>
        <v>#N/A</v>
      </c>
      <c r="BB225" s="154" t="e">
        <f t="shared" si="115"/>
        <v>#N/A</v>
      </c>
      <c r="BC225" s="155" t="e">
        <f t="shared" si="116"/>
        <v>#N/A</v>
      </c>
      <c r="BD225" s="153" t="e">
        <f t="shared" si="117"/>
        <v>#N/A</v>
      </c>
      <c r="BE225" s="154" t="e">
        <f t="shared" si="118"/>
        <v>#N/A</v>
      </c>
      <c r="BF225" s="164" t="e">
        <f t="shared" si="119"/>
        <v>#N/A</v>
      </c>
      <c r="BG225" s="165" t="e">
        <f t="shared" si="120"/>
        <v>#N/A</v>
      </c>
      <c r="BH225" s="154" t="e">
        <f t="shared" si="121"/>
        <v>#N/A</v>
      </c>
      <c r="BI225" s="154" t="e">
        <f t="shared" si="122"/>
        <v>#N/A</v>
      </c>
      <c r="BJ225" s="164" t="e">
        <f t="shared" si="123"/>
        <v>#N/A</v>
      </c>
      <c r="BK225" s="165" t="e">
        <f t="shared" si="124"/>
        <v>#N/A</v>
      </c>
      <c r="BL225" s="154" t="e">
        <f t="shared" si="125"/>
        <v>#N/A</v>
      </c>
      <c r="BM225" s="154" t="e">
        <f t="shared" si="126"/>
        <v>#N/A</v>
      </c>
      <c r="BN225" s="164" t="e">
        <f t="shared" si="127"/>
        <v>#N/A</v>
      </c>
      <c r="BO225" s="165" t="e">
        <f t="shared" si="128"/>
        <v>#N/A</v>
      </c>
      <c r="BP225" s="154" t="e">
        <f t="shared" si="129"/>
        <v>#N/A</v>
      </c>
      <c r="BQ225" s="155" t="e">
        <f t="shared" si="130"/>
        <v>#N/A</v>
      </c>
      <c r="BR225" s="153" t="e">
        <f t="shared" si="131"/>
        <v>#N/A</v>
      </c>
      <c r="BS225" s="154" t="e">
        <f t="shared" si="132"/>
        <v>#N/A</v>
      </c>
      <c r="BT225" s="164" t="e">
        <f t="shared" si="133"/>
        <v>#N/A</v>
      </c>
      <c r="BU225" s="165" t="e">
        <f t="shared" si="134"/>
        <v>#N/A</v>
      </c>
      <c r="BV225" s="154" t="e">
        <f t="shared" si="135"/>
        <v>#N/A</v>
      </c>
      <c r="BW225" s="154" t="e">
        <f t="shared" si="136"/>
        <v>#N/A</v>
      </c>
      <c r="BX225" s="164" t="e">
        <f t="shared" si="137"/>
        <v>#N/A</v>
      </c>
      <c r="BY225" s="165" t="e">
        <f t="shared" si="138"/>
        <v>#N/A</v>
      </c>
      <c r="BZ225" s="154" t="e">
        <f t="shared" si="139"/>
        <v>#N/A</v>
      </c>
      <c r="CA225" s="154" t="e">
        <f t="shared" si="140"/>
        <v>#N/A</v>
      </c>
      <c r="CB225" s="164" t="e">
        <f t="shared" si="141"/>
        <v>#N/A</v>
      </c>
      <c r="CC225" s="165" t="e">
        <f t="shared" si="142"/>
        <v>#N/A</v>
      </c>
      <c r="CD225" s="154" t="e">
        <f t="shared" si="143"/>
        <v>#N/A</v>
      </c>
      <c r="CE225" s="155" t="e">
        <f t="shared" si="144"/>
        <v>#N/A</v>
      </c>
    </row>
    <row r="226" spans="2:83" s="59" customFormat="1" hidden="1" x14ac:dyDescent="0.2">
      <c r="B226" s="59" t="e">
        <f t="shared" si="148"/>
        <v>#N/A</v>
      </c>
      <c r="C226" s="67" t="e">
        <f t="shared" si="146"/>
        <v>#N/A</v>
      </c>
      <c r="D226" s="67"/>
      <c r="E226" s="67" t="e">
        <f>IF(C226&lt;&gt;" ",$B$9, " ")</f>
        <v>#N/A</v>
      </c>
      <c r="F226" s="68" t="e">
        <f>IF(C226&lt;&gt;" ",((10.4394*(($C226^1.852)/(($B$59^1.852)*(VLOOKUP($B$17,'Hidden Data'!$A$4:$E$17,(IF($B$18="SCH 40",3,IF($B$18="SCH 80",4,5))))^4.8655))*$B$16))+IF($B$15&lt;2,0,(10.4394*((($C$19/100*$C226)^1.852)/(($B$59^1.852)*(VLOOKUP($B$20,'Hidden Data'!$A$4:$E$17,(IF($B$21="SCH 40",3,IF($B$21="SCH 80",4,5))))^4.8655))*$B$19)))+IF($B$15&lt;3,0,(10.4394*((($C$22/100*$C226)^1.852)/(($B$59^1.852)*(VLOOKUP($B$23,'Hidden Data'!$A$4:$E$17,(IF($B$24="SCH 40",3,IF($B$24="SCH 80",4,5))))^4.8655))*$B$22)))+K226+L226+M226+P226+Q226+R226+S226+T226)*(1+$B$42/100), " ")</f>
        <v>#N/A</v>
      </c>
      <c r="G226" s="68" t="e">
        <f t="shared" si="147"/>
        <v>#N/A</v>
      </c>
      <c r="H226" s="68"/>
      <c r="I226" s="68" t="e">
        <f t="shared" si="78"/>
        <v>#N/A</v>
      </c>
      <c r="J226" s="68" t="e">
        <f>IF(C226&lt;&gt;" ",IF($B$48="Spider Valve",($C226/448.83*(('Spider Valve Sizing'!$B$10^2*19.64*$B$60*SQRT($B$49))/'Spider Valve Sizing'!$B$25))^2/(2*$B$60^2*(PI()/4*('Spider Valve Sizing'!$B$10/12)^2)^2*32.2),0)," ")</f>
        <v>#N/A</v>
      </c>
      <c r="K226" s="68" t="e">
        <f>IF(C226&lt;&gt;" ",(IF($B$26="No",0,(10.4394*(((1/$B$27*$C226)^1.852)/(($B$59^1.852)*(VLOOKUP($B$29,'Hidden Data'!$A$4:$E$17,(IF($B$30="SCH 40",3,IF($B$30="SCH 80",4,5))))^4.8655))*($B$28/3)))))," ")</f>
        <v>#N/A</v>
      </c>
      <c r="L226" s="67" t="e">
        <f t="shared" si="79"/>
        <v>#N/A</v>
      </c>
      <c r="M226" s="67" t="e">
        <f t="shared" si="80"/>
        <v>#N/A</v>
      </c>
      <c r="N226" s="69">
        <f>IF($B$48="Low Pressure Pipe",(IF($C226&lt;&gt;" ",($B$50*$AC$564)," ")),IF($B$48="Spider Valve",(IF($C226&lt;&gt;" ",(($B$60*(PI()/4*'Spider Valve Sizing'!$B$10^2)/144*SQRT(2*32.2*$B$49))*448.83)/(('Spider Valve Sizing'!$B$10^2*19.64*$B$60*SQRT($B$49))/'Spider Valve Sizing'!$B$25)," ")),IF(AND(OR($B$48="Non-Pressurized",$B$48="force main")=TRUE,$C$49="yes"),$F$49,NA())))</f>
        <v>30</v>
      </c>
      <c r="O226" s="68" t="e">
        <f t="shared" si="81"/>
        <v>#N/A</v>
      </c>
      <c r="P226" s="68" t="e">
        <f>IF($C226&lt;&gt;" ",IF($A$34="",0,(10.4394*((($C226*$D$34/100)^1.852)/(($B$59^1.852)*(VLOOKUP($B$34,'Hidden Data'!$A$4:$E$17,(IF($B$18="SCH 40",3,IF($B$18="SCH 80",4,5))))^4.8655))*'Hidden Data'!$E$118)))," ")</f>
        <v>#N/A</v>
      </c>
      <c r="Q226" s="68" t="e">
        <f>IF($C226&lt;&gt;" ",IF($A$35="",0,(10.4394*((($C226*$D$35/100)^1.852)/(($B$59^1.852)*(VLOOKUP($B$35,'Hidden Data'!$A$4:$E$17,(IF($B$18="SCH 40",3,IF($B$18="SCH 80",4,5))))^4.8655))*'Hidden Data'!$E$119)))," ")</f>
        <v>#N/A</v>
      </c>
      <c r="R226" s="68" t="e">
        <f>IF($C226&lt;&gt;" ",IF($A$36="",0,(10.4394*((($C226*$D$36/100)^1.852)/(($B$59^1.852)*(VLOOKUP($B$36,'Hidden Data'!$A$4:$E$17,(IF($B$18="SCH 40",3,IF($B$18="SCH 80",4,5))))^4.8655))*'Hidden Data'!$E$120)))," ")</f>
        <v>#N/A</v>
      </c>
      <c r="S226" s="68" t="e">
        <f>IF($C226&lt;&gt;" ",IF($A$37="",0,(10.4394*((($C226*$D$37/100)^1.852)/(($B$59^1.852)*(VLOOKUP($B$37,'Hidden Data'!$A$4:$E$17,(IF($B$18="SCH 40",3,IF($B$18="SCH 80",4,5))))^4.8655))*'Hidden Data'!$E$121)))," ")</f>
        <v>#N/A</v>
      </c>
      <c r="T226" s="68" t="e">
        <f>IF($C226&lt;&gt;" ",IF($A$38="",0,(10.4394*((($C226*$D$38/100)^1.852)/(($B$59^1.852)*(VLOOKUP($B$38,'Hidden Data'!$A$4:$E$17,(IF($B$18="SCH 40",3,IF($B$18="SCH 80",4,5))))^4.8655))*'Hidden Data'!$E$122)))," ")</f>
        <v>#N/A</v>
      </c>
      <c r="U226" s="67" t="e">
        <f t="shared" si="82"/>
        <v>#N/A</v>
      </c>
      <c r="V226" s="175" t="e">
        <f t="shared" si="84"/>
        <v>#N/A</v>
      </c>
      <c r="W226" s="175" t="e">
        <f t="shared" si="85"/>
        <v>#N/A</v>
      </c>
      <c r="Z226" s="141" t="e">
        <f t="shared" si="87"/>
        <v>#N/A</v>
      </c>
      <c r="AA226" s="141" t="e">
        <f t="shared" si="88"/>
        <v>#N/A</v>
      </c>
      <c r="AB226" s="153" t="e">
        <f t="shared" si="89"/>
        <v>#N/A</v>
      </c>
      <c r="AC226" s="154" t="e">
        <f t="shared" si="90"/>
        <v>#N/A</v>
      </c>
      <c r="AD226" s="164" t="e">
        <f t="shared" si="91"/>
        <v>#N/A</v>
      </c>
      <c r="AE226" s="165" t="e">
        <f t="shared" si="92"/>
        <v>#N/A</v>
      </c>
      <c r="AF226" s="154" t="e">
        <f t="shared" si="93"/>
        <v>#N/A</v>
      </c>
      <c r="AG226" s="154" t="e">
        <f t="shared" si="94"/>
        <v>#N/A</v>
      </c>
      <c r="AH226" s="164" t="e">
        <f t="shared" si="95"/>
        <v>#N/A</v>
      </c>
      <c r="AI226" s="165" t="e">
        <f t="shared" si="96"/>
        <v>#N/A</v>
      </c>
      <c r="AJ226" s="154" t="e">
        <f t="shared" si="97"/>
        <v>#N/A</v>
      </c>
      <c r="AK226" s="154" t="e">
        <f t="shared" si="98"/>
        <v>#N/A</v>
      </c>
      <c r="AL226" s="164" t="e">
        <f t="shared" si="99"/>
        <v>#N/A</v>
      </c>
      <c r="AM226" s="165" t="e">
        <f t="shared" si="100"/>
        <v>#N/A</v>
      </c>
      <c r="AN226" s="154" t="e">
        <f t="shared" si="101"/>
        <v>#N/A</v>
      </c>
      <c r="AO226" s="155" t="e">
        <f t="shared" si="102"/>
        <v>#N/A</v>
      </c>
      <c r="AP226" s="153" t="e">
        <f t="shared" si="103"/>
        <v>#N/A</v>
      </c>
      <c r="AQ226" s="154" t="e">
        <f t="shared" si="104"/>
        <v>#N/A</v>
      </c>
      <c r="AR226" s="164" t="e">
        <f t="shared" si="105"/>
        <v>#N/A</v>
      </c>
      <c r="AS226" s="165" t="e">
        <f t="shared" si="106"/>
        <v>#N/A</v>
      </c>
      <c r="AT226" s="154" t="e">
        <f t="shared" si="107"/>
        <v>#N/A</v>
      </c>
      <c r="AU226" s="154" t="e">
        <f t="shared" si="108"/>
        <v>#N/A</v>
      </c>
      <c r="AV226" s="164" t="e">
        <f t="shared" si="109"/>
        <v>#N/A</v>
      </c>
      <c r="AW226" s="165" t="e">
        <f t="shared" si="110"/>
        <v>#N/A</v>
      </c>
      <c r="AX226" s="154" t="e">
        <f t="shared" si="111"/>
        <v>#N/A</v>
      </c>
      <c r="AY226" s="154" t="e">
        <f t="shared" si="112"/>
        <v>#N/A</v>
      </c>
      <c r="AZ226" s="164" t="e">
        <f t="shared" si="113"/>
        <v>#N/A</v>
      </c>
      <c r="BA226" s="165" t="e">
        <f t="shared" si="114"/>
        <v>#N/A</v>
      </c>
      <c r="BB226" s="154" t="e">
        <f t="shared" si="115"/>
        <v>#N/A</v>
      </c>
      <c r="BC226" s="155" t="e">
        <f t="shared" si="116"/>
        <v>#N/A</v>
      </c>
      <c r="BD226" s="153" t="e">
        <f t="shared" si="117"/>
        <v>#N/A</v>
      </c>
      <c r="BE226" s="154" t="e">
        <f t="shared" si="118"/>
        <v>#N/A</v>
      </c>
      <c r="BF226" s="164" t="e">
        <f t="shared" si="119"/>
        <v>#N/A</v>
      </c>
      <c r="BG226" s="165" t="e">
        <f t="shared" si="120"/>
        <v>#N/A</v>
      </c>
      <c r="BH226" s="154" t="e">
        <f t="shared" si="121"/>
        <v>#N/A</v>
      </c>
      <c r="BI226" s="154" t="e">
        <f t="shared" si="122"/>
        <v>#N/A</v>
      </c>
      <c r="BJ226" s="164" t="e">
        <f t="shared" si="123"/>
        <v>#N/A</v>
      </c>
      <c r="BK226" s="165" t="e">
        <f t="shared" si="124"/>
        <v>#N/A</v>
      </c>
      <c r="BL226" s="154" t="e">
        <f t="shared" si="125"/>
        <v>#N/A</v>
      </c>
      <c r="BM226" s="154" t="e">
        <f t="shared" si="126"/>
        <v>#N/A</v>
      </c>
      <c r="BN226" s="164" t="e">
        <f t="shared" si="127"/>
        <v>#N/A</v>
      </c>
      <c r="BO226" s="165" t="e">
        <f t="shared" si="128"/>
        <v>#N/A</v>
      </c>
      <c r="BP226" s="154" t="e">
        <f t="shared" si="129"/>
        <v>#N/A</v>
      </c>
      <c r="BQ226" s="155" t="e">
        <f t="shared" si="130"/>
        <v>#N/A</v>
      </c>
      <c r="BR226" s="153" t="e">
        <f t="shared" si="131"/>
        <v>#N/A</v>
      </c>
      <c r="BS226" s="154" t="e">
        <f t="shared" si="132"/>
        <v>#N/A</v>
      </c>
      <c r="BT226" s="164" t="e">
        <f t="shared" si="133"/>
        <v>#N/A</v>
      </c>
      <c r="BU226" s="165" t="e">
        <f t="shared" si="134"/>
        <v>#N/A</v>
      </c>
      <c r="BV226" s="154" t="e">
        <f t="shared" si="135"/>
        <v>#N/A</v>
      </c>
      <c r="BW226" s="154" t="e">
        <f t="shared" si="136"/>
        <v>#N/A</v>
      </c>
      <c r="BX226" s="164" t="e">
        <f t="shared" si="137"/>
        <v>#N/A</v>
      </c>
      <c r="BY226" s="165" t="e">
        <f t="shared" si="138"/>
        <v>#N/A</v>
      </c>
      <c r="BZ226" s="154" t="e">
        <f t="shared" si="139"/>
        <v>#N/A</v>
      </c>
      <c r="CA226" s="154" t="e">
        <f t="shared" si="140"/>
        <v>#N/A</v>
      </c>
      <c r="CB226" s="164" t="e">
        <f t="shared" si="141"/>
        <v>#N/A</v>
      </c>
      <c r="CC226" s="165" t="e">
        <f t="shared" si="142"/>
        <v>#N/A</v>
      </c>
      <c r="CD226" s="154" t="e">
        <f t="shared" si="143"/>
        <v>#N/A</v>
      </c>
      <c r="CE226" s="155" t="e">
        <f t="shared" si="144"/>
        <v>#N/A</v>
      </c>
    </row>
    <row r="227" spans="2:83" s="59" customFormat="1" hidden="1" x14ac:dyDescent="0.2">
      <c r="B227" s="59" t="e">
        <f t="shared" si="148"/>
        <v>#N/A</v>
      </c>
      <c r="C227" s="67" t="e">
        <f t="shared" si="146"/>
        <v>#N/A</v>
      </c>
      <c r="D227" s="67"/>
      <c r="E227" s="67" t="e">
        <f>IF(C227&lt;&gt;" ",$B$9, " ")</f>
        <v>#N/A</v>
      </c>
      <c r="F227" s="68" t="e">
        <f>IF(C227&lt;&gt;" ",((10.4394*(($C227^1.852)/(($B$59^1.852)*(VLOOKUP($B$17,'Hidden Data'!$A$4:$E$17,(IF($B$18="SCH 40",3,IF($B$18="SCH 80",4,5))))^4.8655))*$B$16))+IF($B$15&lt;2,0,(10.4394*((($C$19/100*$C227)^1.852)/(($B$59^1.852)*(VLOOKUP($B$20,'Hidden Data'!$A$4:$E$17,(IF($B$21="SCH 40",3,IF($B$21="SCH 80",4,5))))^4.8655))*$B$19)))+IF($B$15&lt;3,0,(10.4394*((($C$22/100*$C227)^1.852)/(($B$59^1.852)*(VLOOKUP($B$23,'Hidden Data'!$A$4:$E$17,(IF($B$24="SCH 40",3,IF($B$24="SCH 80",4,5))))^4.8655))*$B$22)))+K227+L227+M227+P227+Q227+R227+S227+T227)*(1+$B$42/100), " ")</f>
        <v>#N/A</v>
      </c>
      <c r="G227" s="68" t="e">
        <f t="shared" si="147"/>
        <v>#N/A</v>
      </c>
      <c r="H227" s="68"/>
      <c r="I227" s="68" t="e">
        <f t="shared" si="78"/>
        <v>#N/A</v>
      </c>
      <c r="J227" s="68" t="e">
        <f>IF(C227&lt;&gt;" ",IF($B$48="Spider Valve",($C227/448.83*(('Spider Valve Sizing'!$B$10^2*19.64*$B$60*SQRT($B$49))/'Spider Valve Sizing'!$B$25))^2/(2*$B$60^2*(PI()/4*('Spider Valve Sizing'!$B$10/12)^2)^2*32.2),0)," ")</f>
        <v>#N/A</v>
      </c>
      <c r="K227" s="68" t="e">
        <f>IF(C227&lt;&gt;" ",(IF($B$26="No",0,(10.4394*(((1/$B$27*$C227)^1.852)/(($B$59^1.852)*(VLOOKUP($B$29,'Hidden Data'!$A$4:$E$17,(IF($B$30="SCH 40",3,IF($B$30="SCH 80",4,5))))^4.8655))*($B$28/3)))))," ")</f>
        <v>#N/A</v>
      </c>
      <c r="L227" s="67" t="e">
        <f t="shared" si="79"/>
        <v>#N/A</v>
      </c>
      <c r="M227" s="67" t="e">
        <f t="shared" si="80"/>
        <v>#N/A</v>
      </c>
      <c r="N227" s="69">
        <f>IF($B$48="Low Pressure Pipe",(IF($C227&lt;&gt;" ",($B$50*$AC$564)," ")),IF($B$48="Spider Valve",(IF($C227&lt;&gt;" ",(($B$60*(PI()/4*'Spider Valve Sizing'!$B$10^2)/144*SQRT(2*32.2*$B$49))*448.83)/(('Spider Valve Sizing'!$B$10^2*19.64*$B$60*SQRT($B$49))/'Spider Valve Sizing'!$B$25)," ")),IF(AND(OR($B$48="Non-Pressurized",$B$48="force main")=TRUE,$C$49="yes"),$F$49,NA())))</f>
        <v>30</v>
      </c>
      <c r="O227" s="68" t="e">
        <f t="shared" si="81"/>
        <v>#N/A</v>
      </c>
      <c r="P227" s="68" t="e">
        <f>IF($C227&lt;&gt;" ",IF($A$34="",0,(10.4394*((($C227*$D$34/100)^1.852)/(($B$59^1.852)*(VLOOKUP($B$34,'Hidden Data'!$A$4:$E$17,(IF($B$18="SCH 40",3,IF($B$18="SCH 80",4,5))))^4.8655))*'Hidden Data'!$E$118)))," ")</f>
        <v>#N/A</v>
      </c>
      <c r="Q227" s="68" t="e">
        <f>IF($C227&lt;&gt;" ",IF($A$35="",0,(10.4394*((($C227*$D$35/100)^1.852)/(($B$59^1.852)*(VLOOKUP($B$35,'Hidden Data'!$A$4:$E$17,(IF($B$18="SCH 40",3,IF($B$18="SCH 80",4,5))))^4.8655))*'Hidden Data'!$E$119)))," ")</f>
        <v>#N/A</v>
      </c>
      <c r="R227" s="68" t="e">
        <f>IF($C227&lt;&gt;" ",IF($A$36="",0,(10.4394*((($C227*$D$36/100)^1.852)/(($B$59^1.852)*(VLOOKUP($B$36,'Hidden Data'!$A$4:$E$17,(IF($B$18="SCH 40",3,IF($B$18="SCH 80",4,5))))^4.8655))*'Hidden Data'!$E$120)))," ")</f>
        <v>#N/A</v>
      </c>
      <c r="S227" s="68" t="e">
        <f>IF($C227&lt;&gt;" ",IF($A$37="",0,(10.4394*((($C227*$D$37/100)^1.852)/(($B$59^1.852)*(VLOOKUP($B$37,'Hidden Data'!$A$4:$E$17,(IF($B$18="SCH 40",3,IF($B$18="SCH 80",4,5))))^4.8655))*'Hidden Data'!$E$121)))," ")</f>
        <v>#N/A</v>
      </c>
      <c r="T227" s="68" t="e">
        <f>IF($C227&lt;&gt;" ",IF($A$38="",0,(10.4394*((($C227*$D$38/100)^1.852)/(($B$59^1.852)*(VLOOKUP($B$38,'Hidden Data'!$A$4:$E$17,(IF($B$18="SCH 40",3,IF($B$18="SCH 80",4,5))))^4.8655))*'Hidden Data'!$E$122)))," ")</f>
        <v>#N/A</v>
      </c>
      <c r="U227" s="67" t="e">
        <f t="shared" si="82"/>
        <v>#N/A</v>
      </c>
      <c r="V227" s="175" t="e">
        <f t="shared" si="84"/>
        <v>#N/A</v>
      </c>
      <c r="W227" s="175" t="e">
        <f t="shared" si="85"/>
        <v>#N/A</v>
      </c>
      <c r="Z227" s="141" t="e">
        <f t="shared" si="87"/>
        <v>#N/A</v>
      </c>
      <c r="AA227" s="141" t="e">
        <f t="shared" si="88"/>
        <v>#N/A</v>
      </c>
      <c r="AB227" s="153" t="e">
        <f t="shared" si="89"/>
        <v>#N/A</v>
      </c>
      <c r="AC227" s="154" t="e">
        <f t="shared" si="90"/>
        <v>#N/A</v>
      </c>
      <c r="AD227" s="164" t="e">
        <f t="shared" si="91"/>
        <v>#N/A</v>
      </c>
      <c r="AE227" s="165" t="e">
        <f t="shared" si="92"/>
        <v>#N/A</v>
      </c>
      <c r="AF227" s="154" t="e">
        <f t="shared" si="93"/>
        <v>#N/A</v>
      </c>
      <c r="AG227" s="154" t="e">
        <f t="shared" si="94"/>
        <v>#N/A</v>
      </c>
      <c r="AH227" s="164" t="e">
        <f t="shared" si="95"/>
        <v>#N/A</v>
      </c>
      <c r="AI227" s="165" t="e">
        <f t="shared" si="96"/>
        <v>#N/A</v>
      </c>
      <c r="AJ227" s="154" t="e">
        <f t="shared" si="97"/>
        <v>#N/A</v>
      </c>
      <c r="AK227" s="154" t="e">
        <f t="shared" si="98"/>
        <v>#N/A</v>
      </c>
      <c r="AL227" s="164" t="e">
        <f t="shared" si="99"/>
        <v>#N/A</v>
      </c>
      <c r="AM227" s="165" t="e">
        <f t="shared" si="100"/>
        <v>#N/A</v>
      </c>
      <c r="AN227" s="154" t="e">
        <f t="shared" si="101"/>
        <v>#N/A</v>
      </c>
      <c r="AO227" s="155" t="e">
        <f t="shared" si="102"/>
        <v>#N/A</v>
      </c>
      <c r="AP227" s="153" t="e">
        <f t="shared" si="103"/>
        <v>#N/A</v>
      </c>
      <c r="AQ227" s="154" t="e">
        <f t="shared" si="104"/>
        <v>#N/A</v>
      </c>
      <c r="AR227" s="164" t="e">
        <f t="shared" si="105"/>
        <v>#N/A</v>
      </c>
      <c r="AS227" s="165" t="e">
        <f t="shared" si="106"/>
        <v>#N/A</v>
      </c>
      <c r="AT227" s="154" t="e">
        <f t="shared" si="107"/>
        <v>#N/A</v>
      </c>
      <c r="AU227" s="154" t="e">
        <f t="shared" si="108"/>
        <v>#N/A</v>
      </c>
      <c r="AV227" s="164" t="e">
        <f t="shared" si="109"/>
        <v>#N/A</v>
      </c>
      <c r="AW227" s="165" t="e">
        <f t="shared" si="110"/>
        <v>#N/A</v>
      </c>
      <c r="AX227" s="154" t="e">
        <f t="shared" si="111"/>
        <v>#N/A</v>
      </c>
      <c r="AY227" s="154" t="e">
        <f t="shared" si="112"/>
        <v>#N/A</v>
      </c>
      <c r="AZ227" s="164" t="e">
        <f t="shared" si="113"/>
        <v>#N/A</v>
      </c>
      <c r="BA227" s="165" t="e">
        <f t="shared" si="114"/>
        <v>#N/A</v>
      </c>
      <c r="BB227" s="154" t="e">
        <f t="shared" si="115"/>
        <v>#N/A</v>
      </c>
      <c r="BC227" s="155" t="e">
        <f t="shared" si="116"/>
        <v>#N/A</v>
      </c>
      <c r="BD227" s="153" t="e">
        <f t="shared" si="117"/>
        <v>#N/A</v>
      </c>
      <c r="BE227" s="154" t="e">
        <f t="shared" si="118"/>
        <v>#N/A</v>
      </c>
      <c r="BF227" s="164" t="e">
        <f t="shared" si="119"/>
        <v>#N/A</v>
      </c>
      <c r="BG227" s="165" t="e">
        <f t="shared" si="120"/>
        <v>#N/A</v>
      </c>
      <c r="BH227" s="154" t="e">
        <f t="shared" si="121"/>
        <v>#N/A</v>
      </c>
      <c r="BI227" s="154" t="e">
        <f t="shared" si="122"/>
        <v>#N/A</v>
      </c>
      <c r="BJ227" s="164" t="e">
        <f t="shared" si="123"/>
        <v>#N/A</v>
      </c>
      <c r="BK227" s="165" t="e">
        <f t="shared" si="124"/>
        <v>#N/A</v>
      </c>
      <c r="BL227" s="154" t="e">
        <f t="shared" si="125"/>
        <v>#N/A</v>
      </c>
      <c r="BM227" s="154" t="e">
        <f t="shared" si="126"/>
        <v>#N/A</v>
      </c>
      <c r="BN227" s="164" t="e">
        <f t="shared" si="127"/>
        <v>#N/A</v>
      </c>
      <c r="BO227" s="165" t="e">
        <f t="shared" si="128"/>
        <v>#N/A</v>
      </c>
      <c r="BP227" s="154" t="e">
        <f t="shared" si="129"/>
        <v>#N/A</v>
      </c>
      <c r="BQ227" s="155" t="e">
        <f t="shared" si="130"/>
        <v>#N/A</v>
      </c>
      <c r="BR227" s="153" t="e">
        <f t="shared" si="131"/>
        <v>#N/A</v>
      </c>
      <c r="BS227" s="154" t="e">
        <f t="shared" si="132"/>
        <v>#N/A</v>
      </c>
      <c r="BT227" s="164" t="e">
        <f t="shared" si="133"/>
        <v>#N/A</v>
      </c>
      <c r="BU227" s="165" t="e">
        <f t="shared" si="134"/>
        <v>#N/A</v>
      </c>
      <c r="BV227" s="154" t="e">
        <f t="shared" si="135"/>
        <v>#N/A</v>
      </c>
      <c r="BW227" s="154" t="e">
        <f t="shared" si="136"/>
        <v>#N/A</v>
      </c>
      <c r="BX227" s="164" t="e">
        <f t="shared" si="137"/>
        <v>#N/A</v>
      </c>
      <c r="BY227" s="165" t="e">
        <f t="shared" si="138"/>
        <v>#N/A</v>
      </c>
      <c r="BZ227" s="154" t="e">
        <f t="shared" si="139"/>
        <v>#N/A</v>
      </c>
      <c r="CA227" s="154" t="e">
        <f t="shared" si="140"/>
        <v>#N/A</v>
      </c>
      <c r="CB227" s="164" t="e">
        <f t="shared" si="141"/>
        <v>#N/A</v>
      </c>
      <c r="CC227" s="165" t="e">
        <f t="shared" si="142"/>
        <v>#N/A</v>
      </c>
      <c r="CD227" s="154" t="e">
        <f t="shared" si="143"/>
        <v>#N/A</v>
      </c>
      <c r="CE227" s="155" t="e">
        <f t="shared" si="144"/>
        <v>#N/A</v>
      </c>
    </row>
    <row r="228" spans="2:83" s="59" customFormat="1" hidden="1" x14ac:dyDescent="0.2">
      <c r="B228" s="59" t="e">
        <f t="shared" si="148"/>
        <v>#N/A</v>
      </c>
      <c r="C228" s="67" t="e">
        <f t="shared" si="146"/>
        <v>#N/A</v>
      </c>
      <c r="D228" s="67"/>
      <c r="E228" s="67" t="e">
        <f>IF(C228&lt;&gt;" ",$B$9, " ")</f>
        <v>#N/A</v>
      </c>
      <c r="F228" s="68" t="e">
        <f>IF(C228&lt;&gt;" ",((10.4394*(($C228^1.852)/(($B$59^1.852)*(VLOOKUP($B$17,'Hidden Data'!$A$4:$E$17,(IF($B$18="SCH 40",3,IF($B$18="SCH 80",4,5))))^4.8655))*$B$16))+IF($B$15&lt;2,0,(10.4394*((($C$19/100*$C228)^1.852)/(($B$59^1.852)*(VLOOKUP($B$20,'Hidden Data'!$A$4:$E$17,(IF($B$21="SCH 40",3,IF($B$21="SCH 80",4,5))))^4.8655))*$B$19)))+IF($B$15&lt;3,0,(10.4394*((($C$22/100*$C228)^1.852)/(($B$59^1.852)*(VLOOKUP($B$23,'Hidden Data'!$A$4:$E$17,(IF($B$24="SCH 40",3,IF($B$24="SCH 80",4,5))))^4.8655))*$B$22)))+K228+L228+M228+P228+Q228+R228+S228+T228)*(1+$B$42/100), " ")</f>
        <v>#N/A</v>
      </c>
      <c r="G228" s="68" t="e">
        <f t="shared" si="147"/>
        <v>#N/A</v>
      </c>
      <c r="H228" s="68"/>
      <c r="I228" s="68" t="e">
        <f t="shared" si="78"/>
        <v>#N/A</v>
      </c>
      <c r="J228" s="68" t="e">
        <f>IF(C228&lt;&gt;" ",IF($B$48="Spider Valve",($C228/448.83*(('Spider Valve Sizing'!$B$10^2*19.64*$B$60*SQRT($B$49))/'Spider Valve Sizing'!$B$25))^2/(2*$B$60^2*(PI()/4*('Spider Valve Sizing'!$B$10/12)^2)^2*32.2),0)," ")</f>
        <v>#N/A</v>
      </c>
      <c r="K228" s="68" t="e">
        <f>IF(C228&lt;&gt;" ",(IF($B$26="No",0,(10.4394*(((1/$B$27*$C228)^1.852)/(($B$59^1.852)*(VLOOKUP($B$29,'Hidden Data'!$A$4:$E$17,(IF($B$30="SCH 40",3,IF($B$30="SCH 80",4,5))))^4.8655))*($B$28/3)))))," ")</f>
        <v>#N/A</v>
      </c>
      <c r="L228" s="67" t="e">
        <f t="shared" si="79"/>
        <v>#N/A</v>
      </c>
      <c r="M228" s="67" t="e">
        <f t="shared" si="80"/>
        <v>#N/A</v>
      </c>
      <c r="N228" s="69">
        <f>IF($B$48="Low Pressure Pipe",(IF($C228&lt;&gt;" ",($B$50*$AC$564)," ")),IF($B$48="Spider Valve",(IF($C228&lt;&gt;" ",(($B$60*(PI()/4*'Spider Valve Sizing'!$B$10^2)/144*SQRT(2*32.2*$B$49))*448.83)/(('Spider Valve Sizing'!$B$10^2*19.64*$B$60*SQRT($B$49))/'Spider Valve Sizing'!$B$25)," ")),IF(AND(OR($B$48="Non-Pressurized",$B$48="force main")=TRUE,$C$49="yes"),$F$49,NA())))</f>
        <v>30</v>
      </c>
      <c r="O228" s="68" t="e">
        <f t="shared" si="81"/>
        <v>#N/A</v>
      </c>
      <c r="P228" s="68" t="e">
        <f>IF($C228&lt;&gt;" ",IF($A$34="",0,(10.4394*((($C228*$D$34/100)^1.852)/(($B$59^1.852)*(VLOOKUP($B$34,'Hidden Data'!$A$4:$E$17,(IF($B$18="SCH 40",3,IF($B$18="SCH 80",4,5))))^4.8655))*'Hidden Data'!$E$118)))," ")</f>
        <v>#N/A</v>
      </c>
      <c r="Q228" s="68" t="e">
        <f>IF($C228&lt;&gt;" ",IF($A$35="",0,(10.4394*((($C228*$D$35/100)^1.852)/(($B$59^1.852)*(VLOOKUP($B$35,'Hidden Data'!$A$4:$E$17,(IF($B$18="SCH 40",3,IF($B$18="SCH 80",4,5))))^4.8655))*'Hidden Data'!$E$119)))," ")</f>
        <v>#N/A</v>
      </c>
      <c r="R228" s="68" t="e">
        <f>IF($C228&lt;&gt;" ",IF($A$36="",0,(10.4394*((($C228*$D$36/100)^1.852)/(($B$59^1.852)*(VLOOKUP($B$36,'Hidden Data'!$A$4:$E$17,(IF($B$18="SCH 40",3,IF($B$18="SCH 80",4,5))))^4.8655))*'Hidden Data'!$E$120)))," ")</f>
        <v>#N/A</v>
      </c>
      <c r="S228" s="68" t="e">
        <f>IF($C228&lt;&gt;" ",IF($A$37="",0,(10.4394*((($C228*$D$37/100)^1.852)/(($B$59^1.852)*(VLOOKUP($B$37,'Hidden Data'!$A$4:$E$17,(IF($B$18="SCH 40",3,IF($B$18="SCH 80",4,5))))^4.8655))*'Hidden Data'!$E$121)))," ")</f>
        <v>#N/A</v>
      </c>
      <c r="T228" s="68" t="e">
        <f>IF($C228&lt;&gt;" ",IF($A$38="",0,(10.4394*((($C228*$D$38/100)^1.852)/(($B$59^1.852)*(VLOOKUP($B$38,'Hidden Data'!$A$4:$E$17,(IF($B$18="SCH 40",3,IF($B$18="SCH 80",4,5))))^4.8655))*'Hidden Data'!$E$122)))," ")</f>
        <v>#N/A</v>
      </c>
      <c r="U228" s="67" t="e">
        <f t="shared" si="82"/>
        <v>#N/A</v>
      </c>
      <c r="V228" s="175" t="e">
        <f t="shared" si="84"/>
        <v>#N/A</v>
      </c>
      <c r="W228" s="175" t="e">
        <f t="shared" si="85"/>
        <v>#N/A</v>
      </c>
      <c r="Z228" s="141" t="e">
        <f t="shared" si="87"/>
        <v>#N/A</v>
      </c>
      <c r="AA228" s="141" t="e">
        <f t="shared" si="88"/>
        <v>#N/A</v>
      </c>
      <c r="AB228" s="153" t="e">
        <f t="shared" si="89"/>
        <v>#N/A</v>
      </c>
      <c r="AC228" s="154" t="e">
        <f t="shared" si="90"/>
        <v>#N/A</v>
      </c>
      <c r="AD228" s="164" t="e">
        <f t="shared" si="91"/>
        <v>#N/A</v>
      </c>
      <c r="AE228" s="165" t="e">
        <f t="shared" si="92"/>
        <v>#N/A</v>
      </c>
      <c r="AF228" s="154" t="e">
        <f t="shared" si="93"/>
        <v>#N/A</v>
      </c>
      <c r="AG228" s="154" t="e">
        <f t="shared" si="94"/>
        <v>#N/A</v>
      </c>
      <c r="AH228" s="164" t="e">
        <f t="shared" si="95"/>
        <v>#N/A</v>
      </c>
      <c r="AI228" s="165" t="e">
        <f t="shared" si="96"/>
        <v>#N/A</v>
      </c>
      <c r="AJ228" s="154" t="e">
        <f t="shared" si="97"/>
        <v>#N/A</v>
      </c>
      <c r="AK228" s="154" t="e">
        <f t="shared" si="98"/>
        <v>#N/A</v>
      </c>
      <c r="AL228" s="164" t="e">
        <f t="shared" si="99"/>
        <v>#N/A</v>
      </c>
      <c r="AM228" s="165" t="e">
        <f t="shared" si="100"/>
        <v>#N/A</v>
      </c>
      <c r="AN228" s="154" t="e">
        <f t="shared" si="101"/>
        <v>#N/A</v>
      </c>
      <c r="AO228" s="155" t="e">
        <f t="shared" si="102"/>
        <v>#N/A</v>
      </c>
      <c r="AP228" s="153" t="e">
        <f t="shared" si="103"/>
        <v>#N/A</v>
      </c>
      <c r="AQ228" s="154" t="e">
        <f t="shared" si="104"/>
        <v>#N/A</v>
      </c>
      <c r="AR228" s="164" t="e">
        <f t="shared" si="105"/>
        <v>#N/A</v>
      </c>
      <c r="AS228" s="165" t="e">
        <f t="shared" si="106"/>
        <v>#N/A</v>
      </c>
      <c r="AT228" s="154" t="e">
        <f t="shared" si="107"/>
        <v>#N/A</v>
      </c>
      <c r="AU228" s="154" t="e">
        <f t="shared" si="108"/>
        <v>#N/A</v>
      </c>
      <c r="AV228" s="164" t="e">
        <f t="shared" si="109"/>
        <v>#N/A</v>
      </c>
      <c r="AW228" s="165" t="e">
        <f t="shared" si="110"/>
        <v>#N/A</v>
      </c>
      <c r="AX228" s="154" t="e">
        <f t="shared" si="111"/>
        <v>#N/A</v>
      </c>
      <c r="AY228" s="154" t="e">
        <f t="shared" si="112"/>
        <v>#N/A</v>
      </c>
      <c r="AZ228" s="164" t="e">
        <f t="shared" si="113"/>
        <v>#N/A</v>
      </c>
      <c r="BA228" s="165" t="e">
        <f t="shared" si="114"/>
        <v>#N/A</v>
      </c>
      <c r="BB228" s="154" t="e">
        <f t="shared" si="115"/>
        <v>#N/A</v>
      </c>
      <c r="BC228" s="155" t="e">
        <f t="shared" si="116"/>
        <v>#N/A</v>
      </c>
      <c r="BD228" s="153" t="e">
        <f t="shared" si="117"/>
        <v>#N/A</v>
      </c>
      <c r="BE228" s="154" t="e">
        <f t="shared" si="118"/>
        <v>#N/A</v>
      </c>
      <c r="BF228" s="164" t="e">
        <f t="shared" si="119"/>
        <v>#N/A</v>
      </c>
      <c r="BG228" s="165" t="e">
        <f t="shared" si="120"/>
        <v>#N/A</v>
      </c>
      <c r="BH228" s="154" t="e">
        <f t="shared" si="121"/>
        <v>#N/A</v>
      </c>
      <c r="BI228" s="154" t="e">
        <f t="shared" si="122"/>
        <v>#N/A</v>
      </c>
      <c r="BJ228" s="164" t="e">
        <f t="shared" si="123"/>
        <v>#N/A</v>
      </c>
      <c r="BK228" s="165" t="e">
        <f t="shared" si="124"/>
        <v>#N/A</v>
      </c>
      <c r="BL228" s="154" t="e">
        <f t="shared" si="125"/>
        <v>#N/A</v>
      </c>
      <c r="BM228" s="154" t="e">
        <f t="shared" si="126"/>
        <v>#N/A</v>
      </c>
      <c r="BN228" s="164" t="e">
        <f t="shared" si="127"/>
        <v>#N/A</v>
      </c>
      <c r="BO228" s="165" t="e">
        <f t="shared" si="128"/>
        <v>#N/A</v>
      </c>
      <c r="BP228" s="154" t="e">
        <f t="shared" si="129"/>
        <v>#N/A</v>
      </c>
      <c r="BQ228" s="155" t="e">
        <f t="shared" si="130"/>
        <v>#N/A</v>
      </c>
      <c r="BR228" s="153" t="e">
        <f t="shared" si="131"/>
        <v>#N/A</v>
      </c>
      <c r="BS228" s="154" t="e">
        <f t="shared" si="132"/>
        <v>#N/A</v>
      </c>
      <c r="BT228" s="164" t="e">
        <f t="shared" si="133"/>
        <v>#N/A</v>
      </c>
      <c r="BU228" s="165" t="e">
        <f t="shared" si="134"/>
        <v>#N/A</v>
      </c>
      <c r="BV228" s="154" t="e">
        <f t="shared" si="135"/>
        <v>#N/A</v>
      </c>
      <c r="BW228" s="154" t="e">
        <f t="shared" si="136"/>
        <v>#N/A</v>
      </c>
      <c r="BX228" s="164" t="e">
        <f t="shared" si="137"/>
        <v>#N/A</v>
      </c>
      <c r="BY228" s="165" t="e">
        <f t="shared" si="138"/>
        <v>#N/A</v>
      </c>
      <c r="BZ228" s="154" t="e">
        <f t="shared" si="139"/>
        <v>#N/A</v>
      </c>
      <c r="CA228" s="154" t="e">
        <f t="shared" si="140"/>
        <v>#N/A</v>
      </c>
      <c r="CB228" s="164" t="e">
        <f t="shared" si="141"/>
        <v>#N/A</v>
      </c>
      <c r="CC228" s="165" t="e">
        <f t="shared" si="142"/>
        <v>#N/A</v>
      </c>
      <c r="CD228" s="154" t="e">
        <f t="shared" si="143"/>
        <v>#N/A</v>
      </c>
      <c r="CE228" s="155" t="e">
        <f t="shared" si="144"/>
        <v>#N/A</v>
      </c>
    </row>
    <row r="229" spans="2:83" s="59" customFormat="1" hidden="1" x14ac:dyDescent="0.2">
      <c r="B229" s="59" t="e">
        <f t="shared" si="148"/>
        <v>#N/A</v>
      </c>
      <c r="C229" s="67" t="e">
        <f t="shared" si="146"/>
        <v>#N/A</v>
      </c>
      <c r="D229" s="67"/>
      <c r="E229" s="67" t="e">
        <f>IF(C229&lt;&gt;" ",$B$9, " ")</f>
        <v>#N/A</v>
      </c>
      <c r="F229" s="68" t="e">
        <f>IF(C229&lt;&gt;" ",((10.4394*(($C229^1.852)/(($B$59^1.852)*(VLOOKUP($B$17,'Hidden Data'!$A$4:$E$17,(IF($B$18="SCH 40",3,IF($B$18="SCH 80",4,5))))^4.8655))*$B$16))+IF($B$15&lt;2,0,(10.4394*((($C$19/100*$C229)^1.852)/(($B$59^1.852)*(VLOOKUP($B$20,'Hidden Data'!$A$4:$E$17,(IF($B$21="SCH 40",3,IF($B$21="SCH 80",4,5))))^4.8655))*$B$19)))+IF($B$15&lt;3,0,(10.4394*((($C$22/100*$C229)^1.852)/(($B$59^1.852)*(VLOOKUP($B$23,'Hidden Data'!$A$4:$E$17,(IF($B$24="SCH 40",3,IF($B$24="SCH 80",4,5))))^4.8655))*$B$22)))+K229+L229+M229+P229+Q229+R229+S229+T229)*(1+$B$42/100), " ")</f>
        <v>#N/A</v>
      </c>
      <c r="G229" s="68" t="e">
        <f t="shared" si="147"/>
        <v>#N/A</v>
      </c>
      <c r="H229" s="68"/>
      <c r="I229" s="68" t="e">
        <f t="shared" ref="I229:I292" si="149">IF(C229&lt;&gt;" ",IF($B$48="Low Pressure Pipe",($C229/448.83/$B$50)^2/(2*$B$60^2*(PI()/4*($B$51/12)^2)^2*32.2),IF($B$48="Spider Valve",J229,IF($B$48="Force Main",U229,0))),0)</f>
        <v>#N/A</v>
      </c>
      <c r="J229" s="68" t="e">
        <f>IF(C229&lt;&gt;" ",IF($B$48="Spider Valve",($C229/448.83*(('Spider Valve Sizing'!$B$10^2*19.64*$B$60*SQRT($B$49))/'Spider Valve Sizing'!$B$25))^2/(2*$B$60^2*(PI()/4*('Spider Valve Sizing'!$B$10/12)^2)^2*32.2),0)," ")</f>
        <v>#N/A</v>
      </c>
      <c r="K229" s="68" t="e">
        <f>IF(C229&lt;&gt;" ",(IF($B$26="No",0,(10.4394*(((1/$B$27*$C229)^1.852)/(($B$59^1.852)*(VLOOKUP($B$29,'Hidden Data'!$A$4:$E$17,(IF($B$30="SCH 40",3,IF($B$30="SCH 80",4,5))))^4.8655))*($B$28/3)))))," ")</f>
        <v>#N/A</v>
      </c>
      <c r="L229" s="67" t="e">
        <f t="shared" ref="L229:L292" si="150">IF(C229&lt;&gt;" ",(IF($B$43="Yes",(0.004*($C$43/100*$C229)^2+0.0938*($C$43/100*$C229)),0))," ")</f>
        <v>#N/A</v>
      </c>
      <c r="M229" s="67" t="e">
        <f t="shared" ref="M229:M292" si="151">IF(C229&lt;&gt;" ",(IF($B$44="Yes",(0.0002*($C$44/100*$C229)^2+0.0001*($C$44/100*$C229)),0))," ")</f>
        <v>#N/A</v>
      </c>
      <c r="N229" s="69">
        <f>IF($B$48="Low Pressure Pipe",(IF($C229&lt;&gt;" ",($B$50*$AC$564)," ")),IF($B$48="Spider Valve",(IF($C229&lt;&gt;" ",(($B$60*(PI()/4*'Spider Valve Sizing'!$B$10^2)/144*SQRT(2*32.2*$B$49))*448.83)/(('Spider Valve Sizing'!$B$10^2*19.64*$B$60*SQRT($B$49))/'Spider Valve Sizing'!$B$25)," ")),IF(AND(OR($B$48="Non-Pressurized",$B$48="force main")=TRUE,$C$49="yes"),$F$49,NA())))</f>
        <v>30</v>
      </c>
      <c r="O229" s="68" t="e">
        <f t="shared" ref="O229:O292" si="152">IF(C229&lt;&gt;" ",E229+F229+I229, " ")</f>
        <v>#N/A</v>
      </c>
      <c r="P229" s="68" t="e">
        <f>IF($C229&lt;&gt;" ",IF($A$34="",0,(10.4394*((($C229*$D$34/100)^1.852)/(($B$59^1.852)*(VLOOKUP($B$34,'Hidden Data'!$A$4:$E$17,(IF($B$18="SCH 40",3,IF($B$18="SCH 80",4,5))))^4.8655))*'Hidden Data'!$E$118)))," ")</f>
        <v>#N/A</v>
      </c>
      <c r="Q229" s="68" t="e">
        <f>IF($C229&lt;&gt;" ",IF($A$35="",0,(10.4394*((($C229*$D$35/100)^1.852)/(($B$59^1.852)*(VLOOKUP($B$35,'Hidden Data'!$A$4:$E$17,(IF($B$18="SCH 40",3,IF($B$18="SCH 80",4,5))))^4.8655))*'Hidden Data'!$E$119)))," ")</f>
        <v>#N/A</v>
      </c>
      <c r="R229" s="68" t="e">
        <f>IF($C229&lt;&gt;" ",IF($A$36="",0,(10.4394*((($C229*$D$36/100)^1.852)/(($B$59^1.852)*(VLOOKUP($B$36,'Hidden Data'!$A$4:$E$17,(IF($B$18="SCH 40",3,IF($B$18="SCH 80",4,5))))^4.8655))*'Hidden Data'!$E$120)))," ")</f>
        <v>#N/A</v>
      </c>
      <c r="S229" s="68" t="e">
        <f>IF($C229&lt;&gt;" ",IF($A$37="",0,(10.4394*((($C229*$D$37/100)^1.852)/(($B$59^1.852)*(VLOOKUP($B$37,'Hidden Data'!$A$4:$E$17,(IF($B$18="SCH 40",3,IF($B$18="SCH 80",4,5))))^4.8655))*'Hidden Data'!$E$121)))," ")</f>
        <v>#N/A</v>
      </c>
      <c r="T229" s="68" t="e">
        <f>IF($C229&lt;&gt;" ",IF($A$38="",0,(10.4394*((($C229*$D$38/100)^1.852)/(($B$59^1.852)*(VLOOKUP($B$38,'Hidden Data'!$A$4:$E$17,(IF($B$18="SCH 40",3,IF($B$18="SCH 80",4,5))))^4.8655))*'Hidden Data'!$E$122)))," ")</f>
        <v>#N/A</v>
      </c>
      <c r="U229" s="67" t="e">
        <f t="shared" ref="U229:U292" si="153">IF(C229&lt;&gt;" ",IF($B$48="Force Main",$B$49*1,0),0)</f>
        <v>#N/A</v>
      </c>
      <c r="V229" s="175" t="e">
        <f t="shared" si="84"/>
        <v>#N/A</v>
      </c>
      <c r="W229" s="175" t="e">
        <f t="shared" si="85"/>
        <v>#N/A</v>
      </c>
      <c r="Z229" s="141" t="e">
        <f t="shared" si="87"/>
        <v>#N/A</v>
      </c>
      <c r="AA229" s="141" t="e">
        <f t="shared" si="88"/>
        <v>#N/A</v>
      </c>
      <c r="AB229" s="153" t="e">
        <f t="shared" si="89"/>
        <v>#N/A</v>
      </c>
      <c r="AC229" s="154" t="e">
        <f t="shared" si="90"/>
        <v>#N/A</v>
      </c>
      <c r="AD229" s="164" t="e">
        <f t="shared" si="91"/>
        <v>#N/A</v>
      </c>
      <c r="AE229" s="165" t="e">
        <f t="shared" si="92"/>
        <v>#N/A</v>
      </c>
      <c r="AF229" s="154" t="e">
        <f t="shared" si="93"/>
        <v>#N/A</v>
      </c>
      <c r="AG229" s="154" t="e">
        <f t="shared" si="94"/>
        <v>#N/A</v>
      </c>
      <c r="AH229" s="164" t="e">
        <f t="shared" si="95"/>
        <v>#N/A</v>
      </c>
      <c r="AI229" s="165" t="e">
        <f t="shared" si="96"/>
        <v>#N/A</v>
      </c>
      <c r="AJ229" s="154" t="e">
        <f t="shared" si="97"/>
        <v>#N/A</v>
      </c>
      <c r="AK229" s="154" t="e">
        <f t="shared" si="98"/>
        <v>#N/A</v>
      </c>
      <c r="AL229" s="164" t="e">
        <f t="shared" si="99"/>
        <v>#N/A</v>
      </c>
      <c r="AM229" s="165" t="e">
        <f t="shared" si="100"/>
        <v>#N/A</v>
      </c>
      <c r="AN229" s="154" t="e">
        <f t="shared" si="101"/>
        <v>#N/A</v>
      </c>
      <c r="AO229" s="155" t="e">
        <f t="shared" si="102"/>
        <v>#N/A</v>
      </c>
      <c r="AP229" s="153" t="e">
        <f t="shared" si="103"/>
        <v>#N/A</v>
      </c>
      <c r="AQ229" s="154" t="e">
        <f t="shared" si="104"/>
        <v>#N/A</v>
      </c>
      <c r="AR229" s="164" t="e">
        <f t="shared" si="105"/>
        <v>#N/A</v>
      </c>
      <c r="AS229" s="165" t="e">
        <f t="shared" si="106"/>
        <v>#N/A</v>
      </c>
      <c r="AT229" s="154" t="e">
        <f t="shared" si="107"/>
        <v>#N/A</v>
      </c>
      <c r="AU229" s="154" t="e">
        <f t="shared" si="108"/>
        <v>#N/A</v>
      </c>
      <c r="AV229" s="164" t="e">
        <f t="shared" si="109"/>
        <v>#N/A</v>
      </c>
      <c r="AW229" s="165" t="e">
        <f t="shared" si="110"/>
        <v>#N/A</v>
      </c>
      <c r="AX229" s="154" t="e">
        <f t="shared" si="111"/>
        <v>#N/A</v>
      </c>
      <c r="AY229" s="154" t="e">
        <f t="shared" si="112"/>
        <v>#N/A</v>
      </c>
      <c r="AZ229" s="164" t="e">
        <f t="shared" si="113"/>
        <v>#N/A</v>
      </c>
      <c r="BA229" s="165" t="e">
        <f t="shared" si="114"/>
        <v>#N/A</v>
      </c>
      <c r="BB229" s="154" t="e">
        <f t="shared" si="115"/>
        <v>#N/A</v>
      </c>
      <c r="BC229" s="155" t="e">
        <f t="shared" si="116"/>
        <v>#N/A</v>
      </c>
      <c r="BD229" s="153" t="e">
        <f t="shared" si="117"/>
        <v>#N/A</v>
      </c>
      <c r="BE229" s="154" t="e">
        <f t="shared" si="118"/>
        <v>#N/A</v>
      </c>
      <c r="BF229" s="164" t="e">
        <f t="shared" si="119"/>
        <v>#N/A</v>
      </c>
      <c r="BG229" s="165" t="e">
        <f t="shared" si="120"/>
        <v>#N/A</v>
      </c>
      <c r="BH229" s="154" t="e">
        <f t="shared" si="121"/>
        <v>#N/A</v>
      </c>
      <c r="BI229" s="154" t="e">
        <f t="shared" si="122"/>
        <v>#N/A</v>
      </c>
      <c r="BJ229" s="164" t="e">
        <f t="shared" si="123"/>
        <v>#N/A</v>
      </c>
      <c r="BK229" s="165" t="e">
        <f t="shared" si="124"/>
        <v>#N/A</v>
      </c>
      <c r="BL229" s="154" t="e">
        <f t="shared" si="125"/>
        <v>#N/A</v>
      </c>
      <c r="BM229" s="154" t="e">
        <f t="shared" si="126"/>
        <v>#N/A</v>
      </c>
      <c r="BN229" s="164" t="e">
        <f t="shared" si="127"/>
        <v>#N/A</v>
      </c>
      <c r="BO229" s="165" t="e">
        <f t="shared" si="128"/>
        <v>#N/A</v>
      </c>
      <c r="BP229" s="154" t="e">
        <f t="shared" si="129"/>
        <v>#N/A</v>
      </c>
      <c r="BQ229" s="155" t="e">
        <f t="shared" si="130"/>
        <v>#N/A</v>
      </c>
      <c r="BR229" s="153" t="e">
        <f t="shared" si="131"/>
        <v>#N/A</v>
      </c>
      <c r="BS229" s="154" t="e">
        <f t="shared" si="132"/>
        <v>#N/A</v>
      </c>
      <c r="BT229" s="164" t="e">
        <f t="shared" si="133"/>
        <v>#N/A</v>
      </c>
      <c r="BU229" s="165" t="e">
        <f t="shared" si="134"/>
        <v>#N/A</v>
      </c>
      <c r="BV229" s="154" t="e">
        <f t="shared" si="135"/>
        <v>#N/A</v>
      </c>
      <c r="BW229" s="154" t="e">
        <f t="shared" si="136"/>
        <v>#N/A</v>
      </c>
      <c r="BX229" s="164" t="e">
        <f t="shared" si="137"/>
        <v>#N/A</v>
      </c>
      <c r="BY229" s="165" t="e">
        <f t="shared" si="138"/>
        <v>#N/A</v>
      </c>
      <c r="BZ229" s="154" t="e">
        <f t="shared" si="139"/>
        <v>#N/A</v>
      </c>
      <c r="CA229" s="154" t="e">
        <f t="shared" si="140"/>
        <v>#N/A</v>
      </c>
      <c r="CB229" s="164" t="e">
        <f t="shared" si="141"/>
        <v>#N/A</v>
      </c>
      <c r="CC229" s="165" t="e">
        <f t="shared" si="142"/>
        <v>#N/A</v>
      </c>
      <c r="CD229" s="154" t="e">
        <f t="shared" si="143"/>
        <v>#N/A</v>
      </c>
      <c r="CE229" s="155" t="e">
        <f t="shared" si="144"/>
        <v>#N/A</v>
      </c>
    </row>
    <row r="230" spans="2:83" s="59" customFormat="1" hidden="1" x14ac:dyDescent="0.2">
      <c r="B230" s="59" t="e">
        <f t="shared" si="148"/>
        <v>#N/A</v>
      </c>
      <c r="C230" s="67" t="e">
        <f t="shared" si="146"/>
        <v>#N/A</v>
      </c>
      <c r="D230" s="67"/>
      <c r="E230" s="67" t="e">
        <f>IF(C230&lt;&gt;" ",$B$9, " ")</f>
        <v>#N/A</v>
      </c>
      <c r="F230" s="68" t="e">
        <f>IF(C230&lt;&gt;" ",((10.4394*(($C230^1.852)/(($B$59^1.852)*(VLOOKUP($B$17,'Hidden Data'!$A$4:$E$17,(IF($B$18="SCH 40",3,IF($B$18="SCH 80",4,5))))^4.8655))*$B$16))+IF($B$15&lt;2,0,(10.4394*((($C$19/100*$C230)^1.852)/(($B$59^1.852)*(VLOOKUP($B$20,'Hidden Data'!$A$4:$E$17,(IF($B$21="SCH 40",3,IF($B$21="SCH 80",4,5))))^4.8655))*$B$19)))+IF($B$15&lt;3,0,(10.4394*((($C$22/100*$C230)^1.852)/(($B$59^1.852)*(VLOOKUP($B$23,'Hidden Data'!$A$4:$E$17,(IF($B$24="SCH 40",3,IF($B$24="SCH 80",4,5))))^4.8655))*$B$22)))+K230+L230+M230+P230+Q230+R230+S230+T230)*(1+$B$42/100), " ")</f>
        <v>#N/A</v>
      </c>
      <c r="G230" s="68" t="e">
        <f t="shared" si="147"/>
        <v>#N/A</v>
      </c>
      <c r="H230" s="68"/>
      <c r="I230" s="68" t="e">
        <f t="shared" si="149"/>
        <v>#N/A</v>
      </c>
      <c r="J230" s="68" t="e">
        <f>IF(C230&lt;&gt;" ",IF($B$48="Spider Valve",($C230/448.83*(('Spider Valve Sizing'!$B$10^2*19.64*$B$60*SQRT($B$49))/'Spider Valve Sizing'!$B$25))^2/(2*$B$60^2*(PI()/4*('Spider Valve Sizing'!$B$10/12)^2)^2*32.2),0)," ")</f>
        <v>#N/A</v>
      </c>
      <c r="K230" s="68" t="e">
        <f>IF(C230&lt;&gt;" ",(IF($B$26="No",0,(10.4394*(((1/$B$27*$C230)^1.852)/(($B$59^1.852)*(VLOOKUP($B$29,'Hidden Data'!$A$4:$E$17,(IF($B$30="SCH 40",3,IF($B$30="SCH 80",4,5))))^4.8655))*($B$28/3)))))," ")</f>
        <v>#N/A</v>
      </c>
      <c r="L230" s="67" t="e">
        <f t="shared" si="150"/>
        <v>#N/A</v>
      </c>
      <c r="M230" s="67" t="e">
        <f t="shared" si="151"/>
        <v>#N/A</v>
      </c>
      <c r="N230" s="69">
        <f>IF($B$48="Low Pressure Pipe",(IF($C230&lt;&gt;" ",($B$50*$AC$564)," ")),IF($B$48="Spider Valve",(IF($C230&lt;&gt;" ",(($B$60*(PI()/4*'Spider Valve Sizing'!$B$10^2)/144*SQRT(2*32.2*$B$49))*448.83)/(('Spider Valve Sizing'!$B$10^2*19.64*$B$60*SQRT($B$49))/'Spider Valve Sizing'!$B$25)," ")),IF(AND(OR($B$48="Non-Pressurized",$B$48="force main")=TRUE,$C$49="yes"),$F$49,NA())))</f>
        <v>30</v>
      </c>
      <c r="O230" s="68" t="e">
        <f t="shared" si="152"/>
        <v>#N/A</v>
      </c>
      <c r="P230" s="68" t="e">
        <f>IF($C230&lt;&gt;" ",IF($A$34="",0,(10.4394*((($C230*$D$34/100)^1.852)/(($B$59^1.852)*(VLOOKUP($B$34,'Hidden Data'!$A$4:$E$17,(IF($B$18="SCH 40",3,IF($B$18="SCH 80",4,5))))^4.8655))*'Hidden Data'!$E$118)))," ")</f>
        <v>#N/A</v>
      </c>
      <c r="Q230" s="68" t="e">
        <f>IF($C230&lt;&gt;" ",IF($A$35="",0,(10.4394*((($C230*$D$35/100)^1.852)/(($B$59^1.852)*(VLOOKUP($B$35,'Hidden Data'!$A$4:$E$17,(IF($B$18="SCH 40",3,IF($B$18="SCH 80",4,5))))^4.8655))*'Hidden Data'!$E$119)))," ")</f>
        <v>#N/A</v>
      </c>
      <c r="R230" s="68" t="e">
        <f>IF($C230&lt;&gt;" ",IF($A$36="",0,(10.4394*((($C230*$D$36/100)^1.852)/(($B$59^1.852)*(VLOOKUP($B$36,'Hidden Data'!$A$4:$E$17,(IF($B$18="SCH 40",3,IF($B$18="SCH 80",4,5))))^4.8655))*'Hidden Data'!$E$120)))," ")</f>
        <v>#N/A</v>
      </c>
      <c r="S230" s="68" t="e">
        <f>IF($C230&lt;&gt;" ",IF($A$37="",0,(10.4394*((($C230*$D$37/100)^1.852)/(($B$59^1.852)*(VLOOKUP($B$37,'Hidden Data'!$A$4:$E$17,(IF($B$18="SCH 40",3,IF($B$18="SCH 80",4,5))))^4.8655))*'Hidden Data'!$E$121)))," ")</f>
        <v>#N/A</v>
      </c>
      <c r="T230" s="68" t="e">
        <f>IF($C230&lt;&gt;" ",IF($A$38="",0,(10.4394*((($C230*$D$38/100)^1.852)/(($B$59^1.852)*(VLOOKUP($B$38,'Hidden Data'!$A$4:$E$17,(IF($B$18="SCH 40",3,IF($B$18="SCH 80",4,5))))^4.8655))*'Hidden Data'!$E$122)))," ")</f>
        <v>#N/A</v>
      </c>
      <c r="U230" s="67" t="e">
        <f t="shared" si="153"/>
        <v>#N/A</v>
      </c>
      <c r="V230" s="175" t="e">
        <f t="shared" ref="V230:V293" si="154">($S$72*(PI()/4*$C$41^2)/144*SQRT(2*32.2*O230))*448.83</f>
        <v>#N/A</v>
      </c>
      <c r="W230" s="175" t="e">
        <f t="shared" ref="W230:W293" si="155">V230+C230</f>
        <v>#N/A</v>
      </c>
      <c r="Z230" s="141" t="e">
        <f t="shared" si="87"/>
        <v>#N/A</v>
      </c>
      <c r="AA230" s="141" t="e">
        <f t="shared" si="88"/>
        <v>#N/A</v>
      </c>
      <c r="AB230" s="153" t="e">
        <f t="shared" si="89"/>
        <v>#N/A</v>
      </c>
      <c r="AC230" s="154" t="e">
        <f t="shared" si="90"/>
        <v>#N/A</v>
      </c>
      <c r="AD230" s="164" t="e">
        <f t="shared" si="91"/>
        <v>#N/A</v>
      </c>
      <c r="AE230" s="165" t="e">
        <f t="shared" si="92"/>
        <v>#N/A</v>
      </c>
      <c r="AF230" s="154" t="e">
        <f t="shared" si="93"/>
        <v>#N/A</v>
      </c>
      <c r="AG230" s="154" t="e">
        <f t="shared" si="94"/>
        <v>#N/A</v>
      </c>
      <c r="AH230" s="164" t="e">
        <f t="shared" si="95"/>
        <v>#N/A</v>
      </c>
      <c r="AI230" s="165" t="e">
        <f t="shared" si="96"/>
        <v>#N/A</v>
      </c>
      <c r="AJ230" s="154" t="e">
        <f t="shared" si="97"/>
        <v>#N/A</v>
      </c>
      <c r="AK230" s="154" t="e">
        <f t="shared" si="98"/>
        <v>#N/A</v>
      </c>
      <c r="AL230" s="164" t="e">
        <f t="shared" si="99"/>
        <v>#N/A</v>
      </c>
      <c r="AM230" s="165" t="e">
        <f t="shared" si="100"/>
        <v>#N/A</v>
      </c>
      <c r="AN230" s="154" t="e">
        <f t="shared" si="101"/>
        <v>#N/A</v>
      </c>
      <c r="AO230" s="155" t="e">
        <f t="shared" si="102"/>
        <v>#N/A</v>
      </c>
      <c r="AP230" s="153" t="e">
        <f t="shared" si="103"/>
        <v>#N/A</v>
      </c>
      <c r="AQ230" s="154" t="e">
        <f t="shared" si="104"/>
        <v>#N/A</v>
      </c>
      <c r="AR230" s="164" t="e">
        <f t="shared" si="105"/>
        <v>#N/A</v>
      </c>
      <c r="AS230" s="165" t="e">
        <f t="shared" si="106"/>
        <v>#N/A</v>
      </c>
      <c r="AT230" s="154" t="e">
        <f t="shared" si="107"/>
        <v>#N/A</v>
      </c>
      <c r="AU230" s="154" t="e">
        <f t="shared" si="108"/>
        <v>#N/A</v>
      </c>
      <c r="AV230" s="164" t="e">
        <f t="shared" si="109"/>
        <v>#N/A</v>
      </c>
      <c r="AW230" s="165" t="e">
        <f t="shared" si="110"/>
        <v>#N/A</v>
      </c>
      <c r="AX230" s="154" t="e">
        <f t="shared" si="111"/>
        <v>#N/A</v>
      </c>
      <c r="AY230" s="154" t="e">
        <f t="shared" si="112"/>
        <v>#N/A</v>
      </c>
      <c r="AZ230" s="164" t="e">
        <f t="shared" si="113"/>
        <v>#N/A</v>
      </c>
      <c r="BA230" s="165" t="e">
        <f t="shared" si="114"/>
        <v>#N/A</v>
      </c>
      <c r="BB230" s="154" t="e">
        <f t="shared" si="115"/>
        <v>#N/A</v>
      </c>
      <c r="BC230" s="155" t="e">
        <f t="shared" si="116"/>
        <v>#N/A</v>
      </c>
      <c r="BD230" s="153" t="e">
        <f t="shared" si="117"/>
        <v>#N/A</v>
      </c>
      <c r="BE230" s="154" t="e">
        <f t="shared" si="118"/>
        <v>#N/A</v>
      </c>
      <c r="BF230" s="164" t="e">
        <f t="shared" si="119"/>
        <v>#N/A</v>
      </c>
      <c r="BG230" s="165" t="e">
        <f t="shared" si="120"/>
        <v>#N/A</v>
      </c>
      <c r="BH230" s="154" t="e">
        <f t="shared" si="121"/>
        <v>#N/A</v>
      </c>
      <c r="BI230" s="154" t="e">
        <f t="shared" si="122"/>
        <v>#N/A</v>
      </c>
      <c r="BJ230" s="164" t="e">
        <f t="shared" si="123"/>
        <v>#N/A</v>
      </c>
      <c r="BK230" s="165" t="e">
        <f t="shared" si="124"/>
        <v>#N/A</v>
      </c>
      <c r="BL230" s="154" t="e">
        <f t="shared" si="125"/>
        <v>#N/A</v>
      </c>
      <c r="BM230" s="154" t="e">
        <f t="shared" si="126"/>
        <v>#N/A</v>
      </c>
      <c r="BN230" s="164" t="e">
        <f t="shared" si="127"/>
        <v>#N/A</v>
      </c>
      <c r="BO230" s="165" t="e">
        <f t="shared" si="128"/>
        <v>#N/A</v>
      </c>
      <c r="BP230" s="154" t="e">
        <f t="shared" si="129"/>
        <v>#N/A</v>
      </c>
      <c r="BQ230" s="155" t="e">
        <f t="shared" si="130"/>
        <v>#N/A</v>
      </c>
      <c r="BR230" s="153" t="e">
        <f t="shared" si="131"/>
        <v>#N/A</v>
      </c>
      <c r="BS230" s="154" t="e">
        <f t="shared" si="132"/>
        <v>#N/A</v>
      </c>
      <c r="BT230" s="164" t="e">
        <f t="shared" si="133"/>
        <v>#N/A</v>
      </c>
      <c r="BU230" s="165" t="e">
        <f t="shared" si="134"/>
        <v>#N/A</v>
      </c>
      <c r="BV230" s="154" t="e">
        <f t="shared" si="135"/>
        <v>#N/A</v>
      </c>
      <c r="BW230" s="154" t="e">
        <f t="shared" si="136"/>
        <v>#N/A</v>
      </c>
      <c r="BX230" s="164" t="e">
        <f t="shared" si="137"/>
        <v>#N/A</v>
      </c>
      <c r="BY230" s="165" t="e">
        <f t="shared" si="138"/>
        <v>#N/A</v>
      </c>
      <c r="BZ230" s="154" t="e">
        <f t="shared" si="139"/>
        <v>#N/A</v>
      </c>
      <c r="CA230" s="154" t="e">
        <f t="shared" si="140"/>
        <v>#N/A</v>
      </c>
      <c r="CB230" s="164" t="e">
        <f t="shared" si="141"/>
        <v>#N/A</v>
      </c>
      <c r="CC230" s="165" t="e">
        <f t="shared" si="142"/>
        <v>#N/A</v>
      </c>
      <c r="CD230" s="154" t="e">
        <f t="shared" si="143"/>
        <v>#N/A</v>
      </c>
      <c r="CE230" s="155" t="e">
        <f t="shared" si="144"/>
        <v>#N/A</v>
      </c>
    </row>
    <row r="231" spans="2:83" s="59" customFormat="1" hidden="1" x14ac:dyDescent="0.2">
      <c r="B231" s="59" t="e">
        <f t="shared" si="148"/>
        <v>#N/A</v>
      </c>
      <c r="C231" s="67" t="e">
        <f t="shared" si="146"/>
        <v>#N/A</v>
      </c>
      <c r="D231" s="67"/>
      <c r="E231" s="67" t="e">
        <f>IF(C231&lt;&gt;" ",$B$9, " ")</f>
        <v>#N/A</v>
      </c>
      <c r="F231" s="68" t="e">
        <f>IF(C231&lt;&gt;" ",((10.4394*(($C231^1.852)/(($B$59^1.852)*(VLOOKUP($B$17,'Hidden Data'!$A$4:$E$17,(IF($B$18="SCH 40",3,IF($B$18="SCH 80",4,5))))^4.8655))*$B$16))+IF($B$15&lt;2,0,(10.4394*((($C$19/100*$C231)^1.852)/(($B$59^1.852)*(VLOOKUP($B$20,'Hidden Data'!$A$4:$E$17,(IF($B$21="SCH 40",3,IF($B$21="SCH 80",4,5))))^4.8655))*$B$19)))+IF($B$15&lt;3,0,(10.4394*((($C$22/100*$C231)^1.852)/(($B$59^1.852)*(VLOOKUP($B$23,'Hidden Data'!$A$4:$E$17,(IF($B$24="SCH 40",3,IF($B$24="SCH 80",4,5))))^4.8655))*$B$22)))+K231+L231+M231+P231+Q231+R231+S231+T231)*(1+$B$42/100), " ")</f>
        <v>#N/A</v>
      </c>
      <c r="G231" s="68" t="e">
        <f t="shared" si="147"/>
        <v>#N/A</v>
      </c>
      <c r="H231" s="68"/>
      <c r="I231" s="68" t="e">
        <f t="shared" si="149"/>
        <v>#N/A</v>
      </c>
      <c r="J231" s="68" t="e">
        <f>IF(C231&lt;&gt;" ",IF($B$48="Spider Valve",($C231/448.83*(('Spider Valve Sizing'!$B$10^2*19.64*$B$60*SQRT($B$49))/'Spider Valve Sizing'!$B$25))^2/(2*$B$60^2*(PI()/4*('Spider Valve Sizing'!$B$10/12)^2)^2*32.2),0)," ")</f>
        <v>#N/A</v>
      </c>
      <c r="K231" s="68" t="e">
        <f>IF(C231&lt;&gt;" ",(IF($B$26="No",0,(10.4394*(((1/$B$27*$C231)^1.852)/(($B$59^1.852)*(VLOOKUP($B$29,'Hidden Data'!$A$4:$E$17,(IF($B$30="SCH 40",3,IF($B$30="SCH 80",4,5))))^4.8655))*($B$28/3)))))," ")</f>
        <v>#N/A</v>
      </c>
      <c r="L231" s="67" t="e">
        <f t="shared" si="150"/>
        <v>#N/A</v>
      </c>
      <c r="M231" s="67" t="e">
        <f t="shared" si="151"/>
        <v>#N/A</v>
      </c>
      <c r="N231" s="69">
        <f>IF($B$48="Low Pressure Pipe",(IF($C231&lt;&gt;" ",($B$50*$AC$564)," ")),IF($B$48="Spider Valve",(IF($C231&lt;&gt;" ",(($B$60*(PI()/4*'Spider Valve Sizing'!$B$10^2)/144*SQRT(2*32.2*$B$49))*448.83)/(('Spider Valve Sizing'!$B$10^2*19.64*$B$60*SQRT($B$49))/'Spider Valve Sizing'!$B$25)," ")),IF(AND(OR($B$48="Non-Pressurized",$B$48="force main")=TRUE,$C$49="yes"),$F$49,NA())))</f>
        <v>30</v>
      </c>
      <c r="O231" s="68" t="e">
        <f t="shared" si="152"/>
        <v>#N/A</v>
      </c>
      <c r="P231" s="68" t="e">
        <f>IF($C231&lt;&gt;" ",IF($A$34="",0,(10.4394*((($C231*$D$34/100)^1.852)/(($B$59^1.852)*(VLOOKUP($B$34,'Hidden Data'!$A$4:$E$17,(IF($B$18="SCH 40",3,IF($B$18="SCH 80",4,5))))^4.8655))*'Hidden Data'!$E$118)))," ")</f>
        <v>#N/A</v>
      </c>
      <c r="Q231" s="68" t="e">
        <f>IF($C231&lt;&gt;" ",IF($A$35="",0,(10.4394*((($C231*$D$35/100)^1.852)/(($B$59^1.852)*(VLOOKUP($B$35,'Hidden Data'!$A$4:$E$17,(IF($B$18="SCH 40",3,IF($B$18="SCH 80",4,5))))^4.8655))*'Hidden Data'!$E$119)))," ")</f>
        <v>#N/A</v>
      </c>
      <c r="R231" s="68" t="e">
        <f>IF($C231&lt;&gt;" ",IF($A$36="",0,(10.4394*((($C231*$D$36/100)^1.852)/(($B$59^1.852)*(VLOOKUP($B$36,'Hidden Data'!$A$4:$E$17,(IF($B$18="SCH 40",3,IF($B$18="SCH 80",4,5))))^4.8655))*'Hidden Data'!$E$120)))," ")</f>
        <v>#N/A</v>
      </c>
      <c r="S231" s="68" t="e">
        <f>IF($C231&lt;&gt;" ",IF($A$37="",0,(10.4394*((($C231*$D$37/100)^1.852)/(($B$59^1.852)*(VLOOKUP($B$37,'Hidden Data'!$A$4:$E$17,(IF($B$18="SCH 40",3,IF($B$18="SCH 80",4,5))))^4.8655))*'Hidden Data'!$E$121)))," ")</f>
        <v>#N/A</v>
      </c>
      <c r="T231" s="68" t="e">
        <f>IF($C231&lt;&gt;" ",IF($A$38="",0,(10.4394*((($C231*$D$38/100)^1.852)/(($B$59^1.852)*(VLOOKUP($B$38,'Hidden Data'!$A$4:$E$17,(IF($B$18="SCH 40",3,IF($B$18="SCH 80",4,5))))^4.8655))*'Hidden Data'!$E$122)))," ")</f>
        <v>#N/A</v>
      </c>
      <c r="U231" s="67" t="e">
        <f t="shared" si="153"/>
        <v>#N/A</v>
      </c>
      <c r="V231" s="175" t="e">
        <f t="shared" si="154"/>
        <v>#N/A</v>
      </c>
      <c r="W231" s="175" t="e">
        <f t="shared" si="155"/>
        <v>#N/A</v>
      </c>
      <c r="Z231" s="141" t="e">
        <f t="shared" ref="Z231:Z294" si="156">(O230-O231)/(C230-C231)</f>
        <v>#N/A</v>
      </c>
      <c r="AA231" s="141" t="e">
        <f t="shared" ref="AA231:AA294" si="157">O230-(Z231*C230)</f>
        <v>#N/A</v>
      </c>
      <c r="AB231" s="153" t="e">
        <f t="shared" ref="AB231:AB294" si="158">IF(AND($P$77&lt;=($AA231-$Q$87)/($P$87-$Z231),($AA231-$Q$87)/($P$87-$Z231)&lt;=$P$78,$C230&lt;=($AA231-$Q$87)/($P$87-$Z231),($AA231-$Q$87)/($P$87-$Z231)&lt;=$C231)=TRUE,($AA231-$Q$87)/($P$87-$Z231),"")</f>
        <v>#N/A</v>
      </c>
      <c r="AC231" s="154" t="e">
        <f t="shared" ref="AC231:AC294" si="159">IF(AND($Q$77&gt;=$Z231*($AA231-$Q$87)/($P$87-$Z231)+$AA231,$Z231*($AA231-$Q$87)/($P$87-$Z231)+$AA231&gt;=$Q$78,$O230&lt;=$Z231*($AA231-$Q$87)/($P$87-$Z231)+$AA231,$Z231*($AA231-$Q$87)/($P$87-$Z231)+$AA231&lt;=$O231)=TRUE,$Z231*($AA231-$Q$87)/($P$87-$Z231)+$AA231,"")</f>
        <v>#N/A</v>
      </c>
      <c r="AD231" s="164" t="e">
        <f t="shared" ref="AD231:AD294" si="160">IF(AND($P$78&lt;=($AA231-$Q$88)/($P$88-$Z231),($AA231-$Q$88)/($P$88-$Z231)&lt;=$P$79,$C230&lt;=($AA231-$Q$88)/($P$88-$Z231),($AA231-$Q$88)/($P$88-$Z231)&lt;=$C231)=TRUE,($AA231-$Q$88)/($P$88-$Z231),"")</f>
        <v>#N/A</v>
      </c>
      <c r="AE231" s="165" t="e">
        <f t="shared" ref="AE231:AE294" si="161">IF(AND($Q$78&gt;=$Z231*($AA231-$Q$88)/($P$88-$Z231)+$AA231,$Z231*($AA231-$Q$88)/($P$88-$Z231)+$AA231&gt;=$Q$79,$O230&lt;=$Z231*($AA231-$Q$88)/($P$88-$Z231)+$AA231,$Z231*($AA231-$Q$88)/($P$88-$Z231)+$AA231&lt;=$O231)=TRUE,$Z231*($AA231-$Q$88)/($P$88-$Z231)+$AA231,"")</f>
        <v>#N/A</v>
      </c>
      <c r="AF231" s="154" t="e">
        <f t="shared" ref="AF231:AF294" si="162">IF(AND($P$79&lt;=($AA231-$Q$89)/($P$89-$Z231),($AA231-$Q$89)/($P$89-$Z231)&lt;=$P$80,$C230&lt;=($AA231-$Q$89)/($P$89-$Z231),($AA231-$Q$89)/($P$89-$Z231)&lt;=$C231)=TRUE,($AA231-$Q$89)/($P$89-$Z231),"")</f>
        <v>#N/A</v>
      </c>
      <c r="AG231" s="154" t="e">
        <f t="shared" ref="AG231:AG294" si="163">IF(AND($Q$79&gt;=$Z231*($AA231-$Q$89)/($P$89-$Z231)+$AA231,$Z231*($AA231-$Q$89)/($P$89-$Z231)+$AA231&gt;=$Q$80,$O230&lt;=$Z231*($AA231-$Q$89)/($P$89-$Z231)+$AA231,$Z231*($AA231-$Q$89)/($P$89-$Z231)+$AA231&lt;=$O231)=TRUE,$Z231*($AA231-$Q$89)/($P$89-$Z231)+$AA231,"")</f>
        <v>#N/A</v>
      </c>
      <c r="AH231" s="164" t="e">
        <f t="shared" ref="AH231:AH294" si="164">IF(AND($P$80&lt;=($AA231-$Q$90)/($P$90-$Z231),($AA231-$Q$90)/($P$90-$Z231)&lt;=$P$81,$C230&lt;=($AA231-$Q$90)/($P$90-$Z231),($AA231-$Q$90)/($P$90-$Z231)&lt;=$C231)=TRUE,($AA231-$Q$90)/($P$90-$Z231),"")</f>
        <v>#N/A</v>
      </c>
      <c r="AI231" s="165" t="e">
        <f t="shared" ref="AI231:AI294" si="165">IF(AND($Q$80&gt;=$Z231*($AA231-$Q$90)/($P$90-$Z231)+$AA231,$Z231*($AA231-$Q$90)/($P$90-$Z231)+$AA231&gt;=$Q$81,$O230&lt;=$Z231*($AA231-$Q$90)/($P$90-$Z231)+$AA231,$Z231*($AA231-$Q$90)/($P$90-$Z231)+$AA231&lt;=$O231)=TRUE,$Z231*($AA231-$Q$90)/($P$90-$Z231)+$AA231,"")</f>
        <v>#N/A</v>
      </c>
      <c r="AJ231" s="154" t="e">
        <f t="shared" ref="AJ231:AJ294" si="166">IF(AND($P$81&lt;=($AA231-$Q$91)/($P$91-$Z231),($AA231-$Q$91)/($P$91-$Z231)&lt;=$P$82,$C230&lt;=($AA231-$Q$91)/($P$91-$Z231),($AA231-$Q$91)/($P$91-$Z231)&lt;=$C231)=TRUE,($AA231-$Q$91)/($P$91-$Z231),"")</f>
        <v>#N/A</v>
      </c>
      <c r="AK231" s="154" t="e">
        <f t="shared" ref="AK231:AK294" si="167">IF(AND($Q$81&gt;=$Z231*($AA231-$Q$91)/($P$91-$Z231)+$AA231,$Z231*($AA231-$Q$91)/($P$91-$Z231)+$AA231&gt;=$Q$82,$O230&lt;=$Z231*($AA231-$Q$91)/($P$91-$Z231)+$AA231,$Z231*($AA231-$Q$91)/($P$91-$Z231)+$AA231&lt;=$O231)=TRUE,$Z231*($AA231-$Q$91)/($P$91-$Z231)+$AA231,"")</f>
        <v>#N/A</v>
      </c>
      <c r="AL231" s="164" t="e">
        <f t="shared" ref="AL231:AL294" si="168">IF(AND($P$82&lt;=($AA231-$Q$92)/($P$92-$Z231),($AA231-$Q$92)/($P$92-$Z231)&lt;=$P$83,$C230&lt;=($AA231-$Q$92)/($P$92-$Z231),($AA231-$Q$92)/($P$92-$Z231)&lt;=$C231)=TRUE,($AA231-$Q$92)/($P$92-$Z231),"")</f>
        <v>#N/A</v>
      </c>
      <c r="AM231" s="165" t="e">
        <f t="shared" ref="AM231:AM294" si="169">IF(AND($Q$82&gt;=$Z231*($AA231-$Q$92)/($P$92-$Z231)+$AA231,$Z231*($AA231-$Q$92)/($P$92-$Z231)+$AA231&gt;=$Q$83,$O230&lt;=$Z231*($AA231-$Q$92)/($P$92-$Z231)+$AA231,$Z231*($AA231-$Q$92)/($P$92-$Z231)+$AA231&lt;=$O231)=TRUE,$Z231*($AA231-$Q$92)/($P$92-$Z231)+$AA231,"")</f>
        <v>#N/A</v>
      </c>
      <c r="AN231" s="154" t="e">
        <f t="shared" ref="AN231:AN294" si="170">IF(AND($P$83&lt;=($AA231-$Q$93)/($P$93-$Z231),($AA231-$Q$93)/($P$93-$Z231)&lt;=$P$84,$C230&lt;=($AA231-$Q$93)/($P$93-$Z231),($AA231-$Q$93)/($P$93-$Z231)&lt;=$C231)=TRUE,($AA231-$Q$93)/($P$93-$Z231),"")</f>
        <v>#N/A</v>
      </c>
      <c r="AO231" s="155" t="e">
        <f t="shared" ref="AO231:AO294" si="171">IF(AND($Q$83&gt;=$Z231*($AA231-$Q$93)/($P$93-$Z231)+$AA231,$Z231*($AA231-$Q$93)/($P$93-$Z231)+$AA231&gt;=$Q$84,$O230&lt;=$Z231*($AA231-$Q$93)/($P$93-$Z231)+$AA231,$Z231*($AA231-$Q$93)/($P$93-$Z231)+$AA231&lt;=$O231)=TRUE,$Z231*($AA231-$Q$93)/($P$93-$Z231)+$AA231,"")</f>
        <v>#N/A</v>
      </c>
      <c r="AP231" s="153" t="e">
        <f t="shared" ref="AP231:AP294" si="172">IF(AND($S$77&lt;=($AA231-$T$87)/($S$87-$Z231),($AA231-$T$87)/($S$87-$Z231)&lt;=$S$78,$C230&lt;=($AA231-$T$87)/($S$87-$Z231),($AA231-$T$87)/($S$87-$Z231)&lt;=$C231)=TRUE,($AA231-$T$87)/($S$87-$Z231),"")</f>
        <v>#N/A</v>
      </c>
      <c r="AQ231" s="154" t="e">
        <f t="shared" ref="AQ231:AQ294" si="173">IF(AND($T$77&gt;=$Z231*($AA231-$T$87)/($S$87-$Z231)+$AA231,$Z231*($AA231-$T$87)/($S$87-$Z231)+$AA231&gt;=$T$78,$O230&lt;=$Z231*($AA231-$T$87)/($S$87-$Z231)+$AA231,$Z231*($AA231-$T$87)/($S$87-$Z231)+$AA231&lt;=$O231)=TRUE,$Z231*($AA231-$T$87)/($S$87-$Z231)+$AA231,"")</f>
        <v>#N/A</v>
      </c>
      <c r="AR231" s="164" t="e">
        <f t="shared" ref="AR231:AR294" si="174">IF(AND($S$78&lt;=($AA231-$T$88)/($S$88-$Z231),($AA231-$T$88)/($S$88-$Z231)&lt;=$S$79,$C230&lt;=($AA231-$T$88)/($S$88-$Z231),($AA231-$T$88)/($S$88-$Z231)&lt;=$C231)=TRUE,($AA231-$T$88)/($S$88-$Z231),"")</f>
        <v>#N/A</v>
      </c>
      <c r="AS231" s="165" t="e">
        <f t="shared" ref="AS231:AS294" si="175">IF(AND($T$78&gt;=$Z231*($AA231-$T$88)/($S$88-$Z231)+$AA231,$Z231*($AA231-$T$88)/($S$88-$Z231)+$AA231&gt;=$T$79,$O230&lt;=$Z231*($AA231-$T$88)/($S$88-$Z231)+$AA231,$Z231*($AA231-$T$88)/($S$88-$Z231)+$AA231&lt;=$O231)=TRUE,$Z231*($AA231-$T$88)/($S$88-$Z231)+$AA231,"")</f>
        <v>#N/A</v>
      </c>
      <c r="AT231" s="154" t="e">
        <f t="shared" ref="AT231:AT294" si="176">IF(AND($S$79&lt;=($AA231-$T$89)/($S$89-$Z231),($AA231-$T$89)/($S$89-$Z231)&lt;=$S$80,$C230&lt;=($AA231-$T$89)/($S$89-$Z231),($AA231-$T$89)/($S$89-$Z231)&lt;=$C231)=TRUE,($AA231-$T$89)/($S$89-$Z231),"")</f>
        <v>#N/A</v>
      </c>
      <c r="AU231" s="154" t="e">
        <f t="shared" ref="AU231:AU294" si="177">IF(AND($T$79&gt;=$Z231*($AA231-$T$89)/($S$89-$Z231)+$AA231,$Z231*($AA231-$T$89)/($S$89-$Z231)+$AA231&gt;=$T$80,$O230&lt;=$Z231*($AA231-$T$89)/($S$89-$Z231)+$AA231,$Z231*($AA231-$T$89)/($S$89-$Z231)+$AA231&lt;=$O231)=TRUE,$Z231*($AA231-$T$89)/($S$89-$Z231)+$AA231,"")</f>
        <v>#N/A</v>
      </c>
      <c r="AV231" s="164" t="e">
        <f t="shared" ref="AV231:AV294" si="178">IF(AND($S$80&lt;=($AA231-$T$90)/($S$90-$Z231),($AA231-$T$90)/($S$90-$Z231)&lt;=$S$81,$C230&lt;=($AA231-$T$90)/($S$90-$Z231),($AA231-$T$90)/($S$90-$Z231)&lt;=$C231)=TRUE,($AA231-$T$90)/($S$90-$Z231),"")</f>
        <v>#N/A</v>
      </c>
      <c r="AW231" s="165" t="e">
        <f t="shared" ref="AW231:AW294" si="179">IF(AND($T$80&gt;=$Z231*($AA231-$T$90)/($S$90-$Z231)+$AA231,$Z231*($AA231-$T$90)/($S$90-$Z231)+$AA231&gt;=$T$81,$O230&lt;=$Z231*($AA231-$T$90)/($S$90-$Z231)+$AA231,$Z231*($AA231-$T$90)/($S$90-$Z231)+$AA231&lt;=$O231)=TRUE,$Z231*($AA231-$T$90)/($S$90-$Z231)+$AA231,"")</f>
        <v>#N/A</v>
      </c>
      <c r="AX231" s="154" t="e">
        <f t="shared" ref="AX231:AX294" si="180">IF(AND($S$81&lt;=($AA231-$T$91)/($S$91-$Z231),($AA231-$T$91)/($S$91-$Z231)&lt;=$S$82,$C230&lt;=($AA231-$T$91)/($S$91-$Z231),($AA231-$T$91)/($S$91-$Z231)&lt;=$C231)=TRUE,($AA231-$T$91)/($S$91-$Z231),"")</f>
        <v>#N/A</v>
      </c>
      <c r="AY231" s="154" t="e">
        <f t="shared" ref="AY231:AY294" si="181">IF(AND($T$81&gt;=$Z231*($AA231-$T$91)/($S$91-$Z231)+$AA231,$Z231*($AA231-$T$91)/($S$91-$Z231)+$AA231&gt;=$T$82,$O230&lt;=$Z231*($AA231-$T$91)/($S$91-$Z231)+$AA231,$Z231*($AA231-$T$91)/($S$91-$Z231)+$AA231&lt;=$O231)=TRUE,$Z231*($AA231-$T$91)/($S$91-$Z231)+$AA231,"")</f>
        <v>#N/A</v>
      </c>
      <c r="AZ231" s="164" t="e">
        <f t="shared" ref="AZ231:AZ294" si="182">IF(AND($S$82&lt;=($AA231-$T$92)/($S$92-$Z231),($AA231-$T$92)/($S$92-$Z231)&lt;=$S$83,$C230&lt;=($AA231-$T$92)/($S$92-$Z231),($AA231-$T$92)/($S$92-$Z231)&lt;=$C231)=TRUE,($AA231-$T$92)/($S$92-$Z231),"")</f>
        <v>#N/A</v>
      </c>
      <c r="BA231" s="165" t="e">
        <f t="shared" ref="BA231:BA294" si="183">IF(AND($T$82&gt;=$Z231*($AA231-$T$92)/($S$92-$Z231)+$AA231,$Z231*($AA231-$T$92)/($S$92-$Z231)+$AA231&gt;=$T$83,$O230&lt;=$Z231*($AA231-$T$92)/($S$92-$Z231)+$AA231,$Z231*($AA231-$T$92)/($S$92-$Z231)+$AA231&lt;=$O231)=TRUE,$Z231*($AA231-$T$92)/($S$92-$Z231)+$AA231,"")</f>
        <v>#N/A</v>
      </c>
      <c r="BB231" s="154" t="e">
        <f t="shared" ref="BB231:BB294" si="184">IF(AND($S$83&lt;=($AA231-$T$93)/($S$93-$Z231),($AA231-$T$93)/($S$93-$Z231)&lt;=$S$84,$C230&lt;=($AA231-$T$93)/($S$93-$Z231),($AA231-$T$93)/($S$93-$Z231)&lt;=$C231)=TRUE,($AA231-$T$93)/($S$93-$Z231),"")</f>
        <v>#N/A</v>
      </c>
      <c r="BC231" s="155" t="e">
        <f t="shared" ref="BC231:BC294" si="185">IF(AND($T$83&gt;=$Z231*($AA231-$T$93)/($S$93-$Z231)+$AA231,$Z231*($AA231-$T$93)/($S$93-$Z231)+$AA231&gt;=$T$84,$O230&lt;=$Z231*($AA231-$T$93)/($S$93-$Z231)+$AA231,$Z231*($AA231-$T$93)/($S$93-$Z231)+$AA231&lt;=$O231)=TRUE,$Z231*($AA231-$T$93)/($S$93-$Z231)+$AA231,"")</f>
        <v>#N/A</v>
      </c>
      <c r="BD231" s="153" t="e">
        <f t="shared" ref="BD231:BD294" si="186">IF(AND($V$77&lt;=($AA231-$W$87)/($V$87-$Z231),($AA231-$W$87)/($V$87-$Z231)&lt;=$V$78,$C230&lt;=($AA231-$W$87)/($V$87-$Z231),($AA231-$W$87)/($V$87-$Z231)&lt;=$C231)=TRUE,($AA231-$W$87)/($V$87-$Z231),"")</f>
        <v>#N/A</v>
      </c>
      <c r="BE231" s="154" t="e">
        <f t="shared" ref="BE231:BE294" si="187">IF(AND($W$77&gt;=$Z231*($AA231-$W$87)/($V$87-$Z231)+$AA231,$Z231*($AA231-$W$87)/($V$87-$Z231)+$AA231&gt;=$W$78,$O230&lt;=$Z231*($AA231-$W$87)/($V$87-$Z231)+$AA231,$Z231*($AA231-$W$87)/($V$87-$Z231)+$AA231&lt;=$O231)=TRUE,$Z231*($AA231-$W$87)/($V$87-$Z231)+$AA231,"")</f>
        <v>#N/A</v>
      </c>
      <c r="BF231" s="164" t="e">
        <f t="shared" ref="BF231:BF294" si="188">IF(AND($V$78&lt;=($AA231-$W$88)/($V$88-$Z231),($AA231-$W$88)/($V$88-$Z231)&lt;=$V$79,$C230&lt;=($AA231-$W$88)/($V$88-$Z231),($AA231-$W$88)/($V$88-$Z231)&lt;=$C231)=TRUE,($AA231-$W$88)/($V$88-$Z231),"")</f>
        <v>#N/A</v>
      </c>
      <c r="BG231" s="165" t="e">
        <f t="shared" ref="BG231:BG294" si="189">IF(AND($W$78&gt;=$Z231*($AA231-$W$88)/($V$88-$Z231)+$AA231,$Z231*($AA231-$W$88)/($V$88-$Z231)+$AA231&gt;=$W$79,$O230&lt;=$Z231*($AA231-$W$88)/($V$88-$Z231)+$AA231,$Z231*($AA231-$W$88)/($V$88-$Z231)+$AA231&lt;=$O231)=TRUE,$Z231*($AA231-$W$88)/($V$88-$Z231)+$AA231,"")</f>
        <v>#N/A</v>
      </c>
      <c r="BH231" s="154" t="e">
        <f t="shared" ref="BH231:BH294" si="190">IF(AND($V$79&lt;=($AA231-$W$89)/($V$89-$Z231),($AA231-$W$89)/($V$89-$Z231)&lt;=$V$80,$C230&lt;=($AA231-$W$89)/($V$89-$Z231),($AA231-$W$89)/($V$89-$Z231)&lt;=$C231)=TRUE,($AA231-$W$89)/($V$89-$Z231),"")</f>
        <v>#N/A</v>
      </c>
      <c r="BI231" s="154" t="e">
        <f t="shared" ref="BI231:BI294" si="191">IF(AND($W$79&gt;=$Z231*($AA231-$W$89)/($V$89-$Z231)+$AA231,$Z231*($AA231-$W$89)/($V$89-$Z231)+$AA231&gt;=$W$80,$O230&lt;=$Z231*($AA231-$W$89)/($V$89-$Z231)+$AA231,$Z231*($AA231-$W$89)/($V$89-$Z231)+$AA231&lt;=$O231)=TRUE,$Z231*($AA231-$W$89)/($V$89-$Z231)+$AA231,"")</f>
        <v>#N/A</v>
      </c>
      <c r="BJ231" s="164" t="e">
        <f t="shared" ref="BJ231:BJ294" si="192">IF(AND($V$80&lt;=($AA231-$W$90)/($V$90-$Z231),($AA231-$W$90)/($V$90-$Z231)&lt;=$V$81,$C230&lt;=($AA231-$W$90)/($V$90-$Z231),($AA231-$W$90)/($V$90-$Z231)&lt;=$C231)=TRUE,($AA231-$W$90)/($V$90-$Z231),"")</f>
        <v>#N/A</v>
      </c>
      <c r="BK231" s="165" t="e">
        <f t="shared" ref="BK231:BK294" si="193">IF(AND($W$80&gt;=$Z231*($AA231-$W$90)/($V$90-$Z231)+$AA231,$Z231*($AA231-$W$90)/($V$90-$Z231)+$AA231&gt;=$W$81,$O230&lt;=$Z231*($AA231-$W$90)/($V$90-$Z231)+$AA231,$Z231*($AA231-$W$90)/($V$90-$Z231)+$AA231&lt;=$O231)=TRUE,$Z231*($AA231-$W$90)/($V$90-$Z231)+$AA231,"")</f>
        <v>#N/A</v>
      </c>
      <c r="BL231" s="154" t="e">
        <f t="shared" ref="BL231:BL294" si="194">IF(AND($V$81&lt;=($AA231-$W$91)/($V$91-$Z231),($AA231-$W$91)/($V$91-$Z231)&lt;=$V$82,$C230&lt;=($AA231-$W$91)/($V$91-$Z231),($AA231-$W$91)/($V$91-$Z231)&lt;=$C231)=TRUE,($AA231-$W$91)/($V$91-$Z231),"")</f>
        <v>#N/A</v>
      </c>
      <c r="BM231" s="154" t="e">
        <f t="shared" ref="BM231:BM294" si="195">IF(AND($W$81&gt;=$Z231*($AA231-$W$91)/($V$91-$Z231)+$AA231,$Z231*($AA231-$W$91)/($V$91-$Z231)+$AA231&gt;=$W$82,$O230&lt;=$Z231*($AA231-$W$91)/($V$91-$Z231)+$AA231,$Z231*($AA231-$W$91)/($V$91-$Z231)+$AA231&lt;=$O231)=TRUE,$Z231*($AA231-$W$91)/($V$91-$Z231)+$AA231,"")</f>
        <v>#N/A</v>
      </c>
      <c r="BN231" s="164" t="e">
        <f t="shared" ref="BN231:BN294" si="196">IF(AND($V$82&lt;=($AA231-$W$92)/($V$92-$Z231),($AA231-$W$92)/($V$92-$Z231)&lt;=$V$83,$C230&lt;=($AA231-$W$92)/($V$92-$Z231),($AA231-$W$92)/($V$92-$Z231)&lt;=$C231)=TRUE,($AA231-$W$92)/($V$92-$Z231),"")</f>
        <v>#N/A</v>
      </c>
      <c r="BO231" s="165" t="e">
        <f t="shared" ref="BO231:BO294" si="197">IF(AND($W$82&gt;=$Z231*($AA231-$W$92)/($V$92-$Z231)+$AA231,$Z231*($AA231-$W$92)/($V$92-$Z231)+$AA231&gt;=$W$83,$O230&lt;=$Z231*($AA231-$W$92)/($V$92-$Z231)+$AA231,$Z231*($AA231-$W$92)/($V$92-$Z231)+$AA231&lt;=$O231)=TRUE,$Z231*($AA231-$W$92)/($V$92-$Z231)+$AA231,"")</f>
        <v>#N/A</v>
      </c>
      <c r="BP231" s="154" t="e">
        <f t="shared" ref="BP231:BP294" si="198">IF(AND($V$83&lt;=($AA231-$W$93)/($V$93-$Z231),($AA231-$W$93)/($V$93-$Z231)&lt;=$V$84,$C230&lt;=($AA231-$W$93)/($V$93-$Z231),($AA231-$W$93)/($V$93-$Z231)&lt;=$C231)=TRUE,($AA231-$W$93)/($V$93-$Z231),"")</f>
        <v>#N/A</v>
      </c>
      <c r="BQ231" s="155" t="e">
        <f t="shared" ref="BQ231:BQ294" si="199">IF(AND($W$83&gt;=$Z231*($AA231-$W$93)/($V$93-$Z231)+$AA231,$Z231*($AA231-$W$93)/($V$93-$Z231)+$AA231&gt;=$W$84,$O230&lt;=$Z231*($AA231-$W$93)/($V$93-$Z231)+$AA231,$Z231*($AA231-$W$93)/($V$93-$Z231)+$AA231&lt;=$O231)=TRUE,$Z231*($AA231-$W$93)/($V$93-$Z231)+$AA231,"")</f>
        <v>#N/A</v>
      </c>
      <c r="BR231" s="153" t="e">
        <f t="shared" ref="BR231:BR294" si="200">IF(AND($X$77&lt;=($AA231-$Y$87)/($X$87-$Z231),($AA231-$Y$87)/($X$87-$Z231)&lt;=$X$78,$C230&lt;=($AA231-$Y$87)/($X$87-$Z231),($AA231-$Y$87)/($X$87-$Z231)&lt;=$C231)=TRUE,($AA231-$Y$87)/($X$87-$Z231),"")</f>
        <v>#N/A</v>
      </c>
      <c r="BS231" s="154" t="e">
        <f t="shared" ref="BS231:BS294" si="201">IF(AND($Y$77&gt;=$Z231*($AA231-$Y$87)/($X$87-$Z231)+$AA231,$Z231*($AA231-$Y$87)/($X$87-$Z231)+$AA231&gt;=$Y$78,$O230&lt;=$Z231*($AA231-$Y$87)/($X$87-$Z231)+$AA231,$Z231*($AA231-$Y$87)/($X$87-$Z231)+$AA231&lt;=$O231)=TRUE,$Z231*($AA231-$Y$87)/($X$87-$Z231)+$AA231,"")</f>
        <v>#N/A</v>
      </c>
      <c r="BT231" s="164" t="e">
        <f t="shared" ref="BT231:BT294" si="202">IF(AND($X$78&lt;=($AA231-$Y$88)/($X$88-$Z231),($AA231-$Y$88)/($X$88-$Z231)&lt;=$X$79,$C230&lt;=($AA231-$Y$88)/($X$88-$Z231),($AA231-$Y$88)/($X$88-$Z231)&lt;=$C231)=TRUE,($AA231-$Y$88)/($X$88-$Z231),"")</f>
        <v>#N/A</v>
      </c>
      <c r="BU231" s="165" t="e">
        <f t="shared" ref="BU231:BU294" si="203">IF(AND($Y$78&gt;=$Z231*($AA231-$Y$88)/($X$88-$Z231)+$AA231,$Z231*($AA231-$Y$88)/($X$88-$Z231)+$AA231&gt;=$Y$79,$O230&lt;=$Z231*($AA231-$Y$88)/($X$88-$Z231)+$AA231,$Z231*($AA231-$Y$88)/($X$88-$Z231)+$AA231&lt;=$O231)=TRUE,$Z231*($AA231-$Y$88)/($X$88-$Z231)+$AA231,"")</f>
        <v>#N/A</v>
      </c>
      <c r="BV231" s="154" t="e">
        <f t="shared" ref="BV231:BV294" si="204">IF(AND($X$79&lt;=($AA231-$Y$89)/($X$89-$Z231),($AA231-$Y$89)/($X$89-$Z231)&lt;=$X$80,$C230&lt;=($AA231-$Y$89)/($X$89-$Z231),($AA231-$Y$89)/($X$89-$Z231)&lt;=$C231)=TRUE,($AA231-$Y$89)/($X$89-$Z231),"")</f>
        <v>#N/A</v>
      </c>
      <c r="BW231" s="154" t="e">
        <f t="shared" ref="BW231:BW294" si="205">IF(AND($Y$79&gt;=$Z231*($AA231-$Y$89)/($X$89-$Z231)+$AA231,$Z231*($AA231-$Y$89)/($X$89-$Z231)+$AA231&gt;=$Y$80,$O230&lt;=$Z231*($AA231-$Y$89)/($X$89-$Z231)+$AA231,$Z231*($AA231-$Y$89)/($X$89-$Z231)+$AA231&lt;=$O231)=TRUE,$Z231*($AA231-$Y$89)/($X$89-$Z231)+$AA231,"")</f>
        <v>#N/A</v>
      </c>
      <c r="BX231" s="164" t="e">
        <f t="shared" ref="BX231:BX294" si="206">IF(AND($X$80&lt;=($AA231-$Y$90)/($X$90-$Z231),($AA231-$Y$90)/($X$90-$Z231)&lt;=$X$81,$C230&lt;=($AA231-$Y$90)/($X$90-$Z231),($AA231-$Y$90)/($X$90-$Z231)&lt;=$C231)=TRUE,($AA231-$Y$90)/($X$90-$Z231),"")</f>
        <v>#N/A</v>
      </c>
      <c r="BY231" s="165" t="e">
        <f t="shared" ref="BY231:BY294" si="207">IF(AND($Y$80&gt;=$Z231*($AA231-$Y$90)/($X$90-$Z231)+$AA231,$Z231*($AA231-$Y$90)/($X$90-$Z231)+$AA231&gt;=$Y$81,$O230&lt;=$Z231*($AA231-$Y$90)/($X$90-$Z231)+$AA231,$Z231*($AA231-$Y$90)/($X$90-$Z231)+$AA231&lt;=$O231)=TRUE,$Z231*($AA231-$Y$90)/($X$90-$Z231)+$AA231,"")</f>
        <v>#N/A</v>
      </c>
      <c r="BZ231" s="154" t="e">
        <f t="shared" ref="BZ231:BZ294" si="208">IF(AND($X$81&lt;=($AA231-$Y$91)/($X$91-$Z231),($AA231-$Y$91)/($X$91-$Z231)&lt;=$X$82,$C230&lt;=($AA231-$Y$91)/($X$91-$Z231),($AA231-$Y$91)/($X$91-$Z231)&lt;=$C231)=TRUE,($AA231-$Y$91)/($X$91-$Z231),"")</f>
        <v>#N/A</v>
      </c>
      <c r="CA231" s="154" t="e">
        <f t="shared" ref="CA231:CA294" si="209">IF(AND($Y$81&gt;=$Z231*($AA231-$Y$91)/($X$91-$Z231)+$AA231,$Z231*($AA231-$Y$91)/($X$91-$Z231)+$AA231&gt;=$Y$82,$O230&lt;=$Z231*($AA231-$Y$91)/($X$91-$Z231)+$AA231,$Z231*($AA231-$Y$91)/($X$91-$Z231)+$AA231&lt;=$O231)=TRUE,$Z231*($AA231-$Y$91)/($X$91-$Z231)+$AA231,"")</f>
        <v>#N/A</v>
      </c>
      <c r="CB231" s="164" t="e">
        <f t="shared" ref="CB231:CB294" si="210">IF(AND($X$82&lt;=($AA231-$Y$92)/($X$92-$Z231),($AA231-$Y$92)/($X$92-$Z231)&lt;=$X$83,$C230&lt;=($AA231-$Y$92)/($X$92-$Z231),($AA231-$Y$92)/($X$92-$Z231)&lt;=$C231)=TRUE,($AA231-$Y$92)/($X$92-$Z231),"")</f>
        <v>#N/A</v>
      </c>
      <c r="CC231" s="165" t="e">
        <f t="shared" ref="CC231:CC294" si="211">IF(AND($Y$82&gt;=$Z231*($AA231-$Y$92)/($X$92-$Z231)+$AA231,$Z231*($AA231-$Y$92)/($X$92-$Z231)+$AA231&gt;=$Y$83,$O230&lt;=$Z231*($AA231-$Y$92)/($X$92-$Z231)+$AA231,$Z231*($AA231-$Y$92)/($X$92-$Z231)+$AA231&lt;=$O231)=TRUE,$Z231*($AA231-$Y$92)/($X$92-$Z231)+$AA231,"")</f>
        <v>#N/A</v>
      </c>
      <c r="CD231" s="154" t="e">
        <f t="shared" ref="CD231:CD294" si="212">IF(AND($X$83&lt;=($AA231-$Y$93)/($X$93-$Z231),($AA231-$Y$93)/($X$93-$Z231)&lt;=$X$84,$C230&lt;=($AA231-$Y$93)/($X$93-$Z231),($AA231-$Y$93)/($X$93-$Z231)&lt;=$C231)=TRUE,($AA231-$Y$93)/($X$93-$Z231),"")</f>
        <v>#N/A</v>
      </c>
      <c r="CE231" s="155" t="e">
        <f t="shared" ref="CE231:CE294" si="213">IF(AND($Y$83&gt;=$Z231*($AA231-$Y$93)/($X$93-$Z231)+$AA231,$Z231*($AA231-$Y$93)/($X$93-$Z231)+$AA231&gt;=$Y$84,$O230&lt;=$Z231*($AA231-$Y$93)/($X$93-$Z231)+$AA231,$Z231*($AA231-$Y$93)/($X$93-$Z231)+$AA231&lt;=$O231)=TRUE,$Z231*($AA231-$Y$93)/($X$93-$Z231)+$AA231,"")</f>
        <v>#N/A</v>
      </c>
    </row>
    <row r="232" spans="2:83" s="59" customFormat="1" hidden="1" x14ac:dyDescent="0.2">
      <c r="B232" s="59" t="e">
        <f t="shared" si="148"/>
        <v>#N/A</v>
      </c>
      <c r="C232" s="67" t="e">
        <f t="shared" si="146"/>
        <v>#N/A</v>
      </c>
      <c r="D232" s="67"/>
      <c r="E232" s="67" t="e">
        <f>IF(C232&lt;&gt;" ",$B$9, " ")</f>
        <v>#N/A</v>
      </c>
      <c r="F232" s="68" t="e">
        <f>IF(C232&lt;&gt;" ",((10.4394*(($C232^1.852)/(($B$59^1.852)*(VLOOKUP($B$17,'Hidden Data'!$A$4:$E$17,(IF($B$18="SCH 40",3,IF($B$18="SCH 80",4,5))))^4.8655))*$B$16))+IF($B$15&lt;2,0,(10.4394*((($C$19/100*$C232)^1.852)/(($B$59^1.852)*(VLOOKUP($B$20,'Hidden Data'!$A$4:$E$17,(IF($B$21="SCH 40",3,IF($B$21="SCH 80",4,5))))^4.8655))*$B$19)))+IF($B$15&lt;3,0,(10.4394*((($C$22/100*$C232)^1.852)/(($B$59^1.852)*(VLOOKUP($B$23,'Hidden Data'!$A$4:$E$17,(IF($B$24="SCH 40",3,IF($B$24="SCH 80",4,5))))^4.8655))*$B$22)))+K232+L232+M232+P232+Q232+R232+S232+T232)*(1+$B$42/100), " ")</f>
        <v>#N/A</v>
      </c>
      <c r="G232" s="68" t="e">
        <f t="shared" si="147"/>
        <v>#N/A</v>
      </c>
      <c r="H232" s="68"/>
      <c r="I232" s="68" t="e">
        <f t="shared" si="149"/>
        <v>#N/A</v>
      </c>
      <c r="J232" s="68" t="e">
        <f>IF(C232&lt;&gt;" ",IF($B$48="Spider Valve",($C232/448.83*(('Spider Valve Sizing'!$B$10^2*19.64*$B$60*SQRT($B$49))/'Spider Valve Sizing'!$B$25))^2/(2*$B$60^2*(PI()/4*('Spider Valve Sizing'!$B$10/12)^2)^2*32.2),0)," ")</f>
        <v>#N/A</v>
      </c>
      <c r="K232" s="68" t="e">
        <f>IF(C232&lt;&gt;" ",(IF($B$26="No",0,(10.4394*(((1/$B$27*$C232)^1.852)/(($B$59^1.852)*(VLOOKUP($B$29,'Hidden Data'!$A$4:$E$17,(IF($B$30="SCH 40",3,IF($B$30="SCH 80",4,5))))^4.8655))*($B$28/3)))))," ")</f>
        <v>#N/A</v>
      </c>
      <c r="L232" s="67" t="e">
        <f t="shared" si="150"/>
        <v>#N/A</v>
      </c>
      <c r="M232" s="67" t="e">
        <f t="shared" si="151"/>
        <v>#N/A</v>
      </c>
      <c r="N232" s="69">
        <f>IF($B$48="Low Pressure Pipe",(IF($C232&lt;&gt;" ",($B$50*$AC$564)," ")),IF($B$48="Spider Valve",(IF($C232&lt;&gt;" ",(($B$60*(PI()/4*'Spider Valve Sizing'!$B$10^2)/144*SQRT(2*32.2*$B$49))*448.83)/(('Spider Valve Sizing'!$B$10^2*19.64*$B$60*SQRT($B$49))/'Spider Valve Sizing'!$B$25)," ")),IF(AND(OR($B$48="Non-Pressurized",$B$48="force main")=TRUE,$C$49="yes"),$F$49,NA())))</f>
        <v>30</v>
      </c>
      <c r="O232" s="68" t="e">
        <f t="shared" si="152"/>
        <v>#N/A</v>
      </c>
      <c r="P232" s="68" t="e">
        <f>IF($C232&lt;&gt;" ",IF($A$34="",0,(10.4394*((($C232*$D$34/100)^1.852)/(($B$59^1.852)*(VLOOKUP($B$34,'Hidden Data'!$A$4:$E$17,(IF($B$18="SCH 40",3,IF($B$18="SCH 80",4,5))))^4.8655))*'Hidden Data'!$E$118)))," ")</f>
        <v>#N/A</v>
      </c>
      <c r="Q232" s="68" t="e">
        <f>IF($C232&lt;&gt;" ",IF($A$35="",0,(10.4394*((($C232*$D$35/100)^1.852)/(($B$59^1.852)*(VLOOKUP($B$35,'Hidden Data'!$A$4:$E$17,(IF($B$18="SCH 40",3,IF($B$18="SCH 80",4,5))))^4.8655))*'Hidden Data'!$E$119)))," ")</f>
        <v>#N/A</v>
      </c>
      <c r="R232" s="68" t="e">
        <f>IF($C232&lt;&gt;" ",IF($A$36="",0,(10.4394*((($C232*$D$36/100)^1.852)/(($B$59^1.852)*(VLOOKUP($B$36,'Hidden Data'!$A$4:$E$17,(IF($B$18="SCH 40",3,IF($B$18="SCH 80",4,5))))^4.8655))*'Hidden Data'!$E$120)))," ")</f>
        <v>#N/A</v>
      </c>
      <c r="S232" s="68" t="e">
        <f>IF($C232&lt;&gt;" ",IF($A$37="",0,(10.4394*((($C232*$D$37/100)^1.852)/(($B$59^1.852)*(VLOOKUP($B$37,'Hidden Data'!$A$4:$E$17,(IF($B$18="SCH 40",3,IF($B$18="SCH 80",4,5))))^4.8655))*'Hidden Data'!$E$121)))," ")</f>
        <v>#N/A</v>
      </c>
      <c r="T232" s="68" t="e">
        <f>IF($C232&lt;&gt;" ",IF($A$38="",0,(10.4394*((($C232*$D$38/100)^1.852)/(($B$59^1.852)*(VLOOKUP($B$38,'Hidden Data'!$A$4:$E$17,(IF($B$18="SCH 40",3,IF($B$18="SCH 80",4,5))))^4.8655))*'Hidden Data'!$E$122)))," ")</f>
        <v>#N/A</v>
      </c>
      <c r="U232" s="67" t="e">
        <f t="shared" si="153"/>
        <v>#N/A</v>
      </c>
      <c r="V232" s="175" t="e">
        <f t="shared" si="154"/>
        <v>#N/A</v>
      </c>
      <c r="W232" s="175" t="e">
        <f t="shared" si="155"/>
        <v>#N/A</v>
      </c>
      <c r="Z232" s="141" t="e">
        <f t="shared" si="156"/>
        <v>#N/A</v>
      </c>
      <c r="AA232" s="141" t="e">
        <f t="shared" si="157"/>
        <v>#N/A</v>
      </c>
      <c r="AB232" s="153" t="e">
        <f t="shared" si="158"/>
        <v>#N/A</v>
      </c>
      <c r="AC232" s="154" t="e">
        <f t="shared" si="159"/>
        <v>#N/A</v>
      </c>
      <c r="AD232" s="164" t="e">
        <f t="shared" si="160"/>
        <v>#N/A</v>
      </c>
      <c r="AE232" s="165" t="e">
        <f t="shared" si="161"/>
        <v>#N/A</v>
      </c>
      <c r="AF232" s="154" t="e">
        <f t="shared" si="162"/>
        <v>#N/A</v>
      </c>
      <c r="AG232" s="154" t="e">
        <f t="shared" si="163"/>
        <v>#N/A</v>
      </c>
      <c r="AH232" s="164" t="e">
        <f t="shared" si="164"/>
        <v>#N/A</v>
      </c>
      <c r="AI232" s="165" t="e">
        <f t="shared" si="165"/>
        <v>#N/A</v>
      </c>
      <c r="AJ232" s="154" t="e">
        <f t="shared" si="166"/>
        <v>#N/A</v>
      </c>
      <c r="AK232" s="154" t="e">
        <f t="shared" si="167"/>
        <v>#N/A</v>
      </c>
      <c r="AL232" s="164" t="e">
        <f t="shared" si="168"/>
        <v>#N/A</v>
      </c>
      <c r="AM232" s="165" t="e">
        <f t="shared" si="169"/>
        <v>#N/A</v>
      </c>
      <c r="AN232" s="154" t="e">
        <f t="shared" si="170"/>
        <v>#N/A</v>
      </c>
      <c r="AO232" s="155" t="e">
        <f t="shared" si="171"/>
        <v>#N/A</v>
      </c>
      <c r="AP232" s="153" t="e">
        <f t="shared" si="172"/>
        <v>#N/A</v>
      </c>
      <c r="AQ232" s="154" t="e">
        <f t="shared" si="173"/>
        <v>#N/A</v>
      </c>
      <c r="AR232" s="164" t="e">
        <f t="shared" si="174"/>
        <v>#N/A</v>
      </c>
      <c r="AS232" s="165" t="e">
        <f t="shared" si="175"/>
        <v>#N/A</v>
      </c>
      <c r="AT232" s="154" t="e">
        <f t="shared" si="176"/>
        <v>#N/A</v>
      </c>
      <c r="AU232" s="154" t="e">
        <f t="shared" si="177"/>
        <v>#N/A</v>
      </c>
      <c r="AV232" s="164" t="e">
        <f t="shared" si="178"/>
        <v>#N/A</v>
      </c>
      <c r="AW232" s="165" t="e">
        <f t="shared" si="179"/>
        <v>#N/A</v>
      </c>
      <c r="AX232" s="154" t="e">
        <f t="shared" si="180"/>
        <v>#N/A</v>
      </c>
      <c r="AY232" s="154" t="e">
        <f t="shared" si="181"/>
        <v>#N/A</v>
      </c>
      <c r="AZ232" s="164" t="e">
        <f t="shared" si="182"/>
        <v>#N/A</v>
      </c>
      <c r="BA232" s="165" t="e">
        <f t="shared" si="183"/>
        <v>#N/A</v>
      </c>
      <c r="BB232" s="154" t="e">
        <f t="shared" si="184"/>
        <v>#N/A</v>
      </c>
      <c r="BC232" s="155" t="e">
        <f t="shared" si="185"/>
        <v>#N/A</v>
      </c>
      <c r="BD232" s="153" t="e">
        <f t="shared" si="186"/>
        <v>#N/A</v>
      </c>
      <c r="BE232" s="154" t="e">
        <f t="shared" si="187"/>
        <v>#N/A</v>
      </c>
      <c r="BF232" s="164" t="e">
        <f t="shared" si="188"/>
        <v>#N/A</v>
      </c>
      <c r="BG232" s="165" t="e">
        <f t="shared" si="189"/>
        <v>#N/A</v>
      </c>
      <c r="BH232" s="154" t="e">
        <f t="shared" si="190"/>
        <v>#N/A</v>
      </c>
      <c r="BI232" s="154" t="e">
        <f t="shared" si="191"/>
        <v>#N/A</v>
      </c>
      <c r="BJ232" s="164" t="e">
        <f t="shared" si="192"/>
        <v>#N/A</v>
      </c>
      <c r="BK232" s="165" t="e">
        <f t="shared" si="193"/>
        <v>#N/A</v>
      </c>
      <c r="BL232" s="154" t="e">
        <f t="shared" si="194"/>
        <v>#N/A</v>
      </c>
      <c r="BM232" s="154" t="e">
        <f t="shared" si="195"/>
        <v>#N/A</v>
      </c>
      <c r="BN232" s="164" t="e">
        <f t="shared" si="196"/>
        <v>#N/A</v>
      </c>
      <c r="BO232" s="165" t="e">
        <f t="shared" si="197"/>
        <v>#N/A</v>
      </c>
      <c r="BP232" s="154" t="e">
        <f t="shared" si="198"/>
        <v>#N/A</v>
      </c>
      <c r="BQ232" s="155" t="e">
        <f t="shared" si="199"/>
        <v>#N/A</v>
      </c>
      <c r="BR232" s="153" t="e">
        <f t="shared" si="200"/>
        <v>#N/A</v>
      </c>
      <c r="BS232" s="154" t="e">
        <f t="shared" si="201"/>
        <v>#N/A</v>
      </c>
      <c r="BT232" s="164" t="e">
        <f t="shared" si="202"/>
        <v>#N/A</v>
      </c>
      <c r="BU232" s="165" t="e">
        <f t="shared" si="203"/>
        <v>#N/A</v>
      </c>
      <c r="BV232" s="154" t="e">
        <f t="shared" si="204"/>
        <v>#N/A</v>
      </c>
      <c r="BW232" s="154" t="e">
        <f t="shared" si="205"/>
        <v>#N/A</v>
      </c>
      <c r="BX232" s="164" t="e">
        <f t="shared" si="206"/>
        <v>#N/A</v>
      </c>
      <c r="BY232" s="165" t="e">
        <f t="shared" si="207"/>
        <v>#N/A</v>
      </c>
      <c r="BZ232" s="154" t="e">
        <f t="shared" si="208"/>
        <v>#N/A</v>
      </c>
      <c r="CA232" s="154" t="e">
        <f t="shared" si="209"/>
        <v>#N/A</v>
      </c>
      <c r="CB232" s="164" t="e">
        <f t="shared" si="210"/>
        <v>#N/A</v>
      </c>
      <c r="CC232" s="165" t="e">
        <f t="shared" si="211"/>
        <v>#N/A</v>
      </c>
      <c r="CD232" s="154" t="e">
        <f t="shared" si="212"/>
        <v>#N/A</v>
      </c>
      <c r="CE232" s="155" t="e">
        <f t="shared" si="213"/>
        <v>#N/A</v>
      </c>
    </row>
    <row r="233" spans="2:83" s="59" customFormat="1" hidden="1" x14ac:dyDescent="0.2">
      <c r="B233" s="59" t="e">
        <f t="shared" si="148"/>
        <v>#N/A</v>
      </c>
      <c r="C233" s="67" t="e">
        <f t="shared" si="146"/>
        <v>#N/A</v>
      </c>
      <c r="D233" s="67"/>
      <c r="E233" s="67" t="e">
        <f>IF(C233&lt;&gt;" ",$B$9, " ")</f>
        <v>#N/A</v>
      </c>
      <c r="F233" s="68" t="e">
        <f>IF(C233&lt;&gt;" ",((10.4394*(($C233^1.852)/(($B$59^1.852)*(VLOOKUP($B$17,'Hidden Data'!$A$4:$E$17,(IF($B$18="SCH 40",3,IF($B$18="SCH 80",4,5))))^4.8655))*$B$16))+IF($B$15&lt;2,0,(10.4394*((($C$19/100*$C233)^1.852)/(($B$59^1.852)*(VLOOKUP($B$20,'Hidden Data'!$A$4:$E$17,(IF($B$21="SCH 40",3,IF($B$21="SCH 80",4,5))))^4.8655))*$B$19)))+IF($B$15&lt;3,0,(10.4394*((($C$22/100*$C233)^1.852)/(($B$59^1.852)*(VLOOKUP($B$23,'Hidden Data'!$A$4:$E$17,(IF($B$24="SCH 40",3,IF($B$24="SCH 80",4,5))))^4.8655))*$B$22)))+K233+L233+M233+P233+Q233+R233+S233+T233)*(1+$B$42/100), " ")</f>
        <v>#N/A</v>
      </c>
      <c r="G233" s="68" t="e">
        <f t="shared" si="147"/>
        <v>#N/A</v>
      </c>
      <c r="H233" s="68"/>
      <c r="I233" s="68" t="e">
        <f t="shared" si="149"/>
        <v>#N/A</v>
      </c>
      <c r="J233" s="68" t="e">
        <f>IF(C233&lt;&gt;" ",IF($B$48="Spider Valve",($C233/448.83*(('Spider Valve Sizing'!$B$10^2*19.64*$B$60*SQRT($B$49))/'Spider Valve Sizing'!$B$25))^2/(2*$B$60^2*(PI()/4*('Spider Valve Sizing'!$B$10/12)^2)^2*32.2),0)," ")</f>
        <v>#N/A</v>
      </c>
      <c r="K233" s="68" t="e">
        <f>IF(C233&lt;&gt;" ",(IF($B$26="No",0,(10.4394*(((1/$B$27*$C233)^1.852)/(($B$59^1.852)*(VLOOKUP($B$29,'Hidden Data'!$A$4:$E$17,(IF($B$30="SCH 40",3,IF($B$30="SCH 80",4,5))))^4.8655))*($B$28/3)))))," ")</f>
        <v>#N/A</v>
      </c>
      <c r="L233" s="67" t="e">
        <f t="shared" si="150"/>
        <v>#N/A</v>
      </c>
      <c r="M233" s="67" t="e">
        <f t="shared" si="151"/>
        <v>#N/A</v>
      </c>
      <c r="N233" s="69">
        <f>IF($B$48="Low Pressure Pipe",(IF($C233&lt;&gt;" ",($B$50*$AC$564)," ")),IF($B$48="Spider Valve",(IF($C233&lt;&gt;" ",(($B$60*(PI()/4*'Spider Valve Sizing'!$B$10^2)/144*SQRT(2*32.2*$B$49))*448.83)/(('Spider Valve Sizing'!$B$10^2*19.64*$B$60*SQRT($B$49))/'Spider Valve Sizing'!$B$25)," ")),IF(AND(OR($B$48="Non-Pressurized",$B$48="force main")=TRUE,$C$49="yes"),$F$49,NA())))</f>
        <v>30</v>
      </c>
      <c r="O233" s="68" t="e">
        <f t="shared" si="152"/>
        <v>#N/A</v>
      </c>
      <c r="P233" s="68" t="e">
        <f>IF($C233&lt;&gt;" ",IF($A$34="",0,(10.4394*((($C233*$D$34/100)^1.852)/(($B$59^1.852)*(VLOOKUP($B$34,'Hidden Data'!$A$4:$E$17,(IF($B$18="SCH 40",3,IF($B$18="SCH 80",4,5))))^4.8655))*'Hidden Data'!$E$118)))," ")</f>
        <v>#N/A</v>
      </c>
      <c r="Q233" s="68" t="e">
        <f>IF($C233&lt;&gt;" ",IF($A$35="",0,(10.4394*((($C233*$D$35/100)^1.852)/(($B$59^1.852)*(VLOOKUP($B$35,'Hidden Data'!$A$4:$E$17,(IF($B$18="SCH 40",3,IF($B$18="SCH 80",4,5))))^4.8655))*'Hidden Data'!$E$119)))," ")</f>
        <v>#N/A</v>
      </c>
      <c r="R233" s="68" t="e">
        <f>IF($C233&lt;&gt;" ",IF($A$36="",0,(10.4394*((($C233*$D$36/100)^1.852)/(($B$59^1.852)*(VLOOKUP($B$36,'Hidden Data'!$A$4:$E$17,(IF($B$18="SCH 40",3,IF($B$18="SCH 80",4,5))))^4.8655))*'Hidden Data'!$E$120)))," ")</f>
        <v>#N/A</v>
      </c>
      <c r="S233" s="68" t="e">
        <f>IF($C233&lt;&gt;" ",IF($A$37="",0,(10.4394*((($C233*$D$37/100)^1.852)/(($B$59^1.852)*(VLOOKUP($B$37,'Hidden Data'!$A$4:$E$17,(IF($B$18="SCH 40",3,IF($B$18="SCH 80",4,5))))^4.8655))*'Hidden Data'!$E$121)))," ")</f>
        <v>#N/A</v>
      </c>
      <c r="T233" s="68" t="e">
        <f>IF($C233&lt;&gt;" ",IF($A$38="",0,(10.4394*((($C233*$D$38/100)^1.852)/(($B$59^1.852)*(VLOOKUP($B$38,'Hidden Data'!$A$4:$E$17,(IF($B$18="SCH 40",3,IF($B$18="SCH 80",4,5))))^4.8655))*'Hidden Data'!$E$122)))," ")</f>
        <v>#N/A</v>
      </c>
      <c r="U233" s="67" t="e">
        <f t="shared" si="153"/>
        <v>#N/A</v>
      </c>
      <c r="V233" s="175" t="e">
        <f t="shared" si="154"/>
        <v>#N/A</v>
      </c>
      <c r="W233" s="175" t="e">
        <f t="shared" si="155"/>
        <v>#N/A</v>
      </c>
      <c r="Z233" s="141" t="e">
        <f t="shared" si="156"/>
        <v>#N/A</v>
      </c>
      <c r="AA233" s="141" t="e">
        <f t="shared" si="157"/>
        <v>#N/A</v>
      </c>
      <c r="AB233" s="153" t="e">
        <f t="shared" si="158"/>
        <v>#N/A</v>
      </c>
      <c r="AC233" s="154" t="e">
        <f t="shared" si="159"/>
        <v>#N/A</v>
      </c>
      <c r="AD233" s="164" t="e">
        <f t="shared" si="160"/>
        <v>#N/A</v>
      </c>
      <c r="AE233" s="165" t="e">
        <f t="shared" si="161"/>
        <v>#N/A</v>
      </c>
      <c r="AF233" s="154" t="e">
        <f t="shared" si="162"/>
        <v>#N/A</v>
      </c>
      <c r="AG233" s="154" t="e">
        <f t="shared" si="163"/>
        <v>#N/A</v>
      </c>
      <c r="AH233" s="164" t="e">
        <f t="shared" si="164"/>
        <v>#N/A</v>
      </c>
      <c r="AI233" s="165" t="e">
        <f t="shared" si="165"/>
        <v>#N/A</v>
      </c>
      <c r="AJ233" s="154" t="e">
        <f t="shared" si="166"/>
        <v>#N/A</v>
      </c>
      <c r="AK233" s="154" t="e">
        <f t="shared" si="167"/>
        <v>#N/A</v>
      </c>
      <c r="AL233" s="164" t="e">
        <f t="shared" si="168"/>
        <v>#N/A</v>
      </c>
      <c r="AM233" s="165" t="e">
        <f t="shared" si="169"/>
        <v>#N/A</v>
      </c>
      <c r="AN233" s="154" t="e">
        <f t="shared" si="170"/>
        <v>#N/A</v>
      </c>
      <c r="AO233" s="155" t="e">
        <f t="shared" si="171"/>
        <v>#N/A</v>
      </c>
      <c r="AP233" s="153" t="e">
        <f t="shared" si="172"/>
        <v>#N/A</v>
      </c>
      <c r="AQ233" s="154" t="e">
        <f t="shared" si="173"/>
        <v>#N/A</v>
      </c>
      <c r="AR233" s="164" t="e">
        <f t="shared" si="174"/>
        <v>#N/A</v>
      </c>
      <c r="AS233" s="165" t="e">
        <f t="shared" si="175"/>
        <v>#N/A</v>
      </c>
      <c r="AT233" s="154" t="e">
        <f t="shared" si="176"/>
        <v>#N/A</v>
      </c>
      <c r="AU233" s="154" t="e">
        <f t="shared" si="177"/>
        <v>#N/A</v>
      </c>
      <c r="AV233" s="164" t="e">
        <f t="shared" si="178"/>
        <v>#N/A</v>
      </c>
      <c r="AW233" s="165" t="e">
        <f t="shared" si="179"/>
        <v>#N/A</v>
      </c>
      <c r="AX233" s="154" t="e">
        <f t="shared" si="180"/>
        <v>#N/A</v>
      </c>
      <c r="AY233" s="154" t="e">
        <f t="shared" si="181"/>
        <v>#N/A</v>
      </c>
      <c r="AZ233" s="164" t="e">
        <f t="shared" si="182"/>
        <v>#N/A</v>
      </c>
      <c r="BA233" s="165" t="e">
        <f t="shared" si="183"/>
        <v>#N/A</v>
      </c>
      <c r="BB233" s="154" t="e">
        <f t="shared" si="184"/>
        <v>#N/A</v>
      </c>
      <c r="BC233" s="155" t="e">
        <f t="shared" si="185"/>
        <v>#N/A</v>
      </c>
      <c r="BD233" s="153" t="e">
        <f t="shared" si="186"/>
        <v>#N/A</v>
      </c>
      <c r="BE233" s="154" t="e">
        <f t="shared" si="187"/>
        <v>#N/A</v>
      </c>
      <c r="BF233" s="164" t="e">
        <f t="shared" si="188"/>
        <v>#N/A</v>
      </c>
      <c r="BG233" s="165" t="e">
        <f t="shared" si="189"/>
        <v>#N/A</v>
      </c>
      <c r="BH233" s="154" t="e">
        <f t="shared" si="190"/>
        <v>#N/A</v>
      </c>
      <c r="BI233" s="154" t="e">
        <f t="shared" si="191"/>
        <v>#N/A</v>
      </c>
      <c r="BJ233" s="164" t="e">
        <f t="shared" si="192"/>
        <v>#N/A</v>
      </c>
      <c r="BK233" s="165" t="e">
        <f t="shared" si="193"/>
        <v>#N/A</v>
      </c>
      <c r="BL233" s="154" t="e">
        <f t="shared" si="194"/>
        <v>#N/A</v>
      </c>
      <c r="BM233" s="154" t="e">
        <f t="shared" si="195"/>
        <v>#N/A</v>
      </c>
      <c r="BN233" s="164" t="e">
        <f t="shared" si="196"/>
        <v>#N/A</v>
      </c>
      <c r="BO233" s="165" t="e">
        <f t="shared" si="197"/>
        <v>#N/A</v>
      </c>
      <c r="BP233" s="154" t="e">
        <f t="shared" si="198"/>
        <v>#N/A</v>
      </c>
      <c r="BQ233" s="155" t="e">
        <f t="shared" si="199"/>
        <v>#N/A</v>
      </c>
      <c r="BR233" s="153" t="e">
        <f t="shared" si="200"/>
        <v>#N/A</v>
      </c>
      <c r="BS233" s="154" t="e">
        <f t="shared" si="201"/>
        <v>#N/A</v>
      </c>
      <c r="BT233" s="164" t="e">
        <f t="shared" si="202"/>
        <v>#N/A</v>
      </c>
      <c r="BU233" s="165" t="e">
        <f t="shared" si="203"/>
        <v>#N/A</v>
      </c>
      <c r="BV233" s="154" t="e">
        <f t="shared" si="204"/>
        <v>#N/A</v>
      </c>
      <c r="BW233" s="154" t="e">
        <f t="shared" si="205"/>
        <v>#N/A</v>
      </c>
      <c r="BX233" s="164" t="e">
        <f t="shared" si="206"/>
        <v>#N/A</v>
      </c>
      <c r="BY233" s="165" t="e">
        <f t="shared" si="207"/>
        <v>#N/A</v>
      </c>
      <c r="BZ233" s="154" t="e">
        <f t="shared" si="208"/>
        <v>#N/A</v>
      </c>
      <c r="CA233" s="154" t="e">
        <f t="shared" si="209"/>
        <v>#N/A</v>
      </c>
      <c r="CB233" s="164" t="e">
        <f t="shared" si="210"/>
        <v>#N/A</v>
      </c>
      <c r="CC233" s="165" t="e">
        <f t="shared" si="211"/>
        <v>#N/A</v>
      </c>
      <c r="CD233" s="154" t="e">
        <f t="shared" si="212"/>
        <v>#N/A</v>
      </c>
      <c r="CE233" s="155" t="e">
        <f t="shared" si="213"/>
        <v>#N/A</v>
      </c>
    </row>
    <row r="234" spans="2:83" s="59" customFormat="1" hidden="1" x14ac:dyDescent="0.2">
      <c r="B234" s="59" t="e">
        <f t="shared" si="148"/>
        <v>#N/A</v>
      </c>
      <c r="C234" s="67" t="e">
        <f t="shared" si="146"/>
        <v>#N/A</v>
      </c>
      <c r="D234" s="67"/>
      <c r="E234" s="67" t="e">
        <f>IF(C234&lt;&gt;" ",$B$9, " ")</f>
        <v>#N/A</v>
      </c>
      <c r="F234" s="68" t="e">
        <f>IF(C234&lt;&gt;" ",((10.4394*(($C234^1.852)/(($B$59^1.852)*(VLOOKUP($B$17,'Hidden Data'!$A$4:$E$17,(IF($B$18="SCH 40",3,IF($B$18="SCH 80",4,5))))^4.8655))*$B$16))+IF($B$15&lt;2,0,(10.4394*((($C$19/100*$C234)^1.852)/(($B$59^1.852)*(VLOOKUP($B$20,'Hidden Data'!$A$4:$E$17,(IF($B$21="SCH 40",3,IF($B$21="SCH 80",4,5))))^4.8655))*$B$19)))+IF($B$15&lt;3,0,(10.4394*((($C$22/100*$C234)^1.852)/(($B$59^1.852)*(VLOOKUP($B$23,'Hidden Data'!$A$4:$E$17,(IF($B$24="SCH 40",3,IF($B$24="SCH 80",4,5))))^4.8655))*$B$22)))+K234+L234+M234+P234+Q234+R234+S234+T234)*(1+$B$42/100), " ")</f>
        <v>#N/A</v>
      </c>
      <c r="G234" s="68" t="e">
        <f t="shared" si="147"/>
        <v>#N/A</v>
      </c>
      <c r="H234" s="68"/>
      <c r="I234" s="68" t="e">
        <f t="shared" si="149"/>
        <v>#N/A</v>
      </c>
      <c r="J234" s="68" t="e">
        <f>IF(C234&lt;&gt;" ",IF($B$48="Spider Valve",($C234/448.83*(('Spider Valve Sizing'!$B$10^2*19.64*$B$60*SQRT($B$49))/'Spider Valve Sizing'!$B$25))^2/(2*$B$60^2*(PI()/4*('Spider Valve Sizing'!$B$10/12)^2)^2*32.2),0)," ")</f>
        <v>#N/A</v>
      </c>
      <c r="K234" s="68" t="e">
        <f>IF(C234&lt;&gt;" ",(IF($B$26="No",0,(10.4394*(((1/$B$27*$C234)^1.852)/(($B$59^1.852)*(VLOOKUP($B$29,'Hidden Data'!$A$4:$E$17,(IF($B$30="SCH 40",3,IF($B$30="SCH 80",4,5))))^4.8655))*($B$28/3)))))," ")</f>
        <v>#N/A</v>
      </c>
      <c r="L234" s="67" t="e">
        <f t="shared" si="150"/>
        <v>#N/A</v>
      </c>
      <c r="M234" s="67" t="e">
        <f t="shared" si="151"/>
        <v>#N/A</v>
      </c>
      <c r="N234" s="69">
        <f>IF($B$48="Low Pressure Pipe",(IF($C234&lt;&gt;" ",($B$50*$AC$564)," ")),IF($B$48="Spider Valve",(IF($C234&lt;&gt;" ",(($B$60*(PI()/4*'Spider Valve Sizing'!$B$10^2)/144*SQRT(2*32.2*$B$49))*448.83)/(('Spider Valve Sizing'!$B$10^2*19.64*$B$60*SQRT($B$49))/'Spider Valve Sizing'!$B$25)," ")),IF(AND(OR($B$48="Non-Pressurized",$B$48="force main")=TRUE,$C$49="yes"),$F$49,NA())))</f>
        <v>30</v>
      </c>
      <c r="O234" s="68" t="e">
        <f t="shared" si="152"/>
        <v>#N/A</v>
      </c>
      <c r="P234" s="68" t="e">
        <f>IF($C234&lt;&gt;" ",IF($A$34="",0,(10.4394*((($C234*$D$34/100)^1.852)/(($B$59^1.852)*(VLOOKUP($B$34,'Hidden Data'!$A$4:$E$17,(IF($B$18="SCH 40",3,IF($B$18="SCH 80",4,5))))^4.8655))*'Hidden Data'!$E$118)))," ")</f>
        <v>#N/A</v>
      </c>
      <c r="Q234" s="68" t="e">
        <f>IF($C234&lt;&gt;" ",IF($A$35="",0,(10.4394*((($C234*$D$35/100)^1.852)/(($B$59^1.852)*(VLOOKUP($B$35,'Hidden Data'!$A$4:$E$17,(IF($B$18="SCH 40",3,IF($B$18="SCH 80",4,5))))^4.8655))*'Hidden Data'!$E$119)))," ")</f>
        <v>#N/A</v>
      </c>
      <c r="R234" s="68" t="e">
        <f>IF($C234&lt;&gt;" ",IF($A$36="",0,(10.4394*((($C234*$D$36/100)^1.852)/(($B$59^1.852)*(VLOOKUP($B$36,'Hidden Data'!$A$4:$E$17,(IF($B$18="SCH 40",3,IF($B$18="SCH 80",4,5))))^4.8655))*'Hidden Data'!$E$120)))," ")</f>
        <v>#N/A</v>
      </c>
      <c r="S234" s="68" t="e">
        <f>IF($C234&lt;&gt;" ",IF($A$37="",0,(10.4394*((($C234*$D$37/100)^1.852)/(($B$59^1.852)*(VLOOKUP($B$37,'Hidden Data'!$A$4:$E$17,(IF($B$18="SCH 40",3,IF($B$18="SCH 80",4,5))))^4.8655))*'Hidden Data'!$E$121)))," ")</f>
        <v>#N/A</v>
      </c>
      <c r="T234" s="68" t="e">
        <f>IF($C234&lt;&gt;" ",IF($A$38="",0,(10.4394*((($C234*$D$38/100)^1.852)/(($B$59^1.852)*(VLOOKUP($B$38,'Hidden Data'!$A$4:$E$17,(IF($B$18="SCH 40",3,IF($B$18="SCH 80",4,5))))^4.8655))*'Hidden Data'!$E$122)))," ")</f>
        <v>#N/A</v>
      </c>
      <c r="U234" s="67" t="e">
        <f t="shared" si="153"/>
        <v>#N/A</v>
      </c>
      <c r="V234" s="175" t="e">
        <f t="shared" si="154"/>
        <v>#N/A</v>
      </c>
      <c r="W234" s="175" t="e">
        <f t="shared" si="155"/>
        <v>#N/A</v>
      </c>
      <c r="Z234" s="141" t="e">
        <f t="shared" si="156"/>
        <v>#N/A</v>
      </c>
      <c r="AA234" s="141" t="e">
        <f t="shared" si="157"/>
        <v>#N/A</v>
      </c>
      <c r="AB234" s="153" t="e">
        <f t="shared" si="158"/>
        <v>#N/A</v>
      </c>
      <c r="AC234" s="154" t="e">
        <f t="shared" si="159"/>
        <v>#N/A</v>
      </c>
      <c r="AD234" s="164" t="e">
        <f t="shared" si="160"/>
        <v>#N/A</v>
      </c>
      <c r="AE234" s="165" t="e">
        <f t="shared" si="161"/>
        <v>#N/A</v>
      </c>
      <c r="AF234" s="154" t="e">
        <f t="shared" si="162"/>
        <v>#N/A</v>
      </c>
      <c r="AG234" s="154" t="e">
        <f t="shared" si="163"/>
        <v>#N/A</v>
      </c>
      <c r="AH234" s="164" t="e">
        <f t="shared" si="164"/>
        <v>#N/A</v>
      </c>
      <c r="AI234" s="165" t="e">
        <f t="shared" si="165"/>
        <v>#N/A</v>
      </c>
      <c r="AJ234" s="154" t="e">
        <f t="shared" si="166"/>
        <v>#N/A</v>
      </c>
      <c r="AK234" s="154" t="e">
        <f t="shared" si="167"/>
        <v>#N/A</v>
      </c>
      <c r="AL234" s="164" t="e">
        <f t="shared" si="168"/>
        <v>#N/A</v>
      </c>
      <c r="AM234" s="165" t="e">
        <f t="shared" si="169"/>
        <v>#N/A</v>
      </c>
      <c r="AN234" s="154" t="e">
        <f t="shared" si="170"/>
        <v>#N/A</v>
      </c>
      <c r="AO234" s="155" t="e">
        <f t="shared" si="171"/>
        <v>#N/A</v>
      </c>
      <c r="AP234" s="153" t="e">
        <f t="shared" si="172"/>
        <v>#N/A</v>
      </c>
      <c r="AQ234" s="154" t="e">
        <f t="shared" si="173"/>
        <v>#N/A</v>
      </c>
      <c r="AR234" s="164" t="e">
        <f t="shared" si="174"/>
        <v>#N/A</v>
      </c>
      <c r="AS234" s="165" t="e">
        <f t="shared" si="175"/>
        <v>#N/A</v>
      </c>
      <c r="AT234" s="154" t="e">
        <f t="shared" si="176"/>
        <v>#N/A</v>
      </c>
      <c r="AU234" s="154" t="e">
        <f t="shared" si="177"/>
        <v>#N/A</v>
      </c>
      <c r="AV234" s="164" t="e">
        <f t="shared" si="178"/>
        <v>#N/A</v>
      </c>
      <c r="AW234" s="165" t="e">
        <f t="shared" si="179"/>
        <v>#N/A</v>
      </c>
      <c r="AX234" s="154" t="e">
        <f t="shared" si="180"/>
        <v>#N/A</v>
      </c>
      <c r="AY234" s="154" t="e">
        <f t="shared" si="181"/>
        <v>#N/A</v>
      </c>
      <c r="AZ234" s="164" t="e">
        <f t="shared" si="182"/>
        <v>#N/A</v>
      </c>
      <c r="BA234" s="165" t="e">
        <f t="shared" si="183"/>
        <v>#N/A</v>
      </c>
      <c r="BB234" s="154" t="e">
        <f t="shared" si="184"/>
        <v>#N/A</v>
      </c>
      <c r="BC234" s="155" t="e">
        <f t="shared" si="185"/>
        <v>#N/A</v>
      </c>
      <c r="BD234" s="153" t="e">
        <f t="shared" si="186"/>
        <v>#N/A</v>
      </c>
      <c r="BE234" s="154" t="e">
        <f t="shared" si="187"/>
        <v>#N/A</v>
      </c>
      <c r="BF234" s="164" t="e">
        <f t="shared" si="188"/>
        <v>#N/A</v>
      </c>
      <c r="BG234" s="165" t="e">
        <f t="shared" si="189"/>
        <v>#N/A</v>
      </c>
      <c r="BH234" s="154" t="e">
        <f t="shared" si="190"/>
        <v>#N/A</v>
      </c>
      <c r="BI234" s="154" t="e">
        <f t="shared" si="191"/>
        <v>#N/A</v>
      </c>
      <c r="BJ234" s="164" t="e">
        <f t="shared" si="192"/>
        <v>#N/A</v>
      </c>
      <c r="BK234" s="165" t="e">
        <f t="shared" si="193"/>
        <v>#N/A</v>
      </c>
      <c r="BL234" s="154" t="e">
        <f t="shared" si="194"/>
        <v>#N/A</v>
      </c>
      <c r="BM234" s="154" t="e">
        <f t="shared" si="195"/>
        <v>#N/A</v>
      </c>
      <c r="BN234" s="164" t="e">
        <f t="shared" si="196"/>
        <v>#N/A</v>
      </c>
      <c r="BO234" s="165" t="e">
        <f t="shared" si="197"/>
        <v>#N/A</v>
      </c>
      <c r="BP234" s="154" t="e">
        <f t="shared" si="198"/>
        <v>#N/A</v>
      </c>
      <c r="BQ234" s="155" t="e">
        <f t="shared" si="199"/>
        <v>#N/A</v>
      </c>
      <c r="BR234" s="153" t="e">
        <f t="shared" si="200"/>
        <v>#N/A</v>
      </c>
      <c r="BS234" s="154" t="e">
        <f t="shared" si="201"/>
        <v>#N/A</v>
      </c>
      <c r="BT234" s="164" t="e">
        <f t="shared" si="202"/>
        <v>#N/A</v>
      </c>
      <c r="BU234" s="165" t="e">
        <f t="shared" si="203"/>
        <v>#N/A</v>
      </c>
      <c r="BV234" s="154" t="e">
        <f t="shared" si="204"/>
        <v>#N/A</v>
      </c>
      <c r="BW234" s="154" t="e">
        <f t="shared" si="205"/>
        <v>#N/A</v>
      </c>
      <c r="BX234" s="164" t="e">
        <f t="shared" si="206"/>
        <v>#N/A</v>
      </c>
      <c r="BY234" s="165" t="e">
        <f t="shared" si="207"/>
        <v>#N/A</v>
      </c>
      <c r="BZ234" s="154" t="e">
        <f t="shared" si="208"/>
        <v>#N/A</v>
      </c>
      <c r="CA234" s="154" t="e">
        <f t="shared" si="209"/>
        <v>#N/A</v>
      </c>
      <c r="CB234" s="164" t="e">
        <f t="shared" si="210"/>
        <v>#N/A</v>
      </c>
      <c r="CC234" s="165" t="e">
        <f t="shared" si="211"/>
        <v>#N/A</v>
      </c>
      <c r="CD234" s="154" t="e">
        <f t="shared" si="212"/>
        <v>#N/A</v>
      </c>
      <c r="CE234" s="155" t="e">
        <f t="shared" si="213"/>
        <v>#N/A</v>
      </c>
    </row>
    <row r="235" spans="2:83" s="59" customFormat="1" hidden="1" x14ac:dyDescent="0.2">
      <c r="B235" s="59" t="e">
        <f t="shared" si="148"/>
        <v>#N/A</v>
      </c>
      <c r="C235" s="67" t="e">
        <f t="shared" si="146"/>
        <v>#N/A</v>
      </c>
      <c r="D235" s="67"/>
      <c r="E235" s="67" t="e">
        <f>IF(C235&lt;&gt;" ",$B$9, " ")</f>
        <v>#N/A</v>
      </c>
      <c r="F235" s="68" t="e">
        <f>IF(C235&lt;&gt;" ",((10.4394*(($C235^1.852)/(($B$59^1.852)*(VLOOKUP($B$17,'Hidden Data'!$A$4:$E$17,(IF($B$18="SCH 40",3,IF($B$18="SCH 80",4,5))))^4.8655))*$B$16))+IF($B$15&lt;2,0,(10.4394*((($C$19/100*$C235)^1.852)/(($B$59^1.852)*(VLOOKUP($B$20,'Hidden Data'!$A$4:$E$17,(IF($B$21="SCH 40",3,IF($B$21="SCH 80",4,5))))^4.8655))*$B$19)))+IF($B$15&lt;3,0,(10.4394*((($C$22/100*$C235)^1.852)/(($B$59^1.852)*(VLOOKUP($B$23,'Hidden Data'!$A$4:$E$17,(IF($B$24="SCH 40",3,IF($B$24="SCH 80",4,5))))^4.8655))*$B$22)))+K235+L235+M235+P235+Q235+R235+S235+T235)*(1+$B$42/100), " ")</f>
        <v>#N/A</v>
      </c>
      <c r="G235" s="68" t="e">
        <f t="shared" si="147"/>
        <v>#N/A</v>
      </c>
      <c r="H235" s="68"/>
      <c r="I235" s="68" t="e">
        <f t="shared" si="149"/>
        <v>#N/A</v>
      </c>
      <c r="J235" s="68" t="e">
        <f>IF(C235&lt;&gt;" ",IF($B$48="Spider Valve",($C235/448.83*(('Spider Valve Sizing'!$B$10^2*19.64*$B$60*SQRT($B$49))/'Spider Valve Sizing'!$B$25))^2/(2*$B$60^2*(PI()/4*('Spider Valve Sizing'!$B$10/12)^2)^2*32.2),0)," ")</f>
        <v>#N/A</v>
      </c>
      <c r="K235" s="68" t="e">
        <f>IF(C235&lt;&gt;" ",(IF($B$26="No",0,(10.4394*(((1/$B$27*$C235)^1.852)/(($B$59^1.852)*(VLOOKUP($B$29,'Hidden Data'!$A$4:$E$17,(IF($B$30="SCH 40",3,IF($B$30="SCH 80",4,5))))^4.8655))*($B$28/3)))))," ")</f>
        <v>#N/A</v>
      </c>
      <c r="L235" s="67" t="e">
        <f t="shared" si="150"/>
        <v>#N/A</v>
      </c>
      <c r="M235" s="67" t="e">
        <f t="shared" si="151"/>
        <v>#N/A</v>
      </c>
      <c r="N235" s="69">
        <f>IF($B$48="Low Pressure Pipe",(IF($C235&lt;&gt;" ",($B$50*$AC$564)," ")),IF($B$48="Spider Valve",(IF($C235&lt;&gt;" ",(($B$60*(PI()/4*'Spider Valve Sizing'!$B$10^2)/144*SQRT(2*32.2*$B$49))*448.83)/(('Spider Valve Sizing'!$B$10^2*19.64*$B$60*SQRT($B$49))/'Spider Valve Sizing'!$B$25)," ")),IF(AND(OR($B$48="Non-Pressurized",$B$48="force main")=TRUE,$C$49="yes"),$F$49,NA())))</f>
        <v>30</v>
      </c>
      <c r="O235" s="68" t="e">
        <f t="shared" si="152"/>
        <v>#N/A</v>
      </c>
      <c r="P235" s="68" t="e">
        <f>IF($C235&lt;&gt;" ",IF($A$34="",0,(10.4394*((($C235*$D$34/100)^1.852)/(($B$59^1.852)*(VLOOKUP($B$34,'Hidden Data'!$A$4:$E$17,(IF($B$18="SCH 40",3,IF($B$18="SCH 80",4,5))))^4.8655))*'Hidden Data'!$E$118)))," ")</f>
        <v>#N/A</v>
      </c>
      <c r="Q235" s="68" t="e">
        <f>IF($C235&lt;&gt;" ",IF($A$35="",0,(10.4394*((($C235*$D$35/100)^1.852)/(($B$59^1.852)*(VLOOKUP($B$35,'Hidden Data'!$A$4:$E$17,(IF($B$18="SCH 40",3,IF($B$18="SCH 80",4,5))))^4.8655))*'Hidden Data'!$E$119)))," ")</f>
        <v>#N/A</v>
      </c>
      <c r="R235" s="68" t="e">
        <f>IF($C235&lt;&gt;" ",IF($A$36="",0,(10.4394*((($C235*$D$36/100)^1.852)/(($B$59^1.852)*(VLOOKUP($B$36,'Hidden Data'!$A$4:$E$17,(IF($B$18="SCH 40",3,IF($B$18="SCH 80",4,5))))^4.8655))*'Hidden Data'!$E$120)))," ")</f>
        <v>#N/A</v>
      </c>
      <c r="S235" s="68" t="e">
        <f>IF($C235&lt;&gt;" ",IF($A$37="",0,(10.4394*((($C235*$D$37/100)^1.852)/(($B$59^1.852)*(VLOOKUP($B$37,'Hidden Data'!$A$4:$E$17,(IF($B$18="SCH 40",3,IF($B$18="SCH 80",4,5))))^4.8655))*'Hidden Data'!$E$121)))," ")</f>
        <v>#N/A</v>
      </c>
      <c r="T235" s="68" t="e">
        <f>IF($C235&lt;&gt;" ",IF($A$38="",0,(10.4394*((($C235*$D$38/100)^1.852)/(($B$59^1.852)*(VLOOKUP($B$38,'Hidden Data'!$A$4:$E$17,(IF($B$18="SCH 40",3,IF($B$18="SCH 80",4,5))))^4.8655))*'Hidden Data'!$E$122)))," ")</f>
        <v>#N/A</v>
      </c>
      <c r="U235" s="67" t="e">
        <f t="shared" si="153"/>
        <v>#N/A</v>
      </c>
      <c r="V235" s="175" t="e">
        <f t="shared" si="154"/>
        <v>#N/A</v>
      </c>
      <c r="W235" s="175" t="e">
        <f t="shared" si="155"/>
        <v>#N/A</v>
      </c>
      <c r="Z235" s="141" t="e">
        <f t="shared" si="156"/>
        <v>#N/A</v>
      </c>
      <c r="AA235" s="141" t="e">
        <f t="shared" si="157"/>
        <v>#N/A</v>
      </c>
      <c r="AB235" s="153" t="e">
        <f t="shared" si="158"/>
        <v>#N/A</v>
      </c>
      <c r="AC235" s="154" t="e">
        <f t="shared" si="159"/>
        <v>#N/A</v>
      </c>
      <c r="AD235" s="164" t="e">
        <f t="shared" si="160"/>
        <v>#N/A</v>
      </c>
      <c r="AE235" s="165" t="e">
        <f t="shared" si="161"/>
        <v>#N/A</v>
      </c>
      <c r="AF235" s="154" t="e">
        <f t="shared" si="162"/>
        <v>#N/A</v>
      </c>
      <c r="AG235" s="154" t="e">
        <f t="shared" si="163"/>
        <v>#N/A</v>
      </c>
      <c r="AH235" s="164" t="e">
        <f t="shared" si="164"/>
        <v>#N/A</v>
      </c>
      <c r="AI235" s="165" t="e">
        <f t="shared" si="165"/>
        <v>#N/A</v>
      </c>
      <c r="AJ235" s="154" t="e">
        <f t="shared" si="166"/>
        <v>#N/A</v>
      </c>
      <c r="AK235" s="154" t="e">
        <f t="shared" si="167"/>
        <v>#N/A</v>
      </c>
      <c r="AL235" s="164" t="e">
        <f t="shared" si="168"/>
        <v>#N/A</v>
      </c>
      <c r="AM235" s="165" t="e">
        <f t="shared" si="169"/>
        <v>#N/A</v>
      </c>
      <c r="AN235" s="154" t="e">
        <f t="shared" si="170"/>
        <v>#N/A</v>
      </c>
      <c r="AO235" s="155" t="e">
        <f t="shared" si="171"/>
        <v>#N/A</v>
      </c>
      <c r="AP235" s="153" t="e">
        <f t="shared" si="172"/>
        <v>#N/A</v>
      </c>
      <c r="AQ235" s="154" t="e">
        <f t="shared" si="173"/>
        <v>#N/A</v>
      </c>
      <c r="AR235" s="164" t="e">
        <f t="shared" si="174"/>
        <v>#N/A</v>
      </c>
      <c r="AS235" s="165" t="e">
        <f t="shared" si="175"/>
        <v>#N/A</v>
      </c>
      <c r="AT235" s="154" t="e">
        <f t="shared" si="176"/>
        <v>#N/A</v>
      </c>
      <c r="AU235" s="154" t="e">
        <f t="shared" si="177"/>
        <v>#N/A</v>
      </c>
      <c r="AV235" s="164" t="e">
        <f t="shared" si="178"/>
        <v>#N/A</v>
      </c>
      <c r="AW235" s="165" t="e">
        <f t="shared" si="179"/>
        <v>#N/A</v>
      </c>
      <c r="AX235" s="154" t="e">
        <f t="shared" si="180"/>
        <v>#N/A</v>
      </c>
      <c r="AY235" s="154" t="e">
        <f t="shared" si="181"/>
        <v>#N/A</v>
      </c>
      <c r="AZ235" s="164" t="e">
        <f t="shared" si="182"/>
        <v>#N/A</v>
      </c>
      <c r="BA235" s="165" t="e">
        <f t="shared" si="183"/>
        <v>#N/A</v>
      </c>
      <c r="BB235" s="154" t="e">
        <f t="shared" si="184"/>
        <v>#N/A</v>
      </c>
      <c r="BC235" s="155" t="e">
        <f t="shared" si="185"/>
        <v>#N/A</v>
      </c>
      <c r="BD235" s="153" t="e">
        <f t="shared" si="186"/>
        <v>#N/A</v>
      </c>
      <c r="BE235" s="154" t="e">
        <f t="shared" si="187"/>
        <v>#N/A</v>
      </c>
      <c r="BF235" s="164" t="e">
        <f t="shared" si="188"/>
        <v>#N/A</v>
      </c>
      <c r="BG235" s="165" t="e">
        <f t="shared" si="189"/>
        <v>#N/A</v>
      </c>
      <c r="BH235" s="154" t="e">
        <f t="shared" si="190"/>
        <v>#N/A</v>
      </c>
      <c r="BI235" s="154" t="e">
        <f t="shared" si="191"/>
        <v>#N/A</v>
      </c>
      <c r="BJ235" s="164" t="e">
        <f t="shared" si="192"/>
        <v>#N/A</v>
      </c>
      <c r="BK235" s="165" t="e">
        <f t="shared" si="193"/>
        <v>#N/A</v>
      </c>
      <c r="BL235" s="154" t="e">
        <f t="shared" si="194"/>
        <v>#N/A</v>
      </c>
      <c r="BM235" s="154" t="e">
        <f t="shared" si="195"/>
        <v>#N/A</v>
      </c>
      <c r="BN235" s="164" t="e">
        <f t="shared" si="196"/>
        <v>#N/A</v>
      </c>
      <c r="BO235" s="165" t="e">
        <f t="shared" si="197"/>
        <v>#N/A</v>
      </c>
      <c r="BP235" s="154" t="e">
        <f t="shared" si="198"/>
        <v>#N/A</v>
      </c>
      <c r="BQ235" s="155" t="e">
        <f t="shared" si="199"/>
        <v>#N/A</v>
      </c>
      <c r="BR235" s="153" t="e">
        <f t="shared" si="200"/>
        <v>#N/A</v>
      </c>
      <c r="BS235" s="154" t="e">
        <f t="shared" si="201"/>
        <v>#N/A</v>
      </c>
      <c r="BT235" s="164" t="e">
        <f t="shared" si="202"/>
        <v>#N/A</v>
      </c>
      <c r="BU235" s="165" t="e">
        <f t="shared" si="203"/>
        <v>#N/A</v>
      </c>
      <c r="BV235" s="154" t="e">
        <f t="shared" si="204"/>
        <v>#N/A</v>
      </c>
      <c r="BW235" s="154" t="e">
        <f t="shared" si="205"/>
        <v>#N/A</v>
      </c>
      <c r="BX235" s="164" t="e">
        <f t="shared" si="206"/>
        <v>#N/A</v>
      </c>
      <c r="BY235" s="165" t="e">
        <f t="shared" si="207"/>
        <v>#N/A</v>
      </c>
      <c r="BZ235" s="154" t="e">
        <f t="shared" si="208"/>
        <v>#N/A</v>
      </c>
      <c r="CA235" s="154" t="e">
        <f t="shared" si="209"/>
        <v>#N/A</v>
      </c>
      <c r="CB235" s="164" t="e">
        <f t="shared" si="210"/>
        <v>#N/A</v>
      </c>
      <c r="CC235" s="165" t="e">
        <f t="shared" si="211"/>
        <v>#N/A</v>
      </c>
      <c r="CD235" s="154" t="e">
        <f t="shared" si="212"/>
        <v>#N/A</v>
      </c>
      <c r="CE235" s="155" t="e">
        <f t="shared" si="213"/>
        <v>#N/A</v>
      </c>
    </row>
    <row r="236" spans="2:83" s="59" customFormat="1" hidden="1" x14ac:dyDescent="0.2">
      <c r="B236" s="59" t="e">
        <f t="shared" si="148"/>
        <v>#N/A</v>
      </c>
      <c r="C236" s="67" t="e">
        <f t="shared" si="146"/>
        <v>#N/A</v>
      </c>
      <c r="D236" s="67"/>
      <c r="E236" s="67" t="e">
        <f>IF(C236&lt;&gt;" ",$B$9, " ")</f>
        <v>#N/A</v>
      </c>
      <c r="F236" s="68" t="e">
        <f>IF(C236&lt;&gt;" ",((10.4394*(($C236^1.852)/(($B$59^1.852)*(VLOOKUP($B$17,'Hidden Data'!$A$4:$E$17,(IF($B$18="SCH 40",3,IF($B$18="SCH 80",4,5))))^4.8655))*$B$16))+IF($B$15&lt;2,0,(10.4394*((($C$19/100*$C236)^1.852)/(($B$59^1.852)*(VLOOKUP($B$20,'Hidden Data'!$A$4:$E$17,(IF($B$21="SCH 40",3,IF($B$21="SCH 80",4,5))))^4.8655))*$B$19)))+IF($B$15&lt;3,0,(10.4394*((($C$22/100*$C236)^1.852)/(($B$59^1.852)*(VLOOKUP($B$23,'Hidden Data'!$A$4:$E$17,(IF($B$24="SCH 40",3,IF($B$24="SCH 80",4,5))))^4.8655))*$B$22)))+K236+L236+M236+P236+Q236+R236+S236+T236)*(1+$B$42/100), " ")</f>
        <v>#N/A</v>
      </c>
      <c r="G236" s="68" t="e">
        <f t="shared" si="147"/>
        <v>#N/A</v>
      </c>
      <c r="H236" s="68"/>
      <c r="I236" s="68" t="e">
        <f t="shared" si="149"/>
        <v>#N/A</v>
      </c>
      <c r="J236" s="68" t="e">
        <f>IF(C236&lt;&gt;" ",IF($B$48="Spider Valve",($C236/448.83*(('Spider Valve Sizing'!$B$10^2*19.64*$B$60*SQRT($B$49))/'Spider Valve Sizing'!$B$25))^2/(2*$B$60^2*(PI()/4*('Spider Valve Sizing'!$B$10/12)^2)^2*32.2),0)," ")</f>
        <v>#N/A</v>
      </c>
      <c r="K236" s="68" t="e">
        <f>IF(C236&lt;&gt;" ",(IF($B$26="No",0,(10.4394*(((1/$B$27*$C236)^1.852)/(($B$59^1.852)*(VLOOKUP($B$29,'Hidden Data'!$A$4:$E$17,(IF($B$30="SCH 40",3,IF($B$30="SCH 80",4,5))))^4.8655))*($B$28/3)))))," ")</f>
        <v>#N/A</v>
      </c>
      <c r="L236" s="67" t="e">
        <f t="shared" si="150"/>
        <v>#N/A</v>
      </c>
      <c r="M236" s="67" t="e">
        <f t="shared" si="151"/>
        <v>#N/A</v>
      </c>
      <c r="N236" s="69">
        <f>IF($B$48="Low Pressure Pipe",(IF($C236&lt;&gt;" ",($B$50*$AC$564)," ")),IF($B$48="Spider Valve",(IF($C236&lt;&gt;" ",(($B$60*(PI()/4*'Spider Valve Sizing'!$B$10^2)/144*SQRT(2*32.2*$B$49))*448.83)/(('Spider Valve Sizing'!$B$10^2*19.64*$B$60*SQRT($B$49))/'Spider Valve Sizing'!$B$25)," ")),IF(AND(OR($B$48="Non-Pressurized",$B$48="force main")=TRUE,$C$49="yes"),$F$49,NA())))</f>
        <v>30</v>
      </c>
      <c r="O236" s="68" t="e">
        <f t="shared" si="152"/>
        <v>#N/A</v>
      </c>
      <c r="P236" s="68" t="e">
        <f>IF($C236&lt;&gt;" ",IF($A$34="",0,(10.4394*((($C236*$D$34/100)^1.852)/(($B$59^1.852)*(VLOOKUP($B$34,'Hidden Data'!$A$4:$E$17,(IF($B$18="SCH 40",3,IF($B$18="SCH 80",4,5))))^4.8655))*'Hidden Data'!$E$118)))," ")</f>
        <v>#N/A</v>
      </c>
      <c r="Q236" s="68" t="e">
        <f>IF($C236&lt;&gt;" ",IF($A$35="",0,(10.4394*((($C236*$D$35/100)^1.852)/(($B$59^1.852)*(VLOOKUP($B$35,'Hidden Data'!$A$4:$E$17,(IF($B$18="SCH 40",3,IF($B$18="SCH 80",4,5))))^4.8655))*'Hidden Data'!$E$119)))," ")</f>
        <v>#N/A</v>
      </c>
      <c r="R236" s="68" t="e">
        <f>IF($C236&lt;&gt;" ",IF($A$36="",0,(10.4394*((($C236*$D$36/100)^1.852)/(($B$59^1.852)*(VLOOKUP($B$36,'Hidden Data'!$A$4:$E$17,(IF($B$18="SCH 40",3,IF($B$18="SCH 80",4,5))))^4.8655))*'Hidden Data'!$E$120)))," ")</f>
        <v>#N/A</v>
      </c>
      <c r="S236" s="68" t="e">
        <f>IF($C236&lt;&gt;" ",IF($A$37="",0,(10.4394*((($C236*$D$37/100)^1.852)/(($B$59^1.852)*(VLOOKUP($B$37,'Hidden Data'!$A$4:$E$17,(IF($B$18="SCH 40",3,IF($B$18="SCH 80",4,5))))^4.8655))*'Hidden Data'!$E$121)))," ")</f>
        <v>#N/A</v>
      </c>
      <c r="T236" s="68" t="e">
        <f>IF($C236&lt;&gt;" ",IF($A$38="",0,(10.4394*((($C236*$D$38/100)^1.852)/(($B$59^1.852)*(VLOOKUP($B$38,'Hidden Data'!$A$4:$E$17,(IF($B$18="SCH 40",3,IF($B$18="SCH 80",4,5))))^4.8655))*'Hidden Data'!$E$122)))," ")</f>
        <v>#N/A</v>
      </c>
      <c r="U236" s="67" t="e">
        <f t="shared" si="153"/>
        <v>#N/A</v>
      </c>
      <c r="V236" s="175" t="e">
        <f t="shared" si="154"/>
        <v>#N/A</v>
      </c>
      <c r="W236" s="175" t="e">
        <f t="shared" si="155"/>
        <v>#N/A</v>
      </c>
      <c r="Z236" s="141" t="e">
        <f t="shared" si="156"/>
        <v>#N/A</v>
      </c>
      <c r="AA236" s="141" t="e">
        <f t="shared" si="157"/>
        <v>#N/A</v>
      </c>
      <c r="AB236" s="153" t="e">
        <f t="shared" si="158"/>
        <v>#N/A</v>
      </c>
      <c r="AC236" s="154" t="e">
        <f t="shared" si="159"/>
        <v>#N/A</v>
      </c>
      <c r="AD236" s="164" t="e">
        <f t="shared" si="160"/>
        <v>#N/A</v>
      </c>
      <c r="AE236" s="165" t="e">
        <f t="shared" si="161"/>
        <v>#N/A</v>
      </c>
      <c r="AF236" s="154" t="e">
        <f t="shared" si="162"/>
        <v>#N/A</v>
      </c>
      <c r="AG236" s="154" t="e">
        <f t="shared" si="163"/>
        <v>#N/A</v>
      </c>
      <c r="AH236" s="164" t="e">
        <f t="shared" si="164"/>
        <v>#N/A</v>
      </c>
      <c r="AI236" s="165" t="e">
        <f t="shared" si="165"/>
        <v>#N/A</v>
      </c>
      <c r="AJ236" s="154" t="e">
        <f t="shared" si="166"/>
        <v>#N/A</v>
      </c>
      <c r="AK236" s="154" t="e">
        <f t="shared" si="167"/>
        <v>#N/A</v>
      </c>
      <c r="AL236" s="164" t="e">
        <f t="shared" si="168"/>
        <v>#N/A</v>
      </c>
      <c r="AM236" s="165" t="e">
        <f t="shared" si="169"/>
        <v>#N/A</v>
      </c>
      <c r="AN236" s="154" t="e">
        <f t="shared" si="170"/>
        <v>#N/A</v>
      </c>
      <c r="AO236" s="155" t="e">
        <f t="shared" si="171"/>
        <v>#N/A</v>
      </c>
      <c r="AP236" s="153" t="e">
        <f t="shared" si="172"/>
        <v>#N/A</v>
      </c>
      <c r="AQ236" s="154" t="e">
        <f t="shared" si="173"/>
        <v>#N/A</v>
      </c>
      <c r="AR236" s="164" t="e">
        <f t="shared" si="174"/>
        <v>#N/A</v>
      </c>
      <c r="AS236" s="165" t="e">
        <f t="shared" si="175"/>
        <v>#N/A</v>
      </c>
      <c r="AT236" s="154" t="e">
        <f t="shared" si="176"/>
        <v>#N/A</v>
      </c>
      <c r="AU236" s="154" t="e">
        <f t="shared" si="177"/>
        <v>#N/A</v>
      </c>
      <c r="AV236" s="164" t="e">
        <f t="shared" si="178"/>
        <v>#N/A</v>
      </c>
      <c r="AW236" s="165" t="e">
        <f t="shared" si="179"/>
        <v>#N/A</v>
      </c>
      <c r="AX236" s="154" t="e">
        <f t="shared" si="180"/>
        <v>#N/A</v>
      </c>
      <c r="AY236" s="154" t="e">
        <f t="shared" si="181"/>
        <v>#N/A</v>
      </c>
      <c r="AZ236" s="164" t="e">
        <f t="shared" si="182"/>
        <v>#N/A</v>
      </c>
      <c r="BA236" s="165" t="e">
        <f t="shared" si="183"/>
        <v>#N/A</v>
      </c>
      <c r="BB236" s="154" t="e">
        <f t="shared" si="184"/>
        <v>#N/A</v>
      </c>
      <c r="BC236" s="155" t="e">
        <f t="shared" si="185"/>
        <v>#N/A</v>
      </c>
      <c r="BD236" s="153" t="e">
        <f t="shared" si="186"/>
        <v>#N/A</v>
      </c>
      <c r="BE236" s="154" t="e">
        <f t="shared" si="187"/>
        <v>#N/A</v>
      </c>
      <c r="BF236" s="164" t="e">
        <f t="shared" si="188"/>
        <v>#N/A</v>
      </c>
      <c r="BG236" s="165" t="e">
        <f t="shared" si="189"/>
        <v>#N/A</v>
      </c>
      <c r="BH236" s="154" t="e">
        <f t="shared" si="190"/>
        <v>#N/A</v>
      </c>
      <c r="BI236" s="154" t="e">
        <f t="shared" si="191"/>
        <v>#N/A</v>
      </c>
      <c r="BJ236" s="164" t="e">
        <f t="shared" si="192"/>
        <v>#N/A</v>
      </c>
      <c r="BK236" s="165" t="e">
        <f t="shared" si="193"/>
        <v>#N/A</v>
      </c>
      <c r="BL236" s="154" t="e">
        <f t="shared" si="194"/>
        <v>#N/A</v>
      </c>
      <c r="BM236" s="154" t="e">
        <f t="shared" si="195"/>
        <v>#N/A</v>
      </c>
      <c r="BN236" s="164" t="e">
        <f t="shared" si="196"/>
        <v>#N/A</v>
      </c>
      <c r="BO236" s="165" t="e">
        <f t="shared" si="197"/>
        <v>#N/A</v>
      </c>
      <c r="BP236" s="154" t="e">
        <f t="shared" si="198"/>
        <v>#N/A</v>
      </c>
      <c r="BQ236" s="155" t="e">
        <f t="shared" si="199"/>
        <v>#N/A</v>
      </c>
      <c r="BR236" s="153" t="e">
        <f t="shared" si="200"/>
        <v>#N/A</v>
      </c>
      <c r="BS236" s="154" t="e">
        <f t="shared" si="201"/>
        <v>#N/A</v>
      </c>
      <c r="BT236" s="164" t="e">
        <f t="shared" si="202"/>
        <v>#N/A</v>
      </c>
      <c r="BU236" s="165" t="e">
        <f t="shared" si="203"/>
        <v>#N/A</v>
      </c>
      <c r="BV236" s="154" t="e">
        <f t="shared" si="204"/>
        <v>#N/A</v>
      </c>
      <c r="BW236" s="154" t="e">
        <f t="shared" si="205"/>
        <v>#N/A</v>
      </c>
      <c r="BX236" s="164" t="e">
        <f t="shared" si="206"/>
        <v>#N/A</v>
      </c>
      <c r="BY236" s="165" t="e">
        <f t="shared" si="207"/>
        <v>#N/A</v>
      </c>
      <c r="BZ236" s="154" t="e">
        <f t="shared" si="208"/>
        <v>#N/A</v>
      </c>
      <c r="CA236" s="154" t="e">
        <f t="shared" si="209"/>
        <v>#N/A</v>
      </c>
      <c r="CB236" s="164" t="e">
        <f t="shared" si="210"/>
        <v>#N/A</v>
      </c>
      <c r="CC236" s="165" t="e">
        <f t="shared" si="211"/>
        <v>#N/A</v>
      </c>
      <c r="CD236" s="154" t="e">
        <f t="shared" si="212"/>
        <v>#N/A</v>
      </c>
      <c r="CE236" s="155" t="e">
        <f t="shared" si="213"/>
        <v>#N/A</v>
      </c>
    </row>
    <row r="237" spans="2:83" s="59" customFormat="1" hidden="1" x14ac:dyDescent="0.2">
      <c r="B237" s="59" t="e">
        <f t="shared" si="148"/>
        <v>#N/A</v>
      </c>
      <c r="C237" s="67" t="e">
        <f t="shared" si="146"/>
        <v>#N/A</v>
      </c>
      <c r="D237" s="67"/>
      <c r="E237" s="67" t="e">
        <f>IF(C237&lt;&gt;" ",$B$9, " ")</f>
        <v>#N/A</v>
      </c>
      <c r="F237" s="68" t="e">
        <f>IF(C237&lt;&gt;" ",((10.4394*(($C237^1.852)/(($B$59^1.852)*(VLOOKUP($B$17,'Hidden Data'!$A$4:$E$17,(IF($B$18="SCH 40",3,IF($B$18="SCH 80",4,5))))^4.8655))*$B$16))+IF($B$15&lt;2,0,(10.4394*((($C$19/100*$C237)^1.852)/(($B$59^1.852)*(VLOOKUP($B$20,'Hidden Data'!$A$4:$E$17,(IF($B$21="SCH 40",3,IF($B$21="SCH 80",4,5))))^4.8655))*$B$19)))+IF($B$15&lt;3,0,(10.4394*((($C$22/100*$C237)^1.852)/(($B$59^1.852)*(VLOOKUP($B$23,'Hidden Data'!$A$4:$E$17,(IF($B$24="SCH 40",3,IF($B$24="SCH 80",4,5))))^4.8655))*$B$22)))+K237+L237+M237+P237+Q237+R237+S237+T237)*(1+$B$42/100), " ")</f>
        <v>#N/A</v>
      </c>
      <c r="G237" s="68" t="e">
        <f t="shared" si="147"/>
        <v>#N/A</v>
      </c>
      <c r="H237" s="68"/>
      <c r="I237" s="68" t="e">
        <f t="shared" si="149"/>
        <v>#N/A</v>
      </c>
      <c r="J237" s="68" t="e">
        <f>IF(C237&lt;&gt;" ",IF($B$48="Spider Valve",($C237/448.83*(('Spider Valve Sizing'!$B$10^2*19.64*$B$60*SQRT($B$49))/'Spider Valve Sizing'!$B$25))^2/(2*$B$60^2*(PI()/4*('Spider Valve Sizing'!$B$10/12)^2)^2*32.2),0)," ")</f>
        <v>#N/A</v>
      </c>
      <c r="K237" s="68" t="e">
        <f>IF(C237&lt;&gt;" ",(IF($B$26="No",0,(10.4394*(((1/$B$27*$C237)^1.852)/(($B$59^1.852)*(VLOOKUP($B$29,'Hidden Data'!$A$4:$E$17,(IF($B$30="SCH 40",3,IF($B$30="SCH 80",4,5))))^4.8655))*($B$28/3)))))," ")</f>
        <v>#N/A</v>
      </c>
      <c r="L237" s="67" t="e">
        <f t="shared" si="150"/>
        <v>#N/A</v>
      </c>
      <c r="M237" s="67" t="e">
        <f t="shared" si="151"/>
        <v>#N/A</v>
      </c>
      <c r="N237" s="69">
        <f>IF($B$48="Low Pressure Pipe",(IF($C237&lt;&gt;" ",($B$50*$AC$564)," ")),IF($B$48="Spider Valve",(IF($C237&lt;&gt;" ",(($B$60*(PI()/4*'Spider Valve Sizing'!$B$10^2)/144*SQRT(2*32.2*$B$49))*448.83)/(('Spider Valve Sizing'!$B$10^2*19.64*$B$60*SQRT($B$49))/'Spider Valve Sizing'!$B$25)," ")),IF(AND(OR($B$48="Non-Pressurized",$B$48="force main")=TRUE,$C$49="yes"),$F$49,NA())))</f>
        <v>30</v>
      </c>
      <c r="O237" s="68" t="e">
        <f t="shared" si="152"/>
        <v>#N/A</v>
      </c>
      <c r="P237" s="68" t="e">
        <f>IF($C237&lt;&gt;" ",IF($A$34="",0,(10.4394*((($C237*$D$34/100)^1.852)/(($B$59^1.852)*(VLOOKUP($B$34,'Hidden Data'!$A$4:$E$17,(IF($B$18="SCH 40",3,IF($B$18="SCH 80",4,5))))^4.8655))*'Hidden Data'!$E$118)))," ")</f>
        <v>#N/A</v>
      </c>
      <c r="Q237" s="68" t="e">
        <f>IF($C237&lt;&gt;" ",IF($A$35="",0,(10.4394*((($C237*$D$35/100)^1.852)/(($B$59^1.852)*(VLOOKUP($B$35,'Hidden Data'!$A$4:$E$17,(IF($B$18="SCH 40",3,IF($B$18="SCH 80",4,5))))^4.8655))*'Hidden Data'!$E$119)))," ")</f>
        <v>#N/A</v>
      </c>
      <c r="R237" s="68" t="e">
        <f>IF($C237&lt;&gt;" ",IF($A$36="",0,(10.4394*((($C237*$D$36/100)^1.852)/(($B$59^1.852)*(VLOOKUP($B$36,'Hidden Data'!$A$4:$E$17,(IF($B$18="SCH 40",3,IF($B$18="SCH 80",4,5))))^4.8655))*'Hidden Data'!$E$120)))," ")</f>
        <v>#N/A</v>
      </c>
      <c r="S237" s="68" t="e">
        <f>IF($C237&lt;&gt;" ",IF($A$37="",0,(10.4394*((($C237*$D$37/100)^1.852)/(($B$59^1.852)*(VLOOKUP($B$37,'Hidden Data'!$A$4:$E$17,(IF($B$18="SCH 40",3,IF($B$18="SCH 80",4,5))))^4.8655))*'Hidden Data'!$E$121)))," ")</f>
        <v>#N/A</v>
      </c>
      <c r="T237" s="68" t="e">
        <f>IF($C237&lt;&gt;" ",IF($A$38="",0,(10.4394*((($C237*$D$38/100)^1.852)/(($B$59^1.852)*(VLOOKUP($B$38,'Hidden Data'!$A$4:$E$17,(IF($B$18="SCH 40",3,IF($B$18="SCH 80",4,5))))^4.8655))*'Hidden Data'!$E$122)))," ")</f>
        <v>#N/A</v>
      </c>
      <c r="U237" s="67" t="e">
        <f t="shared" si="153"/>
        <v>#N/A</v>
      </c>
      <c r="V237" s="175" t="e">
        <f t="shared" si="154"/>
        <v>#N/A</v>
      </c>
      <c r="W237" s="175" t="e">
        <f t="shared" si="155"/>
        <v>#N/A</v>
      </c>
      <c r="Z237" s="141" t="e">
        <f t="shared" si="156"/>
        <v>#N/A</v>
      </c>
      <c r="AA237" s="141" t="e">
        <f t="shared" si="157"/>
        <v>#N/A</v>
      </c>
      <c r="AB237" s="153" t="e">
        <f t="shared" si="158"/>
        <v>#N/A</v>
      </c>
      <c r="AC237" s="154" t="e">
        <f t="shared" si="159"/>
        <v>#N/A</v>
      </c>
      <c r="AD237" s="164" t="e">
        <f t="shared" si="160"/>
        <v>#N/A</v>
      </c>
      <c r="AE237" s="165" t="e">
        <f t="shared" si="161"/>
        <v>#N/A</v>
      </c>
      <c r="AF237" s="154" t="e">
        <f t="shared" si="162"/>
        <v>#N/A</v>
      </c>
      <c r="AG237" s="154" t="e">
        <f t="shared" si="163"/>
        <v>#N/A</v>
      </c>
      <c r="AH237" s="164" t="e">
        <f t="shared" si="164"/>
        <v>#N/A</v>
      </c>
      <c r="AI237" s="165" t="e">
        <f t="shared" si="165"/>
        <v>#N/A</v>
      </c>
      <c r="AJ237" s="154" t="e">
        <f t="shared" si="166"/>
        <v>#N/A</v>
      </c>
      <c r="AK237" s="154" t="e">
        <f t="shared" si="167"/>
        <v>#N/A</v>
      </c>
      <c r="AL237" s="164" t="e">
        <f t="shared" si="168"/>
        <v>#N/A</v>
      </c>
      <c r="AM237" s="165" t="e">
        <f t="shared" si="169"/>
        <v>#N/A</v>
      </c>
      <c r="AN237" s="154" t="e">
        <f t="shared" si="170"/>
        <v>#N/A</v>
      </c>
      <c r="AO237" s="155" t="e">
        <f t="shared" si="171"/>
        <v>#N/A</v>
      </c>
      <c r="AP237" s="153" t="e">
        <f t="shared" si="172"/>
        <v>#N/A</v>
      </c>
      <c r="AQ237" s="154" t="e">
        <f t="shared" si="173"/>
        <v>#N/A</v>
      </c>
      <c r="AR237" s="164" t="e">
        <f t="shared" si="174"/>
        <v>#N/A</v>
      </c>
      <c r="AS237" s="165" t="e">
        <f t="shared" si="175"/>
        <v>#N/A</v>
      </c>
      <c r="AT237" s="154" t="e">
        <f t="shared" si="176"/>
        <v>#N/A</v>
      </c>
      <c r="AU237" s="154" t="e">
        <f t="shared" si="177"/>
        <v>#N/A</v>
      </c>
      <c r="AV237" s="164" t="e">
        <f t="shared" si="178"/>
        <v>#N/A</v>
      </c>
      <c r="AW237" s="165" t="e">
        <f t="shared" si="179"/>
        <v>#N/A</v>
      </c>
      <c r="AX237" s="154" t="e">
        <f t="shared" si="180"/>
        <v>#N/A</v>
      </c>
      <c r="AY237" s="154" t="e">
        <f t="shared" si="181"/>
        <v>#N/A</v>
      </c>
      <c r="AZ237" s="164" t="e">
        <f t="shared" si="182"/>
        <v>#N/A</v>
      </c>
      <c r="BA237" s="165" t="e">
        <f t="shared" si="183"/>
        <v>#N/A</v>
      </c>
      <c r="BB237" s="154" t="e">
        <f t="shared" si="184"/>
        <v>#N/A</v>
      </c>
      <c r="BC237" s="155" t="e">
        <f t="shared" si="185"/>
        <v>#N/A</v>
      </c>
      <c r="BD237" s="153" t="e">
        <f t="shared" si="186"/>
        <v>#N/A</v>
      </c>
      <c r="BE237" s="154" t="e">
        <f t="shared" si="187"/>
        <v>#N/A</v>
      </c>
      <c r="BF237" s="164" t="e">
        <f t="shared" si="188"/>
        <v>#N/A</v>
      </c>
      <c r="BG237" s="165" t="e">
        <f t="shared" si="189"/>
        <v>#N/A</v>
      </c>
      <c r="BH237" s="154" t="e">
        <f t="shared" si="190"/>
        <v>#N/A</v>
      </c>
      <c r="BI237" s="154" t="e">
        <f t="shared" si="191"/>
        <v>#N/A</v>
      </c>
      <c r="BJ237" s="164" t="e">
        <f t="shared" si="192"/>
        <v>#N/A</v>
      </c>
      <c r="BK237" s="165" t="e">
        <f t="shared" si="193"/>
        <v>#N/A</v>
      </c>
      <c r="BL237" s="154" t="e">
        <f t="shared" si="194"/>
        <v>#N/A</v>
      </c>
      <c r="BM237" s="154" t="e">
        <f t="shared" si="195"/>
        <v>#N/A</v>
      </c>
      <c r="BN237" s="164" t="e">
        <f t="shared" si="196"/>
        <v>#N/A</v>
      </c>
      <c r="BO237" s="165" t="e">
        <f t="shared" si="197"/>
        <v>#N/A</v>
      </c>
      <c r="BP237" s="154" t="e">
        <f t="shared" si="198"/>
        <v>#N/A</v>
      </c>
      <c r="BQ237" s="155" t="e">
        <f t="shared" si="199"/>
        <v>#N/A</v>
      </c>
      <c r="BR237" s="153" t="e">
        <f t="shared" si="200"/>
        <v>#N/A</v>
      </c>
      <c r="BS237" s="154" t="e">
        <f t="shared" si="201"/>
        <v>#N/A</v>
      </c>
      <c r="BT237" s="164" t="e">
        <f t="shared" si="202"/>
        <v>#N/A</v>
      </c>
      <c r="BU237" s="165" t="e">
        <f t="shared" si="203"/>
        <v>#N/A</v>
      </c>
      <c r="BV237" s="154" t="e">
        <f t="shared" si="204"/>
        <v>#N/A</v>
      </c>
      <c r="BW237" s="154" t="e">
        <f t="shared" si="205"/>
        <v>#N/A</v>
      </c>
      <c r="BX237" s="164" t="e">
        <f t="shared" si="206"/>
        <v>#N/A</v>
      </c>
      <c r="BY237" s="165" t="e">
        <f t="shared" si="207"/>
        <v>#N/A</v>
      </c>
      <c r="BZ237" s="154" t="e">
        <f t="shared" si="208"/>
        <v>#N/A</v>
      </c>
      <c r="CA237" s="154" t="e">
        <f t="shared" si="209"/>
        <v>#N/A</v>
      </c>
      <c r="CB237" s="164" t="e">
        <f t="shared" si="210"/>
        <v>#N/A</v>
      </c>
      <c r="CC237" s="165" t="e">
        <f t="shared" si="211"/>
        <v>#N/A</v>
      </c>
      <c r="CD237" s="154" t="e">
        <f t="shared" si="212"/>
        <v>#N/A</v>
      </c>
      <c r="CE237" s="155" t="e">
        <f t="shared" si="213"/>
        <v>#N/A</v>
      </c>
    </row>
    <row r="238" spans="2:83" s="59" customFormat="1" hidden="1" x14ac:dyDescent="0.2">
      <c r="B238" s="59" t="e">
        <f t="shared" si="148"/>
        <v>#N/A</v>
      </c>
      <c r="C238" s="67" t="e">
        <f t="shared" si="146"/>
        <v>#N/A</v>
      </c>
      <c r="D238" s="67"/>
      <c r="E238" s="67" t="e">
        <f>IF(C238&lt;&gt;" ",$B$9, " ")</f>
        <v>#N/A</v>
      </c>
      <c r="F238" s="68" t="e">
        <f>IF(C238&lt;&gt;" ",((10.4394*(($C238^1.852)/(($B$59^1.852)*(VLOOKUP($B$17,'Hidden Data'!$A$4:$E$17,(IF($B$18="SCH 40",3,IF($B$18="SCH 80",4,5))))^4.8655))*$B$16))+IF($B$15&lt;2,0,(10.4394*((($C$19/100*$C238)^1.852)/(($B$59^1.852)*(VLOOKUP($B$20,'Hidden Data'!$A$4:$E$17,(IF($B$21="SCH 40",3,IF($B$21="SCH 80",4,5))))^4.8655))*$B$19)))+IF($B$15&lt;3,0,(10.4394*((($C$22/100*$C238)^1.852)/(($B$59^1.852)*(VLOOKUP($B$23,'Hidden Data'!$A$4:$E$17,(IF($B$24="SCH 40",3,IF($B$24="SCH 80",4,5))))^4.8655))*$B$22)))+K238+L238+M238+P238+Q238+R238+S238+T238)*(1+$B$42/100), " ")</f>
        <v>#N/A</v>
      </c>
      <c r="G238" s="68" t="e">
        <f t="shared" si="147"/>
        <v>#N/A</v>
      </c>
      <c r="H238" s="68"/>
      <c r="I238" s="68" t="e">
        <f t="shared" si="149"/>
        <v>#N/A</v>
      </c>
      <c r="J238" s="68" t="e">
        <f>IF(C238&lt;&gt;" ",IF($B$48="Spider Valve",($C238/448.83*(('Spider Valve Sizing'!$B$10^2*19.64*$B$60*SQRT($B$49))/'Spider Valve Sizing'!$B$25))^2/(2*$B$60^2*(PI()/4*('Spider Valve Sizing'!$B$10/12)^2)^2*32.2),0)," ")</f>
        <v>#N/A</v>
      </c>
      <c r="K238" s="68" t="e">
        <f>IF(C238&lt;&gt;" ",(IF($B$26="No",0,(10.4394*(((1/$B$27*$C238)^1.852)/(($B$59^1.852)*(VLOOKUP($B$29,'Hidden Data'!$A$4:$E$17,(IF($B$30="SCH 40",3,IF($B$30="SCH 80",4,5))))^4.8655))*($B$28/3)))))," ")</f>
        <v>#N/A</v>
      </c>
      <c r="L238" s="67" t="e">
        <f t="shared" si="150"/>
        <v>#N/A</v>
      </c>
      <c r="M238" s="67" t="e">
        <f t="shared" si="151"/>
        <v>#N/A</v>
      </c>
      <c r="N238" s="69">
        <f>IF($B$48="Low Pressure Pipe",(IF($C238&lt;&gt;" ",($B$50*$AC$564)," ")),IF($B$48="Spider Valve",(IF($C238&lt;&gt;" ",(($B$60*(PI()/4*'Spider Valve Sizing'!$B$10^2)/144*SQRT(2*32.2*$B$49))*448.83)/(('Spider Valve Sizing'!$B$10^2*19.64*$B$60*SQRT($B$49))/'Spider Valve Sizing'!$B$25)," ")),IF(AND(OR($B$48="Non-Pressurized",$B$48="force main")=TRUE,$C$49="yes"),$F$49,NA())))</f>
        <v>30</v>
      </c>
      <c r="O238" s="68" t="e">
        <f t="shared" si="152"/>
        <v>#N/A</v>
      </c>
      <c r="P238" s="68" t="e">
        <f>IF($C238&lt;&gt;" ",IF($A$34="",0,(10.4394*((($C238*$D$34/100)^1.852)/(($B$59^1.852)*(VLOOKUP($B$34,'Hidden Data'!$A$4:$E$17,(IF($B$18="SCH 40",3,IF($B$18="SCH 80",4,5))))^4.8655))*'Hidden Data'!$E$118)))," ")</f>
        <v>#N/A</v>
      </c>
      <c r="Q238" s="68" t="e">
        <f>IF($C238&lt;&gt;" ",IF($A$35="",0,(10.4394*((($C238*$D$35/100)^1.852)/(($B$59^1.852)*(VLOOKUP($B$35,'Hidden Data'!$A$4:$E$17,(IF($B$18="SCH 40",3,IF($B$18="SCH 80",4,5))))^4.8655))*'Hidden Data'!$E$119)))," ")</f>
        <v>#N/A</v>
      </c>
      <c r="R238" s="68" t="e">
        <f>IF($C238&lt;&gt;" ",IF($A$36="",0,(10.4394*((($C238*$D$36/100)^1.852)/(($B$59^1.852)*(VLOOKUP($B$36,'Hidden Data'!$A$4:$E$17,(IF($B$18="SCH 40",3,IF($B$18="SCH 80",4,5))))^4.8655))*'Hidden Data'!$E$120)))," ")</f>
        <v>#N/A</v>
      </c>
      <c r="S238" s="68" t="e">
        <f>IF($C238&lt;&gt;" ",IF($A$37="",0,(10.4394*((($C238*$D$37/100)^1.852)/(($B$59^1.852)*(VLOOKUP($B$37,'Hidden Data'!$A$4:$E$17,(IF($B$18="SCH 40",3,IF($B$18="SCH 80",4,5))))^4.8655))*'Hidden Data'!$E$121)))," ")</f>
        <v>#N/A</v>
      </c>
      <c r="T238" s="68" t="e">
        <f>IF($C238&lt;&gt;" ",IF($A$38="",0,(10.4394*((($C238*$D$38/100)^1.852)/(($B$59^1.852)*(VLOOKUP($B$38,'Hidden Data'!$A$4:$E$17,(IF($B$18="SCH 40",3,IF($B$18="SCH 80",4,5))))^4.8655))*'Hidden Data'!$E$122)))," ")</f>
        <v>#N/A</v>
      </c>
      <c r="U238" s="67" t="e">
        <f t="shared" si="153"/>
        <v>#N/A</v>
      </c>
      <c r="V238" s="175" t="e">
        <f t="shared" si="154"/>
        <v>#N/A</v>
      </c>
      <c r="W238" s="175" t="e">
        <f t="shared" si="155"/>
        <v>#N/A</v>
      </c>
      <c r="Z238" s="141" t="e">
        <f t="shared" si="156"/>
        <v>#N/A</v>
      </c>
      <c r="AA238" s="141" t="e">
        <f t="shared" si="157"/>
        <v>#N/A</v>
      </c>
      <c r="AB238" s="153" t="e">
        <f t="shared" si="158"/>
        <v>#N/A</v>
      </c>
      <c r="AC238" s="154" t="e">
        <f t="shared" si="159"/>
        <v>#N/A</v>
      </c>
      <c r="AD238" s="164" t="e">
        <f t="shared" si="160"/>
        <v>#N/A</v>
      </c>
      <c r="AE238" s="165" t="e">
        <f t="shared" si="161"/>
        <v>#N/A</v>
      </c>
      <c r="AF238" s="154" t="e">
        <f t="shared" si="162"/>
        <v>#N/A</v>
      </c>
      <c r="AG238" s="154" t="e">
        <f t="shared" si="163"/>
        <v>#N/A</v>
      </c>
      <c r="AH238" s="164" t="e">
        <f t="shared" si="164"/>
        <v>#N/A</v>
      </c>
      <c r="AI238" s="165" t="e">
        <f t="shared" si="165"/>
        <v>#N/A</v>
      </c>
      <c r="AJ238" s="154" t="e">
        <f t="shared" si="166"/>
        <v>#N/A</v>
      </c>
      <c r="AK238" s="154" t="e">
        <f t="shared" si="167"/>
        <v>#N/A</v>
      </c>
      <c r="AL238" s="164" t="e">
        <f t="shared" si="168"/>
        <v>#N/A</v>
      </c>
      <c r="AM238" s="165" t="e">
        <f t="shared" si="169"/>
        <v>#N/A</v>
      </c>
      <c r="AN238" s="154" t="e">
        <f t="shared" si="170"/>
        <v>#N/A</v>
      </c>
      <c r="AO238" s="155" t="e">
        <f t="shared" si="171"/>
        <v>#N/A</v>
      </c>
      <c r="AP238" s="153" t="e">
        <f t="shared" si="172"/>
        <v>#N/A</v>
      </c>
      <c r="AQ238" s="154" t="e">
        <f t="shared" si="173"/>
        <v>#N/A</v>
      </c>
      <c r="AR238" s="164" t="e">
        <f t="shared" si="174"/>
        <v>#N/A</v>
      </c>
      <c r="AS238" s="165" t="e">
        <f t="shared" si="175"/>
        <v>#N/A</v>
      </c>
      <c r="AT238" s="154" t="e">
        <f t="shared" si="176"/>
        <v>#N/A</v>
      </c>
      <c r="AU238" s="154" t="e">
        <f t="shared" si="177"/>
        <v>#N/A</v>
      </c>
      <c r="AV238" s="164" t="e">
        <f t="shared" si="178"/>
        <v>#N/A</v>
      </c>
      <c r="AW238" s="165" t="e">
        <f t="shared" si="179"/>
        <v>#N/A</v>
      </c>
      <c r="AX238" s="154" t="e">
        <f t="shared" si="180"/>
        <v>#N/A</v>
      </c>
      <c r="AY238" s="154" t="e">
        <f t="shared" si="181"/>
        <v>#N/A</v>
      </c>
      <c r="AZ238" s="164" t="e">
        <f t="shared" si="182"/>
        <v>#N/A</v>
      </c>
      <c r="BA238" s="165" t="e">
        <f t="shared" si="183"/>
        <v>#N/A</v>
      </c>
      <c r="BB238" s="154" t="e">
        <f t="shared" si="184"/>
        <v>#N/A</v>
      </c>
      <c r="BC238" s="155" t="e">
        <f t="shared" si="185"/>
        <v>#N/A</v>
      </c>
      <c r="BD238" s="153" t="e">
        <f t="shared" si="186"/>
        <v>#N/A</v>
      </c>
      <c r="BE238" s="154" t="e">
        <f t="shared" si="187"/>
        <v>#N/A</v>
      </c>
      <c r="BF238" s="164" t="e">
        <f t="shared" si="188"/>
        <v>#N/A</v>
      </c>
      <c r="BG238" s="165" t="e">
        <f t="shared" si="189"/>
        <v>#N/A</v>
      </c>
      <c r="BH238" s="154" t="e">
        <f t="shared" si="190"/>
        <v>#N/A</v>
      </c>
      <c r="BI238" s="154" t="e">
        <f t="shared" si="191"/>
        <v>#N/A</v>
      </c>
      <c r="BJ238" s="164" t="e">
        <f t="shared" si="192"/>
        <v>#N/A</v>
      </c>
      <c r="BK238" s="165" t="e">
        <f t="shared" si="193"/>
        <v>#N/A</v>
      </c>
      <c r="BL238" s="154" t="e">
        <f t="shared" si="194"/>
        <v>#N/A</v>
      </c>
      <c r="BM238" s="154" t="e">
        <f t="shared" si="195"/>
        <v>#N/A</v>
      </c>
      <c r="BN238" s="164" t="e">
        <f t="shared" si="196"/>
        <v>#N/A</v>
      </c>
      <c r="BO238" s="165" t="e">
        <f t="shared" si="197"/>
        <v>#N/A</v>
      </c>
      <c r="BP238" s="154" t="e">
        <f t="shared" si="198"/>
        <v>#N/A</v>
      </c>
      <c r="BQ238" s="155" t="e">
        <f t="shared" si="199"/>
        <v>#N/A</v>
      </c>
      <c r="BR238" s="153" t="e">
        <f t="shared" si="200"/>
        <v>#N/A</v>
      </c>
      <c r="BS238" s="154" t="e">
        <f t="shared" si="201"/>
        <v>#N/A</v>
      </c>
      <c r="BT238" s="164" t="e">
        <f t="shared" si="202"/>
        <v>#N/A</v>
      </c>
      <c r="BU238" s="165" t="e">
        <f t="shared" si="203"/>
        <v>#N/A</v>
      </c>
      <c r="BV238" s="154" t="e">
        <f t="shared" si="204"/>
        <v>#N/A</v>
      </c>
      <c r="BW238" s="154" t="e">
        <f t="shared" si="205"/>
        <v>#N/A</v>
      </c>
      <c r="BX238" s="164" t="e">
        <f t="shared" si="206"/>
        <v>#N/A</v>
      </c>
      <c r="BY238" s="165" t="e">
        <f t="shared" si="207"/>
        <v>#N/A</v>
      </c>
      <c r="BZ238" s="154" t="e">
        <f t="shared" si="208"/>
        <v>#N/A</v>
      </c>
      <c r="CA238" s="154" t="e">
        <f t="shared" si="209"/>
        <v>#N/A</v>
      </c>
      <c r="CB238" s="164" t="e">
        <f t="shared" si="210"/>
        <v>#N/A</v>
      </c>
      <c r="CC238" s="165" t="e">
        <f t="shared" si="211"/>
        <v>#N/A</v>
      </c>
      <c r="CD238" s="154" t="e">
        <f t="shared" si="212"/>
        <v>#N/A</v>
      </c>
      <c r="CE238" s="155" t="e">
        <f t="shared" si="213"/>
        <v>#N/A</v>
      </c>
    </row>
    <row r="239" spans="2:83" s="59" customFormat="1" hidden="1" x14ac:dyDescent="0.2">
      <c r="B239" s="59" t="e">
        <f t="shared" si="148"/>
        <v>#N/A</v>
      </c>
      <c r="C239" s="67" t="e">
        <f t="shared" si="146"/>
        <v>#N/A</v>
      </c>
      <c r="D239" s="67"/>
      <c r="E239" s="67" t="e">
        <f>IF(C239&lt;&gt;" ",$B$9, " ")</f>
        <v>#N/A</v>
      </c>
      <c r="F239" s="68" t="e">
        <f>IF(C239&lt;&gt;" ",((10.4394*(($C239^1.852)/(($B$59^1.852)*(VLOOKUP($B$17,'Hidden Data'!$A$4:$E$17,(IF($B$18="SCH 40",3,IF($B$18="SCH 80",4,5))))^4.8655))*$B$16))+IF($B$15&lt;2,0,(10.4394*((($C$19/100*$C239)^1.852)/(($B$59^1.852)*(VLOOKUP($B$20,'Hidden Data'!$A$4:$E$17,(IF($B$21="SCH 40",3,IF($B$21="SCH 80",4,5))))^4.8655))*$B$19)))+IF($B$15&lt;3,0,(10.4394*((($C$22/100*$C239)^1.852)/(($B$59^1.852)*(VLOOKUP($B$23,'Hidden Data'!$A$4:$E$17,(IF($B$24="SCH 40",3,IF($B$24="SCH 80",4,5))))^4.8655))*$B$22)))+K239+L239+M239+P239+Q239+R239+S239+T239)*(1+$B$42/100), " ")</f>
        <v>#N/A</v>
      </c>
      <c r="G239" s="68" t="e">
        <f t="shared" si="147"/>
        <v>#N/A</v>
      </c>
      <c r="H239" s="68"/>
      <c r="I239" s="68" t="e">
        <f t="shared" si="149"/>
        <v>#N/A</v>
      </c>
      <c r="J239" s="68" t="e">
        <f>IF(C239&lt;&gt;" ",IF($B$48="Spider Valve",($C239/448.83*(('Spider Valve Sizing'!$B$10^2*19.64*$B$60*SQRT($B$49))/'Spider Valve Sizing'!$B$25))^2/(2*$B$60^2*(PI()/4*('Spider Valve Sizing'!$B$10/12)^2)^2*32.2),0)," ")</f>
        <v>#N/A</v>
      </c>
      <c r="K239" s="68" t="e">
        <f>IF(C239&lt;&gt;" ",(IF($B$26="No",0,(10.4394*(((1/$B$27*$C239)^1.852)/(($B$59^1.852)*(VLOOKUP($B$29,'Hidden Data'!$A$4:$E$17,(IF($B$30="SCH 40",3,IF($B$30="SCH 80",4,5))))^4.8655))*($B$28/3)))))," ")</f>
        <v>#N/A</v>
      </c>
      <c r="L239" s="67" t="e">
        <f t="shared" si="150"/>
        <v>#N/A</v>
      </c>
      <c r="M239" s="67" t="e">
        <f t="shared" si="151"/>
        <v>#N/A</v>
      </c>
      <c r="N239" s="69">
        <f>IF($B$48="Low Pressure Pipe",(IF($C239&lt;&gt;" ",($B$50*$AC$564)," ")),IF($B$48="Spider Valve",(IF($C239&lt;&gt;" ",(($B$60*(PI()/4*'Spider Valve Sizing'!$B$10^2)/144*SQRT(2*32.2*$B$49))*448.83)/(('Spider Valve Sizing'!$B$10^2*19.64*$B$60*SQRT($B$49))/'Spider Valve Sizing'!$B$25)," ")),IF(AND(OR($B$48="Non-Pressurized",$B$48="force main")=TRUE,$C$49="yes"),$F$49,NA())))</f>
        <v>30</v>
      </c>
      <c r="O239" s="68" t="e">
        <f t="shared" si="152"/>
        <v>#N/A</v>
      </c>
      <c r="P239" s="68" t="e">
        <f>IF($C239&lt;&gt;" ",IF($A$34="",0,(10.4394*((($C239*$D$34/100)^1.852)/(($B$59^1.852)*(VLOOKUP($B$34,'Hidden Data'!$A$4:$E$17,(IF($B$18="SCH 40",3,IF($B$18="SCH 80",4,5))))^4.8655))*'Hidden Data'!$E$118)))," ")</f>
        <v>#N/A</v>
      </c>
      <c r="Q239" s="68" t="e">
        <f>IF($C239&lt;&gt;" ",IF($A$35="",0,(10.4394*((($C239*$D$35/100)^1.852)/(($B$59^1.852)*(VLOOKUP($B$35,'Hidden Data'!$A$4:$E$17,(IF($B$18="SCH 40",3,IF($B$18="SCH 80",4,5))))^4.8655))*'Hidden Data'!$E$119)))," ")</f>
        <v>#N/A</v>
      </c>
      <c r="R239" s="68" t="e">
        <f>IF($C239&lt;&gt;" ",IF($A$36="",0,(10.4394*((($C239*$D$36/100)^1.852)/(($B$59^1.852)*(VLOOKUP($B$36,'Hidden Data'!$A$4:$E$17,(IF($B$18="SCH 40",3,IF($B$18="SCH 80",4,5))))^4.8655))*'Hidden Data'!$E$120)))," ")</f>
        <v>#N/A</v>
      </c>
      <c r="S239" s="68" t="e">
        <f>IF($C239&lt;&gt;" ",IF($A$37="",0,(10.4394*((($C239*$D$37/100)^1.852)/(($B$59^1.852)*(VLOOKUP($B$37,'Hidden Data'!$A$4:$E$17,(IF($B$18="SCH 40",3,IF($B$18="SCH 80",4,5))))^4.8655))*'Hidden Data'!$E$121)))," ")</f>
        <v>#N/A</v>
      </c>
      <c r="T239" s="68" t="e">
        <f>IF($C239&lt;&gt;" ",IF($A$38="",0,(10.4394*((($C239*$D$38/100)^1.852)/(($B$59^1.852)*(VLOOKUP($B$38,'Hidden Data'!$A$4:$E$17,(IF($B$18="SCH 40",3,IF($B$18="SCH 80",4,5))))^4.8655))*'Hidden Data'!$E$122)))," ")</f>
        <v>#N/A</v>
      </c>
      <c r="U239" s="67" t="e">
        <f t="shared" si="153"/>
        <v>#N/A</v>
      </c>
      <c r="V239" s="175" t="e">
        <f t="shared" si="154"/>
        <v>#N/A</v>
      </c>
      <c r="W239" s="175" t="e">
        <f t="shared" si="155"/>
        <v>#N/A</v>
      </c>
      <c r="Z239" s="141" t="e">
        <f t="shared" si="156"/>
        <v>#N/A</v>
      </c>
      <c r="AA239" s="141" t="e">
        <f t="shared" si="157"/>
        <v>#N/A</v>
      </c>
      <c r="AB239" s="153" t="e">
        <f t="shared" si="158"/>
        <v>#N/A</v>
      </c>
      <c r="AC239" s="154" t="e">
        <f t="shared" si="159"/>
        <v>#N/A</v>
      </c>
      <c r="AD239" s="164" t="e">
        <f t="shared" si="160"/>
        <v>#N/A</v>
      </c>
      <c r="AE239" s="165" t="e">
        <f t="shared" si="161"/>
        <v>#N/A</v>
      </c>
      <c r="AF239" s="154" t="e">
        <f t="shared" si="162"/>
        <v>#N/A</v>
      </c>
      <c r="AG239" s="154" t="e">
        <f t="shared" si="163"/>
        <v>#N/A</v>
      </c>
      <c r="AH239" s="164" t="e">
        <f t="shared" si="164"/>
        <v>#N/A</v>
      </c>
      <c r="AI239" s="165" t="e">
        <f t="shared" si="165"/>
        <v>#N/A</v>
      </c>
      <c r="AJ239" s="154" t="e">
        <f t="shared" si="166"/>
        <v>#N/A</v>
      </c>
      <c r="AK239" s="154" t="e">
        <f t="shared" si="167"/>
        <v>#N/A</v>
      </c>
      <c r="AL239" s="164" t="e">
        <f t="shared" si="168"/>
        <v>#N/A</v>
      </c>
      <c r="AM239" s="165" t="e">
        <f t="shared" si="169"/>
        <v>#N/A</v>
      </c>
      <c r="AN239" s="154" t="e">
        <f t="shared" si="170"/>
        <v>#N/A</v>
      </c>
      <c r="AO239" s="155" t="e">
        <f t="shared" si="171"/>
        <v>#N/A</v>
      </c>
      <c r="AP239" s="153" t="e">
        <f t="shared" si="172"/>
        <v>#N/A</v>
      </c>
      <c r="AQ239" s="154" t="e">
        <f t="shared" si="173"/>
        <v>#N/A</v>
      </c>
      <c r="AR239" s="164" t="e">
        <f t="shared" si="174"/>
        <v>#N/A</v>
      </c>
      <c r="AS239" s="165" t="e">
        <f t="shared" si="175"/>
        <v>#N/A</v>
      </c>
      <c r="AT239" s="154" t="e">
        <f t="shared" si="176"/>
        <v>#N/A</v>
      </c>
      <c r="AU239" s="154" t="e">
        <f t="shared" si="177"/>
        <v>#N/A</v>
      </c>
      <c r="AV239" s="164" t="e">
        <f t="shared" si="178"/>
        <v>#N/A</v>
      </c>
      <c r="AW239" s="165" t="e">
        <f t="shared" si="179"/>
        <v>#N/A</v>
      </c>
      <c r="AX239" s="154" t="e">
        <f t="shared" si="180"/>
        <v>#N/A</v>
      </c>
      <c r="AY239" s="154" t="e">
        <f t="shared" si="181"/>
        <v>#N/A</v>
      </c>
      <c r="AZ239" s="164" t="e">
        <f t="shared" si="182"/>
        <v>#N/A</v>
      </c>
      <c r="BA239" s="165" t="e">
        <f t="shared" si="183"/>
        <v>#N/A</v>
      </c>
      <c r="BB239" s="154" t="e">
        <f t="shared" si="184"/>
        <v>#N/A</v>
      </c>
      <c r="BC239" s="155" t="e">
        <f t="shared" si="185"/>
        <v>#N/A</v>
      </c>
      <c r="BD239" s="153" t="e">
        <f t="shared" si="186"/>
        <v>#N/A</v>
      </c>
      <c r="BE239" s="154" t="e">
        <f t="shared" si="187"/>
        <v>#N/A</v>
      </c>
      <c r="BF239" s="164" t="e">
        <f t="shared" si="188"/>
        <v>#N/A</v>
      </c>
      <c r="BG239" s="165" t="e">
        <f t="shared" si="189"/>
        <v>#N/A</v>
      </c>
      <c r="BH239" s="154" t="e">
        <f t="shared" si="190"/>
        <v>#N/A</v>
      </c>
      <c r="BI239" s="154" t="e">
        <f t="shared" si="191"/>
        <v>#N/A</v>
      </c>
      <c r="BJ239" s="164" t="e">
        <f t="shared" si="192"/>
        <v>#N/A</v>
      </c>
      <c r="BK239" s="165" t="e">
        <f t="shared" si="193"/>
        <v>#N/A</v>
      </c>
      <c r="BL239" s="154" t="e">
        <f t="shared" si="194"/>
        <v>#N/A</v>
      </c>
      <c r="BM239" s="154" t="e">
        <f t="shared" si="195"/>
        <v>#N/A</v>
      </c>
      <c r="BN239" s="164" t="e">
        <f t="shared" si="196"/>
        <v>#N/A</v>
      </c>
      <c r="BO239" s="165" t="e">
        <f t="shared" si="197"/>
        <v>#N/A</v>
      </c>
      <c r="BP239" s="154" t="e">
        <f t="shared" si="198"/>
        <v>#N/A</v>
      </c>
      <c r="BQ239" s="155" t="e">
        <f t="shared" si="199"/>
        <v>#N/A</v>
      </c>
      <c r="BR239" s="153" t="e">
        <f t="shared" si="200"/>
        <v>#N/A</v>
      </c>
      <c r="BS239" s="154" t="e">
        <f t="shared" si="201"/>
        <v>#N/A</v>
      </c>
      <c r="BT239" s="164" t="e">
        <f t="shared" si="202"/>
        <v>#N/A</v>
      </c>
      <c r="BU239" s="165" t="e">
        <f t="shared" si="203"/>
        <v>#N/A</v>
      </c>
      <c r="BV239" s="154" t="e">
        <f t="shared" si="204"/>
        <v>#N/A</v>
      </c>
      <c r="BW239" s="154" t="e">
        <f t="shared" si="205"/>
        <v>#N/A</v>
      </c>
      <c r="BX239" s="164" t="e">
        <f t="shared" si="206"/>
        <v>#N/A</v>
      </c>
      <c r="BY239" s="165" t="e">
        <f t="shared" si="207"/>
        <v>#N/A</v>
      </c>
      <c r="BZ239" s="154" t="e">
        <f t="shared" si="208"/>
        <v>#N/A</v>
      </c>
      <c r="CA239" s="154" t="e">
        <f t="shared" si="209"/>
        <v>#N/A</v>
      </c>
      <c r="CB239" s="164" t="e">
        <f t="shared" si="210"/>
        <v>#N/A</v>
      </c>
      <c r="CC239" s="165" t="e">
        <f t="shared" si="211"/>
        <v>#N/A</v>
      </c>
      <c r="CD239" s="154" t="e">
        <f t="shared" si="212"/>
        <v>#N/A</v>
      </c>
      <c r="CE239" s="155" t="e">
        <f t="shared" si="213"/>
        <v>#N/A</v>
      </c>
    </row>
    <row r="240" spans="2:83" s="59" customFormat="1" hidden="1" x14ac:dyDescent="0.2">
      <c r="B240" s="59" t="e">
        <f t="shared" si="148"/>
        <v>#N/A</v>
      </c>
      <c r="C240" s="67" t="e">
        <f t="shared" si="146"/>
        <v>#N/A</v>
      </c>
      <c r="D240" s="67"/>
      <c r="E240" s="67" t="e">
        <f>IF(C240&lt;&gt;" ",$B$9, " ")</f>
        <v>#N/A</v>
      </c>
      <c r="F240" s="68" t="e">
        <f>IF(C240&lt;&gt;" ",((10.4394*(($C240^1.852)/(($B$59^1.852)*(VLOOKUP($B$17,'Hidden Data'!$A$4:$E$17,(IF($B$18="SCH 40",3,IF($B$18="SCH 80",4,5))))^4.8655))*$B$16))+IF($B$15&lt;2,0,(10.4394*((($C$19/100*$C240)^1.852)/(($B$59^1.852)*(VLOOKUP($B$20,'Hidden Data'!$A$4:$E$17,(IF($B$21="SCH 40",3,IF($B$21="SCH 80",4,5))))^4.8655))*$B$19)))+IF($B$15&lt;3,0,(10.4394*((($C$22/100*$C240)^1.852)/(($B$59^1.852)*(VLOOKUP($B$23,'Hidden Data'!$A$4:$E$17,(IF($B$24="SCH 40",3,IF($B$24="SCH 80",4,5))))^4.8655))*$B$22)))+K240+L240+M240+P240+Q240+R240+S240+T240)*(1+$B$42/100), " ")</f>
        <v>#N/A</v>
      </c>
      <c r="G240" s="68" t="e">
        <f t="shared" si="147"/>
        <v>#N/A</v>
      </c>
      <c r="H240" s="68"/>
      <c r="I240" s="68" t="e">
        <f t="shared" si="149"/>
        <v>#N/A</v>
      </c>
      <c r="J240" s="68" t="e">
        <f>IF(C240&lt;&gt;" ",IF($B$48="Spider Valve",($C240/448.83*(('Spider Valve Sizing'!$B$10^2*19.64*$B$60*SQRT($B$49))/'Spider Valve Sizing'!$B$25))^2/(2*$B$60^2*(PI()/4*('Spider Valve Sizing'!$B$10/12)^2)^2*32.2),0)," ")</f>
        <v>#N/A</v>
      </c>
      <c r="K240" s="68" t="e">
        <f>IF(C240&lt;&gt;" ",(IF($B$26="No",0,(10.4394*(((1/$B$27*$C240)^1.852)/(($B$59^1.852)*(VLOOKUP($B$29,'Hidden Data'!$A$4:$E$17,(IF($B$30="SCH 40",3,IF($B$30="SCH 80",4,5))))^4.8655))*($B$28/3)))))," ")</f>
        <v>#N/A</v>
      </c>
      <c r="L240" s="67" t="e">
        <f t="shared" si="150"/>
        <v>#N/A</v>
      </c>
      <c r="M240" s="67" t="e">
        <f t="shared" si="151"/>
        <v>#N/A</v>
      </c>
      <c r="N240" s="69">
        <f>IF($B$48="Low Pressure Pipe",(IF($C240&lt;&gt;" ",($B$50*$AC$564)," ")),IF($B$48="Spider Valve",(IF($C240&lt;&gt;" ",(($B$60*(PI()/4*'Spider Valve Sizing'!$B$10^2)/144*SQRT(2*32.2*$B$49))*448.83)/(('Spider Valve Sizing'!$B$10^2*19.64*$B$60*SQRT($B$49))/'Spider Valve Sizing'!$B$25)," ")),IF(AND(OR($B$48="Non-Pressurized",$B$48="force main")=TRUE,$C$49="yes"),$F$49,NA())))</f>
        <v>30</v>
      </c>
      <c r="O240" s="68" t="e">
        <f t="shared" si="152"/>
        <v>#N/A</v>
      </c>
      <c r="P240" s="68" t="e">
        <f>IF($C240&lt;&gt;" ",IF($A$34="",0,(10.4394*((($C240*$D$34/100)^1.852)/(($B$59^1.852)*(VLOOKUP($B$34,'Hidden Data'!$A$4:$E$17,(IF($B$18="SCH 40",3,IF($B$18="SCH 80",4,5))))^4.8655))*'Hidden Data'!$E$118)))," ")</f>
        <v>#N/A</v>
      </c>
      <c r="Q240" s="68" t="e">
        <f>IF($C240&lt;&gt;" ",IF($A$35="",0,(10.4394*((($C240*$D$35/100)^1.852)/(($B$59^1.852)*(VLOOKUP($B$35,'Hidden Data'!$A$4:$E$17,(IF($B$18="SCH 40",3,IF($B$18="SCH 80",4,5))))^4.8655))*'Hidden Data'!$E$119)))," ")</f>
        <v>#N/A</v>
      </c>
      <c r="R240" s="68" t="e">
        <f>IF($C240&lt;&gt;" ",IF($A$36="",0,(10.4394*((($C240*$D$36/100)^1.852)/(($B$59^1.852)*(VLOOKUP($B$36,'Hidden Data'!$A$4:$E$17,(IF($B$18="SCH 40",3,IF($B$18="SCH 80",4,5))))^4.8655))*'Hidden Data'!$E$120)))," ")</f>
        <v>#N/A</v>
      </c>
      <c r="S240" s="68" t="e">
        <f>IF($C240&lt;&gt;" ",IF($A$37="",0,(10.4394*((($C240*$D$37/100)^1.852)/(($B$59^1.852)*(VLOOKUP($B$37,'Hidden Data'!$A$4:$E$17,(IF($B$18="SCH 40",3,IF($B$18="SCH 80",4,5))))^4.8655))*'Hidden Data'!$E$121)))," ")</f>
        <v>#N/A</v>
      </c>
      <c r="T240" s="68" t="e">
        <f>IF($C240&lt;&gt;" ",IF($A$38="",0,(10.4394*((($C240*$D$38/100)^1.852)/(($B$59^1.852)*(VLOOKUP($B$38,'Hidden Data'!$A$4:$E$17,(IF($B$18="SCH 40",3,IF($B$18="SCH 80",4,5))))^4.8655))*'Hidden Data'!$E$122)))," ")</f>
        <v>#N/A</v>
      </c>
      <c r="U240" s="67" t="e">
        <f t="shared" si="153"/>
        <v>#N/A</v>
      </c>
      <c r="V240" s="175" t="e">
        <f t="shared" si="154"/>
        <v>#N/A</v>
      </c>
      <c r="W240" s="175" t="e">
        <f t="shared" si="155"/>
        <v>#N/A</v>
      </c>
      <c r="Z240" s="141" t="e">
        <f t="shared" si="156"/>
        <v>#N/A</v>
      </c>
      <c r="AA240" s="141" t="e">
        <f t="shared" si="157"/>
        <v>#N/A</v>
      </c>
      <c r="AB240" s="153" t="e">
        <f t="shared" si="158"/>
        <v>#N/A</v>
      </c>
      <c r="AC240" s="154" t="e">
        <f t="shared" si="159"/>
        <v>#N/A</v>
      </c>
      <c r="AD240" s="164" t="e">
        <f t="shared" si="160"/>
        <v>#N/A</v>
      </c>
      <c r="AE240" s="165" t="e">
        <f t="shared" si="161"/>
        <v>#N/A</v>
      </c>
      <c r="AF240" s="154" t="e">
        <f t="shared" si="162"/>
        <v>#N/A</v>
      </c>
      <c r="AG240" s="154" t="e">
        <f t="shared" si="163"/>
        <v>#N/A</v>
      </c>
      <c r="AH240" s="164" t="e">
        <f t="shared" si="164"/>
        <v>#N/A</v>
      </c>
      <c r="AI240" s="165" t="e">
        <f t="shared" si="165"/>
        <v>#N/A</v>
      </c>
      <c r="AJ240" s="154" t="e">
        <f t="shared" si="166"/>
        <v>#N/A</v>
      </c>
      <c r="AK240" s="154" t="e">
        <f t="shared" si="167"/>
        <v>#N/A</v>
      </c>
      <c r="AL240" s="164" t="e">
        <f t="shared" si="168"/>
        <v>#N/A</v>
      </c>
      <c r="AM240" s="165" t="e">
        <f t="shared" si="169"/>
        <v>#N/A</v>
      </c>
      <c r="AN240" s="154" t="e">
        <f t="shared" si="170"/>
        <v>#N/A</v>
      </c>
      <c r="AO240" s="155" t="e">
        <f t="shared" si="171"/>
        <v>#N/A</v>
      </c>
      <c r="AP240" s="153" t="e">
        <f t="shared" si="172"/>
        <v>#N/A</v>
      </c>
      <c r="AQ240" s="154" t="e">
        <f t="shared" si="173"/>
        <v>#N/A</v>
      </c>
      <c r="AR240" s="164" t="e">
        <f t="shared" si="174"/>
        <v>#N/A</v>
      </c>
      <c r="AS240" s="165" t="e">
        <f t="shared" si="175"/>
        <v>#N/A</v>
      </c>
      <c r="AT240" s="154" t="e">
        <f t="shared" si="176"/>
        <v>#N/A</v>
      </c>
      <c r="AU240" s="154" t="e">
        <f t="shared" si="177"/>
        <v>#N/A</v>
      </c>
      <c r="AV240" s="164" t="e">
        <f t="shared" si="178"/>
        <v>#N/A</v>
      </c>
      <c r="AW240" s="165" t="e">
        <f t="shared" si="179"/>
        <v>#N/A</v>
      </c>
      <c r="AX240" s="154" t="e">
        <f t="shared" si="180"/>
        <v>#N/A</v>
      </c>
      <c r="AY240" s="154" t="e">
        <f t="shared" si="181"/>
        <v>#N/A</v>
      </c>
      <c r="AZ240" s="164" t="e">
        <f t="shared" si="182"/>
        <v>#N/A</v>
      </c>
      <c r="BA240" s="165" t="e">
        <f t="shared" si="183"/>
        <v>#N/A</v>
      </c>
      <c r="BB240" s="154" t="e">
        <f t="shared" si="184"/>
        <v>#N/A</v>
      </c>
      <c r="BC240" s="155" t="e">
        <f t="shared" si="185"/>
        <v>#N/A</v>
      </c>
      <c r="BD240" s="153" t="e">
        <f t="shared" si="186"/>
        <v>#N/A</v>
      </c>
      <c r="BE240" s="154" t="e">
        <f t="shared" si="187"/>
        <v>#N/A</v>
      </c>
      <c r="BF240" s="164" t="e">
        <f t="shared" si="188"/>
        <v>#N/A</v>
      </c>
      <c r="BG240" s="165" t="e">
        <f t="shared" si="189"/>
        <v>#N/A</v>
      </c>
      <c r="BH240" s="154" t="e">
        <f t="shared" si="190"/>
        <v>#N/A</v>
      </c>
      <c r="BI240" s="154" t="e">
        <f t="shared" si="191"/>
        <v>#N/A</v>
      </c>
      <c r="BJ240" s="164" t="e">
        <f t="shared" si="192"/>
        <v>#N/A</v>
      </c>
      <c r="BK240" s="165" t="e">
        <f t="shared" si="193"/>
        <v>#N/A</v>
      </c>
      <c r="BL240" s="154" t="e">
        <f t="shared" si="194"/>
        <v>#N/A</v>
      </c>
      <c r="BM240" s="154" t="e">
        <f t="shared" si="195"/>
        <v>#N/A</v>
      </c>
      <c r="BN240" s="164" t="e">
        <f t="shared" si="196"/>
        <v>#N/A</v>
      </c>
      <c r="BO240" s="165" t="e">
        <f t="shared" si="197"/>
        <v>#N/A</v>
      </c>
      <c r="BP240" s="154" t="e">
        <f t="shared" si="198"/>
        <v>#N/A</v>
      </c>
      <c r="BQ240" s="155" t="e">
        <f t="shared" si="199"/>
        <v>#N/A</v>
      </c>
      <c r="BR240" s="153" t="e">
        <f t="shared" si="200"/>
        <v>#N/A</v>
      </c>
      <c r="BS240" s="154" t="e">
        <f t="shared" si="201"/>
        <v>#N/A</v>
      </c>
      <c r="BT240" s="164" t="e">
        <f t="shared" si="202"/>
        <v>#N/A</v>
      </c>
      <c r="BU240" s="165" t="e">
        <f t="shared" si="203"/>
        <v>#N/A</v>
      </c>
      <c r="BV240" s="154" t="e">
        <f t="shared" si="204"/>
        <v>#N/A</v>
      </c>
      <c r="BW240" s="154" t="e">
        <f t="shared" si="205"/>
        <v>#N/A</v>
      </c>
      <c r="BX240" s="164" t="e">
        <f t="shared" si="206"/>
        <v>#N/A</v>
      </c>
      <c r="BY240" s="165" t="e">
        <f t="shared" si="207"/>
        <v>#N/A</v>
      </c>
      <c r="BZ240" s="154" t="e">
        <f t="shared" si="208"/>
        <v>#N/A</v>
      </c>
      <c r="CA240" s="154" t="e">
        <f t="shared" si="209"/>
        <v>#N/A</v>
      </c>
      <c r="CB240" s="164" t="e">
        <f t="shared" si="210"/>
        <v>#N/A</v>
      </c>
      <c r="CC240" s="165" t="e">
        <f t="shared" si="211"/>
        <v>#N/A</v>
      </c>
      <c r="CD240" s="154" t="e">
        <f t="shared" si="212"/>
        <v>#N/A</v>
      </c>
      <c r="CE240" s="155" t="e">
        <f t="shared" si="213"/>
        <v>#N/A</v>
      </c>
    </row>
    <row r="241" spans="2:83" s="59" customFormat="1" hidden="1" x14ac:dyDescent="0.2">
      <c r="B241" s="59" t="e">
        <f t="shared" si="148"/>
        <v>#N/A</v>
      </c>
      <c r="C241" s="67" t="e">
        <f t="shared" si="146"/>
        <v>#N/A</v>
      </c>
      <c r="D241" s="67"/>
      <c r="E241" s="67" t="e">
        <f>IF(C241&lt;&gt;" ",$B$9, " ")</f>
        <v>#N/A</v>
      </c>
      <c r="F241" s="68" t="e">
        <f>IF(C241&lt;&gt;" ",((10.4394*(($C241^1.852)/(($B$59^1.852)*(VLOOKUP($B$17,'Hidden Data'!$A$4:$E$17,(IF($B$18="SCH 40",3,IF($B$18="SCH 80",4,5))))^4.8655))*$B$16))+IF($B$15&lt;2,0,(10.4394*((($C$19/100*$C241)^1.852)/(($B$59^1.852)*(VLOOKUP($B$20,'Hidden Data'!$A$4:$E$17,(IF($B$21="SCH 40",3,IF($B$21="SCH 80",4,5))))^4.8655))*$B$19)))+IF($B$15&lt;3,0,(10.4394*((($C$22/100*$C241)^1.852)/(($B$59^1.852)*(VLOOKUP($B$23,'Hidden Data'!$A$4:$E$17,(IF($B$24="SCH 40",3,IF($B$24="SCH 80",4,5))))^4.8655))*$B$22)))+K241+L241+M241+P241+Q241+R241+S241+T241)*(1+$B$42/100), " ")</f>
        <v>#N/A</v>
      </c>
      <c r="G241" s="68" t="e">
        <f t="shared" si="147"/>
        <v>#N/A</v>
      </c>
      <c r="H241" s="68"/>
      <c r="I241" s="68" t="e">
        <f t="shared" si="149"/>
        <v>#N/A</v>
      </c>
      <c r="J241" s="68" t="e">
        <f>IF(C241&lt;&gt;" ",IF($B$48="Spider Valve",($C241/448.83*(('Spider Valve Sizing'!$B$10^2*19.64*$B$60*SQRT($B$49))/'Spider Valve Sizing'!$B$25))^2/(2*$B$60^2*(PI()/4*('Spider Valve Sizing'!$B$10/12)^2)^2*32.2),0)," ")</f>
        <v>#N/A</v>
      </c>
      <c r="K241" s="68" t="e">
        <f>IF(C241&lt;&gt;" ",(IF($B$26="No",0,(10.4394*(((1/$B$27*$C241)^1.852)/(($B$59^1.852)*(VLOOKUP($B$29,'Hidden Data'!$A$4:$E$17,(IF($B$30="SCH 40",3,IF($B$30="SCH 80",4,5))))^4.8655))*($B$28/3)))))," ")</f>
        <v>#N/A</v>
      </c>
      <c r="L241" s="67" t="e">
        <f t="shared" si="150"/>
        <v>#N/A</v>
      </c>
      <c r="M241" s="67" t="e">
        <f t="shared" si="151"/>
        <v>#N/A</v>
      </c>
      <c r="N241" s="69">
        <f>IF($B$48="Low Pressure Pipe",(IF($C241&lt;&gt;" ",($B$50*$AC$564)," ")),IF($B$48="Spider Valve",(IF($C241&lt;&gt;" ",(($B$60*(PI()/4*'Spider Valve Sizing'!$B$10^2)/144*SQRT(2*32.2*$B$49))*448.83)/(('Spider Valve Sizing'!$B$10^2*19.64*$B$60*SQRT($B$49))/'Spider Valve Sizing'!$B$25)," ")),IF(AND(OR($B$48="Non-Pressurized",$B$48="force main")=TRUE,$C$49="yes"),$F$49,NA())))</f>
        <v>30</v>
      </c>
      <c r="O241" s="68" t="e">
        <f t="shared" si="152"/>
        <v>#N/A</v>
      </c>
      <c r="P241" s="68" t="e">
        <f>IF($C241&lt;&gt;" ",IF($A$34="",0,(10.4394*((($C241*$D$34/100)^1.852)/(($B$59^1.852)*(VLOOKUP($B$34,'Hidden Data'!$A$4:$E$17,(IF($B$18="SCH 40",3,IF($B$18="SCH 80",4,5))))^4.8655))*'Hidden Data'!$E$118)))," ")</f>
        <v>#N/A</v>
      </c>
      <c r="Q241" s="68" t="e">
        <f>IF($C241&lt;&gt;" ",IF($A$35="",0,(10.4394*((($C241*$D$35/100)^1.852)/(($B$59^1.852)*(VLOOKUP($B$35,'Hidden Data'!$A$4:$E$17,(IF($B$18="SCH 40",3,IF($B$18="SCH 80",4,5))))^4.8655))*'Hidden Data'!$E$119)))," ")</f>
        <v>#N/A</v>
      </c>
      <c r="R241" s="68" t="e">
        <f>IF($C241&lt;&gt;" ",IF($A$36="",0,(10.4394*((($C241*$D$36/100)^1.852)/(($B$59^1.852)*(VLOOKUP($B$36,'Hidden Data'!$A$4:$E$17,(IF($B$18="SCH 40",3,IF($B$18="SCH 80",4,5))))^4.8655))*'Hidden Data'!$E$120)))," ")</f>
        <v>#N/A</v>
      </c>
      <c r="S241" s="68" t="e">
        <f>IF($C241&lt;&gt;" ",IF($A$37="",0,(10.4394*((($C241*$D$37/100)^1.852)/(($B$59^1.852)*(VLOOKUP($B$37,'Hidden Data'!$A$4:$E$17,(IF($B$18="SCH 40",3,IF($B$18="SCH 80",4,5))))^4.8655))*'Hidden Data'!$E$121)))," ")</f>
        <v>#N/A</v>
      </c>
      <c r="T241" s="68" t="e">
        <f>IF($C241&lt;&gt;" ",IF($A$38="",0,(10.4394*((($C241*$D$38/100)^1.852)/(($B$59^1.852)*(VLOOKUP($B$38,'Hidden Data'!$A$4:$E$17,(IF($B$18="SCH 40",3,IF($B$18="SCH 80",4,5))))^4.8655))*'Hidden Data'!$E$122)))," ")</f>
        <v>#N/A</v>
      </c>
      <c r="U241" s="67" t="e">
        <f t="shared" si="153"/>
        <v>#N/A</v>
      </c>
      <c r="V241" s="175" t="e">
        <f t="shared" si="154"/>
        <v>#N/A</v>
      </c>
      <c r="W241" s="175" t="e">
        <f t="shared" si="155"/>
        <v>#N/A</v>
      </c>
      <c r="Z241" s="141" t="e">
        <f t="shared" si="156"/>
        <v>#N/A</v>
      </c>
      <c r="AA241" s="141" t="e">
        <f t="shared" si="157"/>
        <v>#N/A</v>
      </c>
      <c r="AB241" s="153" t="e">
        <f t="shared" si="158"/>
        <v>#N/A</v>
      </c>
      <c r="AC241" s="154" t="e">
        <f t="shared" si="159"/>
        <v>#N/A</v>
      </c>
      <c r="AD241" s="164" t="e">
        <f t="shared" si="160"/>
        <v>#N/A</v>
      </c>
      <c r="AE241" s="165" t="e">
        <f t="shared" si="161"/>
        <v>#N/A</v>
      </c>
      <c r="AF241" s="154" t="e">
        <f t="shared" si="162"/>
        <v>#N/A</v>
      </c>
      <c r="AG241" s="154" t="e">
        <f t="shared" si="163"/>
        <v>#N/A</v>
      </c>
      <c r="AH241" s="164" t="e">
        <f t="shared" si="164"/>
        <v>#N/A</v>
      </c>
      <c r="AI241" s="165" t="e">
        <f t="shared" si="165"/>
        <v>#N/A</v>
      </c>
      <c r="AJ241" s="154" t="e">
        <f t="shared" si="166"/>
        <v>#N/A</v>
      </c>
      <c r="AK241" s="154" t="e">
        <f t="shared" si="167"/>
        <v>#N/A</v>
      </c>
      <c r="AL241" s="164" t="e">
        <f t="shared" si="168"/>
        <v>#N/A</v>
      </c>
      <c r="AM241" s="165" t="e">
        <f t="shared" si="169"/>
        <v>#N/A</v>
      </c>
      <c r="AN241" s="154" t="e">
        <f t="shared" si="170"/>
        <v>#N/A</v>
      </c>
      <c r="AO241" s="155" t="e">
        <f t="shared" si="171"/>
        <v>#N/A</v>
      </c>
      <c r="AP241" s="153" t="e">
        <f t="shared" si="172"/>
        <v>#N/A</v>
      </c>
      <c r="AQ241" s="154" t="e">
        <f t="shared" si="173"/>
        <v>#N/A</v>
      </c>
      <c r="AR241" s="164" t="e">
        <f t="shared" si="174"/>
        <v>#N/A</v>
      </c>
      <c r="AS241" s="165" t="e">
        <f t="shared" si="175"/>
        <v>#N/A</v>
      </c>
      <c r="AT241" s="154" t="e">
        <f t="shared" si="176"/>
        <v>#N/A</v>
      </c>
      <c r="AU241" s="154" t="e">
        <f t="shared" si="177"/>
        <v>#N/A</v>
      </c>
      <c r="AV241" s="164" t="e">
        <f t="shared" si="178"/>
        <v>#N/A</v>
      </c>
      <c r="AW241" s="165" t="e">
        <f t="shared" si="179"/>
        <v>#N/A</v>
      </c>
      <c r="AX241" s="154" t="e">
        <f t="shared" si="180"/>
        <v>#N/A</v>
      </c>
      <c r="AY241" s="154" t="e">
        <f t="shared" si="181"/>
        <v>#N/A</v>
      </c>
      <c r="AZ241" s="164" t="e">
        <f t="shared" si="182"/>
        <v>#N/A</v>
      </c>
      <c r="BA241" s="165" t="e">
        <f t="shared" si="183"/>
        <v>#N/A</v>
      </c>
      <c r="BB241" s="154" t="e">
        <f t="shared" si="184"/>
        <v>#N/A</v>
      </c>
      <c r="BC241" s="155" t="e">
        <f t="shared" si="185"/>
        <v>#N/A</v>
      </c>
      <c r="BD241" s="153" t="e">
        <f t="shared" si="186"/>
        <v>#N/A</v>
      </c>
      <c r="BE241" s="154" t="e">
        <f t="shared" si="187"/>
        <v>#N/A</v>
      </c>
      <c r="BF241" s="164" t="e">
        <f t="shared" si="188"/>
        <v>#N/A</v>
      </c>
      <c r="BG241" s="165" t="e">
        <f t="shared" si="189"/>
        <v>#N/A</v>
      </c>
      <c r="BH241" s="154" t="e">
        <f t="shared" si="190"/>
        <v>#N/A</v>
      </c>
      <c r="BI241" s="154" t="e">
        <f t="shared" si="191"/>
        <v>#N/A</v>
      </c>
      <c r="BJ241" s="164" t="e">
        <f t="shared" si="192"/>
        <v>#N/A</v>
      </c>
      <c r="BK241" s="165" t="e">
        <f t="shared" si="193"/>
        <v>#N/A</v>
      </c>
      <c r="BL241" s="154" t="e">
        <f t="shared" si="194"/>
        <v>#N/A</v>
      </c>
      <c r="BM241" s="154" t="e">
        <f t="shared" si="195"/>
        <v>#N/A</v>
      </c>
      <c r="BN241" s="164" t="e">
        <f t="shared" si="196"/>
        <v>#N/A</v>
      </c>
      <c r="BO241" s="165" t="e">
        <f t="shared" si="197"/>
        <v>#N/A</v>
      </c>
      <c r="BP241" s="154" t="e">
        <f t="shared" si="198"/>
        <v>#N/A</v>
      </c>
      <c r="BQ241" s="155" t="e">
        <f t="shared" si="199"/>
        <v>#N/A</v>
      </c>
      <c r="BR241" s="153" t="e">
        <f t="shared" si="200"/>
        <v>#N/A</v>
      </c>
      <c r="BS241" s="154" t="e">
        <f t="shared" si="201"/>
        <v>#N/A</v>
      </c>
      <c r="BT241" s="164" t="e">
        <f t="shared" si="202"/>
        <v>#N/A</v>
      </c>
      <c r="BU241" s="165" t="e">
        <f t="shared" si="203"/>
        <v>#N/A</v>
      </c>
      <c r="BV241" s="154" t="e">
        <f t="shared" si="204"/>
        <v>#N/A</v>
      </c>
      <c r="BW241" s="154" t="e">
        <f t="shared" si="205"/>
        <v>#N/A</v>
      </c>
      <c r="BX241" s="164" t="e">
        <f t="shared" si="206"/>
        <v>#N/A</v>
      </c>
      <c r="BY241" s="165" t="e">
        <f t="shared" si="207"/>
        <v>#N/A</v>
      </c>
      <c r="BZ241" s="154" t="e">
        <f t="shared" si="208"/>
        <v>#N/A</v>
      </c>
      <c r="CA241" s="154" t="e">
        <f t="shared" si="209"/>
        <v>#N/A</v>
      </c>
      <c r="CB241" s="164" t="e">
        <f t="shared" si="210"/>
        <v>#N/A</v>
      </c>
      <c r="CC241" s="165" t="e">
        <f t="shared" si="211"/>
        <v>#N/A</v>
      </c>
      <c r="CD241" s="154" t="e">
        <f t="shared" si="212"/>
        <v>#N/A</v>
      </c>
      <c r="CE241" s="155" t="e">
        <f t="shared" si="213"/>
        <v>#N/A</v>
      </c>
    </row>
    <row r="242" spans="2:83" s="59" customFormat="1" hidden="1" x14ac:dyDescent="0.2">
      <c r="B242" s="59" t="e">
        <f t="shared" si="148"/>
        <v>#N/A</v>
      </c>
      <c r="C242" s="67" t="e">
        <f t="shared" si="146"/>
        <v>#N/A</v>
      </c>
      <c r="D242" s="67"/>
      <c r="E242" s="67" t="e">
        <f>IF(C242&lt;&gt;" ",$B$9, " ")</f>
        <v>#N/A</v>
      </c>
      <c r="F242" s="68" t="e">
        <f>IF(C242&lt;&gt;" ",((10.4394*(($C242^1.852)/(($B$59^1.852)*(VLOOKUP($B$17,'Hidden Data'!$A$4:$E$17,(IF($B$18="SCH 40",3,IF($B$18="SCH 80",4,5))))^4.8655))*$B$16))+IF($B$15&lt;2,0,(10.4394*((($C$19/100*$C242)^1.852)/(($B$59^1.852)*(VLOOKUP($B$20,'Hidden Data'!$A$4:$E$17,(IF($B$21="SCH 40",3,IF($B$21="SCH 80",4,5))))^4.8655))*$B$19)))+IF($B$15&lt;3,0,(10.4394*((($C$22/100*$C242)^1.852)/(($B$59^1.852)*(VLOOKUP($B$23,'Hidden Data'!$A$4:$E$17,(IF($B$24="SCH 40",3,IF($B$24="SCH 80",4,5))))^4.8655))*$B$22)))+K242+L242+M242+P242+Q242+R242+S242+T242)*(1+$B$42/100), " ")</f>
        <v>#N/A</v>
      </c>
      <c r="G242" s="68" t="e">
        <f t="shared" si="147"/>
        <v>#N/A</v>
      </c>
      <c r="H242" s="68"/>
      <c r="I242" s="68" t="e">
        <f t="shared" si="149"/>
        <v>#N/A</v>
      </c>
      <c r="J242" s="68" t="e">
        <f>IF(C242&lt;&gt;" ",IF($B$48="Spider Valve",($C242/448.83*(('Spider Valve Sizing'!$B$10^2*19.64*$B$60*SQRT($B$49))/'Spider Valve Sizing'!$B$25))^2/(2*$B$60^2*(PI()/4*('Spider Valve Sizing'!$B$10/12)^2)^2*32.2),0)," ")</f>
        <v>#N/A</v>
      </c>
      <c r="K242" s="68" t="e">
        <f>IF(C242&lt;&gt;" ",(IF($B$26="No",0,(10.4394*(((1/$B$27*$C242)^1.852)/(($B$59^1.852)*(VLOOKUP($B$29,'Hidden Data'!$A$4:$E$17,(IF($B$30="SCH 40",3,IF($B$30="SCH 80",4,5))))^4.8655))*($B$28/3)))))," ")</f>
        <v>#N/A</v>
      </c>
      <c r="L242" s="67" t="e">
        <f t="shared" si="150"/>
        <v>#N/A</v>
      </c>
      <c r="M242" s="67" t="e">
        <f t="shared" si="151"/>
        <v>#N/A</v>
      </c>
      <c r="N242" s="69">
        <f>IF($B$48="Low Pressure Pipe",(IF($C242&lt;&gt;" ",($B$50*$AC$564)," ")),IF($B$48="Spider Valve",(IF($C242&lt;&gt;" ",(($B$60*(PI()/4*'Spider Valve Sizing'!$B$10^2)/144*SQRT(2*32.2*$B$49))*448.83)/(('Spider Valve Sizing'!$B$10^2*19.64*$B$60*SQRT($B$49))/'Spider Valve Sizing'!$B$25)," ")),IF(AND(OR($B$48="Non-Pressurized",$B$48="force main")=TRUE,$C$49="yes"),$F$49,NA())))</f>
        <v>30</v>
      </c>
      <c r="O242" s="68" t="e">
        <f t="shared" si="152"/>
        <v>#N/A</v>
      </c>
      <c r="P242" s="68" t="e">
        <f>IF($C242&lt;&gt;" ",IF($A$34="",0,(10.4394*((($C242*$D$34/100)^1.852)/(($B$59^1.852)*(VLOOKUP($B$34,'Hidden Data'!$A$4:$E$17,(IF($B$18="SCH 40",3,IF($B$18="SCH 80",4,5))))^4.8655))*'Hidden Data'!$E$118)))," ")</f>
        <v>#N/A</v>
      </c>
      <c r="Q242" s="68" t="e">
        <f>IF($C242&lt;&gt;" ",IF($A$35="",0,(10.4394*((($C242*$D$35/100)^1.852)/(($B$59^1.852)*(VLOOKUP($B$35,'Hidden Data'!$A$4:$E$17,(IF($B$18="SCH 40",3,IF($B$18="SCH 80",4,5))))^4.8655))*'Hidden Data'!$E$119)))," ")</f>
        <v>#N/A</v>
      </c>
      <c r="R242" s="68" t="e">
        <f>IF($C242&lt;&gt;" ",IF($A$36="",0,(10.4394*((($C242*$D$36/100)^1.852)/(($B$59^1.852)*(VLOOKUP($B$36,'Hidden Data'!$A$4:$E$17,(IF($B$18="SCH 40",3,IF($B$18="SCH 80",4,5))))^4.8655))*'Hidden Data'!$E$120)))," ")</f>
        <v>#N/A</v>
      </c>
      <c r="S242" s="68" t="e">
        <f>IF($C242&lt;&gt;" ",IF($A$37="",0,(10.4394*((($C242*$D$37/100)^1.852)/(($B$59^1.852)*(VLOOKUP($B$37,'Hidden Data'!$A$4:$E$17,(IF($B$18="SCH 40",3,IF($B$18="SCH 80",4,5))))^4.8655))*'Hidden Data'!$E$121)))," ")</f>
        <v>#N/A</v>
      </c>
      <c r="T242" s="68" t="e">
        <f>IF($C242&lt;&gt;" ",IF($A$38="",0,(10.4394*((($C242*$D$38/100)^1.852)/(($B$59^1.852)*(VLOOKUP($B$38,'Hidden Data'!$A$4:$E$17,(IF($B$18="SCH 40",3,IF($B$18="SCH 80",4,5))))^4.8655))*'Hidden Data'!$E$122)))," ")</f>
        <v>#N/A</v>
      </c>
      <c r="U242" s="67" t="e">
        <f t="shared" si="153"/>
        <v>#N/A</v>
      </c>
      <c r="V242" s="175" t="e">
        <f t="shared" si="154"/>
        <v>#N/A</v>
      </c>
      <c r="W242" s="175" t="e">
        <f t="shared" si="155"/>
        <v>#N/A</v>
      </c>
      <c r="Z242" s="141" t="e">
        <f t="shared" si="156"/>
        <v>#N/A</v>
      </c>
      <c r="AA242" s="141" t="e">
        <f t="shared" si="157"/>
        <v>#N/A</v>
      </c>
      <c r="AB242" s="153" t="e">
        <f t="shared" si="158"/>
        <v>#N/A</v>
      </c>
      <c r="AC242" s="154" t="e">
        <f t="shared" si="159"/>
        <v>#N/A</v>
      </c>
      <c r="AD242" s="164" t="e">
        <f t="shared" si="160"/>
        <v>#N/A</v>
      </c>
      <c r="AE242" s="165" t="e">
        <f t="shared" si="161"/>
        <v>#N/A</v>
      </c>
      <c r="AF242" s="154" t="e">
        <f t="shared" si="162"/>
        <v>#N/A</v>
      </c>
      <c r="AG242" s="154" t="e">
        <f t="shared" si="163"/>
        <v>#N/A</v>
      </c>
      <c r="AH242" s="164" t="e">
        <f t="shared" si="164"/>
        <v>#N/A</v>
      </c>
      <c r="AI242" s="165" t="e">
        <f t="shared" si="165"/>
        <v>#N/A</v>
      </c>
      <c r="AJ242" s="154" t="e">
        <f t="shared" si="166"/>
        <v>#N/A</v>
      </c>
      <c r="AK242" s="154" t="e">
        <f t="shared" si="167"/>
        <v>#N/A</v>
      </c>
      <c r="AL242" s="164" t="e">
        <f t="shared" si="168"/>
        <v>#N/A</v>
      </c>
      <c r="AM242" s="165" t="e">
        <f t="shared" si="169"/>
        <v>#N/A</v>
      </c>
      <c r="AN242" s="154" t="e">
        <f t="shared" si="170"/>
        <v>#N/A</v>
      </c>
      <c r="AO242" s="155" t="e">
        <f t="shared" si="171"/>
        <v>#N/A</v>
      </c>
      <c r="AP242" s="153" t="e">
        <f t="shared" si="172"/>
        <v>#N/A</v>
      </c>
      <c r="AQ242" s="154" t="e">
        <f t="shared" si="173"/>
        <v>#N/A</v>
      </c>
      <c r="AR242" s="164" t="e">
        <f t="shared" si="174"/>
        <v>#N/A</v>
      </c>
      <c r="AS242" s="165" t="e">
        <f t="shared" si="175"/>
        <v>#N/A</v>
      </c>
      <c r="AT242" s="154" t="e">
        <f t="shared" si="176"/>
        <v>#N/A</v>
      </c>
      <c r="AU242" s="154" t="e">
        <f t="shared" si="177"/>
        <v>#N/A</v>
      </c>
      <c r="AV242" s="164" t="e">
        <f t="shared" si="178"/>
        <v>#N/A</v>
      </c>
      <c r="AW242" s="165" t="e">
        <f t="shared" si="179"/>
        <v>#N/A</v>
      </c>
      <c r="AX242" s="154" t="e">
        <f t="shared" si="180"/>
        <v>#N/A</v>
      </c>
      <c r="AY242" s="154" t="e">
        <f t="shared" si="181"/>
        <v>#N/A</v>
      </c>
      <c r="AZ242" s="164" t="e">
        <f t="shared" si="182"/>
        <v>#N/A</v>
      </c>
      <c r="BA242" s="165" t="e">
        <f t="shared" si="183"/>
        <v>#N/A</v>
      </c>
      <c r="BB242" s="154" t="e">
        <f t="shared" si="184"/>
        <v>#N/A</v>
      </c>
      <c r="BC242" s="155" t="e">
        <f t="shared" si="185"/>
        <v>#N/A</v>
      </c>
      <c r="BD242" s="153" t="e">
        <f t="shared" si="186"/>
        <v>#N/A</v>
      </c>
      <c r="BE242" s="154" t="e">
        <f t="shared" si="187"/>
        <v>#N/A</v>
      </c>
      <c r="BF242" s="164" t="e">
        <f t="shared" si="188"/>
        <v>#N/A</v>
      </c>
      <c r="BG242" s="165" t="e">
        <f t="shared" si="189"/>
        <v>#N/A</v>
      </c>
      <c r="BH242" s="154" t="e">
        <f t="shared" si="190"/>
        <v>#N/A</v>
      </c>
      <c r="BI242" s="154" t="e">
        <f t="shared" si="191"/>
        <v>#N/A</v>
      </c>
      <c r="BJ242" s="164" t="e">
        <f t="shared" si="192"/>
        <v>#N/A</v>
      </c>
      <c r="BK242" s="165" t="e">
        <f t="shared" si="193"/>
        <v>#N/A</v>
      </c>
      <c r="BL242" s="154" t="e">
        <f t="shared" si="194"/>
        <v>#N/A</v>
      </c>
      <c r="BM242" s="154" t="e">
        <f t="shared" si="195"/>
        <v>#N/A</v>
      </c>
      <c r="BN242" s="164" t="e">
        <f t="shared" si="196"/>
        <v>#N/A</v>
      </c>
      <c r="BO242" s="165" t="e">
        <f t="shared" si="197"/>
        <v>#N/A</v>
      </c>
      <c r="BP242" s="154" t="e">
        <f t="shared" si="198"/>
        <v>#N/A</v>
      </c>
      <c r="BQ242" s="155" t="e">
        <f t="shared" si="199"/>
        <v>#N/A</v>
      </c>
      <c r="BR242" s="153" t="e">
        <f t="shared" si="200"/>
        <v>#N/A</v>
      </c>
      <c r="BS242" s="154" t="e">
        <f t="shared" si="201"/>
        <v>#N/A</v>
      </c>
      <c r="BT242" s="164" t="e">
        <f t="shared" si="202"/>
        <v>#N/A</v>
      </c>
      <c r="BU242" s="165" t="e">
        <f t="shared" si="203"/>
        <v>#N/A</v>
      </c>
      <c r="BV242" s="154" t="e">
        <f t="shared" si="204"/>
        <v>#N/A</v>
      </c>
      <c r="BW242" s="154" t="e">
        <f t="shared" si="205"/>
        <v>#N/A</v>
      </c>
      <c r="BX242" s="164" t="e">
        <f t="shared" si="206"/>
        <v>#N/A</v>
      </c>
      <c r="BY242" s="165" t="e">
        <f t="shared" si="207"/>
        <v>#N/A</v>
      </c>
      <c r="BZ242" s="154" t="e">
        <f t="shared" si="208"/>
        <v>#N/A</v>
      </c>
      <c r="CA242" s="154" t="e">
        <f t="shared" si="209"/>
        <v>#N/A</v>
      </c>
      <c r="CB242" s="164" t="e">
        <f t="shared" si="210"/>
        <v>#N/A</v>
      </c>
      <c r="CC242" s="165" t="e">
        <f t="shared" si="211"/>
        <v>#N/A</v>
      </c>
      <c r="CD242" s="154" t="e">
        <f t="shared" si="212"/>
        <v>#N/A</v>
      </c>
      <c r="CE242" s="155" t="e">
        <f t="shared" si="213"/>
        <v>#N/A</v>
      </c>
    </row>
    <row r="243" spans="2:83" s="59" customFormat="1" hidden="1" x14ac:dyDescent="0.2">
      <c r="B243" s="59" t="e">
        <f t="shared" si="148"/>
        <v>#N/A</v>
      </c>
      <c r="C243" s="67" t="e">
        <f t="shared" si="146"/>
        <v>#N/A</v>
      </c>
      <c r="D243" s="67"/>
      <c r="E243" s="67" t="e">
        <f>IF(C243&lt;&gt;" ",$B$9, " ")</f>
        <v>#N/A</v>
      </c>
      <c r="F243" s="68" t="e">
        <f>IF(C243&lt;&gt;" ",((10.4394*(($C243^1.852)/(($B$59^1.852)*(VLOOKUP($B$17,'Hidden Data'!$A$4:$E$17,(IF($B$18="SCH 40",3,IF($B$18="SCH 80",4,5))))^4.8655))*$B$16))+IF($B$15&lt;2,0,(10.4394*((($C$19/100*$C243)^1.852)/(($B$59^1.852)*(VLOOKUP($B$20,'Hidden Data'!$A$4:$E$17,(IF($B$21="SCH 40",3,IF($B$21="SCH 80",4,5))))^4.8655))*$B$19)))+IF($B$15&lt;3,0,(10.4394*((($C$22/100*$C243)^1.852)/(($B$59^1.852)*(VLOOKUP($B$23,'Hidden Data'!$A$4:$E$17,(IF($B$24="SCH 40",3,IF($B$24="SCH 80",4,5))))^4.8655))*$B$22)))+K243+L243+M243+P243+Q243+R243+S243+T243)*(1+$B$42/100), " ")</f>
        <v>#N/A</v>
      </c>
      <c r="G243" s="68" t="e">
        <f t="shared" si="147"/>
        <v>#N/A</v>
      </c>
      <c r="H243" s="68"/>
      <c r="I243" s="68" t="e">
        <f t="shared" si="149"/>
        <v>#N/A</v>
      </c>
      <c r="J243" s="68" t="e">
        <f>IF(C243&lt;&gt;" ",IF($B$48="Spider Valve",($C243/448.83*(('Spider Valve Sizing'!$B$10^2*19.64*$B$60*SQRT($B$49))/'Spider Valve Sizing'!$B$25))^2/(2*$B$60^2*(PI()/4*('Spider Valve Sizing'!$B$10/12)^2)^2*32.2),0)," ")</f>
        <v>#N/A</v>
      </c>
      <c r="K243" s="68" t="e">
        <f>IF(C243&lt;&gt;" ",(IF($B$26="No",0,(10.4394*(((1/$B$27*$C243)^1.852)/(($B$59^1.852)*(VLOOKUP($B$29,'Hidden Data'!$A$4:$E$17,(IF($B$30="SCH 40",3,IF($B$30="SCH 80",4,5))))^4.8655))*($B$28/3)))))," ")</f>
        <v>#N/A</v>
      </c>
      <c r="L243" s="67" t="e">
        <f t="shared" si="150"/>
        <v>#N/A</v>
      </c>
      <c r="M243" s="67" t="e">
        <f t="shared" si="151"/>
        <v>#N/A</v>
      </c>
      <c r="N243" s="69">
        <f>IF($B$48="Low Pressure Pipe",(IF($C243&lt;&gt;" ",($B$50*$AC$564)," ")),IF($B$48="Spider Valve",(IF($C243&lt;&gt;" ",(($B$60*(PI()/4*'Spider Valve Sizing'!$B$10^2)/144*SQRT(2*32.2*$B$49))*448.83)/(('Spider Valve Sizing'!$B$10^2*19.64*$B$60*SQRT($B$49))/'Spider Valve Sizing'!$B$25)," ")),IF(AND(OR($B$48="Non-Pressurized",$B$48="force main")=TRUE,$C$49="yes"),$F$49,NA())))</f>
        <v>30</v>
      </c>
      <c r="O243" s="68" t="e">
        <f t="shared" si="152"/>
        <v>#N/A</v>
      </c>
      <c r="P243" s="68" t="e">
        <f>IF($C243&lt;&gt;" ",IF($A$34="",0,(10.4394*((($C243*$D$34/100)^1.852)/(($B$59^1.852)*(VLOOKUP($B$34,'Hidden Data'!$A$4:$E$17,(IF($B$18="SCH 40",3,IF($B$18="SCH 80",4,5))))^4.8655))*'Hidden Data'!$E$118)))," ")</f>
        <v>#N/A</v>
      </c>
      <c r="Q243" s="68" t="e">
        <f>IF($C243&lt;&gt;" ",IF($A$35="",0,(10.4394*((($C243*$D$35/100)^1.852)/(($B$59^1.852)*(VLOOKUP($B$35,'Hidden Data'!$A$4:$E$17,(IF($B$18="SCH 40",3,IF($B$18="SCH 80",4,5))))^4.8655))*'Hidden Data'!$E$119)))," ")</f>
        <v>#N/A</v>
      </c>
      <c r="R243" s="68" t="e">
        <f>IF($C243&lt;&gt;" ",IF($A$36="",0,(10.4394*((($C243*$D$36/100)^1.852)/(($B$59^1.852)*(VLOOKUP($B$36,'Hidden Data'!$A$4:$E$17,(IF($B$18="SCH 40",3,IF($B$18="SCH 80",4,5))))^4.8655))*'Hidden Data'!$E$120)))," ")</f>
        <v>#N/A</v>
      </c>
      <c r="S243" s="68" t="e">
        <f>IF($C243&lt;&gt;" ",IF($A$37="",0,(10.4394*((($C243*$D$37/100)^1.852)/(($B$59^1.852)*(VLOOKUP($B$37,'Hidden Data'!$A$4:$E$17,(IF($B$18="SCH 40",3,IF($B$18="SCH 80",4,5))))^4.8655))*'Hidden Data'!$E$121)))," ")</f>
        <v>#N/A</v>
      </c>
      <c r="T243" s="68" t="e">
        <f>IF($C243&lt;&gt;" ",IF($A$38="",0,(10.4394*((($C243*$D$38/100)^1.852)/(($B$59^1.852)*(VLOOKUP($B$38,'Hidden Data'!$A$4:$E$17,(IF($B$18="SCH 40",3,IF($B$18="SCH 80",4,5))))^4.8655))*'Hidden Data'!$E$122)))," ")</f>
        <v>#N/A</v>
      </c>
      <c r="U243" s="67" t="e">
        <f t="shared" si="153"/>
        <v>#N/A</v>
      </c>
      <c r="V243" s="175" t="e">
        <f t="shared" si="154"/>
        <v>#N/A</v>
      </c>
      <c r="W243" s="175" t="e">
        <f t="shared" si="155"/>
        <v>#N/A</v>
      </c>
      <c r="Z243" s="141" t="e">
        <f t="shared" si="156"/>
        <v>#N/A</v>
      </c>
      <c r="AA243" s="141" t="e">
        <f t="shared" si="157"/>
        <v>#N/A</v>
      </c>
      <c r="AB243" s="153" t="e">
        <f t="shared" si="158"/>
        <v>#N/A</v>
      </c>
      <c r="AC243" s="154" t="e">
        <f t="shared" si="159"/>
        <v>#N/A</v>
      </c>
      <c r="AD243" s="164" t="e">
        <f t="shared" si="160"/>
        <v>#N/A</v>
      </c>
      <c r="AE243" s="165" t="e">
        <f t="shared" si="161"/>
        <v>#N/A</v>
      </c>
      <c r="AF243" s="154" t="e">
        <f t="shared" si="162"/>
        <v>#N/A</v>
      </c>
      <c r="AG243" s="154" t="e">
        <f t="shared" si="163"/>
        <v>#N/A</v>
      </c>
      <c r="AH243" s="164" t="e">
        <f t="shared" si="164"/>
        <v>#N/A</v>
      </c>
      <c r="AI243" s="165" t="e">
        <f t="shared" si="165"/>
        <v>#N/A</v>
      </c>
      <c r="AJ243" s="154" t="e">
        <f t="shared" si="166"/>
        <v>#N/A</v>
      </c>
      <c r="AK243" s="154" t="e">
        <f t="shared" si="167"/>
        <v>#N/A</v>
      </c>
      <c r="AL243" s="164" t="e">
        <f t="shared" si="168"/>
        <v>#N/A</v>
      </c>
      <c r="AM243" s="165" t="e">
        <f t="shared" si="169"/>
        <v>#N/A</v>
      </c>
      <c r="AN243" s="154" t="e">
        <f t="shared" si="170"/>
        <v>#N/A</v>
      </c>
      <c r="AO243" s="155" t="e">
        <f t="shared" si="171"/>
        <v>#N/A</v>
      </c>
      <c r="AP243" s="153" t="e">
        <f t="shared" si="172"/>
        <v>#N/A</v>
      </c>
      <c r="AQ243" s="154" t="e">
        <f t="shared" si="173"/>
        <v>#N/A</v>
      </c>
      <c r="AR243" s="164" t="e">
        <f t="shared" si="174"/>
        <v>#N/A</v>
      </c>
      <c r="AS243" s="165" t="e">
        <f t="shared" si="175"/>
        <v>#N/A</v>
      </c>
      <c r="AT243" s="154" t="e">
        <f t="shared" si="176"/>
        <v>#N/A</v>
      </c>
      <c r="AU243" s="154" t="e">
        <f t="shared" si="177"/>
        <v>#N/A</v>
      </c>
      <c r="AV243" s="164" t="e">
        <f t="shared" si="178"/>
        <v>#N/A</v>
      </c>
      <c r="AW243" s="165" t="e">
        <f t="shared" si="179"/>
        <v>#N/A</v>
      </c>
      <c r="AX243" s="154" t="e">
        <f t="shared" si="180"/>
        <v>#N/A</v>
      </c>
      <c r="AY243" s="154" t="e">
        <f t="shared" si="181"/>
        <v>#N/A</v>
      </c>
      <c r="AZ243" s="164" t="e">
        <f t="shared" si="182"/>
        <v>#N/A</v>
      </c>
      <c r="BA243" s="165" t="e">
        <f t="shared" si="183"/>
        <v>#N/A</v>
      </c>
      <c r="BB243" s="154" t="e">
        <f t="shared" si="184"/>
        <v>#N/A</v>
      </c>
      <c r="BC243" s="155" t="e">
        <f t="shared" si="185"/>
        <v>#N/A</v>
      </c>
      <c r="BD243" s="153" t="e">
        <f t="shared" si="186"/>
        <v>#N/A</v>
      </c>
      <c r="BE243" s="154" t="e">
        <f t="shared" si="187"/>
        <v>#N/A</v>
      </c>
      <c r="BF243" s="164" t="e">
        <f t="shared" si="188"/>
        <v>#N/A</v>
      </c>
      <c r="BG243" s="165" t="e">
        <f t="shared" si="189"/>
        <v>#N/A</v>
      </c>
      <c r="BH243" s="154" t="e">
        <f t="shared" si="190"/>
        <v>#N/A</v>
      </c>
      <c r="BI243" s="154" t="e">
        <f t="shared" si="191"/>
        <v>#N/A</v>
      </c>
      <c r="BJ243" s="164" t="e">
        <f t="shared" si="192"/>
        <v>#N/A</v>
      </c>
      <c r="BK243" s="165" t="e">
        <f t="shared" si="193"/>
        <v>#N/A</v>
      </c>
      <c r="BL243" s="154" t="e">
        <f t="shared" si="194"/>
        <v>#N/A</v>
      </c>
      <c r="BM243" s="154" t="e">
        <f t="shared" si="195"/>
        <v>#N/A</v>
      </c>
      <c r="BN243" s="164" t="e">
        <f t="shared" si="196"/>
        <v>#N/A</v>
      </c>
      <c r="BO243" s="165" t="e">
        <f t="shared" si="197"/>
        <v>#N/A</v>
      </c>
      <c r="BP243" s="154" t="e">
        <f t="shared" si="198"/>
        <v>#N/A</v>
      </c>
      <c r="BQ243" s="155" t="e">
        <f t="shared" si="199"/>
        <v>#N/A</v>
      </c>
      <c r="BR243" s="153" t="e">
        <f t="shared" si="200"/>
        <v>#N/A</v>
      </c>
      <c r="BS243" s="154" t="e">
        <f t="shared" si="201"/>
        <v>#N/A</v>
      </c>
      <c r="BT243" s="164" t="e">
        <f t="shared" si="202"/>
        <v>#N/A</v>
      </c>
      <c r="BU243" s="165" t="e">
        <f t="shared" si="203"/>
        <v>#N/A</v>
      </c>
      <c r="BV243" s="154" t="e">
        <f t="shared" si="204"/>
        <v>#N/A</v>
      </c>
      <c r="BW243" s="154" t="e">
        <f t="shared" si="205"/>
        <v>#N/A</v>
      </c>
      <c r="BX243" s="164" t="e">
        <f t="shared" si="206"/>
        <v>#N/A</v>
      </c>
      <c r="BY243" s="165" t="e">
        <f t="shared" si="207"/>
        <v>#N/A</v>
      </c>
      <c r="BZ243" s="154" t="e">
        <f t="shared" si="208"/>
        <v>#N/A</v>
      </c>
      <c r="CA243" s="154" t="e">
        <f t="shared" si="209"/>
        <v>#N/A</v>
      </c>
      <c r="CB243" s="164" t="e">
        <f t="shared" si="210"/>
        <v>#N/A</v>
      </c>
      <c r="CC243" s="165" t="e">
        <f t="shared" si="211"/>
        <v>#N/A</v>
      </c>
      <c r="CD243" s="154" t="e">
        <f t="shared" si="212"/>
        <v>#N/A</v>
      </c>
      <c r="CE243" s="155" t="e">
        <f t="shared" si="213"/>
        <v>#N/A</v>
      </c>
    </row>
    <row r="244" spans="2:83" s="59" customFormat="1" hidden="1" x14ac:dyDescent="0.2">
      <c r="B244" s="59" t="e">
        <f t="shared" si="148"/>
        <v>#N/A</v>
      </c>
      <c r="C244" s="67" t="e">
        <f t="shared" si="146"/>
        <v>#N/A</v>
      </c>
      <c r="D244" s="67"/>
      <c r="E244" s="67" t="e">
        <f>IF(C244&lt;&gt;" ",$B$9, " ")</f>
        <v>#N/A</v>
      </c>
      <c r="F244" s="68" t="e">
        <f>IF(C244&lt;&gt;" ",((10.4394*(($C244^1.852)/(($B$59^1.852)*(VLOOKUP($B$17,'Hidden Data'!$A$4:$E$17,(IF($B$18="SCH 40",3,IF($B$18="SCH 80",4,5))))^4.8655))*$B$16))+IF($B$15&lt;2,0,(10.4394*((($C$19/100*$C244)^1.852)/(($B$59^1.852)*(VLOOKUP($B$20,'Hidden Data'!$A$4:$E$17,(IF($B$21="SCH 40",3,IF($B$21="SCH 80",4,5))))^4.8655))*$B$19)))+IF($B$15&lt;3,0,(10.4394*((($C$22/100*$C244)^1.852)/(($B$59^1.852)*(VLOOKUP($B$23,'Hidden Data'!$A$4:$E$17,(IF($B$24="SCH 40",3,IF($B$24="SCH 80",4,5))))^4.8655))*$B$22)))+K244+L244+M244+P244+Q244+R244+S244+T244)*(1+$B$42/100), " ")</f>
        <v>#N/A</v>
      </c>
      <c r="G244" s="68" t="e">
        <f t="shared" si="147"/>
        <v>#N/A</v>
      </c>
      <c r="H244" s="68"/>
      <c r="I244" s="68" t="e">
        <f t="shared" si="149"/>
        <v>#N/A</v>
      </c>
      <c r="J244" s="68" t="e">
        <f>IF(C244&lt;&gt;" ",IF($B$48="Spider Valve",($C244/448.83*(('Spider Valve Sizing'!$B$10^2*19.64*$B$60*SQRT($B$49))/'Spider Valve Sizing'!$B$25))^2/(2*$B$60^2*(PI()/4*('Spider Valve Sizing'!$B$10/12)^2)^2*32.2),0)," ")</f>
        <v>#N/A</v>
      </c>
      <c r="K244" s="68" t="e">
        <f>IF(C244&lt;&gt;" ",(IF($B$26="No",0,(10.4394*(((1/$B$27*$C244)^1.852)/(($B$59^1.852)*(VLOOKUP($B$29,'Hidden Data'!$A$4:$E$17,(IF($B$30="SCH 40",3,IF($B$30="SCH 80",4,5))))^4.8655))*($B$28/3)))))," ")</f>
        <v>#N/A</v>
      </c>
      <c r="L244" s="67" t="e">
        <f t="shared" si="150"/>
        <v>#N/A</v>
      </c>
      <c r="M244" s="67" t="e">
        <f t="shared" si="151"/>
        <v>#N/A</v>
      </c>
      <c r="N244" s="69">
        <f>IF($B$48="Low Pressure Pipe",(IF($C244&lt;&gt;" ",($B$50*$AC$564)," ")),IF($B$48="Spider Valve",(IF($C244&lt;&gt;" ",(($B$60*(PI()/4*'Spider Valve Sizing'!$B$10^2)/144*SQRT(2*32.2*$B$49))*448.83)/(('Spider Valve Sizing'!$B$10^2*19.64*$B$60*SQRT($B$49))/'Spider Valve Sizing'!$B$25)," ")),IF(AND(OR($B$48="Non-Pressurized",$B$48="force main")=TRUE,$C$49="yes"),$F$49,NA())))</f>
        <v>30</v>
      </c>
      <c r="O244" s="68" t="e">
        <f t="shared" si="152"/>
        <v>#N/A</v>
      </c>
      <c r="P244" s="68" t="e">
        <f>IF($C244&lt;&gt;" ",IF($A$34="",0,(10.4394*((($C244*$D$34/100)^1.852)/(($B$59^1.852)*(VLOOKUP($B$34,'Hidden Data'!$A$4:$E$17,(IF($B$18="SCH 40",3,IF($B$18="SCH 80",4,5))))^4.8655))*'Hidden Data'!$E$118)))," ")</f>
        <v>#N/A</v>
      </c>
      <c r="Q244" s="68" t="e">
        <f>IF($C244&lt;&gt;" ",IF($A$35="",0,(10.4394*((($C244*$D$35/100)^1.852)/(($B$59^1.852)*(VLOOKUP($B$35,'Hidden Data'!$A$4:$E$17,(IF($B$18="SCH 40",3,IF($B$18="SCH 80",4,5))))^4.8655))*'Hidden Data'!$E$119)))," ")</f>
        <v>#N/A</v>
      </c>
      <c r="R244" s="68" t="e">
        <f>IF($C244&lt;&gt;" ",IF($A$36="",0,(10.4394*((($C244*$D$36/100)^1.852)/(($B$59^1.852)*(VLOOKUP($B$36,'Hidden Data'!$A$4:$E$17,(IF($B$18="SCH 40",3,IF($B$18="SCH 80",4,5))))^4.8655))*'Hidden Data'!$E$120)))," ")</f>
        <v>#N/A</v>
      </c>
      <c r="S244" s="68" t="e">
        <f>IF($C244&lt;&gt;" ",IF($A$37="",0,(10.4394*((($C244*$D$37/100)^1.852)/(($B$59^1.852)*(VLOOKUP($B$37,'Hidden Data'!$A$4:$E$17,(IF($B$18="SCH 40",3,IF($B$18="SCH 80",4,5))))^4.8655))*'Hidden Data'!$E$121)))," ")</f>
        <v>#N/A</v>
      </c>
      <c r="T244" s="68" t="e">
        <f>IF($C244&lt;&gt;" ",IF($A$38="",0,(10.4394*((($C244*$D$38/100)^1.852)/(($B$59^1.852)*(VLOOKUP($B$38,'Hidden Data'!$A$4:$E$17,(IF($B$18="SCH 40",3,IF($B$18="SCH 80",4,5))))^4.8655))*'Hidden Data'!$E$122)))," ")</f>
        <v>#N/A</v>
      </c>
      <c r="U244" s="67" t="e">
        <f t="shared" si="153"/>
        <v>#N/A</v>
      </c>
      <c r="V244" s="175" t="e">
        <f t="shared" si="154"/>
        <v>#N/A</v>
      </c>
      <c r="W244" s="175" t="e">
        <f t="shared" si="155"/>
        <v>#N/A</v>
      </c>
      <c r="Z244" s="141" t="e">
        <f t="shared" si="156"/>
        <v>#N/A</v>
      </c>
      <c r="AA244" s="141" t="e">
        <f t="shared" si="157"/>
        <v>#N/A</v>
      </c>
      <c r="AB244" s="153" t="e">
        <f t="shared" si="158"/>
        <v>#N/A</v>
      </c>
      <c r="AC244" s="154" t="e">
        <f t="shared" si="159"/>
        <v>#N/A</v>
      </c>
      <c r="AD244" s="164" t="e">
        <f t="shared" si="160"/>
        <v>#N/A</v>
      </c>
      <c r="AE244" s="165" t="e">
        <f t="shared" si="161"/>
        <v>#N/A</v>
      </c>
      <c r="AF244" s="154" t="e">
        <f t="shared" si="162"/>
        <v>#N/A</v>
      </c>
      <c r="AG244" s="154" t="e">
        <f t="shared" si="163"/>
        <v>#N/A</v>
      </c>
      <c r="AH244" s="164" t="e">
        <f t="shared" si="164"/>
        <v>#N/A</v>
      </c>
      <c r="AI244" s="165" t="e">
        <f t="shared" si="165"/>
        <v>#N/A</v>
      </c>
      <c r="AJ244" s="154" t="e">
        <f t="shared" si="166"/>
        <v>#N/A</v>
      </c>
      <c r="AK244" s="154" t="e">
        <f t="shared" si="167"/>
        <v>#N/A</v>
      </c>
      <c r="AL244" s="164" t="e">
        <f t="shared" si="168"/>
        <v>#N/A</v>
      </c>
      <c r="AM244" s="165" t="e">
        <f t="shared" si="169"/>
        <v>#N/A</v>
      </c>
      <c r="AN244" s="154" t="e">
        <f t="shared" si="170"/>
        <v>#N/A</v>
      </c>
      <c r="AO244" s="155" t="e">
        <f t="shared" si="171"/>
        <v>#N/A</v>
      </c>
      <c r="AP244" s="153" t="e">
        <f t="shared" si="172"/>
        <v>#N/A</v>
      </c>
      <c r="AQ244" s="154" t="e">
        <f t="shared" si="173"/>
        <v>#N/A</v>
      </c>
      <c r="AR244" s="164" t="e">
        <f t="shared" si="174"/>
        <v>#N/A</v>
      </c>
      <c r="AS244" s="165" t="e">
        <f t="shared" si="175"/>
        <v>#N/A</v>
      </c>
      <c r="AT244" s="154" t="e">
        <f t="shared" si="176"/>
        <v>#N/A</v>
      </c>
      <c r="AU244" s="154" t="e">
        <f t="shared" si="177"/>
        <v>#N/A</v>
      </c>
      <c r="AV244" s="164" t="e">
        <f t="shared" si="178"/>
        <v>#N/A</v>
      </c>
      <c r="AW244" s="165" t="e">
        <f t="shared" si="179"/>
        <v>#N/A</v>
      </c>
      <c r="AX244" s="154" t="e">
        <f t="shared" si="180"/>
        <v>#N/A</v>
      </c>
      <c r="AY244" s="154" t="e">
        <f t="shared" si="181"/>
        <v>#N/A</v>
      </c>
      <c r="AZ244" s="164" t="e">
        <f t="shared" si="182"/>
        <v>#N/A</v>
      </c>
      <c r="BA244" s="165" t="e">
        <f t="shared" si="183"/>
        <v>#N/A</v>
      </c>
      <c r="BB244" s="154" t="e">
        <f t="shared" si="184"/>
        <v>#N/A</v>
      </c>
      <c r="BC244" s="155" t="e">
        <f t="shared" si="185"/>
        <v>#N/A</v>
      </c>
      <c r="BD244" s="153" t="e">
        <f t="shared" si="186"/>
        <v>#N/A</v>
      </c>
      <c r="BE244" s="154" t="e">
        <f t="shared" si="187"/>
        <v>#N/A</v>
      </c>
      <c r="BF244" s="164" t="e">
        <f t="shared" si="188"/>
        <v>#N/A</v>
      </c>
      <c r="BG244" s="165" t="e">
        <f t="shared" si="189"/>
        <v>#N/A</v>
      </c>
      <c r="BH244" s="154" t="e">
        <f t="shared" si="190"/>
        <v>#N/A</v>
      </c>
      <c r="BI244" s="154" t="e">
        <f t="shared" si="191"/>
        <v>#N/A</v>
      </c>
      <c r="BJ244" s="164" t="e">
        <f t="shared" si="192"/>
        <v>#N/A</v>
      </c>
      <c r="BK244" s="165" t="e">
        <f t="shared" si="193"/>
        <v>#N/A</v>
      </c>
      <c r="BL244" s="154" t="e">
        <f t="shared" si="194"/>
        <v>#N/A</v>
      </c>
      <c r="BM244" s="154" t="e">
        <f t="shared" si="195"/>
        <v>#N/A</v>
      </c>
      <c r="BN244" s="164" t="e">
        <f t="shared" si="196"/>
        <v>#N/A</v>
      </c>
      <c r="BO244" s="165" t="e">
        <f t="shared" si="197"/>
        <v>#N/A</v>
      </c>
      <c r="BP244" s="154" t="e">
        <f t="shared" si="198"/>
        <v>#N/A</v>
      </c>
      <c r="BQ244" s="155" t="e">
        <f t="shared" si="199"/>
        <v>#N/A</v>
      </c>
      <c r="BR244" s="153" t="e">
        <f t="shared" si="200"/>
        <v>#N/A</v>
      </c>
      <c r="BS244" s="154" t="e">
        <f t="shared" si="201"/>
        <v>#N/A</v>
      </c>
      <c r="BT244" s="164" t="e">
        <f t="shared" si="202"/>
        <v>#N/A</v>
      </c>
      <c r="BU244" s="165" t="e">
        <f t="shared" si="203"/>
        <v>#N/A</v>
      </c>
      <c r="BV244" s="154" t="e">
        <f t="shared" si="204"/>
        <v>#N/A</v>
      </c>
      <c r="BW244" s="154" t="e">
        <f t="shared" si="205"/>
        <v>#N/A</v>
      </c>
      <c r="BX244" s="164" t="e">
        <f t="shared" si="206"/>
        <v>#N/A</v>
      </c>
      <c r="BY244" s="165" t="e">
        <f t="shared" si="207"/>
        <v>#N/A</v>
      </c>
      <c r="BZ244" s="154" t="e">
        <f t="shared" si="208"/>
        <v>#N/A</v>
      </c>
      <c r="CA244" s="154" t="e">
        <f t="shared" si="209"/>
        <v>#N/A</v>
      </c>
      <c r="CB244" s="164" t="e">
        <f t="shared" si="210"/>
        <v>#N/A</v>
      </c>
      <c r="CC244" s="165" t="e">
        <f t="shared" si="211"/>
        <v>#N/A</v>
      </c>
      <c r="CD244" s="154" t="e">
        <f t="shared" si="212"/>
        <v>#N/A</v>
      </c>
      <c r="CE244" s="155" t="e">
        <f t="shared" si="213"/>
        <v>#N/A</v>
      </c>
    </row>
    <row r="245" spans="2:83" s="59" customFormat="1" hidden="1" x14ac:dyDescent="0.2">
      <c r="B245" s="59" t="e">
        <f t="shared" si="148"/>
        <v>#N/A</v>
      </c>
      <c r="C245" s="67" t="e">
        <f t="shared" si="146"/>
        <v>#N/A</v>
      </c>
      <c r="D245" s="67"/>
      <c r="E245" s="67" t="e">
        <f>IF(C245&lt;&gt;" ",$B$9, " ")</f>
        <v>#N/A</v>
      </c>
      <c r="F245" s="68" t="e">
        <f>IF(C245&lt;&gt;" ",((10.4394*(($C245^1.852)/(($B$59^1.852)*(VLOOKUP($B$17,'Hidden Data'!$A$4:$E$17,(IF($B$18="SCH 40",3,IF($B$18="SCH 80",4,5))))^4.8655))*$B$16))+IF($B$15&lt;2,0,(10.4394*((($C$19/100*$C245)^1.852)/(($B$59^1.852)*(VLOOKUP($B$20,'Hidden Data'!$A$4:$E$17,(IF($B$21="SCH 40",3,IF($B$21="SCH 80",4,5))))^4.8655))*$B$19)))+IF($B$15&lt;3,0,(10.4394*((($C$22/100*$C245)^1.852)/(($B$59^1.852)*(VLOOKUP($B$23,'Hidden Data'!$A$4:$E$17,(IF($B$24="SCH 40",3,IF($B$24="SCH 80",4,5))))^4.8655))*$B$22)))+K245+L245+M245+P245+Q245+R245+S245+T245)*(1+$B$42/100), " ")</f>
        <v>#N/A</v>
      </c>
      <c r="G245" s="68" t="e">
        <f t="shared" si="147"/>
        <v>#N/A</v>
      </c>
      <c r="H245" s="68"/>
      <c r="I245" s="68" t="e">
        <f t="shared" si="149"/>
        <v>#N/A</v>
      </c>
      <c r="J245" s="68" t="e">
        <f>IF(C245&lt;&gt;" ",IF($B$48="Spider Valve",($C245/448.83*(('Spider Valve Sizing'!$B$10^2*19.64*$B$60*SQRT($B$49))/'Spider Valve Sizing'!$B$25))^2/(2*$B$60^2*(PI()/4*('Spider Valve Sizing'!$B$10/12)^2)^2*32.2),0)," ")</f>
        <v>#N/A</v>
      </c>
      <c r="K245" s="68" t="e">
        <f>IF(C245&lt;&gt;" ",(IF($B$26="No",0,(10.4394*(((1/$B$27*$C245)^1.852)/(($B$59^1.852)*(VLOOKUP($B$29,'Hidden Data'!$A$4:$E$17,(IF($B$30="SCH 40",3,IF($B$30="SCH 80",4,5))))^4.8655))*($B$28/3)))))," ")</f>
        <v>#N/A</v>
      </c>
      <c r="L245" s="67" t="e">
        <f t="shared" si="150"/>
        <v>#N/A</v>
      </c>
      <c r="M245" s="67" t="e">
        <f t="shared" si="151"/>
        <v>#N/A</v>
      </c>
      <c r="N245" s="69">
        <f>IF($B$48="Low Pressure Pipe",(IF($C245&lt;&gt;" ",($B$50*$AC$564)," ")),IF($B$48="Spider Valve",(IF($C245&lt;&gt;" ",(($B$60*(PI()/4*'Spider Valve Sizing'!$B$10^2)/144*SQRT(2*32.2*$B$49))*448.83)/(('Spider Valve Sizing'!$B$10^2*19.64*$B$60*SQRT($B$49))/'Spider Valve Sizing'!$B$25)," ")),IF(AND(OR($B$48="Non-Pressurized",$B$48="force main")=TRUE,$C$49="yes"),$F$49,NA())))</f>
        <v>30</v>
      </c>
      <c r="O245" s="68" t="e">
        <f t="shared" si="152"/>
        <v>#N/A</v>
      </c>
      <c r="P245" s="68" t="e">
        <f>IF($C245&lt;&gt;" ",IF($A$34="",0,(10.4394*((($C245*$D$34/100)^1.852)/(($B$59^1.852)*(VLOOKUP($B$34,'Hidden Data'!$A$4:$E$17,(IF($B$18="SCH 40",3,IF($B$18="SCH 80",4,5))))^4.8655))*'Hidden Data'!$E$118)))," ")</f>
        <v>#N/A</v>
      </c>
      <c r="Q245" s="68" t="e">
        <f>IF($C245&lt;&gt;" ",IF($A$35="",0,(10.4394*((($C245*$D$35/100)^1.852)/(($B$59^1.852)*(VLOOKUP($B$35,'Hidden Data'!$A$4:$E$17,(IF($B$18="SCH 40",3,IF($B$18="SCH 80",4,5))))^4.8655))*'Hidden Data'!$E$119)))," ")</f>
        <v>#N/A</v>
      </c>
      <c r="R245" s="68" t="e">
        <f>IF($C245&lt;&gt;" ",IF($A$36="",0,(10.4394*((($C245*$D$36/100)^1.852)/(($B$59^1.852)*(VLOOKUP($B$36,'Hidden Data'!$A$4:$E$17,(IF($B$18="SCH 40",3,IF($B$18="SCH 80",4,5))))^4.8655))*'Hidden Data'!$E$120)))," ")</f>
        <v>#N/A</v>
      </c>
      <c r="S245" s="68" t="e">
        <f>IF($C245&lt;&gt;" ",IF($A$37="",0,(10.4394*((($C245*$D$37/100)^1.852)/(($B$59^1.852)*(VLOOKUP($B$37,'Hidden Data'!$A$4:$E$17,(IF($B$18="SCH 40",3,IF($B$18="SCH 80",4,5))))^4.8655))*'Hidden Data'!$E$121)))," ")</f>
        <v>#N/A</v>
      </c>
      <c r="T245" s="68" t="e">
        <f>IF($C245&lt;&gt;" ",IF($A$38="",0,(10.4394*((($C245*$D$38/100)^1.852)/(($B$59^1.852)*(VLOOKUP($B$38,'Hidden Data'!$A$4:$E$17,(IF($B$18="SCH 40",3,IF($B$18="SCH 80",4,5))))^4.8655))*'Hidden Data'!$E$122)))," ")</f>
        <v>#N/A</v>
      </c>
      <c r="U245" s="67" t="e">
        <f t="shared" si="153"/>
        <v>#N/A</v>
      </c>
      <c r="V245" s="175" t="e">
        <f t="shared" si="154"/>
        <v>#N/A</v>
      </c>
      <c r="W245" s="175" t="e">
        <f t="shared" si="155"/>
        <v>#N/A</v>
      </c>
      <c r="Z245" s="141" t="e">
        <f t="shared" si="156"/>
        <v>#N/A</v>
      </c>
      <c r="AA245" s="141" t="e">
        <f t="shared" si="157"/>
        <v>#N/A</v>
      </c>
      <c r="AB245" s="153" t="e">
        <f t="shared" si="158"/>
        <v>#N/A</v>
      </c>
      <c r="AC245" s="154" t="e">
        <f t="shared" si="159"/>
        <v>#N/A</v>
      </c>
      <c r="AD245" s="164" t="e">
        <f t="shared" si="160"/>
        <v>#N/A</v>
      </c>
      <c r="AE245" s="165" t="e">
        <f t="shared" si="161"/>
        <v>#N/A</v>
      </c>
      <c r="AF245" s="154" t="e">
        <f t="shared" si="162"/>
        <v>#N/A</v>
      </c>
      <c r="AG245" s="154" t="e">
        <f t="shared" si="163"/>
        <v>#N/A</v>
      </c>
      <c r="AH245" s="164" t="e">
        <f t="shared" si="164"/>
        <v>#N/A</v>
      </c>
      <c r="AI245" s="165" t="e">
        <f t="shared" si="165"/>
        <v>#N/A</v>
      </c>
      <c r="AJ245" s="154" t="e">
        <f t="shared" si="166"/>
        <v>#N/A</v>
      </c>
      <c r="AK245" s="154" t="e">
        <f t="shared" si="167"/>
        <v>#N/A</v>
      </c>
      <c r="AL245" s="164" t="e">
        <f t="shared" si="168"/>
        <v>#N/A</v>
      </c>
      <c r="AM245" s="165" t="e">
        <f t="shared" si="169"/>
        <v>#N/A</v>
      </c>
      <c r="AN245" s="154" t="e">
        <f t="shared" si="170"/>
        <v>#N/A</v>
      </c>
      <c r="AO245" s="155" t="e">
        <f t="shared" si="171"/>
        <v>#N/A</v>
      </c>
      <c r="AP245" s="153" t="e">
        <f t="shared" si="172"/>
        <v>#N/A</v>
      </c>
      <c r="AQ245" s="154" t="e">
        <f t="shared" si="173"/>
        <v>#N/A</v>
      </c>
      <c r="AR245" s="164" t="e">
        <f t="shared" si="174"/>
        <v>#N/A</v>
      </c>
      <c r="AS245" s="165" t="e">
        <f t="shared" si="175"/>
        <v>#N/A</v>
      </c>
      <c r="AT245" s="154" t="e">
        <f t="shared" si="176"/>
        <v>#N/A</v>
      </c>
      <c r="AU245" s="154" t="e">
        <f t="shared" si="177"/>
        <v>#N/A</v>
      </c>
      <c r="AV245" s="164" t="e">
        <f t="shared" si="178"/>
        <v>#N/A</v>
      </c>
      <c r="AW245" s="165" t="e">
        <f t="shared" si="179"/>
        <v>#N/A</v>
      </c>
      <c r="AX245" s="154" t="e">
        <f t="shared" si="180"/>
        <v>#N/A</v>
      </c>
      <c r="AY245" s="154" t="e">
        <f t="shared" si="181"/>
        <v>#N/A</v>
      </c>
      <c r="AZ245" s="164" t="e">
        <f t="shared" si="182"/>
        <v>#N/A</v>
      </c>
      <c r="BA245" s="165" t="e">
        <f t="shared" si="183"/>
        <v>#N/A</v>
      </c>
      <c r="BB245" s="154" t="e">
        <f t="shared" si="184"/>
        <v>#N/A</v>
      </c>
      <c r="BC245" s="155" t="e">
        <f t="shared" si="185"/>
        <v>#N/A</v>
      </c>
      <c r="BD245" s="153" t="e">
        <f t="shared" si="186"/>
        <v>#N/A</v>
      </c>
      <c r="BE245" s="154" t="e">
        <f t="shared" si="187"/>
        <v>#N/A</v>
      </c>
      <c r="BF245" s="164" t="e">
        <f t="shared" si="188"/>
        <v>#N/A</v>
      </c>
      <c r="BG245" s="165" t="e">
        <f t="shared" si="189"/>
        <v>#N/A</v>
      </c>
      <c r="BH245" s="154" t="e">
        <f t="shared" si="190"/>
        <v>#N/A</v>
      </c>
      <c r="BI245" s="154" t="e">
        <f t="shared" si="191"/>
        <v>#N/A</v>
      </c>
      <c r="BJ245" s="164" t="e">
        <f t="shared" si="192"/>
        <v>#N/A</v>
      </c>
      <c r="BK245" s="165" t="e">
        <f t="shared" si="193"/>
        <v>#N/A</v>
      </c>
      <c r="BL245" s="154" t="e">
        <f t="shared" si="194"/>
        <v>#N/A</v>
      </c>
      <c r="BM245" s="154" t="e">
        <f t="shared" si="195"/>
        <v>#N/A</v>
      </c>
      <c r="BN245" s="164" t="e">
        <f t="shared" si="196"/>
        <v>#N/A</v>
      </c>
      <c r="BO245" s="165" t="e">
        <f t="shared" si="197"/>
        <v>#N/A</v>
      </c>
      <c r="BP245" s="154" t="e">
        <f t="shared" si="198"/>
        <v>#N/A</v>
      </c>
      <c r="BQ245" s="155" t="e">
        <f t="shared" si="199"/>
        <v>#N/A</v>
      </c>
      <c r="BR245" s="153" t="e">
        <f t="shared" si="200"/>
        <v>#N/A</v>
      </c>
      <c r="BS245" s="154" t="e">
        <f t="shared" si="201"/>
        <v>#N/A</v>
      </c>
      <c r="BT245" s="164" t="e">
        <f t="shared" si="202"/>
        <v>#N/A</v>
      </c>
      <c r="BU245" s="165" t="e">
        <f t="shared" si="203"/>
        <v>#N/A</v>
      </c>
      <c r="BV245" s="154" t="e">
        <f t="shared" si="204"/>
        <v>#N/A</v>
      </c>
      <c r="BW245" s="154" t="e">
        <f t="shared" si="205"/>
        <v>#N/A</v>
      </c>
      <c r="BX245" s="164" t="e">
        <f t="shared" si="206"/>
        <v>#N/A</v>
      </c>
      <c r="BY245" s="165" t="e">
        <f t="shared" si="207"/>
        <v>#N/A</v>
      </c>
      <c r="BZ245" s="154" t="e">
        <f t="shared" si="208"/>
        <v>#N/A</v>
      </c>
      <c r="CA245" s="154" t="e">
        <f t="shared" si="209"/>
        <v>#N/A</v>
      </c>
      <c r="CB245" s="164" t="e">
        <f t="shared" si="210"/>
        <v>#N/A</v>
      </c>
      <c r="CC245" s="165" t="e">
        <f t="shared" si="211"/>
        <v>#N/A</v>
      </c>
      <c r="CD245" s="154" t="e">
        <f t="shared" si="212"/>
        <v>#N/A</v>
      </c>
      <c r="CE245" s="155" t="e">
        <f t="shared" si="213"/>
        <v>#N/A</v>
      </c>
    </row>
    <row r="246" spans="2:83" s="59" customFormat="1" hidden="1" x14ac:dyDescent="0.2">
      <c r="B246" s="59" t="e">
        <f t="shared" si="148"/>
        <v>#N/A</v>
      </c>
      <c r="C246" s="67" t="e">
        <f t="shared" si="146"/>
        <v>#N/A</v>
      </c>
      <c r="D246" s="67"/>
      <c r="E246" s="67" t="e">
        <f>IF(C246&lt;&gt;" ",$B$9, " ")</f>
        <v>#N/A</v>
      </c>
      <c r="F246" s="68" t="e">
        <f>IF(C246&lt;&gt;" ",((10.4394*(($C246^1.852)/(($B$59^1.852)*(VLOOKUP($B$17,'Hidden Data'!$A$4:$E$17,(IF($B$18="SCH 40",3,IF($B$18="SCH 80",4,5))))^4.8655))*$B$16))+IF($B$15&lt;2,0,(10.4394*((($C$19/100*$C246)^1.852)/(($B$59^1.852)*(VLOOKUP($B$20,'Hidden Data'!$A$4:$E$17,(IF($B$21="SCH 40",3,IF($B$21="SCH 80",4,5))))^4.8655))*$B$19)))+IF($B$15&lt;3,0,(10.4394*((($C$22/100*$C246)^1.852)/(($B$59^1.852)*(VLOOKUP($B$23,'Hidden Data'!$A$4:$E$17,(IF($B$24="SCH 40",3,IF($B$24="SCH 80",4,5))))^4.8655))*$B$22)))+K246+L246+M246+P246+Q246+R246+S246+T246)*(1+$B$42/100), " ")</f>
        <v>#N/A</v>
      </c>
      <c r="G246" s="68" t="e">
        <f t="shared" si="147"/>
        <v>#N/A</v>
      </c>
      <c r="H246" s="68"/>
      <c r="I246" s="68" t="e">
        <f t="shared" si="149"/>
        <v>#N/A</v>
      </c>
      <c r="J246" s="68" t="e">
        <f>IF(C246&lt;&gt;" ",IF($B$48="Spider Valve",($C246/448.83*(('Spider Valve Sizing'!$B$10^2*19.64*$B$60*SQRT($B$49))/'Spider Valve Sizing'!$B$25))^2/(2*$B$60^2*(PI()/4*('Spider Valve Sizing'!$B$10/12)^2)^2*32.2),0)," ")</f>
        <v>#N/A</v>
      </c>
      <c r="K246" s="68" t="e">
        <f>IF(C246&lt;&gt;" ",(IF($B$26="No",0,(10.4394*(((1/$B$27*$C246)^1.852)/(($B$59^1.852)*(VLOOKUP($B$29,'Hidden Data'!$A$4:$E$17,(IF($B$30="SCH 40",3,IF($B$30="SCH 80",4,5))))^4.8655))*($B$28/3)))))," ")</f>
        <v>#N/A</v>
      </c>
      <c r="L246" s="67" t="e">
        <f t="shared" si="150"/>
        <v>#N/A</v>
      </c>
      <c r="M246" s="67" t="e">
        <f t="shared" si="151"/>
        <v>#N/A</v>
      </c>
      <c r="N246" s="69">
        <f>IF($B$48="Low Pressure Pipe",(IF($C246&lt;&gt;" ",($B$50*$AC$564)," ")),IF($B$48="Spider Valve",(IF($C246&lt;&gt;" ",(($B$60*(PI()/4*'Spider Valve Sizing'!$B$10^2)/144*SQRT(2*32.2*$B$49))*448.83)/(('Spider Valve Sizing'!$B$10^2*19.64*$B$60*SQRT($B$49))/'Spider Valve Sizing'!$B$25)," ")),IF(AND(OR($B$48="Non-Pressurized",$B$48="force main")=TRUE,$C$49="yes"),$F$49,NA())))</f>
        <v>30</v>
      </c>
      <c r="O246" s="68" t="e">
        <f t="shared" si="152"/>
        <v>#N/A</v>
      </c>
      <c r="P246" s="68" t="e">
        <f>IF($C246&lt;&gt;" ",IF($A$34="",0,(10.4394*((($C246*$D$34/100)^1.852)/(($B$59^1.852)*(VLOOKUP($B$34,'Hidden Data'!$A$4:$E$17,(IF($B$18="SCH 40",3,IF($B$18="SCH 80",4,5))))^4.8655))*'Hidden Data'!$E$118)))," ")</f>
        <v>#N/A</v>
      </c>
      <c r="Q246" s="68" t="e">
        <f>IF($C246&lt;&gt;" ",IF($A$35="",0,(10.4394*((($C246*$D$35/100)^1.852)/(($B$59^1.852)*(VLOOKUP($B$35,'Hidden Data'!$A$4:$E$17,(IF($B$18="SCH 40",3,IF($B$18="SCH 80",4,5))))^4.8655))*'Hidden Data'!$E$119)))," ")</f>
        <v>#N/A</v>
      </c>
      <c r="R246" s="68" t="e">
        <f>IF($C246&lt;&gt;" ",IF($A$36="",0,(10.4394*((($C246*$D$36/100)^1.852)/(($B$59^1.852)*(VLOOKUP($B$36,'Hidden Data'!$A$4:$E$17,(IF($B$18="SCH 40",3,IF($B$18="SCH 80",4,5))))^4.8655))*'Hidden Data'!$E$120)))," ")</f>
        <v>#N/A</v>
      </c>
      <c r="S246" s="68" t="e">
        <f>IF($C246&lt;&gt;" ",IF($A$37="",0,(10.4394*((($C246*$D$37/100)^1.852)/(($B$59^1.852)*(VLOOKUP($B$37,'Hidden Data'!$A$4:$E$17,(IF($B$18="SCH 40",3,IF($B$18="SCH 80",4,5))))^4.8655))*'Hidden Data'!$E$121)))," ")</f>
        <v>#N/A</v>
      </c>
      <c r="T246" s="68" t="e">
        <f>IF($C246&lt;&gt;" ",IF($A$38="",0,(10.4394*((($C246*$D$38/100)^1.852)/(($B$59^1.852)*(VLOOKUP($B$38,'Hidden Data'!$A$4:$E$17,(IF($B$18="SCH 40",3,IF($B$18="SCH 80",4,5))))^4.8655))*'Hidden Data'!$E$122)))," ")</f>
        <v>#N/A</v>
      </c>
      <c r="U246" s="67" t="e">
        <f t="shared" si="153"/>
        <v>#N/A</v>
      </c>
      <c r="V246" s="175" t="e">
        <f t="shared" si="154"/>
        <v>#N/A</v>
      </c>
      <c r="W246" s="175" t="e">
        <f t="shared" si="155"/>
        <v>#N/A</v>
      </c>
      <c r="Z246" s="141" t="e">
        <f t="shared" si="156"/>
        <v>#N/A</v>
      </c>
      <c r="AA246" s="141" t="e">
        <f t="shared" si="157"/>
        <v>#N/A</v>
      </c>
      <c r="AB246" s="153" t="e">
        <f t="shared" si="158"/>
        <v>#N/A</v>
      </c>
      <c r="AC246" s="154" t="e">
        <f t="shared" si="159"/>
        <v>#N/A</v>
      </c>
      <c r="AD246" s="164" t="e">
        <f t="shared" si="160"/>
        <v>#N/A</v>
      </c>
      <c r="AE246" s="165" t="e">
        <f t="shared" si="161"/>
        <v>#N/A</v>
      </c>
      <c r="AF246" s="154" t="e">
        <f t="shared" si="162"/>
        <v>#N/A</v>
      </c>
      <c r="AG246" s="154" t="e">
        <f t="shared" si="163"/>
        <v>#N/A</v>
      </c>
      <c r="AH246" s="164" t="e">
        <f t="shared" si="164"/>
        <v>#N/A</v>
      </c>
      <c r="AI246" s="165" t="e">
        <f t="shared" si="165"/>
        <v>#N/A</v>
      </c>
      <c r="AJ246" s="154" t="e">
        <f t="shared" si="166"/>
        <v>#N/A</v>
      </c>
      <c r="AK246" s="154" t="e">
        <f t="shared" si="167"/>
        <v>#N/A</v>
      </c>
      <c r="AL246" s="164" t="e">
        <f t="shared" si="168"/>
        <v>#N/A</v>
      </c>
      <c r="AM246" s="165" t="e">
        <f t="shared" si="169"/>
        <v>#N/A</v>
      </c>
      <c r="AN246" s="154" t="e">
        <f t="shared" si="170"/>
        <v>#N/A</v>
      </c>
      <c r="AO246" s="155" t="e">
        <f t="shared" si="171"/>
        <v>#N/A</v>
      </c>
      <c r="AP246" s="153" t="e">
        <f t="shared" si="172"/>
        <v>#N/A</v>
      </c>
      <c r="AQ246" s="154" t="e">
        <f t="shared" si="173"/>
        <v>#N/A</v>
      </c>
      <c r="AR246" s="164" t="e">
        <f t="shared" si="174"/>
        <v>#N/A</v>
      </c>
      <c r="AS246" s="165" t="e">
        <f t="shared" si="175"/>
        <v>#N/A</v>
      </c>
      <c r="AT246" s="154" t="e">
        <f t="shared" si="176"/>
        <v>#N/A</v>
      </c>
      <c r="AU246" s="154" t="e">
        <f t="shared" si="177"/>
        <v>#N/A</v>
      </c>
      <c r="AV246" s="164" t="e">
        <f t="shared" si="178"/>
        <v>#N/A</v>
      </c>
      <c r="AW246" s="165" t="e">
        <f t="shared" si="179"/>
        <v>#N/A</v>
      </c>
      <c r="AX246" s="154" t="e">
        <f t="shared" si="180"/>
        <v>#N/A</v>
      </c>
      <c r="AY246" s="154" t="e">
        <f t="shared" si="181"/>
        <v>#N/A</v>
      </c>
      <c r="AZ246" s="164" t="e">
        <f t="shared" si="182"/>
        <v>#N/A</v>
      </c>
      <c r="BA246" s="165" t="e">
        <f t="shared" si="183"/>
        <v>#N/A</v>
      </c>
      <c r="BB246" s="154" t="e">
        <f t="shared" si="184"/>
        <v>#N/A</v>
      </c>
      <c r="BC246" s="155" t="e">
        <f t="shared" si="185"/>
        <v>#N/A</v>
      </c>
      <c r="BD246" s="153" t="e">
        <f t="shared" si="186"/>
        <v>#N/A</v>
      </c>
      <c r="BE246" s="154" t="e">
        <f t="shared" si="187"/>
        <v>#N/A</v>
      </c>
      <c r="BF246" s="164" t="e">
        <f t="shared" si="188"/>
        <v>#N/A</v>
      </c>
      <c r="BG246" s="165" t="e">
        <f t="shared" si="189"/>
        <v>#N/A</v>
      </c>
      <c r="BH246" s="154" t="e">
        <f t="shared" si="190"/>
        <v>#N/A</v>
      </c>
      <c r="BI246" s="154" t="e">
        <f t="shared" si="191"/>
        <v>#N/A</v>
      </c>
      <c r="BJ246" s="164" t="e">
        <f t="shared" si="192"/>
        <v>#N/A</v>
      </c>
      <c r="BK246" s="165" t="e">
        <f t="shared" si="193"/>
        <v>#N/A</v>
      </c>
      <c r="BL246" s="154" t="e">
        <f t="shared" si="194"/>
        <v>#N/A</v>
      </c>
      <c r="BM246" s="154" t="e">
        <f t="shared" si="195"/>
        <v>#N/A</v>
      </c>
      <c r="BN246" s="164" t="e">
        <f t="shared" si="196"/>
        <v>#N/A</v>
      </c>
      <c r="BO246" s="165" t="e">
        <f t="shared" si="197"/>
        <v>#N/A</v>
      </c>
      <c r="BP246" s="154" t="e">
        <f t="shared" si="198"/>
        <v>#N/A</v>
      </c>
      <c r="BQ246" s="155" t="e">
        <f t="shared" si="199"/>
        <v>#N/A</v>
      </c>
      <c r="BR246" s="153" t="e">
        <f t="shared" si="200"/>
        <v>#N/A</v>
      </c>
      <c r="BS246" s="154" t="e">
        <f t="shared" si="201"/>
        <v>#N/A</v>
      </c>
      <c r="BT246" s="164" t="e">
        <f t="shared" si="202"/>
        <v>#N/A</v>
      </c>
      <c r="BU246" s="165" t="e">
        <f t="shared" si="203"/>
        <v>#N/A</v>
      </c>
      <c r="BV246" s="154" t="e">
        <f t="shared" si="204"/>
        <v>#N/A</v>
      </c>
      <c r="BW246" s="154" t="e">
        <f t="shared" si="205"/>
        <v>#N/A</v>
      </c>
      <c r="BX246" s="164" t="e">
        <f t="shared" si="206"/>
        <v>#N/A</v>
      </c>
      <c r="BY246" s="165" t="e">
        <f t="shared" si="207"/>
        <v>#N/A</v>
      </c>
      <c r="BZ246" s="154" t="e">
        <f t="shared" si="208"/>
        <v>#N/A</v>
      </c>
      <c r="CA246" s="154" t="e">
        <f t="shared" si="209"/>
        <v>#N/A</v>
      </c>
      <c r="CB246" s="164" t="e">
        <f t="shared" si="210"/>
        <v>#N/A</v>
      </c>
      <c r="CC246" s="165" t="e">
        <f t="shared" si="211"/>
        <v>#N/A</v>
      </c>
      <c r="CD246" s="154" t="e">
        <f t="shared" si="212"/>
        <v>#N/A</v>
      </c>
      <c r="CE246" s="155" t="e">
        <f t="shared" si="213"/>
        <v>#N/A</v>
      </c>
    </row>
    <row r="247" spans="2:83" s="59" customFormat="1" hidden="1" x14ac:dyDescent="0.2">
      <c r="B247" s="59" t="e">
        <f t="shared" si="148"/>
        <v>#N/A</v>
      </c>
      <c r="C247" s="67" t="e">
        <f t="shared" si="146"/>
        <v>#N/A</v>
      </c>
      <c r="D247" s="67"/>
      <c r="E247" s="67" t="e">
        <f>IF(C247&lt;&gt;" ",$B$9, " ")</f>
        <v>#N/A</v>
      </c>
      <c r="F247" s="68" t="e">
        <f>IF(C247&lt;&gt;" ",((10.4394*(($C247^1.852)/(($B$59^1.852)*(VLOOKUP($B$17,'Hidden Data'!$A$4:$E$17,(IF($B$18="SCH 40",3,IF($B$18="SCH 80",4,5))))^4.8655))*$B$16))+IF($B$15&lt;2,0,(10.4394*((($C$19/100*$C247)^1.852)/(($B$59^1.852)*(VLOOKUP($B$20,'Hidden Data'!$A$4:$E$17,(IF($B$21="SCH 40",3,IF($B$21="SCH 80",4,5))))^4.8655))*$B$19)))+IF($B$15&lt;3,0,(10.4394*((($C$22/100*$C247)^1.852)/(($B$59^1.852)*(VLOOKUP($B$23,'Hidden Data'!$A$4:$E$17,(IF($B$24="SCH 40",3,IF($B$24="SCH 80",4,5))))^4.8655))*$B$22)))+K247+L247+M247+P247+Q247+R247+S247+T247)*(1+$B$42/100), " ")</f>
        <v>#N/A</v>
      </c>
      <c r="G247" s="68" t="e">
        <f t="shared" si="147"/>
        <v>#N/A</v>
      </c>
      <c r="H247" s="68"/>
      <c r="I247" s="68" t="e">
        <f t="shared" si="149"/>
        <v>#N/A</v>
      </c>
      <c r="J247" s="68" t="e">
        <f>IF(C247&lt;&gt;" ",IF($B$48="Spider Valve",($C247/448.83*(('Spider Valve Sizing'!$B$10^2*19.64*$B$60*SQRT($B$49))/'Spider Valve Sizing'!$B$25))^2/(2*$B$60^2*(PI()/4*('Spider Valve Sizing'!$B$10/12)^2)^2*32.2),0)," ")</f>
        <v>#N/A</v>
      </c>
      <c r="K247" s="68" t="e">
        <f>IF(C247&lt;&gt;" ",(IF($B$26="No",0,(10.4394*(((1/$B$27*$C247)^1.852)/(($B$59^1.852)*(VLOOKUP($B$29,'Hidden Data'!$A$4:$E$17,(IF($B$30="SCH 40",3,IF($B$30="SCH 80",4,5))))^4.8655))*($B$28/3)))))," ")</f>
        <v>#N/A</v>
      </c>
      <c r="L247" s="67" t="e">
        <f t="shared" si="150"/>
        <v>#N/A</v>
      </c>
      <c r="M247" s="67" t="e">
        <f t="shared" si="151"/>
        <v>#N/A</v>
      </c>
      <c r="N247" s="69">
        <f>IF($B$48="Low Pressure Pipe",(IF($C247&lt;&gt;" ",($B$50*$AC$564)," ")),IF($B$48="Spider Valve",(IF($C247&lt;&gt;" ",(($B$60*(PI()/4*'Spider Valve Sizing'!$B$10^2)/144*SQRT(2*32.2*$B$49))*448.83)/(('Spider Valve Sizing'!$B$10^2*19.64*$B$60*SQRT($B$49))/'Spider Valve Sizing'!$B$25)," ")),IF(AND(OR($B$48="Non-Pressurized",$B$48="force main")=TRUE,$C$49="yes"),$F$49,NA())))</f>
        <v>30</v>
      </c>
      <c r="O247" s="68" t="e">
        <f t="shared" si="152"/>
        <v>#N/A</v>
      </c>
      <c r="P247" s="68" t="e">
        <f>IF($C247&lt;&gt;" ",IF($A$34="",0,(10.4394*((($C247*$D$34/100)^1.852)/(($B$59^1.852)*(VLOOKUP($B$34,'Hidden Data'!$A$4:$E$17,(IF($B$18="SCH 40",3,IF($B$18="SCH 80",4,5))))^4.8655))*'Hidden Data'!$E$118)))," ")</f>
        <v>#N/A</v>
      </c>
      <c r="Q247" s="68" t="e">
        <f>IF($C247&lt;&gt;" ",IF($A$35="",0,(10.4394*((($C247*$D$35/100)^1.852)/(($B$59^1.852)*(VLOOKUP($B$35,'Hidden Data'!$A$4:$E$17,(IF($B$18="SCH 40",3,IF($B$18="SCH 80",4,5))))^4.8655))*'Hidden Data'!$E$119)))," ")</f>
        <v>#N/A</v>
      </c>
      <c r="R247" s="68" t="e">
        <f>IF($C247&lt;&gt;" ",IF($A$36="",0,(10.4394*((($C247*$D$36/100)^1.852)/(($B$59^1.852)*(VLOOKUP($B$36,'Hidden Data'!$A$4:$E$17,(IF($B$18="SCH 40",3,IF($B$18="SCH 80",4,5))))^4.8655))*'Hidden Data'!$E$120)))," ")</f>
        <v>#N/A</v>
      </c>
      <c r="S247" s="68" t="e">
        <f>IF($C247&lt;&gt;" ",IF($A$37="",0,(10.4394*((($C247*$D$37/100)^1.852)/(($B$59^1.852)*(VLOOKUP($B$37,'Hidden Data'!$A$4:$E$17,(IF($B$18="SCH 40",3,IF($B$18="SCH 80",4,5))))^4.8655))*'Hidden Data'!$E$121)))," ")</f>
        <v>#N/A</v>
      </c>
      <c r="T247" s="68" t="e">
        <f>IF($C247&lt;&gt;" ",IF($A$38="",0,(10.4394*((($C247*$D$38/100)^1.852)/(($B$59^1.852)*(VLOOKUP($B$38,'Hidden Data'!$A$4:$E$17,(IF($B$18="SCH 40",3,IF($B$18="SCH 80",4,5))))^4.8655))*'Hidden Data'!$E$122)))," ")</f>
        <v>#N/A</v>
      </c>
      <c r="U247" s="67" t="e">
        <f t="shared" si="153"/>
        <v>#N/A</v>
      </c>
      <c r="V247" s="175" t="e">
        <f t="shared" si="154"/>
        <v>#N/A</v>
      </c>
      <c r="W247" s="175" t="e">
        <f t="shared" si="155"/>
        <v>#N/A</v>
      </c>
      <c r="Z247" s="141" t="e">
        <f t="shared" si="156"/>
        <v>#N/A</v>
      </c>
      <c r="AA247" s="141" t="e">
        <f t="shared" si="157"/>
        <v>#N/A</v>
      </c>
      <c r="AB247" s="153" t="e">
        <f t="shared" si="158"/>
        <v>#N/A</v>
      </c>
      <c r="AC247" s="154" t="e">
        <f t="shared" si="159"/>
        <v>#N/A</v>
      </c>
      <c r="AD247" s="164" t="e">
        <f t="shared" si="160"/>
        <v>#N/A</v>
      </c>
      <c r="AE247" s="165" t="e">
        <f t="shared" si="161"/>
        <v>#N/A</v>
      </c>
      <c r="AF247" s="154" t="e">
        <f t="shared" si="162"/>
        <v>#N/A</v>
      </c>
      <c r="AG247" s="154" t="e">
        <f t="shared" si="163"/>
        <v>#N/A</v>
      </c>
      <c r="AH247" s="164" t="e">
        <f t="shared" si="164"/>
        <v>#N/A</v>
      </c>
      <c r="AI247" s="165" t="e">
        <f t="shared" si="165"/>
        <v>#N/A</v>
      </c>
      <c r="AJ247" s="154" t="e">
        <f t="shared" si="166"/>
        <v>#N/A</v>
      </c>
      <c r="AK247" s="154" t="e">
        <f t="shared" si="167"/>
        <v>#N/A</v>
      </c>
      <c r="AL247" s="164" t="e">
        <f t="shared" si="168"/>
        <v>#N/A</v>
      </c>
      <c r="AM247" s="165" t="e">
        <f t="shared" si="169"/>
        <v>#N/A</v>
      </c>
      <c r="AN247" s="154" t="e">
        <f t="shared" si="170"/>
        <v>#N/A</v>
      </c>
      <c r="AO247" s="155" t="e">
        <f t="shared" si="171"/>
        <v>#N/A</v>
      </c>
      <c r="AP247" s="153" t="e">
        <f t="shared" si="172"/>
        <v>#N/A</v>
      </c>
      <c r="AQ247" s="154" t="e">
        <f t="shared" si="173"/>
        <v>#N/A</v>
      </c>
      <c r="AR247" s="164" t="e">
        <f t="shared" si="174"/>
        <v>#N/A</v>
      </c>
      <c r="AS247" s="165" t="e">
        <f t="shared" si="175"/>
        <v>#N/A</v>
      </c>
      <c r="AT247" s="154" t="e">
        <f t="shared" si="176"/>
        <v>#N/A</v>
      </c>
      <c r="AU247" s="154" t="e">
        <f t="shared" si="177"/>
        <v>#N/A</v>
      </c>
      <c r="AV247" s="164" t="e">
        <f t="shared" si="178"/>
        <v>#N/A</v>
      </c>
      <c r="AW247" s="165" t="e">
        <f t="shared" si="179"/>
        <v>#N/A</v>
      </c>
      <c r="AX247" s="154" t="e">
        <f t="shared" si="180"/>
        <v>#N/A</v>
      </c>
      <c r="AY247" s="154" t="e">
        <f t="shared" si="181"/>
        <v>#N/A</v>
      </c>
      <c r="AZ247" s="164" t="e">
        <f t="shared" si="182"/>
        <v>#N/A</v>
      </c>
      <c r="BA247" s="165" t="e">
        <f t="shared" si="183"/>
        <v>#N/A</v>
      </c>
      <c r="BB247" s="154" t="e">
        <f t="shared" si="184"/>
        <v>#N/A</v>
      </c>
      <c r="BC247" s="155" t="e">
        <f t="shared" si="185"/>
        <v>#N/A</v>
      </c>
      <c r="BD247" s="153" t="e">
        <f t="shared" si="186"/>
        <v>#N/A</v>
      </c>
      <c r="BE247" s="154" t="e">
        <f t="shared" si="187"/>
        <v>#N/A</v>
      </c>
      <c r="BF247" s="164" t="e">
        <f t="shared" si="188"/>
        <v>#N/A</v>
      </c>
      <c r="BG247" s="165" t="e">
        <f t="shared" si="189"/>
        <v>#N/A</v>
      </c>
      <c r="BH247" s="154" t="e">
        <f t="shared" si="190"/>
        <v>#N/A</v>
      </c>
      <c r="BI247" s="154" t="e">
        <f t="shared" si="191"/>
        <v>#N/A</v>
      </c>
      <c r="BJ247" s="164" t="e">
        <f t="shared" si="192"/>
        <v>#N/A</v>
      </c>
      <c r="BK247" s="165" t="e">
        <f t="shared" si="193"/>
        <v>#N/A</v>
      </c>
      <c r="BL247" s="154" t="e">
        <f t="shared" si="194"/>
        <v>#N/A</v>
      </c>
      <c r="BM247" s="154" t="e">
        <f t="shared" si="195"/>
        <v>#N/A</v>
      </c>
      <c r="BN247" s="164" t="e">
        <f t="shared" si="196"/>
        <v>#N/A</v>
      </c>
      <c r="BO247" s="165" t="e">
        <f t="shared" si="197"/>
        <v>#N/A</v>
      </c>
      <c r="BP247" s="154" t="e">
        <f t="shared" si="198"/>
        <v>#N/A</v>
      </c>
      <c r="BQ247" s="155" t="e">
        <f t="shared" si="199"/>
        <v>#N/A</v>
      </c>
      <c r="BR247" s="153" t="e">
        <f t="shared" si="200"/>
        <v>#N/A</v>
      </c>
      <c r="BS247" s="154" t="e">
        <f t="shared" si="201"/>
        <v>#N/A</v>
      </c>
      <c r="BT247" s="164" t="e">
        <f t="shared" si="202"/>
        <v>#N/A</v>
      </c>
      <c r="BU247" s="165" t="e">
        <f t="shared" si="203"/>
        <v>#N/A</v>
      </c>
      <c r="BV247" s="154" t="e">
        <f t="shared" si="204"/>
        <v>#N/A</v>
      </c>
      <c r="BW247" s="154" t="e">
        <f t="shared" si="205"/>
        <v>#N/A</v>
      </c>
      <c r="BX247" s="164" t="e">
        <f t="shared" si="206"/>
        <v>#N/A</v>
      </c>
      <c r="BY247" s="165" t="e">
        <f t="shared" si="207"/>
        <v>#N/A</v>
      </c>
      <c r="BZ247" s="154" t="e">
        <f t="shared" si="208"/>
        <v>#N/A</v>
      </c>
      <c r="CA247" s="154" t="e">
        <f t="shared" si="209"/>
        <v>#N/A</v>
      </c>
      <c r="CB247" s="164" t="e">
        <f t="shared" si="210"/>
        <v>#N/A</v>
      </c>
      <c r="CC247" s="165" t="e">
        <f t="shared" si="211"/>
        <v>#N/A</v>
      </c>
      <c r="CD247" s="154" t="e">
        <f t="shared" si="212"/>
        <v>#N/A</v>
      </c>
      <c r="CE247" s="155" t="e">
        <f t="shared" si="213"/>
        <v>#N/A</v>
      </c>
    </row>
    <row r="248" spans="2:83" s="59" customFormat="1" hidden="1" x14ac:dyDescent="0.2">
      <c r="B248" s="59" t="e">
        <f t="shared" si="148"/>
        <v>#N/A</v>
      </c>
      <c r="C248" s="67" t="e">
        <f t="shared" si="146"/>
        <v>#N/A</v>
      </c>
      <c r="D248" s="67"/>
      <c r="E248" s="67" t="e">
        <f>IF(C248&lt;&gt;" ",$B$9, " ")</f>
        <v>#N/A</v>
      </c>
      <c r="F248" s="68" t="e">
        <f>IF(C248&lt;&gt;" ",((10.4394*(($C248^1.852)/(($B$59^1.852)*(VLOOKUP($B$17,'Hidden Data'!$A$4:$E$17,(IF($B$18="SCH 40",3,IF($B$18="SCH 80",4,5))))^4.8655))*$B$16))+IF($B$15&lt;2,0,(10.4394*((($C$19/100*$C248)^1.852)/(($B$59^1.852)*(VLOOKUP($B$20,'Hidden Data'!$A$4:$E$17,(IF($B$21="SCH 40",3,IF($B$21="SCH 80",4,5))))^4.8655))*$B$19)))+IF($B$15&lt;3,0,(10.4394*((($C$22/100*$C248)^1.852)/(($B$59^1.852)*(VLOOKUP($B$23,'Hidden Data'!$A$4:$E$17,(IF($B$24="SCH 40",3,IF($B$24="SCH 80",4,5))))^4.8655))*$B$22)))+K248+L248+M248+P248+Q248+R248+S248+T248)*(1+$B$42/100), " ")</f>
        <v>#N/A</v>
      </c>
      <c r="G248" s="68" t="e">
        <f t="shared" si="147"/>
        <v>#N/A</v>
      </c>
      <c r="H248" s="68"/>
      <c r="I248" s="68" t="e">
        <f t="shared" si="149"/>
        <v>#N/A</v>
      </c>
      <c r="J248" s="68" t="e">
        <f>IF(C248&lt;&gt;" ",IF($B$48="Spider Valve",($C248/448.83*(('Spider Valve Sizing'!$B$10^2*19.64*$B$60*SQRT($B$49))/'Spider Valve Sizing'!$B$25))^2/(2*$B$60^2*(PI()/4*('Spider Valve Sizing'!$B$10/12)^2)^2*32.2),0)," ")</f>
        <v>#N/A</v>
      </c>
      <c r="K248" s="68" t="e">
        <f>IF(C248&lt;&gt;" ",(IF($B$26="No",0,(10.4394*(((1/$B$27*$C248)^1.852)/(($B$59^1.852)*(VLOOKUP($B$29,'Hidden Data'!$A$4:$E$17,(IF($B$30="SCH 40",3,IF($B$30="SCH 80",4,5))))^4.8655))*($B$28/3)))))," ")</f>
        <v>#N/A</v>
      </c>
      <c r="L248" s="67" t="e">
        <f t="shared" si="150"/>
        <v>#N/A</v>
      </c>
      <c r="M248" s="67" t="e">
        <f t="shared" si="151"/>
        <v>#N/A</v>
      </c>
      <c r="N248" s="69">
        <f>IF($B$48="Low Pressure Pipe",(IF($C248&lt;&gt;" ",($B$50*$AC$564)," ")),IF($B$48="Spider Valve",(IF($C248&lt;&gt;" ",(($B$60*(PI()/4*'Spider Valve Sizing'!$B$10^2)/144*SQRT(2*32.2*$B$49))*448.83)/(('Spider Valve Sizing'!$B$10^2*19.64*$B$60*SQRT($B$49))/'Spider Valve Sizing'!$B$25)," ")),IF(AND(OR($B$48="Non-Pressurized",$B$48="force main")=TRUE,$C$49="yes"),$F$49,NA())))</f>
        <v>30</v>
      </c>
      <c r="O248" s="68" t="e">
        <f t="shared" si="152"/>
        <v>#N/A</v>
      </c>
      <c r="P248" s="68" t="e">
        <f>IF($C248&lt;&gt;" ",IF($A$34="",0,(10.4394*((($C248*$D$34/100)^1.852)/(($B$59^1.852)*(VLOOKUP($B$34,'Hidden Data'!$A$4:$E$17,(IF($B$18="SCH 40",3,IF($B$18="SCH 80",4,5))))^4.8655))*'Hidden Data'!$E$118)))," ")</f>
        <v>#N/A</v>
      </c>
      <c r="Q248" s="68" t="e">
        <f>IF($C248&lt;&gt;" ",IF($A$35="",0,(10.4394*((($C248*$D$35/100)^1.852)/(($B$59^1.852)*(VLOOKUP($B$35,'Hidden Data'!$A$4:$E$17,(IF($B$18="SCH 40",3,IF($B$18="SCH 80",4,5))))^4.8655))*'Hidden Data'!$E$119)))," ")</f>
        <v>#N/A</v>
      </c>
      <c r="R248" s="68" t="e">
        <f>IF($C248&lt;&gt;" ",IF($A$36="",0,(10.4394*((($C248*$D$36/100)^1.852)/(($B$59^1.852)*(VLOOKUP($B$36,'Hidden Data'!$A$4:$E$17,(IF($B$18="SCH 40",3,IF($B$18="SCH 80",4,5))))^4.8655))*'Hidden Data'!$E$120)))," ")</f>
        <v>#N/A</v>
      </c>
      <c r="S248" s="68" t="e">
        <f>IF($C248&lt;&gt;" ",IF($A$37="",0,(10.4394*((($C248*$D$37/100)^1.852)/(($B$59^1.852)*(VLOOKUP($B$37,'Hidden Data'!$A$4:$E$17,(IF($B$18="SCH 40",3,IF($B$18="SCH 80",4,5))))^4.8655))*'Hidden Data'!$E$121)))," ")</f>
        <v>#N/A</v>
      </c>
      <c r="T248" s="68" t="e">
        <f>IF($C248&lt;&gt;" ",IF($A$38="",0,(10.4394*((($C248*$D$38/100)^1.852)/(($B$59^1.852)*(VLOOKUP($B$38,'Hidden Data'!$A$4:$E$17,(IF($B$18="SCH 40",3,IF($B$18="SCH 80",4,5))))^4.8655))*'Hidden Data'!$E$122)))," ")</f>
        <v>#N/A</v>
      </c>
      <c r="U248" s="67" t="e">
        <f t="shared" si="153"/>
        <v>#N/A</v>
      </c>
      <c r="V248" s="175" t="e">
        <f t="shared" si="154"/>
        <v>#N/A</v>
      </c>
      <c r="W248" s="175" t="e">
        <f t="shared" si="155"/>
        <v>#N/A</v>
      </c>
      <c r="Z248" s="141" t="e">
        <f t="shared" si="156"/>
        <v>#N/A</v>
      </c>
      <c r="AA248" s="141" t="e">
        <f t="shared" si="157"/>
        <v>#N/A</v>
      </c>
      <c r="AB248" s="153" t="e">
        <f t="shared" si="158"/>
        <v>#N/A</v>
      </c>
      <c r="AC248" s="154" t="e">
        <f t="shared" si="159"/>
        <v>#N/A</v>
      </c>
      <c r="AD248" s="164" t="e">
        <f t="shared" si="160"/>
        <v>#N/A</v>
      </c>
      <c r="AE248" s="165" t="e">
        <f t="shared" si="161"/>
        <v>#N/A</v>
      </c>
      <c r="AF248" s="154" t="e">
        <f t="shared" si="162"/>
        <v>#N/A</v>
      </c>
      <c r="AG248" s="154" t="e">
        <f t="shared" si="163"/>
        <v>#N/A</v>
      </c>
      <c r="AH248" s="164" t="e">
        <f t="shared" si="164"/>
        <v>#N/A</v>
      </c>
      <c r="AI248" s="165" t="e">
        <f t="shared" si="165"/>
        <v>#N/A</v>
      </c>
      <c r="AJ248" s="154" t="e">
        <f t="shared" si="166"/>
        <v>#N/A</v>
      </c>
      <c r="AK248" s="154" t="e">
        <f t="shared" si="167"/>
        <v>#N/A</v>
      </c>
      <c r="AL248" s="164" t="e">
        <f t="shared" si="168"/>
        <v>#N/A</v>
      </c>
      <c r="AM248" s="165" t="e">
        <f t="shared" si="169"/>
        <v>#N/A</v>
      </c>
      <c r="AN248" s="154" t="e">
        <f t="shared" si="170"/>
        <v>#N/A</v>
      </c>
      <c r="AO248" s="155" t="e">
        <f t="shared" si="171"/>
        <v>#N/A</v>
      </c>
      <c r="AP248" s="153" t="e">
        <f t="shared" si="172"/>
        <v>#N/A</v>
      </c>
      <c r="AQ248" s="154" t="e">
        <f t="shared" si="173"/>
        <v>#N/A</v>
      </c>
      <c r="AR248" s="164" t="e">
        <f t="shared" si="174"/>
        <v>#N/A</v>
      </c>
      <c r="AS248" s="165" t="e">
        <f t="shared" si="175"/>
        <v>#N/A</v>
      </c>
      <c r="AT248" s="154" t="e">
        <f t="shared" si="176"/>
        <v>#N/A</v>
      </c>
      <c r="AU248" s="154" t="e">
        <f t="shared" si="177"/>
        <v>#N/A</v>
      </c>
      <c r="AV248" s="164" t="e">
        <f t="shared" si="178"/>
        <v>#N/A</v>
      </c>
      <c r="AW248" s="165" t="e">
        <f t="shared" si="179"/>
        <v>#N/A</v>
      </c>
      <c r="AX248" s="154" t="e">
        <f t="shared" si="180"/>
        <v>#N/A</v>
      </c>
      <c r="AY248" s="154" t="e">
        <f t="shared" si="181"/>
        <v>#N/A</v>
      </c>
      <c r="AZ248" s="164" t="e">
        <f t="shared" si="182"/>
        <v>#N/A</v>
      </c>
      <c r="BA248" s="165" t="e">
        <f t="shared" si="183"/>
        <v>#N/A</v>
      </c>
      <c r="BB248" s="154" t="e">
        <f t="shared" si="184"/>
        <v>#N/A</v>
      </c>
      <c r="BC248" s="155" t="e">
        <f t="shared" si="185"/>
        <v>#N/A</v>
      </c>
      <c r="BD248" s="153" t="e">
        <f t="shared" si="186"/>
        <v>#N/A</v>
      </c>
      <c r="BE248" s="154" t="e">
        <f t="shared" si="187"/>
        <v>#N/A</v>
      </c>
      <c r="BF248" s="164" t="e">
        <f t="shared" si="188"/>
        <v>#N/A</v>
      </c>
      <c r="BG248" s="165" t="e">
        <f t="shared" si="189"/>
        <v>#N/A</v>
      </c>
      <c r="BH248" s="154" t="e">
        <f t="shared" si="190"/>
        <v>#N/A</v>
      </c>
      <c r="BI248" s="154" t="e">
        <f t="shared" si="191"/>
        <v>#N/A</v>
      </c>
      <c r="BJ248" s="164" t="e">
        <f t="shared" si="192"/>
        <v>#N/A</v>
      </c>
      <c r="BK248" s="165" t="e">
        <f t="shared" si="193"/>
        <v>#N/A</v>
      </c>
      <c r="BL248" s="154" t="e">
        <f t="shared" si="194"/>
        <v>#N/A</v>
      </c>
      <c r="BM248" s="154" t="e">
        <f t="shared" si="195"/>
        <v>#N/A</v>
      </c>
      <c r="BN248" s="164" t="e">
        <f t="shared" si="196"/>
        <v>#N/A</v>
      </c>
      <c r="BO248" s="165" t="e">
        <f t="shared" si="197"/>
        <v>#N/A</v>
      </c>
      <c r="BP248" s="154" t="e">
        <f t="shared" si="198"/>
        <v>#N/A</v>
      </c>
      <c r="BQ248" s="155" t="e">
        <f t="shared" si="199"/>
        <v>#N/A</v>
      </c>
      <c r="BR248" s="153" t="e">
        <f t="shared" si="200"/>
        <v>#N/A</v>
      </c>
      <c r="BS248" s="154" t="e">
        <f t="shared" si="201"/>
        <v>#N/A</v>
      </c>
      <c r="BT248" s="164" t="e">
        <f t="shared" si="202"/>
        <v>#N/A</v>
      </c>
      <c r="BU248" s="165" t="e">
        <f t="shared" si="203"/>
        <v>#N/A</v>
      </c>
      <c r="BV248" s="154" t="e">
        <f t="shared" si="204"/>
        <v>#N/A</v>
      </c>
      <c r="BW248" s="154" t="e">
        <f t="shared" si="205"/>
        <v>#N/A</v>
      </c>
      <c r="BX248" s="164" t="e">
        <f t="shared" si="206"/>
        <v>#N/A</v>
      </c>
      <c r="BY248" s="165" t="e">
        <f t="shared" si="207"/>
        <v>#N/A</v>
      </c>
      <c r="BZ248" s="154" t="e">
        <f t="shared" si="208"/>
        <v>#N/A</v>
      </c>
      <c r="CA248" s="154" t="e">
        <f t="shared" si="209"/>
        <v>#N/A</v>
      </c>
      <c r="CB248" s="164" t="e">
        <f t="shared" si="210"/>
        <v>#N/A</v>
      </c>
      <c r="CC248" s="165" t="e">
        <f t="shared" si="211"/>
        <v>#N/A</v>
      </c>
      <c r="CD248" s="154" t="e">
        <f t="shared" si="212"/>
        <v>#N/A</v>
      </c>
      <c r="CE248" s="155" t="e">
        <f t="shared" si="213"/>
        <v>#N/A</v>
      </c>
    </row>
    <row r="249" spans="2:83" s="59" customFormat="1" hidden="1" x14ac:dyDescent="0.2">
      <c r="B249" s="59" t="e">
        <f t="shared" si="148"/>
        <v>#N/A</v>
      </c>
      <c r="C249" s="67" t="e">
        <f t="shared" si="146"/>
        <v>#N/A</v>
      </c>
      <c r="D249" s="67"/>
      <c r="E249" s="67" t="e">
        <f>IF(C249&lt;&gt;" ",$B$9, " ")</f>
        <v>#N/A</v>
      </c>
      <c r="F249" s="68" t="e">
        <f>IF(C249&lt;&gt;" ",((10.4394*(($C249^1.852)/(($B$59^1.852)*(VLOOKUP($B$17,'Hidden Data'!$A$4:$E$17,(IF($B$18="SCH 40",3,IF($B$18="SCH 80",4,5))))^4.8655))*$B$16))+IF($B$15&lt;2,0,(10.4394*((($C$19/100*$C249)^1.852)/(($B$59^1.852)*(VLOOKUP($B$20,'Hidden Data'!$A$4:$E$17,(IF($B$21="SCH 40",3,IF($B$21="SCH 80",4,5))))^4.8655))*$B$19)))+IF($B$15&lt;3,0,(10.4394*((($C$22/100*$C249)^1.852)/(($B$59^1.852)*(VLOOKUP($B$23,'Hidden Data'!$A$4:$E$17,(IF($B$24="SCH 40",3,IF($B$24="SCH 80",4,5))))^4.8655))*$B$22)))+K249+L249+M249+P249+Q249+R249+S249+T249)*(1+$B$42/100), " ")</f>
        <v>#N/A</v>
      </c>
      <c r="G249" s="68" t="e">
        <f t="shared" si="147"/>
        <v>#N/A</v>
      </c>
      <c r="H249" s="68"/>
      <c r="I249" s="68" t="e">
        <f t="shared" si="149"/>
        <v>#N/A</v>
      </c>
      <c r="J249" s="68" t="e">
        <f>IF(C249&lt;&gt;" ",IF($B$48="Spider Valve",($C249/448.83*(('Spider Valve Sizing'!$B$10^2*19.64*$B$60*SQRT($B$49))/'Spider Valve Sizing'!$B$25))^2/(2*$B$60^2*(PI()/4*('Spider Valve Sizing'!$B$10/12)^2)^2*32.2),0)," ")</f>
        <v>#N/A</v>
      </c>
      <c r="K249" s="68" t="e">
        <f>IF(C249&lt;&gt;" ",(IF($B$26="No",0,(10.4394*(((1/$B$27*$C249)^1.852)/(($B$59^1.852)*(VLOOKUP($B$29,'Hidden Data'!$A$4:$E$17,(IF($B$30="SCH 40",3,IF($B$30="SCH 80",4,5))))^4.8655))*($B$28/3)))))," ")</f>
        <v>#N/A</v>
      </c>
      <c r="L249" s="67" t="e">
        <f t="shared" si="150"/>
        <v>#N/A</v>
      </c>
      <c r="M249" s="67" t="e">
        <f t="shared" si="151"/>
        <v>#N/A</v>
      </c>
      <c r="N249" s="69">
        <f>IF($B$48="Low Pressure Pipe",(IF($C249&lt;&gt;" ",($B$50*$AC$564)," ")),IF($B$48="Spider Valve",(IF($C249&lt;&gt;" ",(($B$60*(PI()/4*'Spider Valve Sizing'!$B$10^2)/144*SQRT(2*32.2*$B$49))*448.83)/(('Spider Valve Sizing'!$B$10^2*19.64*$B$60*SQRT($B$49))/'Spider Valve Sizing'!$B$25)," ")),IF(AND(OR($B$48="Non-Pressurized",$B$48="force main")=TRUE,$C$49="yes"),$F$49,NA())))</f>
        <v>30</v>
      </c>
      <c r="O249" s="68" t="e">
        <f t="shared" si="152"/>
        <v>#N/A</v>
      </c>
      <c r="P249" s="68" t="e">
        <f>IF($C249&lt;&gt;" ",IF($A$34="",0,(10.4394*((($C249*$D$34/100)^1.852)/(($B$59^1.852)*(VLOOKUP($B$34,'Hidden Data'!$A$4:$E$17,(IF($B$18="SCH 40",3,IF($B$18="SCH 80",4,5))))^4.8655))*'Hidden Data'!$E$118)))," ")</f>
        <v>#N/A</v>
      </c>
      <c r="Q249" s="68" t="e">
        <f>IF($C249&lt;&gt;" ",IF($A$35="",0,(10.4394*((($C249*$D$35/100)^1.852)/(($B$59^1.852)*(VLOOKUP($B$35,'Hidden Data'!$A$4:$E$17,(IF($B$18="SCH 40",3,IF($B$18="SCH 80",4,5))))^4.8655))*'Hidden Data'!$E$119)))," ")</f>
        <v>#N/A</v>
      </c>
      <c r="R249" s="68" t="e">
        <f>IF($C249&lt;&gt;" ",IF($A$36="",0,(10.4394*((($C249*$D$36/100)^1.852)/(($B$59^1.852)*(VLOOKUP($B$36,'Hidden Data'!$A$4:$E$17,(IF($B$18="SCH 40",3,IF($B$18="SCH 80",4,5))))^4.8655))*'Hidden Data'!$E$120)))," ")</f>
        <v>#N/A</v>
      </c>
      <c r="S249" s="68" t="e">
        <f>IF($C249&lt;&gt;" ",IF($A$37="",0,(10.4394*((($C249*$D$37/100)^1.852)/(($B$59^1.852)*(VLOOKUP($B$37,'Hidden Data'!$A$4:$E$17,(IF($B$18="SCH 40",3,IF($B$18="SCH 80",4,5))))^4.8655))*'Hidden Data'!$E$121)))," ")</f>
        <v>#N/A</v>
      </c>
      <c r="T249" s="68" t="e">
        <f>IF($C249&lt;&gt;" ",IF($A$38="",0,(10.4394*((($C249*$D$38/100)^1.852)/(($B$59^1.852)*(VLOOKUP($B$38,'Hidden Data'!$A$4:$E$17,(IF($B$18="SCH 40",3,IF($B$18="SCH 80",4,5))))^4.8655))*'Hidden Data'!$E$122)))," ")</f>
        <v>#N/A</v>
      </c>
      <c r="U249" s="67" t="e">
        <f t="shared" si="153"/>
        <v>#N/A</v>
      </c>
      <c r="V249" s="175" t="e">
        <f t="shared" si="154"/>
        <v>#N/A</v>
      </c>
      <c r="W249" s="175" t="e">
        <f t="shared" si="155"/>
        <v>#N/A</v>
      </c>
      <c r="Z249" s="141" t="e">
        <f t="shared" si="156"/>
        <v>#N/A</v>
      </c>
      <c r="AA249" s="141" t="e">
        <f t="shared" si="157"/>
        <v>#N/A</v>
      </c>
      <c r="AB249" s="153" t="e">
        <f t="shared" si="158"/>
        <v>#N/A</v>
      </c>
      <c r="AC249" s="154" t="e">
        <f t="shared" si="159"/>
        <v>#N/A</v>
      </c>
      <c r="AD249" s="164" t="e">
        <f t="shared" si="160"/>
        <v>#N/A</v>
      </c>
      <c r="AE249" s="165" t="e">
        <f t="shared" si="161"/>
        <v>#N/A</v>
      </c>
      <c r="AF249" s="154" t="e">
        <f t="shared" si="162"/>
        <v>#N/A</v>
      </c>
      <c r="AG249" s="154" t="e">
        <f t="shared" si="163"/>
        <v>#N/A</v>
      </c>
      <c r="AH249" s="164" t="e">
        <f t="shared" si="164"/>
        <v>#N/A</v>
      </c>
      <c r="AI249" s="165" t="e">
        <f t="shared" si="165"/>
        <v>#N/A</v>
      </c>
      <c r="AJ249" s="154" t="e">
        <f t="shared" si="166"/>
        <v>#N/A</v>
      </c>
      <c r="AK249" s="154" t="e">
        <f t="shared" si="167"/>
        <v>#N/A</v>
      </c>
      <c r="AL249" s="164" t="e">
        <f t="shared" si="168"/>
        <v>#N/A</v>
      </c>
      <c r="AM249" s="165" t="e">
        <f t="shared" si="169"/>
        <v>#N/A</v>
      </c>
      <c r="AN249" s="154" t="e">
        <f t="shared" si="170"/>
        <v>#N/A</v>
      </c>
      <c r="AO249" s="155" t="e">
        <f t="shared" si="171"/>
        <v>#N/A</v>
      </c>
      <c r="AP249" s="153" t="e">
        <f t="shared" si="172"/>
        <v>#N/A</v>
      </c>
      <c r="AQ249" s="154" t="e">
        <f t="shared" si="173"/>
        <v>#N/A</v>
      </c>
      <c r="AR249" s="164" t="e">
        <f t="shared" si="174"/>
        <v>#N/A</v>
      </c>
      <c r="AS249" s="165" t="e">
        <f t="shared" si="175"/>
        <v>#N/A</v>
      </c>
      <c r="AT249" s="154" t="e">
        <f t="shared" si="176"/>
        <v>#N/A</v>
      </c>
      <c r="AU249" s="154" t="e">
        <f t="shared" si="177"/>
        <v>#N/A</v>
      </c>
      <c r="AV249" s="164" t="e">
        <f t="shared" si="178"/>
        <v>#N/A</v>
      </c>
      <c r="AW249" s="165" t="e">
        <f t="shared" si="179"/>
        <v>#N/A</v>
      </c>
      <c r="AX249" s="154" t="e">
        <f t="shared" si="180"/>
        <v>#N/A</v>
      </c>
      <c r="AY249" s="154" t="e">
        <f t="shared" si="181"/>
        <v>#N/A</v>
      </c>
      <c r="AZ249" s="164" t="e">
        <f t="shared" si="182"/>
        <v>#N/A</v>
      </c>
      <c r="BA249" s="165" t="e">
        <f t="shared" si="183"/>
        <v>#N/A</v>
      </c>
      <c r="BB249" s="154" t="e">
        <f t="shared" si="184"/>
        <v>#N/A</v>
      </c>
      <c r="BC249" s="155" t="e">
        <f t="shared" si="185"/>
        <v>#N/A</v>
      </c>
      <c r="BD249" s="153" t="e">
        <f t="shared" si="186"/>
        <v>#N/A</v>
      </c>
      <c r="BE249" s="154" t="e">
        <f t="shared" si="187"/>
        <v>#N/A</v>
      </c>
      <c r="BF249" s="164" t="e">
        <f t="shared" si="188"/>
        <v>#N/A</v>
      </c>
      <c r="BG249" s="165" t="e">
        <f t="shared" si="189"/>
        <v>#N/A</v>
      </c>
      <c r="BH249" s="154" t="e">
        <f t="shared" si="190"/>
        <v>#N/A</v>
      </c>
      <c r="BI249" s="154" t="e">
        <f t="shared" si="191"/>
        <v>#N/A</v>
      </c>
      <c r="BJ249" s="164" t="e">
        <f t="shared" si="192"/>
        <v>#N/A</v>
      </c>
      <c r="BK249" s="165" t="e">
        <f t="shared" si="193"/>
        <v>#N/A</v>
      </c>
      <c r="BL249" s="154" t="e">
        <f t="shared" si="194"/>
        <v>#N/A</v>
      </c>
      <c r="BM249" s="154" t="e">
        <f t="shared" si="195"/>
        <v>#N/A</v>
      </c>
      <c r="BN249" s="164" t="e">
        <f t="shared" si="196"/>
        <v>#N/A</v>
      </c>
      <c r="BO249" s="165" t="e">
        <f t="shared" si="197"/>
        <v>#N/A</v>
      </c>
      <c r="BP249" s="154" t="e">
        <f t="shared" si="198"/>
        <v>#N/A</v>
      </c>
      <c r="BQ249" s="155" t="e">
        <f t="shared" si="199"/>
        <v>#N/A</v>
      </c>
      <c r="BR249" s="153" t="e">
        <f t="shared" si="200"/>
        <v>#N/A</v>
      </c>
      <c r="BS249" s="154" t="e">
        <f t="shared" si="201"/>
        <v>#N/A</v>
      </c>
      <c r="BT249" s="164" t="e">
        <f t="shared" si="202"/>
        <v>#N/A</v>
      </c>
      <c r="BU249" s="165" t="e">
        <f t="shared" si="203"/>
        <v>#N/A</v>
      </c>
      <c r="BV249" s="154" t="e">
        <f t="shared" si="204"/>
        <v>#N/A</v>
      </c>
      <c r="BW249" s="154" t="e">
        <f t="shared" si="205"/>
        <v>#N/A</v>
      </c>
      <c r="BX249" s="164" t="e">
        <f t="shared" si="206"/>
        <v>#N/A</v>
      </c>
      <c r="BY249" s="165" t="e">
        <f t="shared" si="207"/>
        <v>#N/A</v>
      </c>
      <c r="BZ249" s="154" t="e">
        <f t="shared" si="208"/>
        <v>#N/A</v>
      </c>
      <c r="CA249" s="154" t="e">
        <f t="shared" si="209"/>
        <v>#N/A</v>
      </c>
      <c r="CB249" s="164" t="e">
        <f t="shared" si="210"/>
        <v>#N/A</v>
      </c>
      <c r="CC249" s="165" t="e">
        <f t="shared" si="211"/>
        <v>#N/A</v>
      </c>
      <c r="CD249" s="154" t="e">
        <f t="shared" si="212"/>
        <v>#N/A</v>
      </c>
      <c r="CE249" s="155" t="e">
        <f t="shared" si="213"/>
        <v>#N/A</v>
      </c>
    </row>
    <row r="250" spans="2:83" s="59" customFormat="1" hidden="1" x14ac:dyDescent="0.2">
      <c r="B250" s="59" t="e">
        <f t="shared" si="148"/>
        <v>#N/A</v>
      </c>
      <c r="C250" s="67" t="e">
        <f t="shared" si="146"/>
        <v>#N/A</v>
      </c>
      <c r="D250" s="67"/>
      <c r="E250" s="67" t="e">
        <f>IF(C250&lt;&gt;" ",$B$9, " ")</f>
        <v>#N/A</v>
      </c>
      <c r="F250" s="68" t="e">
        <f>IF(C250&lt;&gt;" ",((10.4394*(($C250^1.852)/(($B$59^1.852)*(VLOOKUP($B$17,'Hidden Data'!$A$4:$E$17,(IF($B$18="SCH 40",3,IF($B$18="SCH 80",4,5))))^4.8655))*$B$16))+IF($B$15&lt;2,0,(10.4394*((($C$19/100*$C250)^1.852)/(($B$59^1.852)*(VLOOKUP($B$20,'Hidden Data'!$A$4:$E$17,(IF($B$21="SCH 40",3,IF($B$21="SCH 80",4,5))))^4.8655))*$B$19)))+IF($B$15&lt;3,0,(10.4394*((($C$22/100*$C250)^1.852)/(($B$59^1.852)*(VLOOKUP($B$23,'Hidden Data'!$A$4:$E$17,(IF($B$24="SCH 40",3,IF($B$24="SCH 80",4,5))))^4.8655))*$B$22)))+K250+L250+M250+P250+Q250+R250+S250+T250)*(1+$B$42/100), " ")</f>
        <v>#N/A</v>
      </c>
      <c r="G250" s="68" t="e">
        <f t="shared" si="147"/>
        <v>#N/A</v>
      </c>
      <c r="H250" s="68"/>
      <c r="I250" s="68" t="e">
        <f t="shared" si="149"/>
        <v>#N/A</v>
      </c>
      <c r="J250" s="68" t="e">
        <f>IF(C250&lt;&gt;" ",IF($B$48="Spider Valve",($C250/448.83*(('Spider Valve Sizing'!$B$10^2*19.64*$B$60*SQRT($B$49))/'Spider Valve Sizing'!$B$25))^2/(2*$B$60^2*(PI()/4*('Spider Valve Sizing'!$B$10/12)^2)^2*32.2),0)," ")</f>
        <v>#N/A</v>
      </c>
      <c r="K250" s="68" t="e">
        <f>IF(C250&lt;&gt;" ",(IF($B$26="No",0,(10.4394*(((1/$B$27*$C250)^1.852)/(($B$59^1.852)*(VLOOKUP($B$29,'Hidden Data'!$A$4:$E$17,(IF($B$30="SCH 40",3,IF($B$30="SCH 80",4,5))))^4.8655))*($B$28/3)))))," ")</f>
        <v>#N/A</v>
      </c>
      <c r="L250" s="67" t="e">
        <f t="shared" si="150"/>
        <v>#N/A</v>
      </c>
      <c r="M250" s="67" t="e">
        <f t="shared" si="151"/>
        <v>#N/A</v>
      </c>
      <c r="N250" s="69">
        <f>IF($B$48="Low Pressure Pipe",(IF($C250&lt;&gt;" ",($B$50*$AC$564)," ")),IF($B$48="Spider Valve",(IF($C250&lt;&gt;" ",(($B$60*(PI()/4*'Spider Valve Sizing'!$B$10^2)/144*SQRT(2*32.2*$B$49))*448.83)/(('Spider Valve Sizing'!$B$10^2*19.64*$B$60*SQRT($B$49))/'Spider Valve Sizing'!$B$25)," ")),IF(AND(OR($B$48="Non-Pressurized",$B$48="force main")=TRUE,$C$49="yes"),$F$49,NA())))</f>
        <v>30</v>
      </c>
      <c r="O250" s="68" t="e">
        <f t="shared" si="152"/>
        <v>#N/A</v>
      </c>
      <c r="P250" s="68" t="e">
        <f>IF($C250&lt;&gt;" ",IF($A$34="",0,(10.4394*((($C250*$D$34/100)^1.852)/(($B$59^1.852)*(VLOOKUP($B$34,'Hidden Data'!$A$4:$E$17,(IF($B$18="SCH 40",3,IF($B$18="SCH 80",4,5))))^4.8655))*'Hidden Data'!$E$118)))," ")</f>
        <v>#N/A</v>
      </c>
      <c r="Q250" s="68" t="e">
        <f>IF($C250&lt;&gt;" ",IF($A$35="",0,(10.4394*((($C250*$D$35/100)^1.852)/(($B$59^1.852)*(VLOOKUP($B$35,'Hidden Data'!$A$4:$E$17,(IF($B$18="SCH 40",3,IF($B$18="SCH 80",4,5))))^4.8655))*'Hidden Data'!$E$119)))," ")</f>
        <v>#N/A</v>
      </c>
      <c r="R250" s="68" t="e">
        <f>IF($C250&lt;&gt;" ",IF($A$36="",0,(10.4394*((($C250*$D$36/100)^1.852)/(($B$59^1.852)*(VLOOKUP($B$36,'Hidden Data'!$A$4:$E$17,(IF($B$18="SCH 40",3,IF($B$18="SCH 80",4,5))))^4.8655))*'Hidden Data'!$E$120)))," ")</f>
        <v>#N/A</v>
      </c>
      <c r="S250" s="68" t="e">
        <f>IF($C250&lt;&gt;" ",IF($A$37="",0,(10.4394*((($C250*$D$37/100)^1.852)/(($B$59^1.852)*(VLOOKUP($B$37,'Hidden Data'!$A$4:$E$17,(IF($B$18="SCH 40",3,IF($B$18="SCH 80",4,5))))^4.8655))*'Hidden Data'!$E$121)))," ")</f>
        <v>#N/A</v>
      </c>
      <c r="T250" s="68" t="e">
        <f>IF($C250&lt;&gt;" ",IF($A$38="",0,(10.4394*((($C250*$D$38/100)^1.852)/(($B$59^1.852)*(VLOOKUP($B$38,'Hidden Data'!$A$4:$E$17,(IF($B$18="SCH 40",3,IF($B$18="SCH 80",4,5))))^4.8655))*'Hidden Data'!$E$122)))," ")</f>
        <v>#N/A</v>
      </c>
      <c r="U250" s="67" t="e">
        <f t="shared" si="153"/>
        <v>#N/A</v>
      </c>
      <c r="V250" s="175" t="e">
        <f t="shared" si="154"/>
        <v>#N/A</v>
      </c>
      <c r="W250" s="175" t="e">
        <f t="shared" si="155"/>
        <v>#N/A</v>
      </c>
      <c r="Z250" s="141" t="e">
        <f t="shared" si="156"/>
        <v>#N/A</v>
      </c>
      <c r="AA250" s="141" t="e">
        <f t="shared" si="157"/>
        <v>#N/A</v>
      </c>
      <c r="AB250" s="153" t="e">
        <f t="shared" si="158"/>
        <v>#N/A</v>
      </c>
      <c r="AC250" s="154" t="e">
        <f t="shared" si="159"/>
        <v>#N/A</v>
      </c>
      <c r="AD250" s="164" t="e">
        <f t="shared" si="160"/>
        <v>#N/A</v>
      </c>
      <c r="AE250" s="165" t="e">
        <f t="shared" si="161"/>
        <v>#N/A</v>
      </c>
      <c r="AF250" s="154" t="e">
        <f t="shared" si="162"/>
        <v>#N/A</v>
      </c>
      <c r="AG250" s="154" t="e">
        <f t="shared" si="163"/>
        <v>#N/A</v>
      </c>
      <c r="AH250" s="164" t="e">
        <f t="shared" si="164"/>
        <v>#N/A</v>
      </c>
      <c r="AI250" s="165" t="e">
        <f t="shared" si="165"/>
        <v>#N/A</v>
      </c>
      <c r="AJ250" s="154" t="e">
        <f t="shared" si="166"/>
        <v>#N/A</v>
      </c>
      <c r="AK250" s="154" t="e">
        <f t="shared" si="167"/>
        <v>#N/A</v>
      </c>
      <c r="AL250" s="164" t="e">
        <f t="shared" si="168"/>
        <v>#N/A</v>
      </c>
      <c r="AM250" s="165" t="e">
        <f t="shared" si="169"/>
        <v>#N/A</v>
      </c>
      <c r="AN250" s="154" t="e">
        <f t="shared" si="170"/>
        <v>#N/A</v>
      </c>
      <c r="AO250" s="155" t="e">
        <f t="shared" si="171"/>
        <v>#N/A</v>
      </c>
      <c r="AP250" s="153" t="e">
        <f t="shared" si="172"/>
        <v>#N/A</v>
      </c>
      <c r="AQ250" s="154" t="e">
        <f t="shared" si="173"/>
        <v>#N/A</v>
      </c>
      <c r="AR250" s="164" t="e">
        <f t="shared" si="174"/>
        <v>#N/A</v>
      </c>
      <c r="AS250" s="165" t="e">
        <f t="shared" si="175"/>
        <v>#N/A</v>
      </c>
      <c r="AT250" s="154" t="e">
        <f t="shared" si="176"/>
        <v>#N/A</v>
      </c>
      <c r="AU250" s="154" t="e">
        <f t="shared" si="177"/>
        <v>#N/A</v>
      </c>
      <c r="AV250" s="164" t="e">
        <f t="shared" si="178"/>
        <v>#N/A</v>
      </c>
      <c r="AW250" s="165" t="e">
        <f t="shared" si="179"/>
        <v>#N/A</v>
      </c>
      <c r="AX250" s="154" t="e">
        <f t="shared" si="180"/>
        <v>#N/A</v>
      </c>
      <c r="AY250" s="154" t="e">
        <f t="shared" si="181"/>
        <v>#N/A</v>
      </c>
      <c r="AZ250" s="164" t="e">
        <f t="shared" si="182"/>
        <v>#N/A</v>
      </c>
      <c r="BA250" s="165" t="e">
        <f t="shared" si="183"/>
        <v>#N/A</v>
      </c>
      <c r="BB250" s="154" t="e">
        <f t="shared" si="184"/>
        <v>#N/A</v>
      </c>
      <c r="BC250" s="155" t="e">
        <f t="shared" si="185"/>
        <v>#N/A</v>
      </c>
      <c r="BD250" s="153" t="e">
        <f t="shared" si="186"/>
        <v>#N/A</v>
      </c>
      <c r="BE250" s="154" t="e">
        <f t="shared" si="187"/>
        <v>#N/A</v>
      </c>
      <c r="BF250" s="164" t="e">
        <f t="shared" si="188"/>
        <v>#N/A</v>
      </c>
      <c r="BG250" s="165" t="e">
        <f t="shared" si="189"/>
        <v>#N/A</v>
      </c>
      <c r="BH250" s="154" t="e">
        <f t="shared" si="190"/>
        <v>#N/A</v>
      </c>
      <c r="BI250" s="154" t="e">
        <f t="shared" si="191"/>
        <v>#N/A</v>
      </c>
      <c r="BJ250" s="164" t="e">
        <f t="shared" si="192"/>
        <v>#N/A</v>
      </c>
      <c r="BK250" s="165" t="e">
        <f t="shared" si="193"/>
        <v>#N/A</v>
      </c>
      <c r="BL250" s="154" t="e">
        <f t="shared" si="194"/>
        <v>#N/A</v>
      </c>
      <c r="BM250" s="154" t="e">
        <f t="shared" si="195"/>
        <v>#N/A</v>
      </c>
      <c r="BN250" s="164" t="e">
        <f t="shared" si="196"/>
        <v>#N/A</v>
      </c>
      <c r="BO250" s="165" t="e">
        <f t="shared" si="197"/>
        <v>#N/A</v>
      </c>
      <c r="BP250" s="154" t="e">
        <f t="shared" si="198"/>
        <v>#N/A</v>
      </c>
      <c r="BQ250" s="155" t="e">
        <f t="shared" si="199"/>
        <v>#N/A</v>
      </c>
      <c r="BR250" s="153" t="e">
        <f t="shared" si="200"/>
        <v>#N/A</v>
      </c>
      <c r="BS250" s="154" t="e">
        <f t="shared" si="201"/>
        <v>#N/A</v>
      </c>
      <c r="BT250" s="164" t="e">
        <f t="shared" si="202"/>
        <v>#N/A</v>
      </c>
      <c r="BU250" s="165" t="e">
        <f t="shared" si="203"/>
        <v>#N/A</v>
      </c>
      <c r="BV250" s="154" t="e">
        <f t="shared" si="204"/>
        <v>#N/A</v>
      </c>
      <c r="BW250" s="154" t="e">
        <f t="shared" si="205"/>
        <v>#N/A</v>
      </c>
      <c r="BX250" s="164" t="e">
        <f t="shared" si="206"/>
        <v>#N/A</v>
      </c>
      <c r="BY250" s="165" t="e">
        <f t="shared" si="207"/>
        <v>#N/A</v>
      </c>
      <c r="BZ250" s="154" t="e">
        <f t="shared" si="208"/>
        <v>#N/A</v>
      </c>
      <c r="CA250" s="154" t="e">
        <f t="shared" si="209"/>
        <v>#N/A</v>
      </c>
      <c r="CB250" s="164" t="e">
        <f t="shared" si="210"/>
        <v>#N/A</v>
      </c>
      <c r="CC250" s="165" t="e">
        <f t="shared" si="211"/>
        <v>#N/A</v>
      </c>
      <c r="CD250" s="154" t="e">
        <f t="shared" si="212"/>
        <v>#N/A</v>
      </c>
      <c r="CE250" s="155" t="e">
        <f t="shared" si="213"/>
        <v>#N/A</v>
      </c>
    </row>
    <row r="251" spans="2:83" s="59" customFormat="1" hidden="1" x14ac:dyDescent="0.2">
      <c r="B251" s="59" t="e">
        <f t="shared" si="148"/>
        <v>#N/A</v>
      </c>
      <c r="C251" s="67" t="e">
        <f t="shared" si="146"/>
        <v>#N/A</v>
      </c>
      <c r="D251" s="67"/>
      <c r="E251" s="67" t="e">
        <f>IF(C251&lt;&gt;" ",$B$9, " ")</f>
        <v>#N/A</v>
      </c>
      <c r="F251" s="68" t="e">
        <f>IF(C251&lt;&gt;" ",((10.4394*(($C251^1.852)/(($B$59^1.852)*(VLOOKUP($B$17,'Hidden Data'!$A$4:$E$17,(IF($B$18="SCH 40",3,IF($B$18="SCH 80",4,5))))^4.8655))*$B$16))+IF($B$15&lt;2,0,(10.4394*((($C$19/100*$C251)^1.852)/(($B$59^1.852)*(VLOOKUP($B$20,'Hidden Data'!$A$4:$E$17,(IF($B$21="SCH 40",3,IF($B$21="SCH 80",4,5))))^4.8655))*$B$19)))+IF($B$15&lt;3,0,(10.4394*((($C$22/100*$C251)^1.852)/(($B$59^1.852)*(VLOOKUP($B$23,'Hidden Data'!$A$4:$E$17,(IF($B$24="SCH 40",3,IF($B$24="SCH 80",4,5))))^4.8655))*$B$22)))+K251+L251+M251+P251+Q251+R251+S251+T251)*(1+$B$42/100), " ")</f>
        <v>#N/A</v>
      </c>
      <c r="G251" s="68" t="e">
        <f t="shared" si="147"/>
        <v>#N/A</v>
      </c>
      <c r="H251" s="68"/>
      <c r="I251" s="68" t="e">
        <f t="shared" si="149"/>
        <v>#N/A</v>
      </c>
      <c r="J251" s="68" t="e">
        <f>IF(C251&lt;&gt;" ",IF($B$48="Spider Valve",($C251/448.83*(('Spider Valve Sizing'!$B$10^2*19.64*$B$60*SQRT($B$49))/'Spider Valve Sizing'!$B$25))^2/(2*$B$60^2*(PI()/4*('Spider Valve Sizing'!$B$10/12)^2)^2*32.2),0)," ")</f>
        <v>#N/A</v>
      </c>
      <c r="K251" s="68" t="e">
        <f>IF(C251&lt;&gt;" ",(IF($B$26="No",0,(10.4394*(((1/$B$27*$C251)^1.852)/(($B$59^1.852)*(VLOOKUP($B$29,'Hidden Data'!$A$4:$E$17,(IF($B$30="SCH 40",3,IF($B$30="SCH 80",4,5))))^4.8655))*($B$28/3)))))," ")</f>
        <v>#N/A</v>
      </c>
      <c r="L251" s="67" t="e">
        <f t="shared" si="150"/>
        <v>#N/A</v>
      </c>
      <c r="M251" s="67" t="e">
        <f t="shared" si="151"/>
        <v>#N/A</v>
      </c>
      <c r="N251" s="69">
        <f>IF($B$48="Low Pressure Pipe",(IF($C251&lt;&gt;" ",($B$50*$AC$564)," ")),IF($B$48="Spider Valve",(IF($C251&lt;&gt;" ",(($B$60*(PI()/4*'Spider Valve Sizing'!$B$10^2)/144*SQRT(2*32.2*$B$49))*448.83)/(('Spider Valve Sizing'!$B$10^2*19.64*$B$60*SQRT($B$49))/'Spider Valve Sizing'!$B$25)," ")),IF(AND(OR($B$48="Non-Pressurized",$B$48="force main")=TRUE,$C$49="yes"),$F$49,NA())))</f>
        <v>30</v>
      </c>
      <c r="O251" s="68" t="e">
        <f t="shared" si="152"/>
        <v>#N/A</v>
      </c>
      <c r="P251" s="68" t="e">
        <f>IF($C251&lt;&gt;" ",IF($A$34="",0,(10.4394*((($C251*$D$34/100)^1.852)/(($B$59^1.852)*(VLOOKUP($B$34,'Hidden Data'!$A$4:$E$17,(IF($B$18="SCH 40",3,IF($B$18="SCH 80",4,5))))^4.8655))*'Hidden Data'!$E$118)))," ")</f>
        <v>#N/A</v>
      </c>
      <c r="Q251" s="68" t="e">
        <f>IF($C251&lt;&gt;" ",IF($A$35="",0,(10.4394*((($C251*$D$35/100)^1.852)/(($B$59^1.852)*(VLOOKUP($B$35,'Hidden Data'!$A$4:$E$17,(IF($B$18="SCH 40",3,IF($B$18="SCH 80",4,5))))^4.8655))*'Hidden Data'!$E$119)))," ")</f>
        <v>#N/A</v>
      </c>
      <c r="R251" s="68" t="e">
        <f>IF($C251&lt;&gt;" ",IF($A$36="",0,(10.4394*((($C251*$D$36/100)^1.852)/(($B$59^1.852)*(VLOOKUP($B$36,'Hidden Data'!$A$4:$E$17,(IF($B$18="SCH 40",3,IF($B$18="SCH 80",4,5))))^4.8655))*'Hidden Data'!$E$120)))," ")</f>
        <v>#N/A</v>
      </c>
      <c r="S251" s="68" t="e">
        <f>IF($C251&lt;&gt;" ",IF($A$37="",0,(10.4394*((($C251*$D$37/100)^1.852)/(($B$59^1.852)*(VLOOKUP($B$37,'Hidden Data'!$A$4:$E$17,(IF($B$18="SCH 40",3,IF($B$18="SCH 80",4,5))))^4.8655))*'Hidden Data'!$E$121)))," ")</f>
        <v>#N/A</v>
      </c>
      <c r="T251" s="68" t="e">
        <f>IF($C251&lt;&gt;" ",IF($A$38="",0,(10.4394*((($C251*$D$38/100)^1.852)/(($B$59^1.852)*(VLOOKUP($B$38,'Hidden Data'!$A$4:$E$17,(IF($B$18="SCH 40",3,IF($B$18="SCH 80",4,5))))^4.8655))*'Hidden Data'!$E$122)))," ")</f>
        <v>#N/A</v>
      </c>
      <c r="U251" s="67" t="e">
        <f t="shared" si="153"/>
        <v>#N/A</v>
      </c>
      <c r="V251" s="175" t="e">
        <f t="shared" si="154"/>
        <v>#N/A</v>
      </c>
      <c r="W251" s="175" t="e">
        <f t="shared" si="155"/>
        <v>#N/A</v>
      </c>
      <c r="Z251" s="141" t="e">
        <f t="shared" si="156"/>
        <v>#N/A</v>
      </c>
      <c r="AA251" s="141" t="e">
        <f t="shared" si="157"/>
        <v>#N/A</v>
      </c>
      <c r="AB251" s="153" t="e">
        <f t="shared" si="158"/>
        <v>#N/A</v>
      </c>
      <c r="AC251" s="154" t="e">
        <f t="shared" si="159"/>
        <v>#N/A</v>
      </c>
      <c r="AD251" s="164" t="e">
        <f t="shared" si="160"/>
        <v>#N/A</v>
      </c>
      <c r="AE251" s="165" t="e">
        <f t="shared" si="161"/>
        <v>#N/A</v>
      </c>
      <c r="AF251" s="154" t="e">
        <f t="shared" si="162"/>
        <v>#N/A</v>
      </c>
      <c r="AG251" s="154" t="e">
        <f t="shared" si="163"/>
        <v>#N/A</v>
      </c>
      <c r="AH251" s="164" t="e">
        <f t="shared" si="164"/>
        <v>#N/A</v>
      </c>
      <c r="AI251" s="165" t="e">
        <f t="shared" si="165"/>
        <v>#N/A</v>
      </c>
      <c r="AJ251" s="154" t="e">
        <f t="shared" si="166"/>
        <v>#N/A</v>
      </c>
      <c r="AK251" s="154" t="e">
        <f t="shared" si="167"/>
        <v>#N/A</v>
      </c>
      <c r="AL251" s="164" t="e">
        <f t="shared" si="168"/>
        <v>#N/A</v>
      </c>
      <c r="AM251" s="165" t="e">
        <f t="shared" si="169"/>
        <v>#N/A</v>
      </c>
      <c r="AN251" s="154" t="e">
        <f t="shared" si="170"/>
        <v>#N/A</v>
      </c>
      <c r="AO251" s="155" t="e">
        <f t="shared" si="171"/>
        <v>#N/A</v>
      </c>
      <c r="AP251" s="153" t="e">
        <f t="shared" si="172"/>
        <v>#N/A</v>
      </c>
      <c r="AQ251" s="154" t="e">
        <f t="shared" si="173"/>
        <v>#N/A</v>
      </c>
      <c r="AR251" s="164" t="e">
        <f t="shared" si="174"/>
        <v>#N/A</v>
      </c>
      <c r="AS251" s="165" t="e">
        <f t="shared" si="175"/>
        <v>#N/A</v>
      </c>
      <c r="AT251" s="154" t="e">
        <f t="shared" si="176"/>
        <v>#N/A</v>
      </c>
      <c r="AU251" s="154" t="e">
        <f t="shared" si="177"/>
        <v>#N/A</v>
      </c>
      <c r="AV251" s="164" t="e">
        <f t="shared" si="178"/>
        <v>#N/A</v>
      </c>
      <c r="AW251" s="165" t="e">
        <f t="shared" si="179"/>
        <v>#N/A</v>
      </c>
      <c r="AX251" s="154" t="e">
        <f t="shared" si="180"/>
        <v>#N/A</v>
      </c>
      <c r="AY251" s="154" t="e">
        <f t="shared" si="181"/>
        <v>#N/A</v>
      </c>
      <c r="AZ251" s="164" t="e">
        <f t="shared" si="182"/>
        <v>#N/A</v>
      </c>
      <c r="BA251" s="165" t="e">
        <f t="shared" si="183"/>
        <v>#N/A</v>
      </c>
      <c r="BB251" s="154" t="e">
        <f t="shared" si="184"/>
        <v>#N/A</v>
      </c>
      <c r="BC251" s="155" t="e">
        <f t="shared" si="185"/>
        <v>#N/A</v>
      </c>
      <c r="BD251" s="153" t="e">
        <f t="shared" si="186"/>
        <v>#N/A</v>
      </c>
      <c r="BE251" s="154" t="e">
        <f t="shared" si="187"/>
        <v>#N/A</v>
      </c>
      <c r="BF251" s="164" t="e">
        <f t="shared" si="188"/>
        <v>#N/A</v>
      </c>
      <c r="BG251" s="165" t="e">
        <f t="shared" si="189"/>
        <v>#N/A</v>
      </c>
      <c r="BH251" s="154" t="e">
        <f t="shared" si="190"/>
        <v>#N/A</v>
      </c>
      <c r="BI251" s="154" t="e">
        <f t="shared" si="191"/>
        <v>#N/A</v>
      </c>
      <c r="BJ251" s="164" t="e">
        <f t="shared" si="192"/>
        <v>#N/A</v>
      </c>
      <c r="BK251" s="165" t="e">
        <f t="shared" si="193"/>
        <v>#N/A</v>
      </c>
      <c r="BL251" s="154" t="e">
        <f t="shared" si="194"/>
        <v>#N/A</v>
      </c>
      <c r="BM251" s="154" t="e">
        <f t="shared" si="195"/>
        <v>#N/A</v>
      </c>
      <c r="BN251" s="164" t="e">
        <f t="shared" si="196"/>
        <v>#N/A</v>
      </c>
      <c r="BO251" s="165" t="e">
        <f t="shared" si="197"/>
        <v>#N/A</v>
      </c>
      <c r="BP251" s="154" t="e">
        <f t="shared" si="198"/>
        <v>#N/A</v>
      </c>
      <c r="BQ251" s="155" t="e">
        <f t="shared" si="199"/>
        <v>#N/A</v>
      </c>
      <c r="BR251" s="153" t="e">
        <f t="shared" si="200"/>
        <v>#N/A</v>
      </c>
      <c r="BS251" s="154" t="e">
        <f t="shared" si="201"/>
        <v>#N/A</v>
      </c>
      <c r="BT251" s="164" t="e">
        <f t="shared" si="202"/>
        <v>#N/A</v>
      </c>
      <c r="BU251" s="165" t="e">
        <f t="shared" si="203"/>
        <v>#N/A</v>
      </c>
      <c r="BV251" s="154" t="e">
        <f t="shared" si="204"/>
        <v>#N/A</v>
      </c>
      <c r="BW251" s="154" t="e">
        <f t="shared" si="205"/>
        <v>#N/A</v>
      </c>
      <c r="BX251" s="164" t="e">
        <f t="shared" si="206"/>
        <v>#N/A</v>
      </c>
      <c r="BY251" s="165" t="e">
        <f t="shared" si="207"/>
        <v>#N/A</v>
      </c>
      <c r="BZ251" s="154" t="e">
        <f t="shared" si="208"/>
        <v>#N/A</v>
      </c>
      <c r="CA251" s="154" t="e">
        <f t="shared" si="209"/>
        <v>#N/A</v>
      </c>
      <c r="CB251" s="164" t="e">
        <f t="shared" si="210"/>
        <v>#N/A</v>
      </c>
      <c r="CC251" s="165" t="e">
        <f t="shared" si="211"/>
        <v>#N/A</v>
      </c>
      <c r="CD251" s="154" t="e">
        <f t="shared" si="212"/>
        <v>#N/A</v>
      </c>
      <c r="CE251" s="155" t="e">
        <f t="shared" si="213"/>
        <v>#N/A</v>
      </c>
    </row>
    <row r="252" spans="2:83" s="59" customFormat="1" hidden="1" x14ac:dyDescent="0.2">
      <c r="B252" s="59" t="e">
        <f t="shared" si="148"/>
        <v>#N/A</v>
      </c>
      <c r="C252" s="67" t="e">
        <f t="shared" si="146"/>
        <v>#N/A</v>
      </c>
      <c r="D252" s="67"/>
      <c r="E252" s="67" t="e">
        <f>IF(C252&lt;&gt;" ",$B$9, " ")</f>
        <v>#N/A</v>
      </c>
      <c r="F252" s="68" t="e">
        <f>IF(C252&lt;&gt;" ",((10.4394*(($C252^1.852)/(($B$59^1.852)*(VLOOKUP($B$17,'Hidden Data'!$A$4:$E$17,(IF($B$18="SCH 40",3,IF($B$18="SCH 80",4,5))))^4.8655))*$B$16))+IF($B$15&lt;2,0,(10.4394*((($C$19/100*$C252)^1.852)/(($B$59^1.852)*(VLOOKUP($B$20,'Hidden Data'!$A$4:$E$17,(IF($B$21="SCH 40",3,IF($B$21="SCH 80",4,5))))^4.8655))*$B$19)))+IF($B$15&lt;3,0,(10.4394*((($C$22/100*$C252)^1.852)/(($B$59^1.852)*(VLOOKUP($B$23,'Hidden Data'!$A$4:$E$17,(IF($B$24="SCH 40",3,IF($B$24="SCH 80",4,5))))^4.8655))*$B$22)))+K252+L252+M252+P252+Q252+R252+S252+T252)*(1+$B$42/100), " ")</f>
        <v>#N/A</v>
      </c>
      <c r="G252" s="68" t="e">
        <f t="shared" si="147"/>
        <v>#N/A</v>
      </c>
      <c r="H252" s="68"/>
      <c r="I252" s="68" t="e">
        <f t="shared" si="149"/>
        <v>#N/A</v>
      </c>
      <c r="J252" s="68" t="e">
        <f>IF(C252&lt;&gt;" ",IF($B$48="Spider Valve",($C252/448.83*(('Spider Valve Sizing'!$B$10^2*19.64*$B$60*SQRT($B$49))/'Spider Valve Sizing'!$B$25))^2/(2*$B$60^2*(PI()/4*('Spider Valve Sizing'!$B$10/12)^2)^2*32.2),0)," ")</f>
        <v>#N/A</v>
      </c>
      <c r="K252" s="68" t="e">
        <f>IF(C252&lt;&gt;" ",(IF($B$26="No",0,(10.4394*(((1/$B$27*$C252)^1.852)/(($B$59^1.852)*(VLOOKUP($B$29,'Hidden Data'!$A$4:$E$17,(IF($B$30="SCH 40",3,IF($B$30="SCH 80",4,5))))^4.8655))*($B$28/3)))))," ")</f>
        <v>#N/A</v>
      </c>
      <c r="L252" s="67" t="e">
        <f t="shared" si="150"/>
        <v>#N/A</v>
      </c>
      <c r="M252" s="67" t="e">
        <f t="shared" si="151"/>
        <v>#N/A</v>
      </c>
      <c r="N252" s="69">
        <f>IF($B$48="Low Pressure Pipe",(IF($C252&lt;&gt;" ",($B$50*$AC$564)," ")),IF($B$48="Spider Valve",(IF($C252&lt;&gt;" ",(($B$60*(PI()/4*'Spider Valve Sizing'!$B$10^2)/144*SQRT(2*32.2*$B$49))*448.83)/(('Spider Valve Sizing'!$B$10^2*19.64*$B$60*SQRT($B$49))/'Spider Valve Sizing'!$B$25)," ")),IF(AND(OR($B$48="Non-Pressurized",$B$48="force main")=TRUE,$C$49="yes"),$F$49,NA())))</f>
        <v>30</v>
      </c>
      <c r="O252" s="68" t="e">
        <f t="shared" si="152"/>
        <v>#N/A</v>
      </c>
      <c r="P252" s="68" t="e">
        <f>IF($C252&lt;&gt;" ",IF($A$34="",0,(10.4394*((($C252*$D$34/100)^1.852)/(($B$59^1.852)*(VLOOKUP($B$34,'Hidden Data'!$A$4:$E$17,(IF($B$18="SCH 40",3,IF($B$18="SCH 80",4,5))))^4.8655))*'Hidden Data'!$E$118)))," ")</f>
        <v>#N/A</v>
      </c>
      <c r="Q252" s="68" t="e">
        <f>IF($C252&lt;&gt;" ",IF($A$35="",0,(10.4394*((($C252*$D$35/100)^1.852)/(($B$59^1.852)*(VLOOKUP($B$35,'Hidden Data'!$A$4:$E$17,(IF($B$18="SCH 40",3,IF($B$18="SCH 80",4,5))))^4.8655))*'Hidden Data'!$E$119)))," ")</f>
        <v>#N/A</v>
      </c>
      <c r="R252" s="68" t="e">
        <f>IF($C252&lt;&gt;" ",IF($A$36="",0,(10.4394*((($C252*$D$36/100)^1.852)/(($B$59^1.852)*(VLOOKUP($B$36,'Hidden Data'!$A$4:$E$17,(IF($B$18="SCH 40",3,IF($B$18="SCH 80",4,5))))^4.8655))*'Hidden Data'!$E$120)))," ")</f>
        <v>#N/A</v>
      </c>
      <c r="S252" s="68" t="e">
        <f>IF($C252&lt;&gt;" ",IF($A$37="",0,(10.4394*((($C252*$D$37/100)^1.852)/(($B$59^1.852)*(VLOOKUP($B$37,'Hidden Data'!$A$4:$E$17,(IF($B$18="SCH 40",3,IF($B$18="SCH 80",4,5))))^4.8655))*'Hidden Data'!$E$121)))," ")</f>
        <v>#N/A</v>
      </c>
      <c r="T252" s="68" t="e">
        <f>IF($C252&lt;&gt;" ",IF($A$38="",0,(10.4394*((($C252*$D$38/100)^1.852)/(($B$59^1.852)*(VLOOKUP($B$38,'Hidden Data'!$A$4:$E$17,(IF($B$18="SCH 40",3,IF($B$18="SCH 80",4,5))))^4.8655))*'Hidden Data'!$E$122)))," ")</f>
        <v>#N/A</v>
      </c>
      <c r="U252" s="67" t="e">
        <f t="shared" si="153"/>
        <v>#N/A</v>
      </c>
      <c r="V252" s="175" t="e">
        <f t="shared" si="154"/>
        <v>#N/A</v>
      </c>
      <c r="W252" s="175" t="e">
        <f t="shared" si="155"/>
        <v>#N/A</v>
      </c>
      <c r="Z252" s="141" t="e">
        <f t="shared" si="156"/>
        <v>#N/A</v>
      </c>
      <c r="AA252" s="141" t="e">
        <f t="shared" si="157"/>
        <v>#N/A</v>
      </c>
      <c r="AB252" s="153" t="e">
        <f t="shared" si="158"/>
        <v>#N/A</v>
      </c>
      <c r="AC252" s="154" t="e">
        <f t="shared" si="159"/>
        <v>#N/A</v>
      </c>
      <c r="AD252" s="164" t="e">
        <f t="shared" si="160"/>
        <v>#N/A</v>
      </c>
      <c r="AE252" s="165" t="e">
        <f t="shared" si="161"/>
        <v>#N/A</v>
      </c>
      <c r="AF252" s="154" t="e">
        <f t="shared" si="162"/>
        <v>#N/A</v>
      </c>
      <c r="AG252" s="154" t="e">
        <f t="shared" si="163"/>
        <v>#N/A</v>
      </c>
      <c r="AH252" s="164" t="e">
        <f t="shared" si="164"/>
        <v>#N/A</v>
      </c>
      <c r="AI252" s="165" t="e">
        <f t="shared" si="165"/>
        <v>#N/A</v>
      </c>
      <c r="AJ252" s="154" t="e">
        <f t="shared" si="166"/>
        <v>#N/A</v>
      </c>
      <c r="AK252" s="154" t="e">
        <f t="shared" si="167"/>
        <v>#N/A</v>
      </c>
      <c r="AL252" s="164" t="e">
        <f t="shared" si="168"/>
        <v>#N/A</v>
      </c>
      <c r="AM252" s="165" t="e">
        <f t="shared" si="169"/>
        <v>#N/A</v>
      </c>
      <c r="AN252" s="154" t="e">
        <f t="shared" si="170"/>
        <v>#N/A</v>
      </c>
      <c r="AO252" s="155" t="e">
        <f t="shared" si="171"/>
        <v>#N/A</v>
      </c>
      <c r="AP252" s="153" t="e">
        <f t="shared" si="172"/>
        <v>#N/A</v>
      </c>
      <c r="AQ252" s="154" t="e">
        <f t="shared" si="173"/>
        <v>#N/A</v>
      </c>
      <c r="AR252" s="164" t="e">
        <f t="shared" si="174"/>
        <v>#N/A</v>
      </c>
      <c r="AS252" s="165" t="e">
        <f t="shared" si="175"/>
        <v>#N/A</v>
      </c>
      <c r="AT252" s="154" t="e">
        <f t="shared" si="176"/>
        <v>#N/A</v>
      </c>
      <c r="AU252" s="154" t="e">
        <f t="shared" si="177"/>
        <v>#N/A</v>
      </c>
      <c r="AV252" s="164" t="e">
        <f t="shared" si="178"/>
        <v>#N/A</v>
      </c>
      <c r="AW252" s="165" t="e">
        <f t="shared" si="179"/>
        <v>#N/A</v>
      </c>
      <c r="AX252" s="154" t="e">
        <f t="shared" si="180"/>
        <v>#N/A</v>
      </c>
      <c r="AY252" s="154" t="e">
        <f t="shared" si="181"/>
        <v>#N/A</v>
      </c>
      <c r="AZ252" s="164" t="e">
        <f t="shared" si="182"/>
        <v>#N/A</v>
      </c>
      <c r="BA252" s="165" t="e">
        <f t="shared" si="183"/>
        <v>#N/A</v>
      </c>
      <c r="BB252" s="154" t="e">
        <f t="shared" si="184"/>
        <v>#N/A</v>
      </c>
      <c r="BC252" s="155" t="e">
        <f t="shared" si="185"/>
        <v>#N/A</v>
      </c>
      <c r="BD252" s="153" t="e">
        <f t="shared" si="186"/>
        <v>#N/A</v>
      </c>
      <c r="BE252" s="154" t="e">
        <f t="shared" si="187"/>
        <v>#N/A</v>
      </c>
      <c r="BF252" s="164" t="e">
        <f t="shared" si="188"/>
        <v>#N/A</v>
      </c>
      <c r="BG252" s="165" t="e">
        <f t="shared" si="189"/>
        <v>#N/A</v>
      </c>
      <c r="BH252" s="154" t="e">
        <f t="shared" si="190"/>
        <v>#N/A</v>
      </c>
      <c r="BI252" s="154" t="e">
        <f t="shared" si="191"/>
        <v>#N/A</v>
      </c>
      <c r="BJ252" s="164" t="e">
        <f t="shared" si="192"/>
        <v>#N/A</v>
      </c>
      <c r="BK252" s="165" t="e">
        <f t="shared" si="193"/>
        <v>#N/A</v>
      </c>
      <c r="BL252" s="154" t="e">
        <f t="shared" si="194"/>
        <v>#N/A</v>
      </c>
      <c r="BM252" s="154" t="e">
        <f t="shared" si="195"/>
        <v>#N/A</v>
      </c>
      <c r="BN252" s="164" t="e">
        <f t="shared" si="196"/>
        <v>#N/A</v>
      </c>
      <c r="BO252" s="165" t="e">
        <f t="shared" si="197"/>
        <v>#N/A</v>
      </c>
      <c r="BP252" s="154" t="e">
        <f t="shared" si="198"/>
        <v>#N/A</v>
      </c>
      <c r="BQ252" s="155" t="e">
        <f t="shared" si="199"/>
        <v>#N/A</v>
      </c>
      <c r="BR252" s="153" t="e">
        <f t="shared" si="200"/>
        <v>#N/A</v>
      </c>
      <c r="BS252" s="154" t="e">
        <f t="shared" si="201"/>
        <v>#N/A</v>
      </c>
      <c r="BT252" s="164" t="e">
        <f t="shared" si="202"/>
        <v>#N/A</v>
      </c>
      <c r="BU252" s="165" t="e">
        <f t="shared" si="203"/>
        <v>#N/A</v>
      </c>
      <c r="BV252" s="154" t="e">
        <f t="shared" si="204"/>
        <v>#N/A</v>
      </c>
      <c r="BW252" s="154" t="e">
        <f t="shared" si="205"/>
        <v>#N/A</v>
      </c>
      <c r="BX252" s="164" t="e">
        <f t="shared" si="206"/>
        <v>#N/A</v>
      </c>
      <c r="BY252" s="165" t="e">
        <f t="shared" si="207"/>
        <v>#N/A</v>
      </c>
      <c r="BZ252" s="154" t="e">
        <f t="shared" si="208"/>
        <v>#N/A</v>
      </c>
      <c r="CA252" s="154" t="e">
        <f t="shared" si="209"/>
        <v>#N/A</v>
      </c>
      <c r="CB252" s="164" t="e">
        <f t="shared" si="210"/>
        <v>#N/A</v>
      </c>
      <c r="CC252" s="165" t="e">
        <f t="shared" si="211"/>
        <v>#N/A</v>
      </c>
      <c r="CD252" s="154" t="e">
        <f t="shared" si="212"/>
        <v>#N/A</v>
      </c>
      <c r="CE252" s="155" t="e">
        <f t="shared" si="213"/>
        <v>#N/A</v>
      </c>
    </row>
    <row r="253" spans="2:83" s="59" customFormat="1" hidden="1" x14ac:dyDescent="0.2">
      <c r="B253" s="59" t="e">
        <f t="shared" si="148"/>
        <v>#N/A</v>
      </c>
      <c r="C253" s="67" t="e">
        <f t="shared" si="146"/>
        <v>#N/A</v>
      </c>
      <c r="D253" s="67"/>
      <c r="E253" s="67" t="e">
        <f>IF(C253&lt;&gt;" ",$B$9, " ")</f>
        <v>#N/A</v>
      </c>
      <c r="F253" s="68" t="e">
        <f>IF(C253&lt;&gt;" ",((10.4394*(($C253^1.852)/(($B$59^1.852)*(VLOOKUP($B$17,'Hidden Data'!$A$4:$E$17,(IF($B$18="SCH 40",3,IF($B$18="SCH 80",4,5))))^4.8655))*$B$16))+IF($B$15&lt;2,0,(10.4394*((($C$19/100*$C253)^1.852)/(($B$59^1.852)*(VLOOKUP($B$20,'Hidden Data'!$A$4:$E$17,(IF($B$21="SCH 40",3,IF($B$21="SCH 80",4,5))))^4.8655))*$B$19)))+IF($B$15&lt;3,0,(10.4394*((($C$22/100*$C253)^1.852)/(($B$59^1.852)*(VLOOKUP($B$23,'Hidden Data'!$A$4:$E$17,(IF($B$24="SCH 40",3,IF($B$24="SCH 80",4,5))))^4.8655))*$B$22)))+K253+L253+M253+P253+Q253+R253+S253+T253)*(1+$B$42/100), " ")</f>
        <v>#N/A</v>
      </c>
      <c r="G253" s="68" t="e">
        <f t="shared" si="147"/>
        <v>#N/A</v>
      </c>
      <c r="H253" s="68"/>
      <c r="I253" s="68" t="e">
        <f t="shared" si="149"/>
        <v>#N/A</v>
      </c>
      <c r="J253" s="68" t="e">
        <f>IF(C253&lt;&gt;" ",IF($B$48="Spider Valve",($C253/448.83*(('Spider Valve Sizing'!$B$10^2*19.64*$B$60*SQRT($B$49))/'Spider Valve Sizing'!$B$25))^2/(2*$B$60^2*(PI()/4*('Spider Valve Sizing'!$B$10/12)^2)^2*32.2),0)," ")</f>
        <v>#N/A</v>
      </c>
      <c r="K253" s="68" t="e">
        <f>IF(C253&lt;&gt;" ",(IF($B$26="No",0,(10.4394*(((1/$B$27*$C253)^1.852)/(($B$59^1.852)*(VLOOKUP($B$29,'Hidden Data'!$A$4:$E$17,(IF($B$30="SCH 40",3,IF($B$30="SCH 80",4,5))))^4.8655))*($B$28/3)))))," ")</f>
        <v>#N/A</v>
      </c>
      <c r="L253" s="67" t="e">
        <f t="shared" si="150"/>
        <v>#N/A</v>
      </c>
      <c r="M253" s="67" t="e">
        <f t="shared" si="151"/>
        <v>#N/A</v>
      </c>
      <c r="N253" s="69">
        <f>IF($B$48="Low Pressure Pipe",(IF($C253&lt;&gt;" ",($B$50*$AC$564)," ")),IF($B$48="Spider Valve",(IF($C253&lt;&gt;" ",(($B$60*(PI()/4*'Spider Valve Sizing'!$B$10^2)/144*SQRT(2*32.2*$B$49))*448.83)/(('Spider Valve Sizing'!$B$10^2*19.64*$B$60*SQRT($B$49))/'Spider Valve Sizing'!$B$25)," ")),IF(AND(OR($B$48="Non-Pressurized",$B$48="force main")=TRUE,$C$49="yes"),$F$49,NA())))</f>
        <v>30</v>
      </c>
      <c r="O253" s="68" t="e">
        <f t="shared" si="152"/>
        <v>#N/A</v>
      </c>
      <c r="P253" s="68" t="e">
        <f>IF($C253&lt;&gt;" ",IF($A$34="",0,(10.4394*((($C253*$D$34/100)^1.852)/(($B$59^1.852)*(VLOOKUP($B$34,'Hidden Data'!$A$4:$E$17,(IF($B$18="SCH 40",3,IF($B$18="SCH 80",4,5))))^4.8655))*'Hidden Data'!$E$118)))," ")</f>
        <v>#N/A</v>
      </c>
      <c r="Q253" s="68" t="e">
        <f>IF($C253&lt;&gt;" ",IF($A$35="",0,(10.4394*((($C253*$D$35/100)^1.852)/(($B$59^1.852)*(VLOOKUP($B$35,'Hidden Data'!$A$4:$E$17,(IF($B$18="SCH 40",3,IF($B$18="SCH 80",4,5))))^4.8655))*'Hidden Data'!$E$119)))," ")</f>
        <v>#N/A</v>
      </c>
      <c r="R253" s="68" t="e">
        <f>IF($C253&lt;&gt;" ",IF($A$36="",0,(10.4394*((($C253*$D$36/100)^1.852)/(($B$59^1.852)*(VLOOKUP($B$36,'Hidden Data'!$A$4:$E$17,(IF($B$18="SCH 40",3,IF($B$18="SCH 80",4,5))))^4.8655))*'Hidden Data'!$E$120)))," ")</f>
        <v>#N/A</v>
      </c>
      <c r="S253" s="68" t="e">
        <f>IF($C253&lt;&gt;" ",IF($A$37="",0,(10.4394*((($C253*$D$37/100)^1.852)/(($B$59^1.852)*(VLOOKUP($B$37,'Hidden Data'!$A$4:$E$17,(IF($B$18="SCH 40",3,IF($B$18="SCH 80",4,5))))^4.8655))*'Hidden Data'!$E$121)))," ")</f>
        <v>#N/A</v>
      </c>
      <c r="T253" s="68" t="e">
        <f>IF($C253&lt;&gt;" ",IF($A$38="",0,(10.4394*((($C253*$D$38/100)^1.852)/(($B$59^1.852)*(VLOOKUP($B$38,'Hidden Data'!$A$4:$E$17,(IF($B$18="SCH 40",3,IF($B$18="SCH 80",4,5))))^4.8655))*'Hidden Data'!$E$122)))," ")</f>
        <v>#N/A</v>
      </c>
      <c r="U253" s="67" t="e">
        <f t="shared" si="153"/>
        <v>#N/A</v>
      </c>
      <c r="V253" s="175" t="e">
        <f t="shared" si="154"/>
        <v>#N/A</v>
      </c>
      <c r="W253" s="175" t="e">
        <f t="shared" si="155"/>
        <v>#N/A</v>
      </c>
      <c r="Z253" s="141" t="e">
        <f t="shared" si="156"/>
        <v>#N/A</v>
      </c>
      <c r="AA253" s="141" t="e">
        <f t="shared" si="157"/>
        <v>#N/A</v>
      </c>
      <c r="AB253" s="153" t="e">
        <f t="shared" si="158"/>
        <v>#N/A</v>
      </c>
      <c r="AC253" s="154" t="e">
        <f t="shared" si="159"/>
        <v>#N/A</v>
      </c>
      <c r="AD253" s="164" t="e">
        <f t="shared" si="160"/>
        <v>#N/A</v>
      </c>
      <c r="AE253" s="165" t="e">
        <f t="shared" si="161"/>
        <v>#N/A</v>
      </c>
      <c r="AF253" s="154" t="e">
        <f t="shared" si="162"/>
        <v>#N/A</v>
      </c>
      <c r="AG253" s="154" t="e">
        <f t="shared" si="163"/>
        <v>#N/A</v>
      </c>
      <c r="AH253" s="164" t="e">
        <f t="shared" si="164"/>
        <v>#N/A</v>
      </c>
      <c r="AI253" s="165" t="e">
        <f t="shared" si="165"/>
        <v>#N/A</v>
      </c>
      <c r="AJ253" s="154" t="e">
        <f t="shared" si="166"/>
        <v>#N/A</v>
      </c>
      <c r="AK253" s="154" t="e">
        <f t="shared" si="167"/>
        <v>#N/A</v>
      </c>
      <c r="AL253" s="164" t="e">
        <f t="shared" si="168"/>
        <v>#N/A</v>
      </c>
      <c r="AM253" s="165" t="e">
        <f t="shared" si="169"/>
        <v>#N/A</v>
      </c>
      <c r="AN253" s="154" t="e">
        <f t="shared" si="170"/>
        <v>#N/A</v>
      </c>
      <c r="AO253" s="155" t="e">
        <f t="shared" si="171"/>
        <v>#N/A</v>
      </c>
      <c r="AP253" s="153" t="e">
        <f t="shared" si="172"/>
        <v>#N/A</v>
      </c>
      <c r="AQ253" s="154" t="e">
        <f t="shared" si="173"/>
        <v>#N/A</v>
      </c>
      <c r="AR253" s="164" t="e">
        <f t="shared" si="174"/>
        <v>#N/A</v>
      </c>
      <c r="AS253" s="165" t="e">
        <f t="shared" si="175"/>
        <v>#N/A</v>
      </c>
      <c r="AT253" s="154" t="e">
        <f t="shared" si="176"/>
        <v>#N/A</v>
      </c>
      <c r="AU253" s="154" t="e">
        <f t="shared" si="177"/>
        <v>#N/A</v>
      </c>
      <c r="AV253" s="164" t="e">
        <f t="shared" si="178"/>
        <v>#N/A</v>
      </c>
      <c r="AW253" s="165" t="e">
        <f t="shared" si="179"/>
        <v>#N/A</v>
      </c>
      <c r="AX253" s="154" t="e">
        <f t="shared" si="180"/>
        <v>#N/A</v>
      </c>
      <c r="AY253" s="154" t="e">
        <f t="shared" si="181"/>
        <v>#N/A</v>
      </c>
      <c r="AZ253" s="164" t="e">
        <f t="shared" si="182"/>
        <v>#N/A</v>
      </c>
      <c r="BA253" s="165" t="e">
        <f t="shared" si="183"/>
        <v>#N/A</v>
      </c>
      <c r="BB253" s="154" t="e">
        <f t="shared" si="184"/>
        <v>#N/A</v>
      </c>
      <c r="BC253" s="155" t="e">
        <f t="shared" si="185"/>
        <v>#N/A</v>
      </c>
      <c r="BD253" s="153" t="e">
        <f t="shared" si="186"/>
        <v>#N/A</v>
      </c>
      <c r="BE253" s="154" t="e">
        <f t="shared" si="187"/>
        <v>#N/A</v>
      </c>
      <c r="BF253" s="164" t="e">
        <f t="shared" si="188"/>
        <v>#N/A</v>
      </c>
      <c r="BG253" s="165" t="e">
        <f t="shared" si="189"/>
        <v>#N/A</v>
      </c>
      <c r="BH253" s="154" t="e">
        <f t="shared" si="190"/>
        <v>#N/A</v>
      </c>
      <c r="BI253" s="154" t="e">
        <f t="shared" si="191"/>
        <v>#N/A</v>
      </c>
      <c r="BJ253" s="164" t="e">
        <f t="shared" si="192"/>
        <v>#N/A</v>
      </c>
      <c r="BK253" s="165" t="e">
        <f t="shared" si="193"/>
        <v>#N/A</v>
      </c>
      <c r="BL253" s="154" t="e">
        <f t="shared" si="194"/>
        <v>#N/A</v>
      </c>
      <c r="BM253" s="154" t="e">
        <f t="shared" si="195"/>
        <v>#N/A</v>
      </c>
      <c r="BN253" s="164" t="e">
        <f t="shared" si="196"/>
        <v>#N/A</v>
      </c>
      <c r="BO253" s="165" t="e">
        <f t="shared" si="197"/>
        <v>#N/A</v>
      </c>
      <c r="BP253" s="154" t="e">
        <f t="shared" si="198"/>
        <v>#N/A</v>
      </c>
      <c r="BQ253" s="155" t="e">
        <f t="shared" si="199"/>
        <v>#N/A</v>
      </c>
      <c r="BR253" s="153" t="e">
        <f t="shared" si="200"/>
        <v>#N/A</v>
      </c>
      <c r="BS253" s="154" t="e">
        <f t="shared" si="201"/>
        <v>#N/A</v>
      </c>
      <c r="BT253" s="164" t="e">
        <f t="shared" si="202"/>
        <v>#N/A</v>
      </c>
      <c r="BU253" s="165" t="e">
        <f t="shared" si="203"/>
        <v>#N/A</v>
      </c>
      <c r="BV253" s="154" t="e">
        <f t="shared" si="204"/>
        <v>#N/A</v>
      </c>
      <c r="BW253" s="154" t="e">
        <f t="shared" si="205"/>
        <v>#N/A</v>
      </c>
      <c r="BX253" s="164" t="e">
        <f t="shared" si="206"/>
        <v>#N/A</v>
      </c>
      <c r="BY253" s="165" t="e">
        <f t="shared" si="207"/>
        <v>#N/A</v>
      </c>
      <c r="BZ253" s="154" t="e">
        <f t="shared" si="208"/>
        <v>#N/A</v>
      </c>
      <c r="CA253" s="154" t="e">
        <f t="shared" si="209"/>
        <v>#N/A</v>
      </c>
      <c r="CB253" s="164" t="e">
        <f t="shared" si="210"/>
        <v>#N/A</v>
      </c>
      <c r="CC253" s="165" t="e">
        <f t="shared" si="211"/>
        <v>#N/A</v>
      </c>
      <c r="CD253" s="154" t="e">
        <f t="shared" si="212"/>
        <v>#N/A</v>
      </c>
      <c r="CE253" s="155" t="e">
        <f t="shared" si="213"/>
        <v>#N/A</v>
      </c>
    </row>
    <row r="254" spans="2:83" s="59" customFormat="1" hidden="1" x14ac:dyDescent="0.2">
      <c r="B254" s="59" t="e">
        <f t="shared" si="148"/>
        <v>#N/A</v>
      </c>
      <c r="C254" s="67" t="e">
        <f t="shared" si="146"/>
        <v>#N/A</v>
      </c>
      <c r="D254" s="67"/>
      <c r="E254" s="67" t="e">
        <f>IF(C254&lt;&gt;" ",$B$9, " ")</f>
        <v>#N/A</v>
      </c>
      <c r="F254" s="68" t="e">
        <f>IF(C254&lt;&gt;" ",((10.4394*(($C254^1.852)/(($B$59^1.852)*(VLOOKUP($B$17,'Hidden Data'!$A$4:$E$17,(IF($B$18="SCH 40",3,IF($B$18="SCH 80",4,5))))^4.8655))*$B$16))+IF($B$15&lt;2,0,(10.4394*((($C$19/100*$C254)^1.852)/(($B$59^1.852)*(VLOOKUP($B$20,'Hidden Data'!$A$4:$E$17,(IF($B$21="SCH 40",3,IF($B$21="SCH 80",4,5))))^4.8655))*$B$19)))+IF($B$15&lt;3,0,(10.4394*((($C$22/100*$C254)^1.852)/(($B$59^1.852)*(VLOOKUP($B$23,'Hidden Data'!$A$4:$E$17,(IF($B$24="SCH 40",3,IF($B$24="SCH 80",4,5))))^4.8655))*$B$22)))+K254+L254+M254+P254+Q254+R254+S254+T254)*(1+$B$42/100), " ")</f>
        <v>#N/A</v>
      </c>
      <c r="G254" s="68" t="e">
        <f t="shared" si="147"/>
        <v>#N/A</v>
      </c>
      <c r="H254" s="68"/>
      <c r="I254" s="68" t="e">
        <f t="shared" si="149"/>
        <v>#N/A</v>
      </c>
      <c r="J254" s="68" t="e">
        <f>IF(C254&lt;&gt;" ",IF($B$48="Spider Valve",($C254/448.83*(('Spider Valve Sizing'!$B$10^2*19.64*$B$60*SQRT($B$49))/'Spider Valve Sizing'!$B$25))^2/(2*$B$60^2*(PI()/4*('Spider Valve Sizing'!$B$10/12)^2)^2*32.2),0)," ")</f>
        <v>#N/A</v>
      </c>
      <c r="K254" s="68" t="e">
        <f>IF(C254&lt;&gt;" ",(IF($B$26="No",0,(10.4394*(((1/$B$27*$C254)^1.852)/(($B$59^1.852)*(VLOOKUP($B$29,'Hidden Data'!$A$4:$E$17,(IF($B$30="SCH 40",3,IF($B$30="SCH 80",4,5))))^4.8655))*($B$28/3)))))," ")</f>
        <v>#N/A</v>
      </c>
      <c r="L254" s="67" t="e">
        <f t="shared" si="150"/>
        <v>#N/A</v>
      </c>
      <c r="M254" s="67" t="e">
        <f t="shared" si="151"/>
        <v>#N/A</v>
      </c>
      <c r="N254" s="69">
        <f>IF($B$48="Low Pressure Pipe",(IF($C254&lt;&gt;" ",($B$50*$AC$564)," ")),IF($B$48="Spider Valve",(IF($C254&lt;&gt;" ",(($B$60*(PI()/4*'Spider Valve Sizing'!$B$10^2)/144*SQRT(2*32.2*$B$49))*448.83)/(('Spider Valve Sizing'!$B$10^2*19.64*$B$60*SQRT($B$49))/'Spider Valve Sizing'!$B$25)," ")),IF(AND(OR($B$48="Non-Pressurized",$B$48="force main")=TRUE,$C$49="yes"),$F$49,NA())))</f>
        <v>30</v>
      </c>
      <c r="O254" s="68" t="e">
        <f t="shared" si="152"/>
        <v>#N/A</v>
      </c>
      <c r="P254" s="68" t="e">
        <f>IF($C254&lt;&gt;" ",IF($A$34="",0,(10.4394*((($C254*$D$34/100)^1.852)/(($B$59^1.852)*(VLOOKUP($B$34,'Hidden Data'!$A$4:$E$17,(IF($B$18="SCH 40",3,IF($B$18="SCH 80",4,5))))^4.8655))*'Hidden Data'!$E$118)))," ")</f>
        <v>#N/A</v>
      </c>
      <c r="Q254" s="68" t="e">
        <f>IF($C254&lt;&gt;" ",IF($A$35="",0,(10.4394*((($C254*$D$35/100)^1.852)/(($B$59^1.852)*(VLOOKUP($B$35,'Hidden Data'!$A$4:$E$17,(IF($B$18="SCH 40",3,IF($B$18="SCH 80",4,5))))^4.8655))*'Hidden Data'!$E$119)))," ")</f>
        <v>#N/A</v>
      </c>
      <c r="R254" s="68" t="e">
        <f>IF($C254&lt;&gt;" ",IF($A$36="",0,(10.4394*((($C254*$D$36/100)^1.852)/(($B$59^1.852)*(VLOOKUP($B$36,'Hidden Data'!$A$4:$E$17,(IF($B$18="SCH 40",3,IF($B$18="SCH 80",4,5))))^4.8655))*'Hidden Data'!$E$120)))," ")</f>
        <v>#N/A</v>
      </c>
      <c r="S254" s="68" t="e">
        <f>IF($C254&lt;&gt;" ",IF($A$37="",0,(10.4394*((($C254*$D$37/100)^1.852)/(($B$59^1.852)*(VLOOKUP($B$37,'Hidden Data'!$A$4:$E$17,(IF($B$18="SCH 40",3,IF($B$18="SCH 80",4,5))))^4.8655))*'Hidden Data'!$E$121)))," ")</f>
        <v>#N/A</v>
      </c>
      <c r="T254" s="68" t="e">
        <f>IF($C254&lt;&gt;" ",IF($A$38="",0,(10.4394*((($C254*$D$38/100)^1.852)/(($B$59^1.852)*(VLOOKUP($B$38,'Hidden Data'!$A$4:$E$17,(IF($B$18="SCH 40",3,IF($B$18="SCH 80",4,5))))^4.8655))*'Hidden Data'!$E$122)))," ")</f>
        <v>#N/A</v>
      </c>
      <c r="U254" s="67" t="e">
        <f t="shared" si="153"/>
        <v>#N/A</v>
      </c>
      <c r="V254" s="175" t="e">
        <f t="shared" si="154"/>
        <v>#N/A</v>
      </c>
      <c r="W254" s="175" t="e">
        <f t="shared" si="155"/>
        <v>#N/A</v>
      </c>
      <c r="Z254" s="141" t="e">
        <f t="shared" si="156"/>
        <v>#N/A</v>
      </c>
      <c r="AA254" s="141" t="e">
        <f t="shared" si="157"/>
        <v>#N/A</v>
      </c>
      <c r="AB254" s="153" t="e">
        <f t="shared" si="158"/>
        <v>#N/A</v>
      </c>
      <c r="AC254" s="154" t="e">
        <f t="shared" si="159"/>
        <v>#N/A</v>
      </c>
      <c r="AD254" s="164" t="e">
        <f t="shared" si="160"/>
        <v>#N/A</v>
      </c>
      <c r="AE254" s="165" t="e">
        <f t="shared" si="161"/>
        <v>#N/A</v>
      </c>
      <c r="AF254" s="154" t="e">
        <f t="shared" si="162"/>
        <v>#N/A</v>
      </c>
      <c r="AG254" s="154" t="e">
        <f t="shared" si="163"/>
        <v>#N/A</v>
      </c>
      <c r="AH254" s="164" t="e">
        <f t="shared" si="164"/>
        <v>#N/A</v>
      </c>
      <c r="AI254" s="165" t="e">
        <f t="shared" si="165"/>
        <v>#N/A</v>
      </c>
      <c r="AJ254" s="154" t="e">
        <f t="shared" si="166"/>
        <v>#N/A</v>
      </c>
      <c r="AK254" s="154" t="e">
        <f t="shared" si="167"/>
        <v>#N/A</v>
      </c>
      <c r="AL254" s="164" t="e">
        <f t="shared" si="168"/>
        <v>#N/A</v>
      </c>
      <c r="AM254" s="165" t="e">
        <f t="shared" si="169"/>
        <v>#N/A</v>
      </c>
      <c r="AN254" s="154" t="e">
        <f t="shared" si="170"/>
        <v>#N/A</v>
      </c>
      <c r="AO254" s="155" t="e">
        <f t="shared" si="171"/>
        <v>#N/A</v>
      </c>
      <c r="AP254" s="153" t="e">
        <f t="shared" si="172"/>
        <v>#N/A</v>
      </c>
      <c r="AQ254" s="154" t="e">
        <f t="shared" si="173"/>
        <v>#N/A</v>
      </c>
      <c r="AR254" s="164" t="e">
        <f t="shared" si="174"/>
        <v>#N/A</v>
      </c>
      <c r="AS254" s="165" t="e">
        <f t="shared" si="175"/>
        <v>#N/A</v>
      </c>
      <c r="AT254" s="154" t="e">
        <f t="shared" si="176"/>
        <v>#N/A</v>
      </c>
      <c r="AU254" s="154" t="e">
        <f t="shared" si="177"/>
        <v>#N/A</v>
      </c>
      <c r="AV254" s="164" t="e">
        <f t="shared" si="178"/>
        <v>#N/A</v>
      </c>
      <c r="AW254" s="165" t="e">
        <f t="shared" si="179"/>
        <v>#N/A</v>
      </c>
      <c r="AX254" s="154" t="e">
        <f t="shared" si="180"/>
        <v>#N/A</v>
      </c>
      <c r="AY254" s="154" t="e">
        <f t="shared" si="181"/>
        <v>#N/A</v>
      </c>
      <c r="AZ254" s="164" t="e">
        <f t="shared" si="182"/>
        <v>#N/A</v>
      </c>
      <c r="BA254" s="165" t="e">
        <f t="shared" si="183"/>
        <v>#N/A</v>
      </c>
      <c r="BB254" s="154" t="e">
        <f t="shared" si="184"/>
        <v>#N/A</v>
      </c>
      <c r="BC254" s="155" t="e">
        <f t="shared" si="185"/>
        <v>#N/A</v>
      </c>
      <c r="BD254" s="153" t="e">
        <f t="shared" si="186"/>
        <v>#N/A</v>
      </c>
      <c r="BE254" s="154" t="e">
        <f t="shared" si="187"/>
        <v>#N/A</v>
      </c>
      <c r="BF254" s="164" t="e">
        <f t="shared" si="188"/>
        <v>#N/A</v>
      </c>
      <c r="BG254" s="165" t="e">
        <f t="shared" si="189"/>
        <v>#N/A</v>
      </c>
      <c r="BH254" s="154" t="e">
        <f t="shared" si="190"/>
        <v>#N/A</v>
      </c>
      <c r="BI254" s="154" t="e">
        <f t="shared" si="191"/>
        <v>#N/A</v>
      </c>
      <c r="BJ254" s="164" t="e">
        <f t="shared" si="192"/>
        <v>#N/A</v>
      </c>
      <c r="BK254" s="165" t="e">
        <f t="shared" si="193"/>
        <v>#N/A</v>
      </c>
      <c r="BL254" s="154" t="e">
        <f t="shared" si="194"/>
        <v>#N/A</v>
      </c>
      <c r="BM254" s="154" t="e">
        <f t="shared" si="195"/>
        <v>#N/A</v>
      </c>
      <c r="BN254" s="164" t="e">
        <f t="shared" si="196"/>
        <v>#N/A</v>
      </c>
      <c r="BO254" s="165" t="e">
        <f t="shared" si="197"/>
        <v>#N/A</v>
      </c>
      <c r="BP254" s="154" t="e">
        <f t="shared" si="198"/>
        <v>#N/A</v>
      </c>
      <c r="BQ254" s="155" t="e">
        <f t="shared" si="199"/>
        <v>#N/A</v>
      </c>
      <c r="BR254" s="153" t="e">
        <f t="shared" si="200"/>
        <v>#N/A</v>
      </c>
      <c r="BS254" s="154" t="e">
        <f t="shared" si="201"/>
        <v>#N/A</v>
      </c>
      <c r="BT254" s="164" t="e">
        <f t="shared" si="202"/>
        <v>#N/A</v>
      </c>
      <c r="BU254" s="165" t="e">
        <f t="shared" si="203"/>
        <v>#N/A</v>
      </c>
      <c r="BV254" s="154" t="e">
        <f t="shared" si="204"/>
        <v>#N/A</v>
      </c>
      <c r="BW254" s="154" t="e">
        <f t="shared" si="205"/>
        <v>#N/A</v>
      </c>
      <c r="BX254" s="164" t="e">
        <f t="shared" si="206"/>
        <v>#N/A</v>
      </c>
      <c r="BY254" s="165" t="e">
        <f t="shared" si="207"/>
        <v>#N/A</v>
      </c>
      <c r="BZ254" s="154" t="e">
        <f t="shared" si="208"/>
        <v>#N/A</v>
      </c>
      <c r="CA254" s="154" t="e">
        <f t="shared" si="209"/>
        <v>#N/A</v>
      </c>
      <c r="CB254" s="164" t="e">
        <f t="shared" si="210"/>
        <v>#N/A</v>
      </c>
      <c r="CC254" s="165" t="e">
        <f t="shared" si="211"/>
        <v>#N/A</v>
      </c>
      <c r="CD254" s="154" t="e">
        <f t="shared" si="212"/>
        <v>#N/A</v>
      </c>
      <c r="CE254" s="155" t="e">
        <f t="shared" si="213"/>
        <v>#N/A</v>
      </c>
    </row>
    <row r="255" spans="2:83" s="59" customFormat="1" hidden="1" x14ac:dyDescent="0.2">
      <c r="B255" s="59" t="e">
        <f t="shared" si="148"/>
        <v>#N/A</v>
      </c>
      <c r="C255" s="67" t="e">
        <f t="shared" si="146"/>
        <v>#N/A</v>
      </c>
      <c r="D255" s="67"/>
      <c r="E255" s="67" t="e">
        <f>IF(C255&lt;&gt;" ",$B$9, " ")</f>
        <v>#N/A</v>
      </c>
      <c r="F255" s="68" t="e">
        <f>IF(C255&lt;&gt;" ",((10.4394*(($C255^1.852)/(($B$59^1.852)*(VLOOKUP($B$17,'Hidden Data'!$A$4:$E$17,(IF($B$18="SCH 40",3,IF($B$18="SCH 80",4,5))))^4.8655))*$B$16))+IF($B$15&lt;2,0,(10.4394*((($C$19/100*$C255)^1.852)/(($B$59^1.852)*(VLOOKUP($B$20,'Hidden Data'!$A$4:$E$17,(IF($B$21="SCH 40",3,IF($B$21="SCH 80",4,5))))^4.8655))*$B$19)))+IF($B$15&lt;3,0,(10.4394*((($C$22/100*$C255)^1.852)/(($B$59^1.852)*(VLOOKUP($B$23,'Hidden Data'!$A$4:$E$17,(IF($B$24="SCH 40",3,IF($B$24="SCH 80",4,5))))^4.8655))*$B$22)))+K255+L255+M255+P255+Q255+R255+S255+T255)*(1+$B$42/100), " ")</f>
        <v>#N/A</v>
      </c>
      <c r="G255" s="68" t="e">
        <f t="shared" si="147"/>
        <v>#N/A</v>
      </c>
      <c r="H255" s="68"/>
      <c r="I255" s="68" t="e">
        <f t="shared" si="149"/>
        <v>#N/A</v>
      </c>
      <c r="J255" s="68" t="e">
        <f>IF(C255&lt;&gt;" ",IF($B$48="Spider Valve",($C255/448.83*(('Spider Valve Sizing'!$B$10^2*19.64*$B$60*SQRT($B$49))/'Spider Valve Sizing'!$B$25))^2/(2*$B$60^2*(PI()/4*('Spider Valve Sizing'!$B$10/12)^2)^2*32.2),0)," ")</f>
        <v>#N/A</v>
      </c>
      <c r="K255" s="68" t="e">
        <f>IF(C255&lt;&gt;" ",(IF($B$26="No",0,(10.4394*(((1/$B$27*$C255)^1.852)/(($B$59^1.852)*(VLOOKUP($B$29,'Hidden Data'!$A$4:$E$17,(IF($B$30="SCH 40",3,IF($B$30="SCH 80",4,5))))^4.8655))*($B$28/3)))))," ")</f>
        <v>#N/A</v>
      </c>
      <c r="L255" s="67" t="e">
        <f t="shared" si="150"/>
        <v>#N/A</v>
      </c>
      <c r="M255" s="67" t="e">
        <f t="shared" si="151"/>
        <v>#N/A</v>
      </c>
      <c r="N255" s="69">
        <f>IF($B$48="Low Pressure Pipe",(IF($C255&lt;&gt;" ",($B$50*$AC$564)," ")),IF($B$48="Spider Valve",(IF($C255&lt;&gt;" ",(($B$60*(PI()/4*'Spider Valve Sizing'!$B$10^2)/144*SQRT(2*32.2*$B$49))*448.83)/(('Spider Valve Sizing'!$B$10^2*19.64*$B$60*SQRT($B$49))/'Spider Valve Sizing'!$B$25)," ")),IF(AND(OR($B$48="Non-Pressurized",$B$48="force main")=TRUE,$C$49="yes"),$F$49,NA())))</f>
        <v>30</v>
      </c>
      <c r="O255" s="68" t="e">
        <f t="shared" si="152"/>
        <v>#N/A</v>
      </c>
      <c r="P255" s="68" t="e">
        <f>IF($C255&lt;&gt;" ",IF($A$34="",0,(10.4394*((($C255*$D$34/100)^1.852)/(($B$59^1.852)*(VLOOKUP($B$34,'Hidden Data'!$A$4:$E$17,(IF($B$18="SCH 40",3,IF($B$18="SCH 80",4,5))))^4.8655))*'Hidden Data'!$E$118)))," ")</f>
        <v>#N/A</v>
      </c>
      <c r="Q255" s="68" t="e">
        <f>IF($C255&lt;&gt;" ",IF($A$35="",0,(10.4394*((($C255*$D$35/100)^1.852)/(($B$59^1.852)*(VLOOKUP($B$35,'Hidden Data'!$A$4:$E$17,(IF($B$18="SCH 40",3,IF($B$18="SCH 80",4,5))))^4.8655))*'Hidden Data'!$E$119)))," ")</f>
        <v>#N/A</v>
      </c>
      <c r="R255" s="68" t="e">
        <f>IF($C255&lt;&gt;" ",IF($A$36="",0,(10.4394*((($C255*$D$36/100)^1.852)/(($B$59^1.852)*(VLOOKUP($B$36,'Hidden Data'!$A$4:$E$17,(IF($B$18="SCH 40",3,IF($B$18="SCH 80",4,5))))^4.8655))*'Hidden Data'!$E$120)))," ")</f>
        <v>#N/A</v>
      </c>
      <c r="S255" s="68" t="e">
        <f>IF($C255&lt;&gt;" ",IF($A$37="",0,(10.4394*((($C255*$D$37/100)^1.852)/(($B$59^1.852)*(VLOOKUP($B$37,'Hidden Data'!$A$4:$E$17,(IF($B$18="SCH 40",3,IF($B$18="SCH 80",4,5))))^4.8655))*'Hidden Data'!$E$121)))," ")</f>
        <v>#N/A</v>
      </c>
      <c r="T255" s="68" t="e">
        <f>IF($C255&lt;&gt;" ",IF($A$38="",0,(10.4394*((($C255*$D$38/100)^1.852)/(($B$59^1.852)*(VLOOKUP($B$38,'Hidden Data'!$A$4:$E$17,(IF($B$18="SCH 40",3,IF($B$18="SCH 80",4,5))))^4.8655))*'Hidden Data'!$E$122)))," ")</f>
        <v>#N/A</v>
      </c>
      <c r="U255" s="67" t="e">
        <f t="shared" si="153"/>
        <v>#N/A</v>
      </c>
      <c r="V255" s="175" t="e">
        <f t="shared" si="154"/>
        <v>#N/A</v>
      </c>
      <c r="W255" s="175" t="e">
        <f t="shared" si="155"/>
        <v>#N/A</v>
      </c>
      <c r="Z255" s="141" t="e">
        <f t="shared" si="156"/>
        <v>#N/A</v>
      </c>
      <c r="AA255" s="141" t="e">
        <f t="shared" si="157"/>
        <v>#N/A</v>
      </c>
      <c r="AB255" s="153" t="e">
        <f t="shared" si="158"/>
        <v>#N/A</v>
      </c>
      <c r="AC255" s="154" t="e">
        <f t="shared" si="159"/>
        <v>#N/A</v>
      </c>
      <c r="AD255" s="164" t="e">
        <f t="shared" si="160"/>
        <v>#N/A</v>
      </c>
      <c r="AE255" s="165" t="e">
        <f t="shared" si="161"/>
        <v>#N/A</v>
      </c>
      <c r="AF255" s="154" t="e">
        <f t="shared" si="162"/>
        <v>#N/A</v>
      </c>
      <c r="AG255" s="154" t="e">
        <f t="shared" si="163"/>
        <v>#N/A</v>
      </c>
      <c r="AH255" s="164" t="e">
        <f t="shared" si="164"/>
        <v>#N/A</v>
      </c>
      <c r="AI255" s="165" t="e">
        <f t="shared" si="165"/>
        <v>#N/A</v>
      </c>
      <c r="AJ255" s="154" t="e">
        <f t="shared" si="166"/>
        <v>#N/A</v>
      </c>
      <c r="AK255" s="154" t="e">
        <f t="shared" si="167"/>
        <v>#N/A</v>
      </c>
      <c r="AL255" s="164" t="e">
        <f t="shared" si="168"/>
        <v>#N/A</v>
      </c>
      <c r="AM255" s="165" t="e">
        <f t="shared" si="169"/>
        <v>#N/A</v>
      </c>
      <c r="AN255" s="154" t="e">
        <f t="shared" si="170"/>
        <v>#N/A</v>
      </c>
      <c r="AO255" s="155" t="e">
        <f t="shared" si="171"/>
        <v>#N/A</v>
      </c>
      <c r="AP255" s="153" t="e">
        <f t="shared" si="172"/>
        <v>#N/A</v>
      </c>
      <c r="AQ255" s="154" t="e">
        <f t="shared" si="173"/>
        <v>#N/A</v>
      </c>
      <c r="AR255" s="164" t="e">
        <f t="shared" si="174"/>
        <v>#N/A</v>
      </c>
      <c r="AS255" s="165" t="e">
        <f t="shared" si="175"/>
        <v>#N/A</v>
      </c>
      <c r="AT255" s="154" t="e">
        <f t="shared" si="176"/>
        <v>#N/A</v>
      </c>
      <c r="AU255" s="154" t="e">
        <f t="shared" si="177"/>
        <v>#N/A</v>
      </c>
      <c r="AV255" s="164" t="e">
        <f t="shared" si="178"/>
        <v>#N/A</v>
      </c>
      <c r="AW255" s="165" t="e">
        <f t="shared" si="179"/>
        <v>#N/A</v>
      </c>
      <c r="AX255" s="154" t="e">
        <f t="shared" si="180"/>
        <v>#N/A</v>
      </c>
      <c r="AY255" s="154" t="e">
        <f t="shared" si="181"/>
        <v>#N/A</v>
      </c>
      <c r="AZ255" s="164" t="e">
        <f t="shared" si="182"/>
        <v>#N/A</v>
      </c>
      <c r="BA255" s="165" t="e">
        <f t="shared" si="183"/>
        <v>#N/A</v>
      </c>
      <c r="BB255" s="154" t="e">
        <f t="shared" si="184"/>
        <v>#N/A</v>
      </c>
      <c r="BC255" s="155" t="e">
        <f t="shared" si="185"/>
        <v>#N/A</v>
      </c>
      <c r="BD255" s="153" t="e">
        <f t="shared" si="186"/>
        <v>#N/A</v>
      </c>
      <c r="BE255" s="154" t="e">
        <f t="shared" si="187"/>
        <v>#N/A</v>
      </c>
      <c r="BF255" s="164" t="e">
        <f t="shared" si="188"/>
        <v>#N/A</v>
      </c>
      <c r="BG255" s="165" t="e">
        <f t="shared" si="189"/>
        <v>#N/A</v>
      </c>
      <c r="BH255" s="154" t="e">
        <f t="shared" si="190"/>
        <v>#N/A</v>
      </c>
      <c r="BI255" s="154" t="e">
        <f t="shared" si="191"/>
        <v>#N/A</v>
      </c>
      <c r="BJ255" s="164" t="e">
        <f t="shared" si="192"/>
        <v>#N/A</v>
      </c>
      <c r="BK255" s="165" t="e">
        <f t="shared" si="193"/>
        <v>#N/A</v>
      </c>
      <c r="BL255" s="154" t="e">
        <f t="shared" si="194"/>
        <v>#N/A</v>
      </c>
      <c r="BM255" s="154" t="e">
        <f t="shared" si="195"/>
        <v>#N/A</v>
      </c>
      <c r="BN255" s="164" t="e">
        <f t="shared" si="196"/>
        <v>#N/A</v>
      </c>
      <c r="BO255" s="165" t="e">
        <f t="shared" si="197"/>
        <v>#N/A</v>
      </c>
      <c r="BP255" s="154" t="e">
        <f t="shared" si="198"/>
        <v>#N/A</v>
      </c>
      <c r="BQ255" s="155" t="e">
        <f t="shared" si="199"/>
        <v>#N/A</v>
      </c>
      <c r="BR255" s="153" t="e">
        <f t="shared" si="200"/>
        <v>#N/A</v>
      </c>
      <c r="BS255" s="154" t="e">
        <f t="shared" si="201"/>
        <v>#N/A</v>
      </c>
      <c r="BT255" s="164" t="e">
        <f t="shared" si="202"/>
        <v>#N/A</v>
      </c>
      <c r="BU255" s="165" t="e">
        <f t="shared" si="203"/>
        <v>#N/A</v>
      </c>
      <c r="BV255" s="154" t="e">
        <f t="shared" si="204"/>
        <v>#N/A</v>
      </c>
      <c r="BW255" s="154" t="e">
        <f t="shared" si="205"/>
        <v>#N/A</v>
      </c>
      <c r="BX255" s="164" t="e">
        <f t="shared" si="206"/>
        <v>#N/A</v>
      </c>
      <c r="BY255" s="165" t="e">
        <f t="shared" si="207"/>
        <v>#N/A</v>
      </c>
      <c r="BZ255" s="154" t="e">
        <f t="shared" si="208"/>
        <v>#N/A</v>
      </c>
      <c r="CA255" s="154" t="e">
        <f t="shared" si="209"/>
        <v>#N/A</v>
      </c>
      <c r="CB255" s="164" t="e">
        <f t="shared" si="210"/>
        <v>#N/A</v>
      </c>
      <c r="CC255" s="165" t="e">
        <f t="shared" si="211"/>
        <v>#N/A</v>
      </c>
      <c r="CD255" s="154" t="e">
        <f t="shared" si="212"/>
        <v>#N/A</v>
      </c>
      <c r="CE255" s="155" t="e">
        <f t="shared" si="213"/>
        <v>#N/A</v>
      </c>
    </row>
    <row r="256" spans="2:83" s="59" customFormat="1" hidden="1" x14ac:dyDescent="0.2">
      <c r="B256" s="59" t="e">
        <f t="shared" si="148"/>
        <v>#N/A</v>
      </c>
      <c r="C256" s="67" t="e">
        <f t="shared" si="146"/>
        <v>#N/A</v>
      </c>
      <c r="D256" s="67"/>
      <c r="E256" s="67" t="e">
        <f>IF(C256&lt;&gt;" ",$B$9, " ")</f>
        <v>#N/A</v>
      </c>
      <c r="F256" s="68" t="e">
        <f>IF(C256&lt;&gt;" ",((10.4394*(($C256^1.852)/(($B$59^1.852)*(VLOOKUP($B$17,'Hidden Data'!$A$4:$E$17,(IF($B$18="SCH 40",3,IF($B$18="SCH 80",4,5))))^4.8655))*$B$16))+IF($B$15&lt;2,0,(10.4394*((($C$19/100*$C256)^1.852)/(($B$59^1.852)*(VLOOKUP($B$20,'Hidden Data'!$A$4:$E$17,(IF($B$21="SCH 40",3,IF($B$21="SCH 80",4,5))))^4.8655))*$B$19)))+IF($B$15&lt;3,0,(10.4394*((($C$22/100*$C256)^1.852)/(($B$59^1.852)*(VLOOKUP($B$23,'Hidden Data'!$A$4:$E$17,(IF($B$24="SCH 40",3,IF($B$24="SCH 80",4,5))))^4.8655))*$B$22)))+K256+L256+M256+P256+Q256+R256+S256+T256)*(1+$B$42/100), " ")</f>
        <v>#N/A</v>
      </c>
      <c r="G256" s="68" t="e">
        <f t="shared" si="147"/>
        <v>#N/A</v>
      </c>
      <c r="H256" s="68"/>
      <c r="I256" s="68" t="e">
        <f t="shared" si="149"/>
        <v>#N/A</v>
      </c>
      <c r="J256" s="68" t="e">
        <f>IF(C256&lt;&gt;" ",IF($B$48="Spider Valve",($C256/448.83*(('Spider Valve Sizing'!$B$10^2*19.64*$B$60*SQRT($B$49))/'Spider Valve Sizing'!$B$25))^2/(2*$B$60^2*(PI()/4*('Spider Valve Sizing'!$B$10/12)^2)^2*32.2),0)," ")</f>
        <v>#N/A</v>
      </c>
      <c r="K256" s="68" t="e">
        <f>IF(C256&lt;&gt;" ",(IF($B$26="No",0,(10.4394*(((1/$B$27*$C256)^1.852)/(($B$59^1.852)*(VLOOKUP($B$29,'Hidden Data'!$A$4:$E$17,(IF($B$30="SCH 40",3,IF($B$30="SCH 80",4,5))))^4.8655))*($B$28/3)))))," ")</f>
        <v>#N/A</v>
      </c>
      <c r="L256" s="67" t="e">
        <f t="shared" si="150"/>
        <v>#N/A</v>
      </c>
      <c r="M256" s="67" t="e">
        <f t="shared" si="151"/>
        <v>#N/A</v>
      </c>
      <c r="N256" s="69">
        <f>IF($B$48="Low Pressure Pipe",(IF($C256&lt;&gt;" ",($B$50*$AC$564)," ")),IF($B$48="Spider Valve",(IF($C256&lt;&gt;" ",(($B$60*(PI()/4*'Spider Valve Sizing'!$B$10^2)/144*SQRT(2*32.2*$B$49))*448.83)/(('Spider Valve Sizing'!$B$10^2*19.64*$B$60*SQRT($B$49))/'Spider Valve Sizing'!$B$25)," ")),IF(AND(OR($B$48="Non-Pressurized",$B$48="force main")=TRUE,$C$49="yes"),$F$49,NA())))</f>
        <v>30</v>
      </c>
      <c r="O256" s="68" t="e">
        <f t="shared" si="152"/>
        <v>#N/A</v>
      </c>
      <c r="P256" s="68" t="e">
        <f>IF($C256&lt;&gt;" ",IF($A$34="",0,(10.4394*((($C256*$D$34/100)^1.852)/(($B$59^1.852)*(VLOOKUP($B$34,'Hidden Data'!$A$4:$E$17,(IF($B$18="SCH 40",3,IF($B$18="SCH 80",4,5))))^4.8655))*'Hidden Data'!$E$118)))," ")</f>
        <v>#N/A</v>
      </c>
      <c r="Q256" s="68" t="e">
        <f>IF($C256&lt;&gt;" ",IF($A$35="",0,(10.4394*((($C256*$D$35/100)^1.852)/(($B$59^1.852)*(VLOOKUP($B$35,'Hidden Data'!$A$4:$E$17,(IF($B$18="SCH 40",3,IF($B$18="SCH 80",4,5))))^4.8655))*'Hidden Data'!$E$119)))," ")</f>
        <v>#N/A</v>
      </c>
      <c r="R256" s="68" t="e">
        <f>IF($C256&lt;&gt;" ",IF($A$36="",0,(10.4394*((($C256*$D$36/100)^1.852)/(($B$59^1.852)*(VLOOKUP($B$36,'Hidden Data'!$A$4:$E$17,(IF($B$18="SCH 40",3,IF($B$18="SCH 80",4,5))))^4.8655))*'Hidden Data'!$E$120)))," ")</f>
        <v>#N/A</v>
      </c>
      <c r="S256" s="68" t="e">
        <f>IF($C256&lt;&gt;" ",IF($A$37="",0,(10.4394*((($C256*$D$37/100)^1.852)/(($B$59^1.852)*(VLOOKUP($B$37,'Hidden Data'!$A$4:$E$17,(IF($B$18="SCH 40",3,IF($B$18="SCH 80",4,5))))^4.8655))*'Hidden Data'!$E$121)))," ")</f>
        <v>#N/A</v>
      </c>
      <c r="T256" s="68" t="e">
        <f>IF($C256&lt;&gt;" ",IF($A$38="",0,(10.4394*((($C256*$D$38/100)^1.852)/(($B$59^1.852)*(VLOOKUP($B$38,'Hidden Data'!$A$4:$E$17,(IF($B$18="SCH 40",3,IF($B$18="SCH 80",4,5))))^4.8655))*'Hidden Data'!$E$122)))," ")</f>
        <v>#N/A</v>
      </c>
      <c r="U256" s="67" t="e">
        <f t="shared" si="153"/>
        <v>#N/A</v>
      </c>
      <c r="V256" s="175" t="e">
        <f t="shared" si="154"/>
        <v>#N/A</v>
      </c>
      <c r="W256" s="175" t="e">
        <f t="shared" si="155"/>
        <v>#N/A</v>
      </c>
      <c r="Z256" s="141" t="e">
        <f t="shared" si="156"/>
        <v>#N/A</v>
      </c>
      <c r="AA256" s="141" t="e">
        <f t="shared" si="157"/>
        <v>#N/A</v>
      </c>
      <c r="AB256" s="153" t="e">
        <f t="shared" si="158"/>
        <v>#N/A</v>
      </c>
      <c r="AC256" s="154" t="e">
        <f t="shared" si="159"/>
        <v>#N/A</v>
      </c>
      <c r="AD256" s="164" t="e">
        <f t="shared" si="160"/>
        <v>#N/A</v>
      </c>
      <c r="AE256" s="165" t="e">
        <f t="shared" si="161"/>
        <v>#N/A</v>
      </c>
      <c r="AF256" s="154" t="e">
        <f t="shared" si="162"/>
        <v>#N/A</v>
      </c>
      <c r="AG256" s="154" t="e">
        <f t="shared" si="163"/>
        <v>#N/A</v>
      </c>
      <c r="AH256" s="164" t="e">
        <f t="shared" si="164"/>
        <v>#N/A</v>
      </c>
      <c r="AI256" s="165" t="e">
        <f t="shared" si="165"/>
        <v>#N/A</v>
      </c>
      <c r="AJ256" s="154" t="e">
        <f t="shared" si="166"/>
        <v>#N/A</v>
      </c>
      <c r="AK256" s="154" t="e">
        <f t="shared" si="167"/>
        <v>#N/A</v>
      </c>
      <c r="AL256" s="164" t="e">
        <f t="shared" si="168"/>
        <v>#N/A</v>
      </c>
      <c r="AM256" s="165" t="e">
        <f t="shared" si="169"/>
        <v>#N/A</v>
      </c>
      <c r="AN256" s="154" t="e">
        <f t="shared" si="170"/>
        <v>#N/A</v>
      </c>
      <c r="AO256" s="155" t="e">
        <f t="shared" si="171"/>
        <v>#N/A</v>
      </c>
      <c r="AP256" s="153" t="e">
        <f t="shared" si="172"/>
        <v>#N/A</v>
      </c>
      <c r="AQ256" s="154" t="e">
        <f t="shared" si="173"/>
        <v>#N/A</v>
      </c>
      <c r="AR256" s="164" t="e">
        <f t="shared" si="174"/>
        <v>#N/A</v>
      </c>
      <c r="AS256" s="165" t="e">
        <f t="shared" si="175"/>
        <v>#N/A</v>
      </c>
      <c r="AT256" s="154" t="e">
        <f t="shared" si="176"/>
        <v>#N/A</v>
      </c>
      <c r="AU256" s="154" t="e">
        <f t="shared" si="177"/>
        <v>#N/A</v>
      </c>
      <c r="AV256" s="164" t="e">
        <f t="shared" si="178"/>
        <v>#N/A</v>
      </c>
      <c r="AW256" s="165" t="e">
        <f t="shared" si="179"/>
        <v>#N/A</v>
      </c>
      <c r="AX256" s="154" t="e">
        <f t="shared" si="180"/>
        <v>#N/A</v>
      </c>
      <c r="AY256" s="154" t="e">
        <f t="shared" si="181"/>
        <v>#N/A</v>
      </c>
      <c r="AZ256" s="164" t="e">
        <f t="shared" si="182"/>
        <v>#N/A</v>
      </c>
      <c r="BA256" s="165" t="e">
        <f t="shared" si="183"/>
        <v>#N/A</v>
      </c>
      <c r="BB256" s="154" t="e">
        <f t="shared" si="184"/>
        <v>#N/A</v>
      </c>
      <c r="BC256" s="155" t="e">
        <f t="shared" si="185"/>
        <v>#N/A</v>
      </c>
      <c r="BD256" s="153" t="e">
        <f t="shared" si="186"/>
        <v>#N/A</v>
      </c>
      <c r="BE256" s="154" t="e">
        <f t="shared" si="187"/>
        <v>#N/A</v>
      </c>
      <c r="BF256" s="164" t="e">
        <f t="shared" si="188"/>
        <v>#N/A</v>
      </c>
      <c r="BG256" s="165" t="e">
        <f t="shared" si="189"/>
        <v>#N/A</v>
      </c>
      <c r="BH256" s="154" t="e">
        <f t="shared" si="190"/>
        <v>#N/A</v>
      </c>
      <c r="BI256" s="154" t="e">
        <f t="shared" si="191"/>
        <v>#N/A</v>
      </c>
      <c r="BJ256" s="164" t="e">
        <f t="shared" si="192"/>
        <v>#N/A</v>
      </c>
      <c r="BK256" s="165" t="e">
        <f t="shared" si="193"/>
        <v>#N/A</v>
      </c>
      <c r="BL256" s="154" t="e">
        <f t="shared" si="194"/>
        <v>#N/A</v>
      </c>
      <c r="BM256" s="154" t="e">
        <f t="shared" si="195"/>
        <v>#N/A</v>
      </c>
      <c r="BN256" s="164" t="e">
        <f t="shared" si="196"/>
        <v>#N/A</v>
      </c>
      <c r="BO256" s="165" t="e">
        <f t="shared" si="197"/>
        <v>#N/A</v>
      </c>
      <c r="BP256" s="154" t="e">
        <f t="shared" si="198"/>
        <v>#N/A</v>
      </c>
      <c r="BQ256" s="155" t="e">
        <f t="shared" si="199"/>
        <v>#N/A</v>
      </c>
      <c r="BR256" s="153" t="e">
        <f t="shared" si="200"/>
        <v>#N/A</v>
      </c>
      <c r="BS256" s="154" t="e">
        <f t="shared" si="201"/>
        <v>#N/A</v>
      </c>
      <c r="BT256" s="164" t="e">
        <f t="shared" si="202"/>
        <v>#N/A</v>
      </c>
      <c r="BU256" s="165" t="e">
        <f t="shared" si="203"/>
        <v>#N/A</v>
      </c>
      <c r="BV256" s="154" t="e">
        <f t="shared" si="204"/>
        <v>#N/A</v>
      </c>
      <c r="BW256" s="154" t="e">
        <f t="shared" si="205"/>
        <v>#N/A</v>
      </c>
      <c r="BX256" s="164" t="e">
        <f t="shared" si="206"/>
        <v>#N/A</v>
      </c>
      <c r="BY256" s="165" t="e">
        <f t="shared" si="207"/>
        <v>#N/A</v>
      </c>
      <c r="BZ256" s="154" t="e">
        <f t="shared" si="208"/>
        <v>#N/A</v>
      </c>
      <c r="CA256" s="154" t="e">
        <f t="shared" si="209"/>
        <v>#N/A</v>
      </c>
      <c r="CB256" s="164" t="e">
        <f t="shared" si="210"/>
        <v>#N/A</v>
      </c>
      <c r="CC256" s="165" t="e">
        <f t="shared" si="211"/>
        <v>#N/A</v>
      </c>
      <c r="CD256" s="154" t="e">
        <f t="shared" si="212"/>
        <v>#N/A</v>
      </c>
      <c r="CE256" s="155" t="e">
        <f t="shared" si="213"/>
        <v>#N/A</v>
      </c>
    </row>
    <row r="257" spans="2:83" s="59" customFormat="1" hidden="1" x14ac:dyDescent="0.2">
      <c r="B257" s="59" t="e">
        <f t="shared" si="148"/>
        <v>#N/A</v>
      </c>
      <c r="C257" s="67" t="e">
        <f t="shared" si="146"/>
        <v>#N/A</v>
      </c>
      <c r="D257" s="67"/>
      <c r="E257" s="67" t="e">
        <f>IF(C257&lt;&gt;" ",$B$9, " ")</f>
        <v>#N/A</v>
      </c>
      <c r="F257" s="68" t="e">
        <f>IF(C257&lt;&gt;" ",((10.4394*(($C257^1.852)/(($B$59^1.852)*(VLOOKUP($B$17,'Hidden Data'!$A$4:$E$17,(IF($B$18="SCH 40",3,IF($B$18="SCH 80",4,5))))^4.8655))*$B$16))+IF($B$15&lt;2,0,(10.4394*((($C$19/100*$C257)^1.852)/(($B$59^1.852)*(VLOOKUP($B$20,'Hidden Data'!$A$4:$E$17,(IF($B$21="SCH 40",3,IF($B$21="SCH 80",4,5))))^4.8655))*$B$19)))+IF($B$15&lt;3,0,(10.4394*((($C$22/100*$C257)^1.852)/(($B$59^1.852)*(VLOOKUP($B$23,'Hidden Data'!$A$4:$E$17,(IF($B$24="SCH 40",3,IF($B$24="SCH 80",4,5))))^4.8655))*$B$22)))+K257+L257+M257+P257+Q257+R257+S257+T257)*(1+$B$42/100), " ")</f>
        <v>#N/A</v>
      </c>
      <c r="G257" s="68" t="e">
        <f t="shared" si="147"/>
        <v>#N/A</v>
      </c>
      <c r="H257" s="68"/>
      <c r="I257" s="68" t="e">
        <f t="shared" si="149"/>
        <v>#N/A</v>
      </c>
      <c r="J257" s="68" t="e">
        <f>IF(C257&lt;&gt;" ",IF($B$48="Spider Valve",($C257/448.83*(('Spider Valve Sizing'!$B$10^2*19.64*$B$60*SQRT($B$49))/'Spider Valve Sizing'!$B$25))^2/(2*$B$60^2*(PI()/4*('Spider Valve Sizing'!$B$10/12)^2)^2*32.2),0)," ")</f>
        <v>#N/A</v>
      </c>
      <c r="K257" s="68" t="e">
        <f>IF(C257&lt;&gt;" ",(IF($B$26="No",0,(10.4394*(((1/$B$27*$C257)^1.852)/(($B$59^1.852)*(VLOOKUP($B$29,'Hidden Data'!$A$4:$E$17,(IF($B$30="SCH 40",3,IF($B$30="SCH 80",4,5))))^4.8655))*($B$28/3)))))," ")</f>
        <v>#N/A</v>
      </c>
      <c r="L257" s="67" t="e">
        <f t="shared" si="150"/>
        <v>#N/A</v>
      </c>
      <c r="M257" s="67" t="e">
        <f t="shared" si="151"/>
        <v>#N/A</v>
      </c>
      <c r="N257" s="69">
        <f>IF($B$48="Low Pressure Pipe",(IF($C257&lt;&gt;" ",($B$50*$AC$564)," ")),IF($B$48="Spider Valve",(IF($C257&lt;&gt;" ",(($B$60*(PI()/4*'Spider Valve Sizing'!$B$10^2)/144*SQRT(2*32.2*$B$49))*448.83)/(('Spider Valve Sizing'!$B$10^2*19.64*$B$60*SQRT($B$49))/'Spider Valve Sizing'!$B$25)," ")),IF(AND(OR($B$48="Non-Pressurized",$B$48="force main")=TRUE,$C$49="yes"),$F$49,NA())))</f>
        <v>30</v>
      </c>
      <c r="O257" s="68" t="e">
        <f t="shared" si="152"/>
        <v>#N/A</v>
      </c>
      <c r="P257" s="68" t="e">
        <f>IF($C257&lt;&gt;" ",IF($A$34="",0,(10.4394*((($C257*$D$34/100)^1.852)/(($B$59^1.852)*(VLOOKUP($B$34,'Hidden Data'!$A$4:$E$17,(IF($B$18="SCH 40",3,IF($B$18="SCH 80",4,5))))^4.8655))*'Hidden Data'!$E$118)))," ")</f>
        <v>#N/A</v>
      </c>
      <c r="Q257" s="68" t="e">
        <f>IF($C257&lt;&gt;" ",IF($A$35="",0,(10.4394*((($C257*$D$35/100)^1.852)/(($B$59^1.852)*(VLOOKUP($B$35,'Hidden Data'!$A$4:$E$17,(IF($B$18="SCH 40",3,IF($B$18="SCH 80",4,5))))^4.8655))*'Hidden Data'!$E$119)))," ")</f>
        <v>#N/A</v>
      </c>
      <c r="R257" s="68" t="e">
        <f>IF($C257&lt;&gt;" ",IF($A$36="",0,(10.4394*((($C257*$D$36/100)^1.852)/(($B$59^1.852)*(VLOOKUP($B$36,'Hidden Data'!$A$4:$E$17,(IF($B$18="SCH 40",3,IF($B$18="SCH 80",4,5))))^4.8655))*'Hidden Data'!$E$120)))," ")</f>
        <v>#N/A</v>
      </c>
      <c r="S257" s="68" t="e">
        <f>IF($C257&lt;&gt;" ",IF($A$37="",0,(10.4394*((($C257*$D$37/100)^1.852)/(($B$59^1.852)*(VLOOKUP($B$37,'Hidden Data'!$A$4:$E$17,(IF($B$18="SCH 40",3,IF($B$18="SCH 80",4,5))))^4.8655))*'Hidden Data'!$E$121)))," ")</f>
        <v>#N/A</v>
      </c>
      <c r="T257" s="68" t="e">
        <f>IF($C257&lt;&gt;" ",IF($A$38="",0,(10.4394*((($C257*$D$38/100)^1.852)/(($B$59^1.852)*(VLOOKUP($B$38,'Hidden Data'!$A$4:$E$17,(IF($B$18="SCH 40",3,IF($B$18="SCH 80",4,5))))^4.8655))*'Hidden Data'!$E$122)))," ")</f>
        <v>#N/A</v>
      </c>
      <c r="U257" s="67" t="e">
        <f t="shared" si="153"/>
        <v>#N/A</v>
      </c>
      <c r="V257" s="175" t="e">
        <f t="shared" si="154"/>
        <v>#N/A</v>
      </c>
      <c r="W257" s="175" t="e">
        <f t="shared" si="155"/>
        <v>#N/A</v>
      </c>
      <c r="Z257" s="141" t="e">
        <f t="shared" si="156"/>
        <v>#N/A</v>
      </c>
      <c r="AA257" s="141" t="e">
        <f t="shared" si="157"/>
        <v>#N/A</v>
      </c>
      <c r="AB257" s="153" t="e">
        <f t="shared" si="158"/>
        <v>#N/A</v>
      </c>
      <c r="AC257" s="154" t="e">
        <f t="shared" si="159"/>
        <v>#N/A</v>
      </c>
      <c r="AD257" s="164" t="e">
        <f t="shared" si="160"/>
        <v>#N/A</v>
      </c>
      <c r="AE257" s="165" t="e">
        <f t="shared" si="161"/>
        <v>#N/A</v>
      </c>
      <c r="AF257" s="154" t="e">
        <f t="shared" si="162"/>
        <v>#N/A</v>
      </c>
      <c r="AG257" s="154" t="e">
        <f t="shared" si="163"/>
        <v>#N/A</v>
      </c>
      <c r="AH257" s="164" t="e">
        <f t="shared" si="164"/>
        <v>#N/A</v>
      </c>
      <c r="AI257" s="165" t="e">
        <f t="shared" si="165"/>
        <v>#N/A</v>
      </c>
      <c r="AJ257" s="154" t="e">
        <f t="shared" si="166"/>
        <v>#N/A</v>
      </c>
      <c r="AK257" s="154" t="e">
        <f t="shared" si="167"/>
        <v>#N/A</v>
      </c>
      <c r="AL257" s="164" t="e">
        <f t="shared" si="168"/>
        <v>#N/A</v>
      </c>
      <c r="AM257" s="165" t="e">
        <f t="shared" si="169"/>
        <v>#N/A</v>
      </c>
      <c r="AN257" s="154" t="e">
        <f t="shared" si="170"/>
        <v>#N/A</v>
      </c>
      <c r="AO257" s="155" t="e">
        <f t="shared" si="171"/>
        <v>#N/A</v>
      </c>
      <c r="AP257" s="153" t="e">
        <f t="shared" si="172"/>
        <v>#N/A</v>
      </c>
      <c r="AQ257" s="154" t="e">
        <f t="shared" si="173"/>
        <v>#N/A</v>
      </c>
      <c r="AR257" s="164" t="e">
        <f t="shared" si="174"/>
        <v>#N/A</v>
      </c>
      <c r="AS257" s="165" t="e">
        <f t="shared" si="175"/>
        <v>#N/A</v>
      </c>
      <c r="AT257" s="154" t="e">
        <f t="shared" si="176"/>
        <v>#N/A</v>
      </c>
      <c r="AU257" s="154" t="e">
        <f t="shared" si="177"/>
        <v>#N/A</v>
      </c>
      <c r="AV257" s="164" t="e">
        <f t="shared" si="178"/>
        <v>#N/A</v>
      </c>
      <c r="AW257" s="165" t="e">
        <f t="shared" si="179"/>
        <v>#N/A</v>
      </c>
      <c r="AX257" s="154" t="e">
        <f t="shared" si="180"/>
        <v>#N/A</v>
      </c>
      <c r="AY257" s="154" t="e">
        <f t="shared" si="181"/>
        <v>#N/A</v>
      </c>
      <c r="AZ257" s="164" t="e">
        <f t="shared" si="182"/>
        <v>#N/A</v>
      </c>
      <c r="BA257" s="165" t="e">
        <f t="shared" si="183"/>
        <v>#N/A</v>
      </c>
      <c r="BB257" s="154" t="e">
        <f t="shared" si="184"/>
        <v>#N/A</v>
      </c>
      <c r="BC257" s="155" t="e">
        <f t="shared" si="185"/>
        <v>#N/A</v>
      </c>
      <c r="BD257" s="153" t="e">
        <f t="shared" si="186"/>
        <v>#N/A</v>
      </c>
      <c r="BE257" s="154" t="e">
        <f t="shared" si="187"/>
        <v>#N/A</v>
      </c>
      <c r="BF257" s="164" t="e">
        <f t="shared" si="188"/>
        <v>#N/A</v>
      </c>
      <c r="BG257" s="165" t="e">
        <f t="shared" si="189"/>
        <v>#N/A</v>
      </c>
      <c r="BH257" s="154" t="e">
        <f t="shared" si="190"/>
        <v>#N/A</v>
      </c>
      <c r="BI257" s="154" t="e">
        <f t="shared" si="191"/>
        <v>#N/A</v>
      </c>
      <c r="BJ257" s="164" t="e">
        <f t="shared" si="192"/>
        <v>#N/A</v>
      </c>
      <c r="BK257" s="165" t="e">
        <f t="shared" si="193"/>
        <v>#N/A</v>
      </c>
      <c r="BL257" s="154" t="e">
        <f t="shared" si="194"/>
        <v>#N/A</v>
      </c>
      <c r="BM257" s="154" t="e">
        <f t="shared" si="195"/>
        <v>#N/A</v>
      </c>
      <c r="BN257" s="164" t="e">
        <f t="shared" si="196"/>
        <v>#N/A</v>
      </c>
      <c r="BO257" s="165" t="e">
        <f t="shared" si="197"/>
        <v>#N/A</v>
      </c>
      <c r="BP257" s="154" t="e">
        <f t="shared" si="198"/>
        <v>#N/A</v>
      </c>
      <c r="BQ257" s="155" t="e">
        <f t="shared" si="199"/>
        <v>#N/A</v>
      </c>
      <c r="BR257" s="153" t="e">
        <f t="shared" si="200"/>
        <v>#N/A</v>
      </c>
      <c r="BS257" s="154" t="e">
        <f t="shared" si="201"/>
        <v>#N/A</v>
      </c>
      <c r="BT257" s="164" t="e">
        <f t="shared" si="202"/>
        <v>#N/A</v>
      </c>
      <c r="BU257" s="165" t="e">
        <f t="shared" si="203"/>
        <v>#N/A</v>
      </c>
      <c r="BV257" s="154" t="e">
        <f t="shared" si="204"/>
        <v>#N/A</v>
      </c>
      <c r="BW257" s="154" t="e">
        <f t="shared" si="205"/>
        <v>#N/A</v>
      </c>
      <c r="BX257" s="164" t="e">
        <f t="shared" si="206"/>
        <v>#N/A</v>
      </c>
      <c r="BY257" s="165" t="e">
        <f t="shared" si="207"/>
        <v>#N/A</v>
      </c>
      <c r="BZ257" s="154" t="e">
        <f t="shared" si="208"/>
        <v>#N/A</v>
      </c>
      <c r="CA257" s="154" t="e">
        <f t="shared" si="209"/>
        <v>#N/A</v>
      </c>
      <c r="CB257" s="164" t="e">
        <f t="shared" si="210"/>
        <v>#N/A</v>
      </c>
      <c r="CC257" s="165" t="e">
        <f t="shared" si="211"/>
        <v>#N/A</v>
      </c>
      <c r="CD257" s="154" t="e">
        <f t="shared" si="212"/>
        <v>#N/A</v>
      </c>
      <c r="CE257" s="155" t="e">
        <f t="shared" si="213"/>
        <v>#N/A</v>
      </c>
    </row>
    <row r="258" spans="2:83" s="59" customFormat="1" hidden="1" x14ac:dyDescent="0.2">
      <c r="B258" s="59" t="e">
        <f t="shared" si="148"/>
        <v>#N/A</v>
      </c>
      <c r="C258" s="67" t="e">
        <f t="shared" si="146"/>
        <v>#N/A</v>
      </c>
      <c r="D258" s="67"/>
      <c r="E258" s="67" t="e">
        <f>IF(C258&lt;&gt;" ",$B$9, " ")</f>
        <v>#N/A</v>
      </c>
      <c r="F258" s="68" t="e">
        <f>IF(C258&lt;&gt;" ",((10.4394*(($C258^1.852)/(($B$59^1.852)*(VLOOKUP($B$17,'Hidden Data'!$A$4:$E$17,(IF($B$18="SCH 40",3,IF($B$18="SCH 80",4,5))))^4.8655))*$B$16))+IF($B$15&lt;2,0,(10.4394*((($C$19/100*$C258)^1.852)/(($B$59^1.852)*(VLOOKUP($B$20,'Hidden Data'!$A$4:$E$17,(IF($B$21="SCH 40",3,IF($B$21="SCH 80",4,5))))^4.8655))*$B$19)))+IF($B$15&lt;3,0,(10.4394*((($C$22/100*$C258)^1.852)/(($B$59^1.852)*(VLOOKUP($B$23,'Hidden Data'!$A$4:$E$17,(IF($B$24="SCH 40",3,IF($B$24="SCH 80",4,5))))^4.8655))*$B$22)))+K258+L258+M258+P258+Q258+R258+S258+T258)*(1+$B$42/100), " ")</f>
        <v>#N/A</v>
      </c>
      <c r="G258" s="68" t="e">
        <f t="shared" si="147"/>
        <v>#N/A</v>
      </c>
      <c r="H258" s="68"/>
      <c r="I258" s="68" t="e">
        <f t="shared" si="149"/>
        <v>#N/A</v>
      </c>
      <c r="J258" s="68" t="e">
        <f>IF(C258&lt;&gt;" ",IF($B$48="Spider Valve",($C258/448.83*(('Spider Valve Sizing'!$B$10^2*19.64*$B$60*SQRT($B$49))/'Spider Valve Sizing'!$B$25))^2/(2*$B$60^2*(PI()/4*('Spider Valve Sizing'!$B$10/12)^2)^2*32.2),0)," ")</f>
        <v>#N/A</v>
      </c>
      <c r="K258" s="68" t="e">
        <f>IF(C258&lt;&gt;" ",(IF($B$26="No",0,(10.4394*(((1/$B$27*$C258)^1.852)/(($B$59^1.852)*(VLOOKUP($B$29,'Hidden Data'!$A$4:$E$17,(IF($B$30="SCH 40",3,IF($B$30="SCH 80",4,5))))^4.8655))*($B$28/3)))))," ")</f>
        <v>#N/A</v>
      </c>
      <c r="L258" s="67" t="e">
        <f t="shared" si="150"/>
        <v>#N/A</v>
      </c>
      <c r="M258" s="67" t="e">
        <f t="shared" si="151"/>
        <v>#N/A</v>
      </c>
      <c r="N258" s="69">
        <f>IF($B$48="Low Pressure Pipe",(IF($C258&lt;&gt;" ",($B$50*$AC$564)," ")),IF($B$48="Spider Valve",(IF($C258&lt;&gt;" ",(($B$60*(PI()/4*'Spider Valve Sizing'!$B$10^2)/144*SQRT(2*32.2*$B$49))*448.83)/(('Spider Valve Sizing'!$B$10^2*19.64*$B$60*SQRT($B$49))/'Spider Valve Sizing'!$B$25)," ")),IF(AND(OR($B$48="Non-Pressurized",$B$48="force main")=TRUE,$C$49="yes"),$F$49,NA())))</f>
        <v>30</v>
      </c>
      <c r="O258" s="68" t="e">
        <f t="shared" si="152"/>
        <v>#N/A</v>
      </c>
      <c r="P258" s="68" t="e">
        <f>IF($C258&lt;&gt;" ",IF($A$34="",0,(10.4394*((($C258*$D$34/100)^1.852)/(($B$59^1.852)*(VLOOKUP($B$34,'Hidden Data'!$A$4:$E$17,(IF($B$18="SCH 40",3,IF($B$18="SCH 80",4,5))))^4.8655))*'Hidden Data'!$E$118)))," ")</f>
        <v>#N/A</v>
      </c>
      <c r="Q258" s="68" t="e">
        <f>IF($C258&lt;&gt;" ",IF($A$35="",0,(10.4394*((($C258*$D$35/100)^1.852)/(($B$59^1.852)*(VLOOKUP($B$35,'Hidden Data'!$A$4:$E$17,(IF($B$18="SCH 40",3,IF($B$18="SCH 80",4,5))))^4.8655))*'Hidden Data'!$E$119)))," ")</f>
        <v>#N/A</v>
      </c>
      <c r="R258" s="68" t="e">
        <f>IF($C258&lt;&gt;" ",IF($A$36="",0,(10.4394*((($C258*$D$36/100)^1.852)/(($B$59^1.852)*(VLOOKUP($B$36,'Hidden Data'!$A$4:$E$17,(IF($B$18="SCH 40",3,IF($B$18="SCH 80",4,5))))^4.8655))*'Hidden Data'!$E$120)))," ")</f>
        <v>#N/A</v>
      </c>
      <c r="S258" s="68" t="e">
        <f>IF($C258&lt;&gt;" ",IF($A$37="",0,(10.4394*((($C258*$D$37/100)^1.852)/(($B$59^1.852)*(VLOOKUP($B$37,'Hidden Data'!$A$4:$E$17,(IF($B$18="SCH 40",3,IF($B$18="SCH 80",4,5))))^4.8655))*'Hidden Data'!$E$121)))," ")</f>
        <v>#N/A</v>
      </c>
      <c r="T258" s="68" t="e">
        <f>IF($C258&lt;&gt;" ",IF($A$38="",0,(10.4394*((($C258*$D$38/100)^1.852)/(($B$59^1.852)*(VLOOKUP($B$38,'Hidden Data'!$A$4:$E$17,(IF($B$18="SCH 40",3,IF($B$18="SCH 80",4,5))))^4.8655))*'Hidden Data'!$E$122)))," ")</f>
        <v>#N/A</v>
      </c>
      <c r="U258" s="67" t="e">
        <f t="shared" si="153"/>
        <v>#N/A</v>
      </c>
      <c r="V258" s="175" t="e">
        <f t="shared" si="154"/>
        <v>#N/A</v>
      </c>
      <c r="W258" s="175" t="e">
        <f t="shared" si="155"/>
        <v>#N/A</v>
      </c>
      <c r="Z258" s="141" t="e">
        <f t="shared" si="156"/>
        <v>#N/A</v>
      </c>
      <c r="AA258" s="141" t="e">
        <f t="shared" si="157"/>
        <v>#N/A</v>
      </c>
      <c r="AB258" s="153" t="e">
        <f t="shared" si="158"/>
        <v>#N/A</v>
      </c>
      <c r="AC258" s="154" t="e">
        <f t="shared" si="159"/>
        <v>#N/A</v>
      </c>
      <c r="AD258" s="164" t="e">
        <f t="shared" si="160"/>
        <v>#N/A</v>
      </c>
      <c r="AE258" s="165" t="e">
        <f t="shared" si="161"/>
        <v>#N/A</v>
      </c>
      <c r="AF258" s="154" t="e">
        <f t="shared" si="162"/>
        <v>#N/A</v>
      </c>
      <c r="AG258" s="154" t="e">
        <f t="shared" si="163"/>
        <v>#N/A</v>
      </c>
      <c r="AH258" s="164" t="e">
        <f t="shared" si="164"/>
        <v>#N/A</v>
      </c>
      <c r="AI258" s="165" t="e">
        <f t="shared" si="165"/>
        <v>#N/A</v>
      </c>
      <c r="AJ258" s="154" t="e">
        <f t="shared" si="166"/>
        <v>#N/A</v>
      </c>
      <c r="AK258" s="154" t="e">
        <f t="shared" si="167"/>
        <v>#N/A</v>
      </c>
      <c r="AL258" s="164" t="e">
        <f t="shared" si="168"/>
        <v>#N/A</v>
      </c>
      <c r="AM258" s="165" t="e">
        <f t="shared" si="169"/>
        <v>#N/A</v>
      </c>
      <c r="AN258" s="154" t="e">
        <f t="shared" si="170"/>
        <v>#N/A</v>
      </c>
      <c r="AO258" s="155" t="e">
        <f t="shared" si="171"/>
        <v>#N/A</v>
      </c>
      <c r="AP258" s="153" t="e">
        <f t="shared" si="172"/>
        <v>#N/A</v>
      </c>
      <c r="AQ258" s="154" t="e">
        <f t="shared" si="173"/>
        <v>#N/A</v>
      </c>
      <c r="AR258" s="164" t="e">
        <f t="shared" si="174"/>
        <v>#N/A</v>
      </c>
      <c r="AS258" s="165" t="e">
        <f t="shared" si="175"/>
        <v>#N/A</v>
      </c>
      <c r="AT258" s="154" t="e">
        <f t="shared" si="176"/>
        <v>#N/A</v>
      </c>
      <c r="AU258" s="154" t="e">
        <f t="shared" si="177"/>
        <v>#N/A</v>
      </c>
      <c r="AV258" s="164" t="e">
        <f t="shared" si="178"/>
        <v>#N/A</v>
      </c>
      <c r="AW258" s="165" t="e">
        <f t="shared" si="179"/>
        <v>#N/A</v>
      </c>
      <c r="AX258" s="154" t="e">
        <f t="shared" si="180"/>
        <v>#N/A</v>
      </c>
      <c r="AY258" s="154" t="e">
        <f t="shared" si="181"/>
        <v>#N/A</v>
      </c>
      <c r="AZ258" s="164" t="e">
        <f t="shared" si="182"/>
        <v>#N/A</v>
      </c>
      <c r="BA258" s="165" t="e">
        <f t="shared" si="183"/>
        <v>#N/A</v>
      </c>
      <c r="BB258" s="154" t="e">
        <f t="shared" si="184"/>
        <v>#N/A</v>
      </c>
      <c r="BC258" s="155" t="e">
        <f t="shared" si="185"/>
        <v>#N/A</v>
      </c>
      <c r="BD258" s="153" t="e">
        <f t="shared" si="186"/>
        <v>#N/A</v>
      </c>
      <c r="BE258" s="154" t="e">
        <f t="shared" si="187"/>
        <v>#N/A</v>
      </c>
      <c r="BF258" s="164" t="e">
        <f t="shared" si="188"/>
        <v>#N/A</v>
      </c>
      <c r="BG258" s="165" t="e">
        <f t="shared" si="189"/>
        <v>#N/A</v>
      </c>
      <c r="BH258" s="154" t="e">
        <f t="shared" si="190"/>
        <v>#N/A</v>
      </c>
      <c r="BI258" s="154" t="e">
        <f t="shared" si="191"/>
        <v>#N/A</v>
      </c>
      <c r="BJ258" s="164" t="e">
        <f t="shared" si="192"/>
        <v>#N/A</v>
      </c>
      <c r="BK258" s="165" t="e">
        <f t="shared" si="193"/>
        <v>#N/A</v>
      </c>
      <c r="BL258" s="154" t="e">
        <f t="shared" si="194"/>
        <v>#N/A</v>
      </c>
      <c r="BM258" s="154" t="e">
        <f t="shared" si="195"/>
        <v>#N/A</v>
      </c>
      <c r="BN258" s="164" t="e">
        <f t="shared" si="196"/>
        <v>#N/A</v>
      </c>
      <c r="BO258" s="165" t="e">
        <f t="shared" si="197"/>
        <v>#N/A</v>
      </c>
      <c r="BP258" s="154" t="e">
        <f t="shared" si="198"/>
        <v>#N/A</v>
      </c>
      <c r="BQ258" s="155" t="e">
        <f t="shared" si="199"/>
        <v>#N/A</v>
      </c>
      <c r="BR258" s="153" t="e">
        <f t="shared" si="200"/>
        <v>#N/A</v>
      </c>
      <c r="BS258" s="154" t="e">
        <f t="shared" si="201"/>
        <v>#N/A</v>
      </c>
      <c r="BT258" s="164" t="e">
        <f t="shared" si="202"/>
        <v>#N/A</v>
      </c>
      <c r="BU258" s="165" t="e">
        <f t="shared" si="203"/>
        <v>#N/A</v>
      </c>
      <c r="BV258" s="154" t="e">
        <f t="shared" si="204"/>
        <v>#N/A</v>
      </c>
      <c r="BW258" s="154" t="e">
        <f t="shared" si="205"/>
        <v>#N/A</v>
      </c>
      <c r="BX258" s="164" t="e">
        <f t="shared" si="206"/>
        <v>#N/A</v>
      </c>
      <c r="BY258" s="165" t="e">
        <f t="shared" si="207"/>
        <v>#N/A</v>
      </c>
      <c r="BZ258" s="154" t="e">
        <f t="shared" si="208"/>
        <v>#N/A</v>
      </c>
      <c r="CA258" s="154" t="e">
        <f t="shared" si="209"/>
        <v>#N/A</v>
      </c>
      <c r="CB258" s="164" t="e">
        <f t="shared" si="210"/>
        <v>#N/A</v>
      </c>
      <c r="CC258" s="165" t="e">
        <f t="shared" si="211"/>
        <v>#N/A</v>
      </c>
      <c r="CD258" s="154" t="e">
        <f t="shared" si="212"/>
        <v>#N/A</v>
      </c>
      <c r="CE258" s="155" t="e">
        <f t="shared" si="213"/>
        <v>#N/A</v>
      </c>
    </row>
    <row r="259" spans="2:83" s="59" customFormat="1" hidden="1" x14ac:dyDescent="0.2">
      <c r="B259" s="59" t="e">
        <f t="shared" si="148"/>
        <v>#N/A</v>
      </c>
      <c r="C259" s="67" t="e">
        <f t="shared" si="146"/>
        <v>#N/A</v>
      </c>
      <c r="D259" s="67"/>
      <c r="E259" s="67" t="e">
        <f>IF(C259&lt;&gt;" ",$B$9, " ")</f>
        <v>#N/A</v>
      </c>
      <c r="F259" s="68" t="e">
        <f>IF(C259&lt;&gt;" ",((10.4394*(($C259^1.852)/(($B$59^1.852)*(VLOOKUP($B$17,'Hidden Data'!$A$4:$E$17,(IF($B$18="SCH 40",3,IF($B$18="SCH 80",4,5))))^4.8655))*$B$16))+IF($B$15&lt;2,0,(10.4394*((($C$19/100*$C259)^1.852)/(($B$59^1.852)*(VLOOKUP($B$20,'Hidden Data'!$A$4:$E$17,(IF($B$21="SCH 40",3,IF($B$21="SCH 80",4,5))))^4.8655))*$B$19)))+IF($B$15&lt;3,0,(10.4394*((($C$22/100*$C259)^1.852)/(($B$59^1.852)*(VLOOKUP($B$23,'Hidden Data'!$A$4:$E$17,(IF($B$24="SCH 40",3,IF($B$24="SCH 80",4,5))))^4.8655))*$B$22)))+K259+L259+M259+P259+Q259+R259+S259+T259)*(1+$B$42/100), " ")</f>
        <v>#N/A</v>
      </c>
      <c r="G259" s="68" t="e">
        <f t="shared" si="147"/>
        <v>#N/A</v>
      </c>
      <c r="H259" s="68"/>
      <c r="I259" s="68" t="e">
        <f t="shared" si="149"/>
        <v>#N/A</v>
      </c>
      <c r="J259" s="68" t="e">
        <f>IF(C259&lt;&gt;" ",IF($B$48="Spider Valve",($C259/448.83*(('Spider Valve Sizing'!$B$10^2*19.64*$B$60*SQRT($B$49))/'Spider Valve Sizing'!$B$25))^2/(2*$B$60^2*(PI()/4*('Spider Valve Sizing'!$B$10/12)^2)^2*32.2),0)," ")</f>
        <v>#N/A</v>
      </c>
      <c r="K259" s="68" t="e">
        <f>IF(C259&lt;&gt;" ",(IF($B$26="No",0,(10.4394*(((1/$B$27*$C259)^1.852)/(($B$59^1.852)*(VLOOKUP($B$29,'Hidden Data'!$A$4:$E$17,(IF($B$30="SCH 40",3,IF($B$30="SCH 80",4,5))))^4.8655))*($B$28/3)))))," ")</f>
        <v>#N/A</v>
      </c>
      <c r="L259" s="67" t="e">
        <f t="shared" si="150"/>
        <v>#N/A</v>
      </c>
      <c r="M259" s="67" t="e">
        <f t="shared" si="151"/>
        <v>#N/A</v>
      </c>
      <c r="N259" s="69">
        <f>IF($B$48="Low Pressure Pipe",(IF($C259&lt;&gt;" ",($B$50*$AC$564)," ")),IF($B$48="Spider Valve",(IF($C259&lt;&gt;" ",(($B$60*(PI()/4*'Spider Valve Sizing'!$B$10^2)/144*SQRT(2*32.2*$B$49))*448.83)/(('Spider Valve Sizing'!$B$10^2*19.64*$B$60*SQRT($B$49))/'Spider Valve Sizing'!$B$25)," ")),IF(AND(OR($B$48="Non-Pressurized",$B$48="force main")=TRUE,$C$49="yes"),$F$49,NA())))</f>
        <v>30</v>
      </c>
      <c r="O259" s="68" t="e">
        <f t="shared" si="152"/>
        <v>#N/A</v>
      </c>
      <c r="P259" s="68" t="e">
        <f>IF($C259&lt;&gt;" ",IF($A$34="",0,(10.4394*((($C259*$D$34/100)^1.852)/(($B$59^1.852)*(VLOOKUP($B$34,'Hidden Data'!$A$4:$E$17,(IF($B$18="SCH 40",3,IF($B$18="SCH 80",4,5))))^4.8655))*'Hidden Data'!$E$118)))," ")</f>
        <v>#N/A</v>
      </c>
      <c r="Q259" s="68" t="e">
        <f>IF($C259&lt;&gt;" ",IF($A$35="",0,(10.4394*((($C259*$D$35/100)^1.852)/(($B$59^1.852)*(VLOOKUP($B$35,'Hidden Data'!$A$4:$E$17,(IF($B$18="SCH 40",3,IF($B$18="SCH 80",4,5))))^4.8655))*'Hidden Data'!$E$119)))," ")</f>
        <v>#N/A</v>
      </c>
      <c r="R259" s="68" t="e">
        <f>IF($C259&lt;&gt;" ",IF($A$36="",0,(10.4394*((($C259*$D$36/100)^1.852)/(($B$59^1.852)*(VLOOKUP($B$36,'Hidden Data'!$A$4:$E$17,(IF($B$18="SCH 40",3,IF($B$18="SCH 80",4,5))))^4.8655))*'Hidden Data'!$E$120)))," ")</f>
        <v>#N/A</v>
      </c>
      <c r="S259" s="68" t="e">
        <f>IF($C259&lt;&gt;" ",IF($A$37="",0,(10.4394*((($C259*$D$37/100)^1.852)/(($B$59^1.852)*(VLOOKUP($B$37,'Hidden Data'!$A$4:$E$17,(IF($B$18="SCH 40",3,IF($B$18="SCH 80",4,5))))^4.8655))*'Hidden Data'!$E$121)))," ")</f>
        <v>#N/A</v>
      </c>
      <c r="T259" s="68" t="e">
        <f>IF($C259&lt;&gt;" ",IF($A$38="",0,(10.4394*((($C259*$D$38/100)^1.852)/(($B$59^1.852)*(VLOOKUP($B$38,'Hidden Data'!$A$4:$E$17,(IF($B$18="SCH 40",3,IF($B$18="SCH 80",4,5))))^4.8655))*'Hidden Data'!$E$122)))," ")</f>
        <v>#N/A</v>
      </c>
      <c r="U259" s="67" t="e">
        <f t="shared" si="153"/>
        <v>#N/A</v>
      </c>
      <c r="V259" s="175" t="e">
        <f t="shared" si="154"/>
        <v>#N/A</v>
      </c>
      <c r="W259" s="175" t="e">
        <f t="shared" si="155"/>
        <v>#N/A</v>
      </c>
      <c r="Z259" s="141" t="e">
        <f t="shared" si="156"/>
        <v>#N/A</v>
      </c>
      <c r="AA259" s="141" t="e">
        <f t="shared" si="157"/>
        <v>#N/A</v>
      </c>
      <c r="AB259" s="153" t="e">
        <f t="shared" si="158"/>
        <v>#N/A</v>
      </c>
      <c r="AC259" s="154" t="e">
        <f t="shared" si="159"/>
        <v>#N/A</v>
      </c>
      <c r="AD259" s="164" t="e">
        <f t="shared" si="160"/>
        <v>#N/A</v>
      </c>
      <c r="AE259" s="165" t="e">
        <f t="shared" si="161"/>
        <v>#N/A</v>
      </c>
      <c r="AF259" s="154" t="e">
        <f t="shared" si="162"/>
        <v>#N/A</v>
      </c>
      <c r="AG259" s="154" t="e">
        <f t="shared" si="163"/>
        <v>#N/A</v>
      </c>
      <c r="AH259" s="164" t="e">
        <f t="shared" si="164"/>
        <v>#N/A</v>
      </c>
      <c r="AI259" s="165" t="e">
        <f t="shared" si="165"/>
        <v>#N/A</v>
      </c>
      <c r="AJ259" s="154" t="e">
        <f t="shared" si="166"/>
        <v>#N/A</v>
      </c>
      <c r="AK259" s="154" t="e">
        <f t="shared" si="167"/>
        <v>#N/A</v>
      </c>
      <c r="AL259" s="164" t="e">
        <f t="shared" si="168"/>
        <v>#N/A</v>
      </c>
      <c r="AM259" s="165" t="e">
        <f t="shared" si="169"/>
        <v>#N/A</v>
      </c>
      <c r="AN259" s="154" t="e">
        <f t="shared" si="170"/>
        <v>#N/A</v>
      </c>
      <c r="AO259" s="155" t="e">
        <f t="shared" si="171"/>
        <v>#N/A</v>
      </c>
      <c r="AP259" s="153" t="e">
        <f t="shared" si="172"/>
        <v>#N/A</v>
      </c>
      <c r="AQ259" s="154" t="e">
        <f t="shared" si="173"/>
        <v>#N/A</v>
      </c>
      <c r="AR259" s="164" t="e">
        <f t="shared" si="174"/>
        <v>#N/A</v>
      </c>
      <c r="AS259" s="165" t="e">
        <f t="shared" si="175"/>
        <v>#N/A</v>
      </c>
      <c r="AT259" s="154" t="e">
        <f t="shared" si="176"/>
        <v>#N/A</v>
      </c>
      <c r="AU259" s="154" t="e">
        <f t="shared" si="177"/>
        <v>#N/A</v>
      </c>
      <c r="AV259" s="164" t="e">
        <f t="shared" si="178"/>
        <v>#N/A</v>
      </c>
      <c r="AW259" s="165" t="e">
        <f t="shared" si="179"/>
        <v>#N/A</v>
      </c>
      <c r="AX259" s="154" t="e">
        <f t="shared" si="180"/>
        <v>#N/A</v>
      </c>
      <c r="AY259" s="154" t="e">
        <f t="shared" si="181"/>
        <v>#N/A</v>
      </c>
      <c r="AZ259" s="164" t="e">
        <f t="shared" si="182"/>
        <v>#N/A</v>
      </c>
      <c r="BA259" s="165" t="e">
        <f t="shared" si="183"/>
        <v>#N/A</v>
      </c>
      <c r="BB259" s="154" t="e">
        <f t="shared" si="184"/>
        <v>#N/A</v>
      </c>
      <c r="BC259" s="155" t="e">
        <f t="shared" si="185"/>
        <v>#N/A</v>
      </c>
      <c r="BD259" s="153" t="e">
        <f t="shared" si="186"/>
        <v>#N/A</v>
      </c>
      <c r="BE259" s="154" t="e">
        <f t="shared" si="187"/>
        <v>#N/A</v>
      </c>
      <c r="BF259" s="164" t="e">
        <f t="shared" si="188"/>
        <v>#N/A</v>
      </c>
      <c r="BG259" s="165" t="e">
        <f t="shared" si="189"/>
        <v>#N/A</v>
      </c>
      <c r="BH259" s="154" t="e">
        <f t="shared" si="190"/>
        <v>#N/A</v>
      </c>
      <c r="BI259" s="154" t="e">
        <f t="shared" si="191"/>
        <v>#N/A</v>
      </c>
      <c r="BJ259" s="164" t="e">
        <f t="shared" si="192"/>
        <v>#N/A</v>
      </c>
      <c r="BK259" s="165" t="e">
        <f t="shared" si="193"/>
        <v>#N/A</v>
      </c>
      <c r="BL259" s="154" t="e">
        <f t="shared" si="194"/>
        <v>#N/A</v>
      </c>
      <c r="BM259" s="154" t="e">
        <f t="shared" si="195"/>
        <v>#N/A</v>
      </c>
      <c r="BN259" s="164" t="e">
        <f t="shared" si="196"/>
        <v>#N/A</v>
      </c>
      <c r="BO259" s="165" t="e">
        <f t="shared" si="197"/>
        <v>#N/A</v>
      </c>
      <c r="BP259" s="154" t="e">
        <f t="shared" si="198"/>
        <v>#N/A</v>
      </c>
      <c r="BQ259" s="155" t="e">
        <f t="shared" si="199"/>
        <v>#N/A</v>
      </c>
      <c r="BR259" s="153" t="e">
        <f t="shared" si="200"/>
        <v>#N/A</v>
      </c>
      <c r="BS259" s="154" t="e">
        <f t="shared" si="201"/>
        <v>#N/A</v>
      </c>
      <c r="BT259" s="164" t="e">
        <f t="shared" si="202"/>
        <v>#N/A</v>
      </c>
      <c r="BU259" s="165" t="e">
        <f t="shared" si="203"/>
        <v>#N/A</v>
      </c>
      <c r="BV259" s="154" t="e">
        <f t="shared" si="204"/>
        <v>#N/A</v>
      </c>
      <c r="BW259" s="154" t="e">
        <f t="shared" si="205"/>
        <v>#N/A</v>
      </c>
      <c r="BX259" s="164" t="e">
        <f t="shared" si="206"/>
        <v>#N/A</v>
      </c>
      <c r="BY259" s="165" t="e">
        <f t="shared" si="207"/>
        <v>#N/A</v>
      </c>
      <c r="BZ259" s="154" t="e">
        <f t="shared" si="208"/>
        <v>#N/A</v>
      </c>
      <c r="CA259" s="154" t="e">
        <f t="shared" si="209"/>
        <v>#N/A</v>
      </c>
      <c r="CB259" s="164" t="e">
        <f t="shared" si="210"/>
        <v>#N/A</v>
      </c>
      <c r="CC259" s="165" t="e">
        <f t="shared" si="211"/>
        <v>#N/A</v>
      </c>
      <c r="CD259" s="154" t="e">
        <f t="shared" si="212"/>
        <v>#N/A</v>
      </c>
      <c r="CE259" s="155" t="e">
        <f t="shared" si="213"/>
        <v>#N/A</v>
      </c>
    </row>
    <row r="260" spans="2:83" s="59" customFormat="1" hidden="1" x14ac:dyDescent="0.2">
      <c r="B260" s="59" t="e">
        <f t="shared" si="148"/>
        <v>#N/A</v>
      </c>
      <c r="C260" s="67" t="e">
        <f t="shared" si="146"/>
        <v>#N/A</v>
      </c>
      <c r="D260" s="67"/>
      <c r="E260" s="67" t="e">
        <f>IF(C260&lt;&gt;" ",$B$9, " ")</f>
        <v>#N/A</v>
      </c>
      <c r="F260" s="68" t="e">
        <f>IF(C260&lt;&gt;" ",((10.4394*(($C260^1.852)/(($B$59^1.852)*(VLOOKUP($B$17,'Hidden Data'!$A$4:$E$17,(IF($B$18="SCH 40",3,IF($B$18="SCH 80",4,5))))^4.8655))*$B$16))+IF($B$15&lt;2,0,(10.4394*((($C$19/100*$C260)^1.852)/(($B$59^1.852)*(VLOOKUP($B$20,'Hidden Data'!$A$4:$E$17,(IF($B$21="SCH 40",3,IF($B$21="SCH 80",4,5))))^4.8655))*$B$19)))+IF($B$15&lt;3,0,(10.4394*((($C$22/100*$C260)^1.852)/(($B$59^1.852)*(VLOOKUP($B$23,'Hidden Data'!$A$4:$E$17,(IF($B$24="SCH 40",3,IF($B$24="SCH 80",4,5))))^4.8655))*$B$22)))+K260+L260+M260+P260+Q260+R260+S260+T260)*(1+$B$42/100), " ")</f>
        <v>#N/A</v>
      </c>
      <c r="G260" s="68" t="e">
        <f t="shared" si="147"/>
        <v>#N/A</v>
      </c>
      <c r="H260" s="68"/>
      <c r="I260" s="68" t="e">
        <f t="shared" si="149"/>
        <v>#N/A</v>
      </c>
      <c r="J260" s="68" t="e">
        <f>IF(C260&lt;&gt;" ",IF($B$48="Spider Valve",($C260/448.83*(('Spider Valve Sizing'!$B$10^2*19.64*$B$60*SQRT($B$49))/'Spider Valve Sizing'!$B$25))^2/(2*$B$60^2*(PI()/4*('Spider Valve Sizing'!$B$10/12)^2)^2*32.2),0)," ")</f>
        <v>#N/A</v>
      </c>
      <c r="K260" s="68" t="e">
        <f>IF(C260&lt;&gt;" ",(IF($B$26="No",0,(10.4394*(((1/$B$27*$C260)^1.852)/(($B$59^1.852)*(VLOOKUP($B$29,'Hidden Data'!$A$4:$E$17,(IF($B$30="SCH 40",3,IF($B$30="SCH 80",4,5))))^4.8655))*($B$28/3)))))," ")</f>
        <v>#N/A</v>
      </c>
      <c r="L260" s="67" t="e">
        <f t="shared" si="150"/>
        <v>#N/A</v>
      </c>
      <c r="M260" s="67" t="e">
        <f t="shared" si="151"/>
        <v>#N/A</v>
      </c>
      <c r="N260" s="69">
        <f>IF($B$48="Low Pressure Pipe",(IF($C260&lt;&gt;" ",($B$50*$AC$564)," ")),IF($B$48="Spider Valve",(IF($C260&lt;&gt;" ",(($B$60*(PI()/4*'Spider Valve Sizing'!$B$10^2)/144*SQRT(2*32.2*$B$49))*448.83)/(('Spider Valve Sizing'!$B$10^2*19.64*$B$60*SQRT($B$49))/'Spider Valve Sizing'!$B$25)," ")),IF(AND(OR($B$48="Non-Pressurized",$B$48="force main")=TRUE,$C$49="yes"),$F$49,NA())))</f>
        <v>30</v>
      </c>
      <c r="O260" s="68" t="e">
        <f t="shared" si="152"/>
        <v>#N/A</v>
      </c>
      <c r="P260" s="68" t="e">
        <f>IF($C260&lt;&gt;" ",IF($A$34="",0,(10.4394*((($C260*$D$34/100)^1.852)/(($B$59^1.852)*(VLOOKUP($B$34,'Hidden Data'!$A$4:$E$17,(IF($B$18="SCH 40",3,IF($B$18="SCH 80",4,5))))^4.8655))*'Hidden Data'!$E$118)))," ")</f>
        <v>#N/A</v>
      </c>
      <c r="Q260" s="68" t="e">
        <f>IF($C260&lt;&gt;" ",IF($A$35="",0,(10.4394*((($C260*$D$35/100)^1.852)/(($B$59^1.852)*(VLOOKUP($B$35,'Hidden Data'!$A$4:$E$17,(IF($B$18="SCH 40",3,IF($B$18="SCH 80",4,5))))^4.8655))*'Hidden Data'!$E$119)))," ")</f>
        <v>#N/A</v>
      </c>
      <c r="R260" s="68" t="e">
        <f>IF($C260&lt;&gt;" ",IF($A$36="",0,(10.4394*((($C260*$D$36/100)^1.852)/(($B$59^1.852)*(VLOOKUP($B$36,'Hidden Data'!$A$4:$E$17,(IF($B$18="SCH 40",3,IF($B$18="SCH 80",4,5))))^4.8655))*'Hidden Data'!$E$120)))," ")</f>
        <v>#N/A</v>
      </c>
      <c r="S260" s="68" t="e">
        <f>IF($C260&lt;&gt;" ",IF($A$37="",0,(10.4394*((($C260*$D$37/100)^1.852)/(($B$59^1.852)*(VLOOKUP($B$37,'Hidden Data'!$A$4:$E$17,(IF($B$18="SCH 40",3,IF($B$18="SCH 80",4,5))))^4.8655))*'Hidden Data'!$E$121)))," ")</f>
        <v>#N/A</v>
      </c>
      <c r="T260" s="68" t="e">
        <f>IF($C260&lt;&gt;" ",IF($A$38="",0,(10.4394*((($C260*$D$38/100)^1.852)/(($B$59^1.852)*(VLOOKUP($B$38,'Hidden Data'!$A$4:$E$17,(IF($B$18="SCH 40",3,IF($B$18="SCH 80",4,5))))^4.8655))*'Hidden Data'!$E$122)))," ")</f>
        <v>#N/A</v>
      </c>
      <c r="U260" s="67" t="e">
        <f t="shared" si="153"/>
        <v>#N/A</v>
      </c>
      <c r="V260" s="175" t="e">
        <f t="shared" si="154"/>
        <v>#N/A</v>
      </c>
      <c r="W260" s="175" t="e">
        <f t="shared" si="155"/>
        <v>#N/A</v>
      </c>
      <c r="Z260" s="141" t="e">
        <f t="shared" si="156"/>
        <v>#N/A</v>
      </c>
      <c r="AA260" s="141" t="e">
        <f t="shared" si="157"/>
        <v>#N/A</v>
      </c>
      <c r="AB260" s="153" t="e">
        <f t="shared" si="158"/>
        <v>#N/A</v>
      </c>
      <c r="AC260" s="154" t="e">
        <f t="shared" si="159"/>
        <v>#N/A</v>
      </c>
      <c r="AD260" s="164" t="e">
        <f t="shared" si="160"/>
        <v>#N/A</v>
      </c>
      <c r="AE260" s="165" t="e">
        <f t="shared" si="161"/>
        <v>#N/A</v>
      </c>
      <c r="AF260" s="154" t="e">
        <f t="shared" si="162"/>
        <v>#N/A</v>
      </c>
      <c r="AG260" s="154" t="e">
        <f t="shared" si="163"/>
        <v>#N/A</v>
      </c>
      <c r="AH260" s="164" t="e">
        <f t="shared" si="164"/>
        <v>#N/A</v>
      </c>
      <c r="AI260" s="165" t="e">
        <f t="shared" si="165"/>
        <v>#N/A</v>
      </c>
      <c r="AJ260" s="154" t="e">
        <f t="shared" si="166"/>
        <v>#N/A</v>
      </c>
      <c r="AK260" s="154" t="e">
        <f t="shared" si="167"/>
        <v>#N/A</v>
      </c>
      <c r="AL260" s="164" t="e">
        <f t="shared" si="168"/>
        <v>#N/A</v>
      </c>
      <c r="AM260" s="165" t="e">
        <f t="shared" si="169"/>
        <v>#N/A</v>
      </c>
      <c r="AN260" s="154" t="e">
        <f t="shared" si="170"/>
        <v>#N/A</v>
      </c>
      <c r="AO260" s="155" t="e">
        <f t="shared" si="171"/>
        <v>#N/A</v>
      </c>
      <c r="AP260" s="153" t="e">
        <f t="shared" si="172"/>
        <v>#N/A</v>
      </c>
      <c r="AQ260" s="154" t="e">
        <f t="shared" si="173"/>
        <v>#N/A</v>
      </c>
      <c r="AR260" s="164" t="e">
        <f t="shared" si="174"/>
        <v>#N/A</v>
      </c>
      <c r="AS260" s="165" t="e">
        <f t="shared" si="175"/>
        <v>#N/A</v>
      </c>
      <c r="AT260" s="154" t="e">
        <f t="shared" si="176"/>
        <v>#N/A</v>
      </c>
      <c r="AU260" s="154" t="e">
        <f t="shared" si="177"/>
        <v>#N/A</v>
      </c>
      <c r="AV260" s="164" t="e">
        <f t="shared" si="178"/>
        <v>#N/A</v>
      </c>
      <c r="AW260" s="165" t="e">
        <f t="shared" si="179"/>
        <v>#N/A</v>
      </c>
      <c r="AX260" s="154" t="e">
        <f t="shared" si="180"/>
        <v>#N/A</v>
      </c>
      <c r="AY260" s="154" t="e">
        <f t="shared" si="181"/>
        <v>#N/A</v>
      </c>
      <c r="AZ260" s="164" t="e">
        <f t="shared" si="182"/>
        <v>#N/A</v>
      </c>
      <c r="BA260" s="165" t="e">
        <f t="shared" si="183"/>
        <v>#N/A</v>
      </c>
      <c r="BB260" s="154" t="e">
        <f t="shared" si="184"/>
        <v>#N/A</v>
      </c>
      <c r="BC260" s="155" t="e">
        <f t="shared" si="185"/>
        <v>#N/A</v>
      </c>
      <c r="BD260" s="153" t="e">
        <f t="shared" si="186"/>
        <v>#N/A</v>
      </c>
      <c r="BE260" s="154" t="e">
        <f t="shared" si="187"/>
        <v>#N/A</v>
      </c>
      <c r="BF260" s="164" t="e">
        <f t="shared" si="188"/>
        <v>#N/A</v>
      </c>
      <c r="BG260" s="165" t="e">
        <f t="shared" si="189"/>
        <v>#N/A</v>
      </c>
      <c r="BH260" s="154" t="e">
        <f t="shared" si="190"/>
        <v>#N/A</v>
      </c>
      <c r="BI260" s="154" t="e">
        <f t="shared" si="191"/>
        <v>#N/A</v>
      </c>
      <c r="BJ260" s="164" t="e">
        <f t="shared" si="192"/>
        <v>#N/A</v>
      </c>
      <c r="BK260" s="165" t="e">
        <f t="shared" si="193"/>
        <v>#N/A</v>
      </c>
      <c r="BL260" s="154" t="e">
        <f t="shared" si="194"/>
        <v>#N/A</v>
      </c>
      <c r="BM260" s="154" t="e">
        <f t="shared" si="195"/>
        <v>#N/A</v>
      </c>
      <c r="BN260" s="164" t="e">
        <f t="shared" si="196"/>
        <v>#N/A</v>
      </c>
      <c r="BO260" s="165" t="e">
        <f t="shared" si="197"/>
        <v>#N/A</v>
      </c>
      <c r="BP260" s="154" t="e">
        <f t="shared" si="198"/>
        <v>#N/A</v>
      </c>
      <c r="BQ260" s="155" t="e">
        <f t="shared" si="199"/>
        <v>#N/A</v>
      </c>
      <c r="BR260" s="153" t="e">
        <f t="shared" si="200"/>
        <v>#N/A</v>
      </c>
      <c r="BS260" s="154" t="e">
        <f t="shared" si="201"/>
        <v>#N/A</v>
      </c>
      <c r="BT260" s="164" t="e">
        <f t="shared" si="202"/>
        <v>#N/A</v>
      </c>
      <c r="BU260" s="165" t="e">
        <f t="shared" si="203"/>
        <v>#N/A</v>
      </c>
      <c r="BV260" s="154" t="e">
        <f t="shared" si="204"/>
        <v>#N/A</v>
      </c>
      <c r="BW260" s="154" t="e">
        <f t="shared" si="205"/>
        <v>#N/A</v>
      </c>
      <c r="BX260" s="164" t="e">
        <f t="shared" si="206"/>
        <v>#N/A</v>
      </c>
      <c r="BY260" s="165" t="e">
        <f t="shared" si="207"/>
        <v>#N/A</v>
      </c>
      <c r="BZ260" s="154" t="e">
        <f t="shared" si="208"/>
        <v>#N/A</v>
      </c>
      <c r="CA260" s="154" t="e">
        <f t="shared" si="209"/>
        <v>#N/A</v>
      </c>
      <c r="CB260" s="164" t="e">
        <f t="shared" si="210"/>
        <v>#N/A</v>
      </c>
      <c r="CC260" s="165" t="e">
        <f t="shared" si="211"/>
        <v>#N/A</v>
      </c>
      <c r="CD260" s="154" t="e">
        <f t="shared" si="212"/>
        <v>#N/A</v>
      </c>
      <c r="CE260" s="155" t="e">
        <f t="shared" si="213"/>
        <v>#N/A</v>
      </c>
    </row>
    <row r="261" spans="2:83" s="59" customFormat="1" hidden="1" x14ac:dyDescent="0.2">
      <c r="B261" s="59" t="e">
        <f t="shared" si="148"/>
        <v>#N/A</v>
      </c>
      <c r="C261" s="67" t="e">
        <f t="shared" si="146"/>
        <v>#N/A</v>
      </c>
      <c r="D261" s="67"/>
      <c r="E261" s="67" t="e">
        <f>IF(C261&lt;&gt;" ",$B$9, " ")</f>
        <v>#N/A</v>
      </c>
      <c r="F261" s="68" t="e">
        <f>IF(C261&lt;&gt;" ",((10.4394*(($C261^1.852)/(($B$59^1.852)*(VLOOKUP($B$17,'Hidden Data'!$A$4:$E$17,(IF($B$18="SCH 40",3,IF($B$18="SCH 80",4,5))))^4.8655))*$B$16))+IF($B$15&lt;2,0,(10.4394*((($C$19/100*$C261)^1.852)/(($B$59^1.852)*(VLOOKUP($B$20,'Hidden Data'!$A$4:$E$17,(IF($B$21="SCH 40",3,IF($B$21="SCH 80",4,5))))^4.8655))*$B$19)))+IF($B$15&lt;3,0,(10.4394*((($C$22/100*$C261)^1.852)/(($B$59^1.852)*(VLOOKUP($B$23,'Hidden Data'!$A$4:$E$17,(IF($B$24="SCH 40",3,IF($B$24="SCH 80",4,5))))^4.8655))*$B$22)))+K261+L261+M261+P261+Q261+R261+S261+T261)*(1+$B$42/100), " ")</f>
        <v>#N/A</v>
      </c>
      <c r="G261" s="68" t="e">
        <f t="shared" si="147"/>
        <v>#N/A</v>
      </c>
      <c r="H261" s="68"/>
      <c r="I261" s="68" t="e">
        <f t="shared" si="149"/>
        <v>#N/A</v>
      </c>
      <c r="J261" s="68" t="e">
        <f>IF(C261&lt;&gt;" ",IF($B$48="Spider Valve",($C261/448.83*(('Spider Valve Sizing'!$B$10^2*19.64*$B$60*SQRT($B$49))/'Spider Valve Sizing'!$B$25))^2/(2*$B$60^2*(PI()/4*('Spider Valve Sizing'!$B$10/12)^2)^2*32.2),0)," ")</f>
        <v>#N/A</v>
      </c>
      <c r="K261" s="68" t="e">
        <f>IF(C261&lt;&gt;" ",(IF($B$26="No",0,(10.4394*(((1/$B$27*$C261)^1.852)/(($B$59^1.852)*(VLOOKUP($B$29,'Hidden Data'!$A$4:$E$17,(IF($B$30="SCH 40",3,IF($B$30="SCH 80",4,5))))^4.8655))*($B$28/3)))))," ")</f>
        <v>#N/A</v>
      </c>
      <c r="L261" s="67" t="e">
        <f t="shared" si="150"/>
        <v>#N/A</v>
      </c>
      <c r="M261" s="67" t="e">
        <f t="shared" si="151"/>
        <v>#N/A</v>
      </c>
      <c r="N261" s="69">
        <f>IF($B$48="Low Pressure Pipe",(IF($C261&lt;&gt;" ",($B$50*$AC$564)," ")),IF($B$48="Spider Valve",(IF($C261&lt;&gt;" ",(($B$60*(PI()/4*'Spider Valve Sizing'!$B$10^2)/144*SQRT(2*32.2*$B$49))*448.83)/(('Spider Valve Sizing'!$B$10^2*19.64*$B$60*SQRT($B$49))/'Spider Valve Sizing'!$B$25)," ")),IF(AND(OR($B$48="Non-Pressurized",$B$48="force main")=TRUE,$C$49="yes"),$F$49,NA())))</f>
        <v>30</v>
      </c>
      <c r="O261" s="68" t="e">
        <f t="shared" si="152"/>
        <v>#N/A</v>
      </c>
      <c r="P261" s="68" t="e">
        <f>IF($C261&lt;&gt;" ",IF($A$34="",0,(10.4394*((($C261*$D$34/100)^1.852)/(($B$59^1.852)*(VLOOKUP($B$34,'Hidden Data'!$A$4:$E$17,(IF($B$18="SCH 40",3,IF($B$18="SCH 80",4,5))))^4.8655))*'Hidden Data'!$E$118)))," ")</f>
        <v>#N/A</v>
      </c>
      <c r="Q261" s="68" t="e">
        <f>IF($C261&lt;&gt;" ",IF($A$35="",0,(10.4394*((($C261*$D$35/100)^1.852)/(($B$59^1.852)*(VLOOKUP($B$35,'Hidden Data'!$A$4:$E$17,(IF($B$18="SCH 40",3,IF($B$18="SCH 80",4,5))))^4.8655))*'Hidden Data'!$E$119)))," ")</f>
        <v>#N/A</v>
      </c>
      <c r="R261" s="68" t="e">
        <f>IF($C261&lt;&gt;" ",IF($A$36="",0,(10.4394*((($C261*$D$36/100)^1.852)/(($B$59^1.852)*(VLOOKUP($B$36,'Hidden Data'!$A$4:$E$17,(IF($B$18="SCH 40",3,IF($B$18="SCH 80",4,5))))^4.8655))*'Hidden Data'!$E$120)))," ")</f>
        <v>#N/A</v>
      </c>
      <c r="S261" s="68" t="e">
        <f>IF($C261&lt;&gt;" ",IF($A$37="",0,(10.4394*((($C261*$D$37/100)^1.852)/(($B$59^1.852)*(VLOOKUP($B$37,'Hidden Data'!$A$4:$E$17,(IF($B$18="SCH 40",3,IF($B$18="SCH 80",4,5))))^4.8655))*'Hidden Data'!$E$121)))," ")</f>
        <v>#N/A</v>
      </c>
      <c r="T261" s="68" t="e">
        <f>IF($C261&lt;&gt;" ",IF($A$38="",0,(10.4394*((($C261*$D$38/100)^1.852)/(($B$59^1.852)*(VLOOKUP($B$38,'Hidden Data'!$A$4:$E$17,(IF($B$18="SCH 40",3,IF($B$18="SCH 80",4,5))))^4.8655))*'Hidden Data'!$E$122)))," ")</f>
        <v>#N/A</v>
      </c>
      <c r="U261" s="67" t="e">
        <f t="shared" si="153"/>
        <v>#N/A</v>
      </c>
      <c r="V261" s="175" t="e">
        <f t="shared" si="154"/>
        <v>#N/A</v>
      </c>
      <c r="W261" s="175" t="e">
        <f t="shared" si="155"/>
        <v>#N/A</v>
      </c>
      <c r="Z261" s="141" t="e">
        <f t="shared" si="156"/>
        <v>#N/A</v>
      </c>
      <c r="AA261" s="141" t="e">
        <f t="shared" si="157"/>
        <v>#N/A</v>
      </c>
      <c r="AB261" s="153" t="e">
        <f t="shared" si="158"/>
        <v>#N/A</v>
      </c>
      <c r="AC261" s="154" t="e">
        <f t="shared" si="159"/>
        <v>#N/A</v>
      </c>
      <c r="AD261" s="164" t="e">
        <f t="shared" si="160"/>
        <v>#N/A</v>
      </c>
      <c r="AE261" s="165" t="e">
        <f t="shared" si="161"/>
        <v>#N/A</v>
      </c>
      <c r="AF261" s="154" t="e">
        <f t="shared" si="162"/>
        <v>#N/A</v>
      </c>
      <c r="AG261" s="154" t="e">
        <f t="shared" si="163"/>
        <v>#N/A</v>
      </c>
      <c r="AH261" s="164" t="e">
        <f t="shared" si="164"/>
        <v>#N/A</v>
      </c>
      <c r="AI261" s="165" t="e">
        <f t="shared" si="165"/>
        <v>#N/A</v>
      </c>
      <c r="AJ261" s="154" t="e">
        <f t="shared" si="166"/>
        <v>#N/A</v>
      </c>
      <c r="AK261" s="154" t="e">
        <f t="shared" si="167"/>
        <v>#N/A</v>
      </c>
      <c r="AL261" s="164" t="e">
        <f t="shared" si="168"/>
        <v>#N/A</v>
      </c>
      <c r="AM261" s="165" t="e">
        <f t="shared" si="169"/>
        <v>#N/A</v>
      </c>
      <c r="AN261" s="154" t="e">
        <f t="shared" si="170"/>
        <v>#N/A</v>
      </c>
      <c r="AO261" s="155" t="e">
        <f t="shared" si="171"/>
        <v>#N/A</v>
      </c>
      <c r="AP261" s="153" t="e">
        <f t="shared" si="172"/>
        <v>#N/A</v>
      </c>
      <c r="AQ261" s="154" t="e">
        <f t="shared" si="173"/>
        <v>#N/A</v>
      </c>
      <c r="AR261" s="164" t="e">
        <f t="shared" si="174"/>
        <v>#N/A</v>
      </c>
      <c r="AS261" s="165" t="e">
        <f t="shared" si="175"/>
        <v>#N/A</v>
      </c>
      <c r="AT261" s="154" t="e">
        <f t="shared" si="176"/>
        <v>#N/A</v>
      </c>
      <c r="AU261" s="154" t="e">
        <f t="shared" si="177"/>
        <v>#N/A</v>
      </c>
      <c r="AV261" s="164" t="e">
        <f t="shared" si="178"/>
        <v>#N/A</v>
      </c>
      <c r="AW261" s="165" t="e">
        <f t="shared" si="179"/>
        <v>#N/A</v>
      </c>
      <c r="AX261" s="154" t="e">
        <f t="shared" si="180"/>
        <v>#N/A</v>
      </c>
      <c r="AY261" s="154" t="e">
        <f t="shared" si="181"/>
        <v>#N/A</v>
      </c>
      <c r="AZ261" s="164" t="e">
        <f t="shared" si="182"/>
        <v>#N/A</v>
      </c>
      <c r="BA261" s="165" t="e">
        <f t="shared" si="183"/>
        <v>#N/A</v>
      </c>
      <c r="BB261" s="154" t="e">
        <f t="shared" si="184"/>
        <v>#N/A</v>
      </c>
      <c r="BC261" s="155" t="e">
        <f t="shared" si="185"/>
        <v>#N/A</v>
      </c>
      <c r="BD261" s="153" t="e">
        <f t="shared" si="186"/>
        <v>#N/A</v>
      </c>
      <c r="BE261" s="154" t="e">
        <f t="shared" si="187"/>
        <v>#N/A</v>
      </c>
      <c r="BF261" s="164" t="e">
        <f t="shared" si="188"/>
        <v>#N/A</v>
      </c>
      <c r="BG261" s="165" t="e">
        <f t="shared" si="189"/>
        <v>#N/A</v>
      </c>
      <c r="BH261" s="154" t="e">
        <f t="shared" si="190"/>
        <v>#N/A</v>
      </c>
      <c r="BI261" s="154" t="e">
        <f t="shared" si="191"/>
        <v>#N/A</v>
      </c>
      <c r="BJ261" s="164" t="e">
        <f t="shared" si="192"/>
        <v>#N/A</v>
      </c>
      <c r="BK261" s="165" t="e">
        <f t="shared" si="193"/>
        <v>#N/A</v>
      </c>
      <c r="BL261" s="154" t="e">
        <f t="shared" si="194"/>
        <v>#N/A</v>
      </c>
      <c r="BM261" s="154" t="e">
        <f t="shared" si="195"/>
        <v>#N/A</v>
      </c>
      <c r="BN261" s="164" t="e">
        <f t="shared" si="196"/>
        <v>#N/A</v>
      </c>
      <c r="BO261" s="165" t="e">
        <f t="shared" si="197"/>
        <v>#N/A</v>
      </c>
      <c r="BP261" s="154" t="e">
        <f t="shared" si="198"/>
        <v>#N/A</v>
      </c>
      <c r="BQ261" s="155" t="e">
        <f t="shared" si="199"/>
        <v>#N/A</v>
      </c>
      <c r="BR261" s="153" t="e">
        <f t="shared" si="200"/>
        <v>#N/A</v>
      </c>
      <c r="BS261" s="154" t="e">
        <f t="shared" si="201"/>
        <v>#N/A</v>
      </c>
      <c r="BT261" s="164" t="e">
        <f t="shared" si="202"/>
        <v>#N/A</v>
      </c>
      <c r="BU261" s="165" t="e">
        <f t="shared" si="203"/>
        <v>#N/A</v>
      </c>
      <c r="BV261" s="154" t="e">
        <f t="shared" si="204"/>
        <v>#N/A</v>
      </c>
      <c r="BW261" s="154" t="e">
        <f t="shared" si="205"/>
        <v>#N/A</v>
      </c>
      <c r="BX261" s="164" t="e">
        <f t="shared" si="206"/>
        <v>#N/A</v>
      </c>
      <c r="BY261" s="165" t="e">
        <f t="shared" si="207"/>
        <v>#N/A</v>
      </c>
      <c r="BZ261" s="154" t="e">
        <f t="shared" si="208"/>
        <v>#N/A</v>
      </c>
      <c r="CA261" s="154" t="e">
        <f t="shared" si="209"/>
        <v>#N/A</v>
      </c>
      <c r="CB261" s="164" t="e">
        <f t="shared" si="210"/>
        <v>#N/A</v>
      </c>
      <c r="CC261" s="165" t="e">
        <f t="shared" si="211"/>
        <v>#N/A</v>
      </c>
      <c r="CD261" s="154" t="e">
        <f t="shared" si="212"/>
        <v>#N/A</v>
      </c>
      <c r="CE261" s="155" t="e">
        <f t="shared" si="213"/>
        <v>#N/A</v>
      </c>
    </row>
    <row r="262" spans="2:83" s="59" customFormat="1" hidden="1" x14ac:dyDescent="0.2">
      <c r="B262" s="59" t="e">
        <f t="shared" si="148"/>
        <v>#N/A</v>
      </c>
      <c r="C262" s="67" t="e">
        <f t="shared" si="146"/>
        <v>#N/A</v>
      </c>
      <c r="D262" s="67"/>
      <c r="E262" s="67" t="e">
        <f>IF(C262&lt;&gt;" ",$B$9, " ")</f>
        <v>#N/A</v>
      </c>
      <c r="F262" s="68" t="e">
        <f>IF(C262&lt;&gt;" ",((10.4394*(($C262^1.852)/(($B$59^1.852)*(VLOOKUP($B$17,'Hidden Data'!$A$4:$E$17,(IF($B$18="SCH 40",3,IF($B$18="SCH 80",4,5))))^4.8655))*$B$16))+IF($B$15&lt;2,0,(10.4394*((($C$19/100*$C262)^1.852)/(($B$59^1.852)*(VLOOKUP($B$20,'Hidden Data'!$A$4:$E$17,(IF($B$21="SCH 40",3,IF($B$21="SCH 80",4,5))))^4.8655))*$B$19)))+IF($B$15&lt;3,0,(10.4394*((($C$22/100*$C262)^1.852)/(($B$59^1.852)*(VLOOKUP($B$23,'Hidden Data'!$A$4:$E$17,(IF($B$24="SCH 40",3,IF($B$24="SCH 80",4,5))))^4.8655))*$B$22)))+K262+L262+M262+P262+Q262+R262+S262+T262)*(1+$B$42/100), " ")</f>
        <v>#N/A</v>
      </c>
      <c r="G262" s="68" t="e">
        <f t="shared" si="147"/>
        <v>#N/A</v>
      </c>
      <c r="H262" s="68"/>
      <c r="I262" s="68" t="e">
        <f t="shared" si="149"/>
        <v>#N/A</v>
      </c>
      <c r="J262" s="68" t="e">
        <f>IF(C262&lt;&gt;" ",IF($B$48="Spider Valve",($C262/448.83*(('Spider Valve Sizing'!$B$10^2*19.64*$B$60*SQRT($B$49))/'Spider Valve Sizing'!$B$25))^2/(2*$B$60^2*(PI()/4*('Spider Valve Sizing'!$B$10/12)^2)^2*32.2),0)," ")</f>
        <v>#N/A</v>
      </c>
      <c r="K262" s="68" t="e">
        <f>IF(C262&lt;&gt;" ",(IF($B$26="No",0,(10.4394*(((1/$B$27*$C262)^1.852)/(($B$59^1.852)*(VLOOKUP($B$29,'Hidden Data'!$A$4:$E$17,(IF($B$30="SCH 40",3,IF($B$30="SCH 80",4,5))))^4.8655))*($B$28/3)))))," ")</f>
        <v>#N/A</v>
      </c>
      <c r="L262" s="67" t="e">
        <f t="shared" si="150"/>
        <v>#N/A</v>
      </c>
      <c r="M262" s="67" t="e">
        <f t="shared" si="151"/>
        <v>#N/A</v>
      </c>
      <c r="N262" s="69">
        <f>IF($B$48="Low Pressure Pipe",(IF($C262&lt;&gt;" ",($B$50*$AC$564)," ")),IF($B$48="Spider Valve",(IF($C262&lt;&gt;" ",(($B$60*(PI()/4*'Spider Valve Sizing'!$B$10^2)/144*SQRT(2*32.2*$B$49))*448.83)/(('Spider Valve Sizing'!$B$10^2*19.64*$B$60*SQRT($B$49))/'Spider Valve Sizing'!$B$25)," ")),IF(AND(OR($B$48="Non-Pressurized",$B$48="force main")=TRUE,$C$49="yes"),$F$49,NA())))</f>
        <v>30</v>
      </c>
      <c r="O262" s="68" t="e">
        <f t="shared" si="152"/>
        <v>#N/A</v>
      </c>
      <c r="P262" s="68" t="e">
        <f>IF($C262&lt;&gt;" ",IF($A$34="",0,(10.4394*((($C262*$D$34/100)^1.852)/(($B$59^1.852)*(VLOOKUP($B$34,'Hidden Data'!$A$4:$E$17,(IF($B$18="SCH 40",3,IF($B$18="SCH 80",4,5))))^4.8655))*'Hidden Data'!$E$118)))," ")</f>
        <v>#N/A</v>
      </c>
      <c r="Q262" s="68" t="e">
        <f>IF($C262&lt;&gt;" ",IF($A$35="",0,(10.4394*((($C262*$D$35/100)^1.852)/(($B$59^1.852)*(VLOOKUP($B$35,'Hidden Data'!$A$4:$E$17,(IF($B$18="SCH 40",3,IF($B$18="SCH 80",4,5))))^4.8655))*'Hidden Data'!$E$119)))," ")</f>
        <v>#N/A</v>
      </c>
      <c r="R262" s="68" t="e">
        <f>IF($C262&lt;&gt;" ",IF($A$36="",0,(10.4394*((($C262*$D$36/100)^1.852)/(($B$59^1.852)*(VLOOKUP($B$36,'Hidden Data'!$A$4:$E$17,(IF($B$18="SCH 40",3,IF($B$18="SCH 80",4,5))))^4.8655))*'Hidden Data'!$E$120)))," ")</f>
        <v>#N/A</v>
      </c>
      <c r="S262" s="68" t="e">
        <f>IF($C262&lt;&gt;" ",IF($A$37="",0,(10.4394*((($C262*$D$37/100)^1.852)/(($B$59^1.852)*(VLOOKUP($B$37,'Hidden Data'!$A$4:$E$17,(IF($B$18="SCH 40",3,IF($B$18="SCH 80",4,5))))^4.8655))*'Hidden Data'!$E$121)))," ")</f>
        <v>#N/A</v>
      </c>
      <c r="T262" s="68" t="e">
        <f>IF($C262&lt;&gt;" ",IF($A$38="",0,(10.4394*((($C262*$D$38/100)^1.852)/(($B$59^1.852)*(VLOOKUP($B$38,'Hidden Data'!$A$4:$E$17,(IF($B$18="SCH 40",3,IF($B$18="SCH 80",4,5))))^4.8655))*'Hidden Data'!$E$122)))," ")</f>
        <v>#N/A</v>
      </c>
      <c r="U262" s="67" t="e">
        <f t="shared" si="153"/>
        <v>#N/A</v>
      </c>
      <c r="V262" s="175" t="e">
        <f t="shared" si="154"/>
        <v>#N/A</v>
      </c>
      <c r="W262" s="175" t="e">
        <f t="shared" si="155"/>
        <v>#N/A</v>
      </c>
      <c r="Z262" s="141" t="e">
        <f t="shared" si="156"/>
        <v>#N/A</v>
      </c>
      <c r="AA262" s="141" t="e">
        <f t="shared" si="157"/>
        <v>#N/A</v>
      </c>
      <c r="AB262" s="153" t="e">
        <f t="shared" si="158"/>
        <v>#N/A</v>
      </c>
      <c r="AC262" s="154" t="e">
        <f t="shared" si="159"/>
        <v>#N/A</v>
      </c>
      <c r="AD262" s="164" t="e">
        <f t="shared" si="160"/>
        <v>#N/A</v>
      </c>
      <c r="AE262" s="165" t="e">
        <f t="shared" si="161"/>
        <v>#N/A</v>
      </c>
      <c r="AF262" s="154" t="e">
        <f t="shared" si="162"/>
        <v>#N/A</v>
      </c>
      <c r="AG262" s="154" t="e">
        <f t="shared" si="163"/>
        <v>#N/A</v>
      </c>
      <c r="AH262" s="164" t="e">
        <f t="shared" si="164"/>
        <v>#N/A</v>
      </c>
      <c r="AI262" s="165" t="e">
        <f t="shared" si="165"/>
        <v>#N/A</v>
      </c>
      <c r="AJ262" s="154" t="e">
        <f t="shared" si="166"/>
        <v>#N/A</v>
      </c>
      <c r="AK262" s="154" t="e">
        <f t="shared" si="167"/>
        <v>#N/A</v>
      </c>
      <c r="AL262" s="164" t="e">
        <f t="shared" si="168"/>
        <v>#N/A</v>
      </c>
      <c r="AM262" s="165" t="e">
        <f t="shared" si="169"/>
        <v>#N/A</v>
      </c>
      <c r="AN262" s="154" t="e">
        <f t="shared" si="170"/>
        <v>#N/A</v>
      </c>
      <c r="AO262" s="155" t="e">
        <f t="shared" si="171"/>
        <v>#N/A</v>
      </c>
      <c r="AP262" s="153" t="e">
        <f t="shared" si="172"/>
        <v>#N/A</v>
      </c>
      <c r="AQ262" s="154" t="e">
        <f t="shared" si="173"/>
        <v>#N/A</v>
      </c>
      <c r="AR262" s="164" t="e">
        <f t="shared" si="174"/>
        <v>#N/A</v>
      </c>
      <c r="AS262" s="165" t="e">
        <f t="shared" si="175"/>
        <v>#N/A</v>
      </c>
      <c r="AT262" s="154" t="e">
        <f t="shared" si="176"/>
        <v>#N/A</v>
      </c>
      <c r="AU262" s="154" t="e">
        <f t="shared" si="177"/>
        <v>#N/A</v>
      </c>
      <c r="AV262" s="164" t="e">
        <f t="shared" si="178"/>
        <v>#N/A</v>
      </c>
      <c r="AW262" s="165" t="e">
        <f t="shared" si="179"/>
        <v>#N/A</v>
      </c>
      <c r="AX262" s="154" t="e">
        <f t="shared" si="180"/>
        <v>#N/A</v>
      </c>
      <c r="AY262" s="154" t="e">
        <f t="shared" si="181"/>
        <v>#N/A</v>
      </c>
      <c r="AZ262" s="164" t="e">
        <f t="shared" si="182"/>
        <v>#N/A</v>
      </c>
      <c r="BA262" s="165" t="e">
        <f t="shared" si="183"/>
        <v>#N/A</v>
      </c>
      <c r="BB262" s="154" t="e">
        <f t="shared" si="184"/>
        <v>#N/A</v>
      </c>
      <c r="BC262" s="155" t="e">
        <f t="shared" si="185"/>
        <v>#N/A</v>
      </c>
      <c r="BD262" s="153" t="e">
        <f t="shared" si="186"/>
        <v>#N/A</v>
      </c>
      <c r="BE262" s="154" t="e">
        <f t="shared" si="187"/>
        <v>#N/A</v>
      </c>
      <c r="BF262" s="164" t="e">
        <f t="shared" si="188"/>
        <v>#N/A</v>
      </c>
      <c r="BG262" s="165" t="e">
        <f t="shared" si="189"/>
        <v>#N/A</v>
      </c>
      <c r="BH262" s="154" t="e">
        <f t="shared" si="190"/>
        <v>#N/A</v>
      </c>
      <c r="BI262" s="154" t="e">
        <f t="shared" si="191"/>
        <v>#N/A</v>
      </c>
      <c r="BJ262" s="164" t="e">
        <f t="shared" si="192"/>
        <v>#N/A</v>
      </c>
      <c r="BK262" s="165" t="e">
        <f t="shared" si="193"/>
        <v>#N/A</v>
      </c>
      <c r="BL262" s="154" t="e">
        <f t="shared" si="194"/>
        <v>#N/A</v>
      </c>
      <c r="BM262" s="154" t="e">
        <f t="shared" si="195"/>
        <v>#N/A</v>
      </c>
      <c r="BN262" s="164" t="e">
        <f t="shared" si="196"/>
        <v>#N/A</v>
      </c>
      <c r="BO262" s="165" t="e">
        <f t="shared" si="197"/>
        <v>#N/A</v>
      </c>
      <c r="BP262" s="154" t="e">
        <f t="shared" si="198"/>
        <v>#N/A</v>
      </c>
      <c r="BQ262" s="155" t="e">
        <f t="shared" si="199"/>
        <v>#N/A</v>
      </c>
      <c r="BR262" s="153" t="e">
        <f t="shared" si="200"/>
        <v>#N/A</v>
      </c>
      <c r="BS262" s="154" t="e">
        <f t="shared" si="201"/>
        <v>#N/A</v>
      </c>
      <c r="BT262" s="164" t="e">
        <f t="shared" si="202"/>
        <v>#N/A</v>
      </c>
      <c r="BU262" s="165" t="e">
        <f t="shared" si="203"/>
        <v>#N/A</v>
      </c>
      <c r="BV262" s="154" t="e">
        <f t="shared" si="204"/>
        <v>#N/A</v>
      </c>
      <c r="BW262" s="154" t="e">
        <f t="shared" si="205"/>
        <v>#N/A</v>
      </c>
      <c r="BX262" s="164" t="e">
        <f t="shared" si="206"/>
        <v>#N/A</v>
      </c>
      <c r="BY262" s="165" t="e">
        <f t="shared" si="207"/>
        <v>#N/A</v>
      </c>
      <c r="BZ262" s="154" t="e">
        <f t="shared" si="208"/>
        <v>#N/A</v>
      </c>
      <c r="CA262" s="154" t="e">
        <f t="shared" si="209"/>
        <v>#N/A</v>
      </c>
      <c r="CB262" s="164" t="e">
        <f t="shared" si="210"/>
        <v>#N/A</v>
      </c>
      <c r="CC262" s="165" t="e">
        <f t="shared" si="211"/>
        <v>#N/A</v>
      </c>
      <c r="CD262" s="154" t="e">
        <f t="shared" si="212"/>
        <v>#N/A</v>
      </c>
      <c r="CE262" s="155" t="e">
        <f t="shared" si="213"/>
        <v>#N/A</v>
      </c>
    </row>
    <row r="263" spans="2:83" s="59" customFormat="1" hidden="1" x14ac:dyDescent="0.2">
      <c r="B263" s="59" t="e">
        <f t="shared" si="148"/>
        <v>#N/A</v>
      </c>
      <c r="C263" s="67" t="e">
        <f t="shared" si="146"/>
        <v>#N/A</v>
      </c>
      <c r="D263" s="67"/>
      <c r="E263" s="67" t="e">
        <f>IF(C263&lt;&gt;" ",$B$9, " ")</f>
        <v>#N/A</v>
      </c>
      <c r="F263" s="68" t="e">
        <f>IF(C263&lt;&gt;" ",((10.4394*(($C263^1.852)/(($B$59^1.852)*(VLOOKUP($B$17,'Hidden Data'!$A$4:$E$17,(IF($B$18="SCH 40",3,IF($B$18="SCH 80",4,5))))^4.8655))*$B$16))+IF($B$15&lt;2,0,(10.4394*((($C$19/100*$C263)^1.852)/(($B$59^1.852)*(VLOOKUP($B$20,'Hidden Data'!$A$4:$E$17,(IF($B$21="SCH 40",3,IF($B$21="SCH 80",4,5))))^4.8655))*$B$19)))+IF($B$15&lt;3,0,(10.4394*((($C$22/100*$C263)^1.852)/(($B$59^1.852)*(VLOOKUP($B$23,'Hidden Data'!$A$4:$E$17,(IF($B$24="SCH 40",3,IF($B$24="SCH 80",4,5))))^4.8655))*$B$22)))+K263+L263+M263+P263+Q263+R263+S263+T263)*(1+$B$42/100), " ")</f>
        <v>#N/A</v>
      </c>
      <c r="G263" s="68" t="e">
        <f t="shared" si="147"/>
        <v>#N/A</v>
      </c>
      <c r="H263" s="68"/>
      <c r="I263" s="68" t="e">
        <f t="shared" si="149"/>
        <v>#N/A</v>
      </c>
      <c r="J263" s="68" t="e">
        <f>IF(C263&lt;&gt;" ",IF($B$48="Spider Valve",($C263/448.83*(('Spider Valve Sizing'!$B$10^2*19.64*$B$60*SQRT($B$49))/'Spider Valve Sizing'!$B$25))^2/(2*$B$60^2*(PI()/4*('Spider Valve Sizing'!$B$10/12)^2)^2*32.2),0)," ")</f>
        <v>#N/A</v>
      </c>
      <c r="K263" s="68" t="e">
        <f>IF(C263&lt;&gt;" ",(IF($B$26="No",0,(10.4394*(((1/$B$27*$C263)^1.852)/(($B$59^1.852)*(VLOOKUP($B$29,'Hidden Data'!$A$4:$E$17,(IF($B$30="SCH 40",3,IF($B$30="SCH 80",4,5))))^4.8655))*($B$28/3)))))," ")</f>
        <v>#N/A</v>
      </c>
      <c r="L263" s="67" t="e">
        <f t="shared" si="150"/>
        <v>#N/A</v>
      </c>
      <c r="M263" s="67" t="e">
        <f t="shared" si="151"/>
        <v>#N/A</v>
      </c>
      <c r="N263" s="69">
        <f>IF($B$48="Low Pressure Pipe",(IF($C263&lt;&gt;" ",($B$50*$AC$564)," ")),IF($B$48="Spider Valve",(IF($C263&lt;&gt;" ",(($B$60*(PI()/4*'Spider Valve Sizing'!$B$10^2)/144*SQRT(2*32.2*$B$49))*448.83)/(('Spider Valve Sizing'!$B$10^2*19.64*$B$60*SQRT($B$49))/'Spider Valve Sizing'!$B$25)," ")),IF(AND(OR($B$48="Non-Pressurized",$B$48="force main")=TRUE,$C$49="yes"),$F$49,NA())))</f>
        <v>30</v>
      </c>
      <c r="O263" s="68" t="e">
        <f t="shared" si="152"/>
        <v>#N/A</v>
      </c>
      <c r="P263" s="68" t="e">
        <f>IF($C263&lt;&gt;" ",IF($A$34="",0,(10.4394*((($C263*$D$34/100)^1.852)/(($B$59^1.852)*(VLOOKUP($B$34,'Hidden Data'!$A$4:$E$17,(IF($B$18="SCH 40",3,IF($B$18="SCH 80",4,5))))^4.8655))*'Hidden Data'!$E$118)))," ")</f>
        <v>#N/A</v>
      </c>
      <c r="Q263" s="68" t="e">
        <f>IF($C263&lt;&gt;" ",IF($A$35="",0,(10.4394*((($C263*$D$35/100)^1.852)/(($B$59^1.852)*(VLOOKUP($B$35,'Hidden Data'!$A$4:$E$17,(IF($B$18="SCH 40",3,IF($B$18="SCH 80",4,5))))^4.8655))*'Hidden Data'!$E$119)))," ")</f>
        <v>#N/A</v>
      </c>
      <c r="R263" s="68" t="e">
        <f>IF($C263&lt;&gt;" ",IF($A$36="",0,(10.4394*((($C263*$D$36/100)^1.852)/(($B$59^1.852)*(VLOOKUP($B$36,'Hidden Data'!$A$4:$E$17,(IF($B$18="SCH 40",3,IF($B$18="SCH 80",4,5))))^4.8655))*'Hidden Data'!$E$120)))," ")</f>
        <v>#N/A</v>
      </c>
      <c r="S263" s="68" t="e">
        <f>IF($C263&lt;&gt;" ",IF($A$37="",0,(10.4394*((($C263*$D$37/100)^1.852)/(($B$59^1.852)*(VLOOKUP($B$37,'Hidden Data'!$A$4:$E$17,(IF($B$18="SCH 40",3,IF($B$18="SCH 80",4,5))))^4.8655))*'Hidden Data'!$E$121)))," ")</f>
        <v>#N/A</v>
      </c>
      <c r="T263" s="68" t="e">
        <f>IF($C263&lt;&gt;" ",IF($A$38="",0,(10.4394*((($C263*$D$38/100)^1.852)/(($B$59^1.852)*(VLOOKUP($B$38,'Hidden Data'!$A$4:$E$17,(IF($B$18="SCH 40",3,IF($B$18="SCH 80",4,5))))^4.8655))*'Hidden Data'!$E$122)))," ")</f>
        <v>#N/A</v>
      </c>
      <c r="U263" s="67" t="e">
        <f t="shared" si="153"/>
        <v>#N/A</v>
      </c>
      <c r="V263" s="175" t="e">
        <f t="shared" si="154"/>
        <v>#N/A</v>
      </c>
      <c r="W263" s="175" t="e">
        <f t="shared" si="155"/>
        <v>#N/A</v>
      </c>
      <c r="Z263" s="141" t="e">
        <f t="shared" si="156"/>
        <v>#N/A</v>
      </c>
      <c r="AA263" s="141" t="e">
        <f t="shared" si="157"/>
        <v>#N/A</v>
      </c>
      <c r="AB263" s="153" t="e">
        <f t="shared" si="158"/>
        <v>#N/A</v>
      </c>
      <c r="AC263" s="154" t="e">
        <f t="shared" si="159"/>
        <v>#N/A</v>
      </c>
      <c r="AD263" s="164" t="e">
        <f t="shared" si="160"/>
        <v>#N/A</v>
      </c>
      <c r="AE263" s="165" t="e">
        <f t="shared" si="161"/>
        <v>#N/A</v>
      </c>
      <c r="AF263" s="154" t="e">
        <f t="shared" si="162"/>
        <v>#N/A</v>
      </c>
      <c r="AG263" s="154" t="e">
        <f t="shared" si="163"/>
        <v>#N/A</v>
      </c>
      <c r="AH263" s="164" t="e">
        <f t="shared" si="164"/>
        <v>#N/A</v>
      </c>
      <c r="AI263" s="165" t="e">
        <f t="shared" si="165"/>
        <v>#N/A</v>
      </c>
      <c r="AJ263" s="154" t="e">
        <f t="shared" si="166"/>
        <v>#N/A</v>
      </c>
      <c r="AK263" s="154" t="e">
        <f t="shared" si="167"/>
        <v>#N/A</v>
      </c>
      <c r="AL263" s="164" t="e">
        <f t="shared" si="168"/>
        <v>#N/A</v>
      </c>
      <c r="AM263" s="165" t="e">
        <f t="shared" si="169"/>
        <v>#N/A</v>
      </c>
      <c r="AN263" s="154" t="e">
        <f t="shared" si="170"/>
        <v>#N/A</v>
      </c>
      <c r="AO263" s="155" t="e">
        <f t="shared" si="171"/>
        <v>#N/A</v>
      </c>
      <c r="AP263" s="153" t="e">
        <f t="shared" si="172"/>
        <v>#N/A</v>
      </c>
      <c r="AQ263" s="154" t="e">
        <f t="shared" si="173"/>
        <v>#N/A</v>
      </c>
      <c r="AR263" s="164" t="e">
        <f t="shared" si="174"/>
        <v>#N/A</v>
      </c>
      <c r="AS263" s="165" t="e">
        <f t="shared" si="175"/>
        <v>#N/A</v>
      </c>
      <c r="AT263" s="154" t="e">
        <f t="shared" si="176"/>
        <v>#N/A</v>
      </c>
      <c r="AU263" s="154" t="e">
        <f t="shared" si="177"/>
        <v>#N/A</v>
      </c>
      <c r="AV263" s="164" t="e">
        <f t="shared" si="178"/>
        <v>#N/A</v>
      </c>
      <c r="AW263" s="165" t="e">
        <f t="shared" si="179"/>
        <v>#N/A</v>
      </c>
      <c r="AX263" s="154" t="e">
        <f t="shared" si="180"/>
        <v>#N/A</v>
      </c>
      <c r="AY263" s="154" t="e">
        <f t="shared" si="181"/>
        <v>#N/A</v>
      </c>
      <c r="AZ263" s="164" t="e">
        <f t="shared" si="182"/>
        <v>#N/A</v>
      </c>
      <c r="BA263" s="165" t="e">
        <f t="shared" si="183"/>
        <v>#N/A</v>
      </c>
      <c r="BB263" s="154" t="e">
        <f t="shared" si="184"/>
        <v>#N/A</v>
      </c>
      <c r="BC263" s="155" t="e">
        <f t="shared" si="185"/>
        <v>#N/A</v>
      </c>
      <c r="BD263" s="153" t="e">
        <f t="shared" si="186"/>
        <v>#N/A</v>
      </c>
      <c r="BE263" s="154" t="e">
        <f t="shared" si="187"/>
        <v>#N/A</v>
      </c>
      <c r="BF263" s="164" t="e">
        <f t="shared" si="188"/>
        <v>#N/A</v>
      </c>
      <c r="BG263" s="165" t="e">
        <f t="shared" si="189"/>
        <v>#N/A</v>
      </c>
      <c r="BH263" s="154" t="e">
        <f t="shared" si="190"/>
        <v>#N/A</v>
      </c>
      <c r="BI263" s="154" t="e">
        <f t="shared" si="191"/>
        <v>#N/A</v>
      </c>
      <c r="BJ263" s="164" t="e">
        <f t="shared" si="192"/>
        <v>#N/A</v>
      </c>
      <c r="BK263" s="165" t="e">
        <f t="shared" si="193"/>
        <v>#N/A</v>
      </c>
      <c r="BL263" s="154" t="e">
        <f t="shared" si="194"/>
        <v>#N/A</v>
      </c>
      <c r="BM263" s="154" t="e">
        <f t="shared" si="195"/>
        <v>#N/A</v>
      </c>
      <c r="BN263" s="164" t="e">
        <f t="shared" si="196"/>
        <v>#N/A</v>
      </c>
      <c r="BO263" s="165" t="e">
        <f t="shared" si="197"/>
        <v>#N/A</v>
      </c>
      <c r="BP263" s="154" t="e">
        <f t="shared" si="198"/>
        <v>#N/A</v>
      </c>
      <c r="BQ263" s="155" t="e">
        <f t="shared" si="199"/>
        <v>#N/A</v>
      </c>
      <c r="BR263" s="153" t="e">
        <f t="shared" si="200"/>
        <v>#N/A</v>
      </c>
      <c r="BS263" s="154" t="e">
        <f t="shared" si="201"/>
        <v>#N/A</v>
      </c>
      <c r="BT263" s="164" t="e">
        <f t="shared" si="202"/>
        <v>#N/A</v>
      </c>
      <c r="BU263" s="165" t="e">
        <f t="shared" si="203"/>
        <v>#N/A</v>
      </c>
      <c r="BV263" s="154" t="e">
        <f t="shared" si="204"/>
        <v>#N/A</v>
      </c>
      <c r="BW263" s="154" t="e">
        <f t="shared" si="205"/>
        <v>#N/A</v>
      </c>
      <c r="BX263" s="164" t="e">
        <f t="shared" si="206"/>
        <v>#N/A</v>
      </c>
      <c r="BY263" s="165" t="e">
        <f t="shared" si="207"/>
        <v>#N/A</v>
      </c>
      <c r="BZ263" s="154" t="e">
        <f t="shared" si="208"/>
        <v>#N/A</v>
      </c>
      <c r="CA263" s="154" t="e">
        <f t="shared" si="209"/>
        <v>#N/A</v>
      </c>
      <c r="CB263" s="164" t="e">
        <f t="shared" si="210"/>
        <v>#N/A</v>
      </c>
      <c r="CC263" s="165" t="e">
        <f t="shared" si="211"/>
        <v>#N/A</v>
      </c>
      <c r="CD263" s="154" t="e">
        <f t="shared" si="212"/>
        <v>#N/A</v>
      </c>
      <c r="CE263" s="155" t="e">
        <f t="shared" si="213"/>
        <v>#N/A</v>
      </c>
    </row>
    <row r="264" spans="2:83" s="59" customFormat="1" hidden="1" x14ac:dyDescent="0.2">
      <c r="B264" s="59" t="e">
        <f t="shared" si="148"/>
        <v>#N/A</v>
      </c>
      <c r="C264" s="67" t="e">
        <f t="shared" si="146"/>
        <v>#N/A</v>
      </c>
      <c r="D264" s="67"/>
      <c r="E264" s="67" t="e">
        <f>IF(C264&lt;&gt;" ",$B$9, " ")</f>
        <v>#N/A</v>
      </c>
      <c r="F264" s="68" t="e">
        <f>IF(C264&lt;&gt;" ",((10.4394*(($C264^1.852)/(($B$59^1.852)*(VLOOKUP($B$17,'Hidden Data'!$A$4:$E$17,(IF($B$18="SCH 40",3,IF($B$18="SCH 80",4,5))))^4.8655))*$B$16))+IF($B$15&lt;2,0,(10.4394*((($C$19/100*$C264)^1.852)/(($B$59^1.852)*(VLOOKUP($B$20,'Hidden Data'!$A$4:$E$17,(IF($B$21="SCH 40",3,IF($B$21="SCH 80",4,5))))^4.8655))*$B$19)))+IF($B$15&lt;3,0,(10.4394*((($C$22/100*$C264)^1.852)/(($B$59^1.852)*(VLOOKUP($B$23,'Hidden Data'!$A$4:$E$17,(IF($B$24="SCH 40",3,IF($B$24="SCH 80",4,5))))^4.8655))*$B$22)))+K264+L264+M264+P264+Q264+R264+S264+T264)*(1+$B$42/100), " ")</f>
        <v>#N/A</v>
      </c>
      <c r="G264" s="68" t="e">
        <f t="shared" si="147"/>
        <v>#N/A</v>
      </c>
      <c r="H264" s="68"/>
      <c r="I264" s="68" t="e">
        <f t="shared" si="149"/>
        <v>#N/A</v>
      </c>
      <c r="J264" s="68" t="e">
        <f>IF(C264&lt;&gt;" ",IF($B$48="Spider Valve",($C264/448.83*(('Spider Valve Sizing'!$B$10^2*19.64*$B$60*SQRT($B$49))/'Spider Valve Sizing'!$B$25))^2/(2*$B$60^2*(PI()/4*('Spider Valve Sizing'!$B$10/12)^2)^2*32.2),0)," ")</f>
        <v>#N/A</v>
      </c>
      <c r="K264" s="68" t="e">
        <f>IF(C264&lt;&gt;" ",(IF($B$26="No",0,(10.4394*(((1/$B$27*$C264)^1.852)/(($B$59^1.852)*(VLOOKUP($B$29,'Hidden Data'!$A$4:$E$17,(IF($B$30="SCH 40",3,IF($B$30="SCH 80",4,5))))^4.8655))*($B$28/3)))))," ")</f>
        <v>#N/A</v>
      </c>
      <c r="L264" s="67" t="e">
        <f t="shared" si="150"/>
        <v>#N/A</v>
      </c>
      <c r="M264" s="67" t="e">
        <f t="shared" si="151"/>
        <v>#N/A</v>
      </c>
      <c r="N264" s="69">
        <f>IF($B$48="Low Pressure Pipe",(IF($C264&lt;&gt;" ",($B$50*$AC$564)," ")),IF($B$48="Spider Valve",(IF($C264&lt;&gt;" ",(($B$60*(PI()/4*'Spider Valve Sizing'!$B$10^2)/144*SQRT(2*32.2*$B$49))*448.83)/(('Spider Valve Sizing'!$B$10^2*19.64*$B$60*SQRT($B$49))/'Spider Valve Sizing'!$B$25)," ")),IF(AND(OR($B$48="Non-Pressurized",$B$48="force main")=TRUE,$C$49="yes"),$F$49,NA())))</f>
        <v>30</v>
      </c>
      <c r="O264" s="68" t="e">
        <f t="shared" si="152"/>
        <v>#N/A</v>
      </c>
      <c r="P264" s="68" t="e">
        <f>IF($C264&lt;&gt;" ",IF($A$34="",0,(10.4394*((($C264*$D$34/100)^1.852)/(($B$59^1.852)*(VLOOKUP($B$34,'Hidden Data'!$A$4:$E$17,(IF($B$18="SCH 40",3,IF($B$18="SCH 80",4,5))))^4.8655))*'Hidden Data'!$E$118)))," ")</f>
        <v>#N/A</v>
      </c>
      <c r="Q264" s="68" t="e">
        <f>IF($C264&lt;&gt;" ",IF($A$35="",0,(10.4394*((($C264*$D$35/100)^1.852)/(($B$59^1.852)*(VLOOKUP($B$35,'Hidden Data'!$A$4:$E$17,(IF($B$18="SCH 40",3,IF($B$18="SCH 80",4,5))))^4.8655))*'Hidden Data'!$E$119)))," ")</f>
        <v>#N/A</v>
      </c>
      <c r="R264" s="68" t="e">
        <f>IF($C264&lt;&gt;" ",IF($A$36="",0,(10.4394*((($C264*$D$36/100)^1.852)/(($B$59^1.852)*(VLOOKUP($B$36,'Hidden Data'!$A$4:$E$17,(IF($B$18="SCH 40",3,IF($B$18="SCH 80",4,5))))^4.8655))*'Hidden Data'!$E$120)))," ")</f>
        <v>#N/A</v>
      </c>
      <c r="S264" s="68" t="e">
        <f>IF($C264&lt;&gt;" ",IF($A$37="",0,(10.4394*((($C264*$D$37/100)^1.852)/(($B$59^1.852)*(VLOOKUP($B$37,'Hidden Data'!$A$4:$E$17,(IF($B$18="SCH 40",3,IF($B$18="SCH 80",4,5))))^4.8655))*'Hidden Data'!$E$121)))," ")</f>
        <v>#N/A</v>
      </c>
      <c r="T264" s="68" t="e">
        <f>IF($C264&lt;&gt;" ",IF($A$38="",0,(10.4394*((($C264*$D$38/100)^1.852)/(($B$59^1.852)*(VLOOKUP($B$38,'Hidden Data'!$A$4:$E$17,(IF($B$18="SCH 40",3,IF($B$18="SCH 80",4,5))))^4.8655))*'Hidden Data'!$E$122)))," ")</f>
        <v>#N/A</v>
      </c>
      <c r="U264" s="67" t="e">
        <f t="shared" si="153"/>
        <v>#N/A</v>
      </c>
      <c r="V264" s="175" t="e">
        <f t="shared" si="154"/>
        <v>#N/A</v>
      </c>
      <c r="W264" s="175" t="e">
        <f t="shared" si="155"/>
        <v>#N/A</v>
      </c>
      <c r="Z264" s="141" t="e">
        <f t="shared" si="156"/>
        <v>#N/A</v>
      </c>
      <c r="AA264" s="141" t="e">
        <f t="shared" si="157"/>
        <v>#N/A</v>
      </c>
      <c r="AB264" s="153" t="e">
        <f t="shared" si="158"/>
        <v>#N/A</v>
      </c>
      <c r="AC264" s="154" t="e">
        <f t="shared" si="159"/>
        <v>#N/A</v>
      </c>
      <c r="AD264" s="164" t="e">
        <f t="shared" si="160"/>
        <v>#N/A</v>
      </c>
      <c r="AE264" s="165" t="e">
        <f t="shared" si="161"/>
        <v>#N/A</v>
      </c>
      <c r="AF264" s="154" t="e">
        <f t="shared" si="162"/>
        <v>#N/A</v>
      </c>
      <c r="AG264" s="154" t="e">
        <f t="shared" si="163"/>
        <v>#N/A</v>
      </c>
      <c r="AH264" s="164" t="e">
        <f t="shared" si="164"/>
        <v>#N/A</v>
      </c>
      <c r="AI264" s="165" t="e">
        <f t="shared" si="165"/>
        <v>#N/A</v>
      </c>
      <c r="AJ264" s="154" t="e">
        <f t="shared" si="166"/>
        <v>#N/A</v>
      </c>
      <c r="AK264" s="154" t="e">
        <f t="shared" si="167"/>
        <v>#N/A</v>
      </c>
      <c r="AL264" s="164" t="e">
        <f t="shared" si="168"/>
        <v>#N/A</v>
      </c>
      <c r="AM264" s="165" t="e">
        <f t="shared" si="169"/>
        <v>#N/A</v>
      </c>
      <c r="AN264" s="154" t="e">
        <f t="shared" si="170"/>
        <v>#N/A</v>
      </c>
      <c r="AO264" s="155" t="e">
        <f t="shared" si="171"/>
        <v>#N/A</v>
      </c>
      <c r="AP264" s="153" t="e">
        <f t="shared" si="172"/>
        <v>#N/A</v>
      </c>
      <c r="AQ264" s="154" t="e">
        <f t="shared" si="173"/>
        <v>#N/A</v>
      </c>
      <c r="AR264" s="164" t="e">
        <f t="shared" si="174"/>
        <v>#N/A</v>
      </c>
      <c r="AS264" s="165" t="e">
        <f t="shared" si="175"/>
        <v>#N/A</v>
      </c>
      <c r="AT264" s="154" t="e">
        <f t="shared" si="176"/>
        <v>#N/A</v>
      </c>
      <c r="AU264" s="154" t="e">
        <f t="shared" si="177"/>
        <v>#N/A</v>
      </c>
      <c r="AV264" s="164" t="e">
        <f t="shared" si="178"/>
        <v>#N/A</v>
      </c>
      <c r="AW264" s="165" t="e">
        <f t="shared" si="179"/>
        <v>#N/A</v>
      </c>
      <c r="AX264" s="154" t="e">
        <f t="shared" si="180"/>
        <v>#N/A</v>
      </c>
      <c r="AY264" s="154" t="e">
        <f t="shared" si="181"/>
        <v>#N/A</v>
      </c>
      <c r="AZ264" s="164" t="e">
        <f t="shared" si="182"/>
        <v>#N/A</v>
      </c>
      <c r="BA264" s="165" t="e">
        <f t="shared" si="183"/>
        <v>#N/A</v>
      </c>
      <c r="BB264" s="154" t="e">
        <f t="shared" si="184"/>
        <v>#N/A</v>
      </c>
      <c r="BC264" s="155" t="e">
        <f t="shared" si="185"/>
        <v>#N/A</v>
      </c>
      <c r="BD264" s="153" t="e">
        <f t="shared" si="186"/>
        <v>#N/A</v>
      </c>
      <c r="BE264" s="154" t="e">
        <f t="shared" si="187"/>
        <v>#N/A</v>
      </c>
      <c r="BF264" s="164" t="e">
        <f t="shared" si="188"/>
        <v>#N/A</v>
      </c>
      <c r="BG264" s="165" t="e">
        <f t="shared" si="189"/>
        <v>#N/A</v>
      </c>
      <c r="BH264" s="154" t="e">
        <f t="shared" si="190"/>
        <v>#N/A</v>
      </c>
      <c r="BI264" s="154" t="e">
        <f t="shared" si="191"/>
        <v>#N/A</v>
      </c>
      <c r="BJ264" s="164" t="e">
        <f t="shared" si="192"/>
        <v>#N/A</v>
      </c>
      <c r="BK264" s="165" t="e">
        <f t="shared" si="193"/>
        <v>#N/A</v>
      </c>
      <c r="BL264" s="154" t="e">
        <f t="shared" si="194"/>
        <v>#N/A</v>
      </c>
      <c r="BM264" s="154" t="e">
        <f t="shared" si="195"/>
        <v>#N/A</v>
      </c>
      <c r="BN264" s="164" t="e">
        <f t="shared" si="196"/>
        <v>#N/A</v>
      </c>
      <c r="BO264" s="165" t="e">
        <f t="shared" si="197"/>
        <v>#N/A</v>
      </c>
      <c r="BP264" s="154" t="e">
        <f t="shared" si="198"/>
        <v>#N/A</v>
      </c>
      <c r="BQ264" s="155" t="e">
        <f t="shared" si="199"/>
        <v>#N/A</v>
      </c>
      <c r="BR264" s="153" t="e">
        <f t="shared" si="200"/>
        <v>#N/A</v>
      </c>
      <c r="BS264" s="154" t="e">
        <f t="shared" si="201"/>
        <v>#N/A</v>
      </c>
      <c r="BT264" s="164" t="e">
        <f t="shared" si="202"/>
        <v>#N/A</v>
      </c>
      <c r="BU264" s="165" t="e">
        <f t="shared" si="203"/>
        <v>#N/A</v>
      </c>
      <c r="BV264" s="154" t="e">
        <f t="shared" si="204"/>
        <v>#N/A</v>
      </c>
      <c r="BW264" s="154" t="e">
        <f t="shared" si="205"/>
        <v>#N/A</v>
      </c>
      <c r="BX264" s="164" t="e">
        <f t="shared" si="206"/>
        <v>#N/A</v>
      </c>
      <c r="BY264" s="165" t="e">
        <f t="shared" si="207"/>
        <v>#N/A</v>
      </c>
      <c r="BZ264" s="154" t="e">
        <f t="shared" si="208"/>
        <v>#N/A</v>
      </c>
      <c r="CA264" s="154" t="e">
        <f t="shared" si="209"/>
        <v>#N/A</v>
      </c>
      <c r="CB264" s="164" t="e">
        <f t="shared" si="210"/>
        <v>#N/A</v>
      </c>
      <c r="CC264" s="165" t="e">
        <f t="shared" si="211"/>
        <v>#N/A</v>
      </c>
      <c r="CD264" s="154" t="e">
        <f t="shared" si="212"/>
        <v>#N/A</v>
      </c>
      <c r="CE264" s="155" t="e">
        <f t="shared" si="213"/>
        <v>#N/A</v>
      </c>
    </row>
    <row r="265" spans="2:83" s="59" customFormat="1" hidden="1" x14ac:dyDescent="0.2">
      <c r="B265" s="59" t="e">
        <f t="shared" si="148"/>
        <v>#N/A</v>
      </c>
      <c r="C265" s="67" t="e">
        <f t="shared" si="146"/>
        <v>#N/A</v>
      </c>
      <c r="D265" s="67"/>
      <c r="E265" s="67" t="e">
        <f>IF(C265&lt;&gt;" ",$B$9, " ")</f>
        <v>#N/A</v>
      </c>
      <c r="F265" s="68" t="e">
        <f>IF(C265&lt;&gt;" ",((10.4394*(($C265^1.852)/(($B$59^1.852)*(VLOOKUP($B$17,'Hidden Data'!$A$4:$E$17,(IF($B$18="SCH 40",3,IF($B$18="SCH 80",4,5))))^4.8655))*$B$16))+IF($B$15&lt;2,0,(10.4394*((($C$19/100*$C265)^1.852)/(($B$59^1.852)*(VLOOKUP($B$20,'Hidden Data'!$A$4:$E$17,(IF($B$21="SCH 40",3,IF($B$21="SCH 80",4,5))))^4.8655))*$B$19)))+IF($B$15&lt;3,0,(10.4394*((($C$22/100*$C265)^1.852)/(($B$59^1.852)*(VLOOKUP($B$23,'Hidden Data'!$A$4:$E$17,(IF($B$24="SCH 40",3,IF($B$24="SCH 80",4,5))))^4.8655))*$B$22)))+K265+L265+M265+P265+Q265+R265+S265+T265)*(1+$B$42/100), " ")</f>
        <v>#N/A</v>
      </c>
      <c r="G265" s="68" t="e">
        <f t="shared" si="147"/>
        <v>#N/A</v>
      </c>
      <c r="H265" s="68"/>
      <c r="I265" s="68" t="e">
        <f t="shared" si="149"/>
        <v>#N/A</v>
      </c>
      <c r="J265" s="68" t="e">
        <f>IF(C265&lt;&gt;" ",IF($B$48="Spider Valve",($C265/448.83*(('Spider Valve Sizing'!$B$10^2*19.64*$B$60*SQRT($B$49))/'Spider Valve Sizing'!$B$25))^2/(2*$B$60^2*(PI()/4*('Spider Valve Sizing'!$B$10/12)^2)^2*32.2),0)," ")</f>
        <v>#N/A</v>
      </c>
      <c r="K265" s="68" t="e">
        <f>IF(C265&lt;&gt;" ",(IF($B$26="No",0,(10.4394*(((1/$B$27*$C265)^1.852)/(($B$59^1.852)*(VLOOKUP($B$29,'Hidden Data'!$A$4:$E$17,(IF($B$30="SCH 40",3,IF($B$30="SCH 80",4,5))))^4.8655))*($B$28/3)))))," ")</f>
        <v>#N/A</v>
      </c>
      <c r="L265" s="67" t="e">
        <f t="shared" si="150"/>
        <v>#N/A</v>
      </c>
      <c r="M265" s="67" t="e">
        <f t="shared" si="151"/>
        <v>#N/A</v>
      </c>
      <c r="N265" s="69">
        <f>IF($B$48="Low Pressure Pipe",(IF($C265&lt;&gt;" ",($B$50*$AC$564)," ")),IF($B$48="Spider Valve",(IF($C265&lt;&gt;" ",(($B$60*(PI()/4*'Spider Valve Sizing'!$B$10^2)/144*SQRT(2*32.2*$B$49))*448.83)/(('Spider Valve Sizing'!$B$10^2*19.64*$B$60*SQRT($B$49))/'Spider Valve Sizing'!$B$25)," ")),IF(AND(OR($B$48="Non-Pressurized",$B$48="force main")=TRUE,$C$49="yes"),$F$49,NA())))</f>
        <v>30</v>
      </c>
      <c r="O265" s="68" t="e">
        <f t="shared" si="152"/>
        <v>#N/A</v>
      </c>
      <c r="P265" s="68" t="e">
        <f>IF($C265&lt;&gt;" ",IF($A$34="",0,(10.4394*((($C265*$D$34/100)^1.852)/(($B$59^1.852)*(VLOOKUP($B$34,'Hidden Data'!$A$4:$E$17,(IF($B$18="SCH 40",3,IF($B$18="SCH 80",4,5))))^4.8655))*'Hidden Data'!$E$118)))," ")</f>
        <v>#N/A</v>
      </c>
      <c r="Q265" s="68" t="e">
        <f>IF($C265&lt;&gt;" ",IF($A$35="",0,(10.4394*((($C265*$D$35/100)^1.852)/(($B$59^1.852)*(VLOOKUP($B$35,'Hidden Data'!$A$4:$E$17,(IF($B$18="SCH 40",3,IF($B$18="SCH 80",4,5))))^4.8655))*'Hidden Data'!$E$119)))," ")</f>
        <v>#N/A</v>
      </c>
      <c r="R265" s="68" t="e">
        <f>IF($C265&lt;&gt;" ",IF($A$36="",0,(10.4394*((($C265*$D$36/100)^1.852)/(($B$59^1.852)*(VLOOKUP($B$36,'Hidden Data'!$A$4:$E$17,(IF($B$18="SCH 40",3,IF($B$18="SCH 80",4,5))))^4.8655))*'Hidden Data'!$E$120)))," ")</f>
        <v>#N/A</v>
      </c>
      <c r="S265" s="68" t="e">
        <f>IF($C265&lt;&gt;" ",IF($A$37="",0,(10.4394*((($C265*$D$37/100)^1.852)/(($B$59^1.852)*(VLOOKUP($B$37,'Hidden Data'!$A$4:$E$17,(IF($B$18="SCH 40",3,IF($B$18="SCH 80",4,5))))^4.8655))*'Hidden Data'!$E$121)))," ")</f>
        <v>#N/A</v>
      </c>
      <c r="T265" s="68" t="e">
        <f>IF($C265&lt;&gt;" ",IF($A$38="",0,(10.4394*((($C265*$D$38/100)^1.852)/(($B$59^1.852)*(VLOOKUP($B$38,'Hidden Data'!$A$4:$E$17,(IF($B$18="SCH 40",3,IF($B$18="SCH 80",4,5))))^4.8655))*'Hidden Data'!$E$122)))," ")</f>
        <v>#N/A</v>
      </c>
      <c r="U265" s="67" t="e">
        <f t="shared" si="153"/>
        <v>#N/A</v>
      </c>
      <c r="V265" s="175" t="e">
        <f t="shared" si="154"/>
        <v>#N/A</v>
      </c>
      <c r="W265" s="175" t="e">
        <f t="shared" si="155"/>
        <v>#N/A</v>
      </c>
      <c r="Z265" s="141" t="e">
        <f t="shared" si="156"/>
        <v>#N/A</v>
      </c>
      <c r="AA265" s="141" t="e">
        <f t="shared" si="157"/>
        <v>#N/A</v>
      </c>
      <c r="AB265" s="153" t="e">
        <f t="shared" si="158"/>
        <v>#N/A</v>
      </c>
      <c r="AC265" s="154" t="e">
        <f t="shared" si="159"/>
        <v>#N/A</v>
      </c>
      <c r="AD265" s="164" t="e">
        <f t="shared" si="160"/>
        <v>#N/A</v>
      </c>
      <c r="AE265" s="165" t="e">
        <f t="shared" si="161"/>
        <v>#N/A</v>
      </c>
      <c r="AF265" s="154" t="e">
        <f t="shared" si="162"/>
        <v>#N/A</v>
      </c>
      <c r="AG265" s="154" t="e">
        <f t="shared" si="163"/>
        <v>#N/A</v>
      </c>
      <c r="AH265" s="164" t="e">
        <f t="shared" si="164"/>
        <v>#N/A</v>
      </c>
      <c r="AI265" s="165" t="e">
        <f t="shared" si="165"/>
        <v>#N/A</v>
      </c>
      <c r="AJ265" s="154" t="e">
        <f t="shared" si="166"/>
        <v>#N/A</v>
      </c>
      <c r="AK265" s="154" t="e">
        <f t="shared" si="167"/>
        <v>#N/A</v>
      </c>
      <c r="AL265" s="164" t="e">
        <f t="shared" si="168"/>
        <v>#N/A</v>
      </c>
      <c r="AM265" s="165" t="e">
        <f t="shared" si="169"/>
        <v>#N/A</v>
      </c>
      <c r="AN265" s="154" t="e">
        <f t="shared" si="170"/>
        <v>#N/A</v>
      </c>
      <c r="AO265" s="155" t="e">
        <f t="shared" si="171"/>
        <v>#N/A</v>
      </c>
      <c r="AP265" s="153" t="e">
        <f t="shared" si="172"/>
        <v>#N/A</v>
      </c>
      <c r="AQ265" s="154" t="e">
        <f t="shared" si="173"/>
        <v>#N/A</v>
      </c>
      <c r="AR265" s="164" t="e">
        <f t="shared" si="174"/>
        <v>#N/A</v>
      </c>
      <c r="AS265" s="165" t="e">
        <f t="shared" si="175"/>
        <v>#N/A</v>
      </c>
      <c r="AT265" s="154" t="e">
        <f t="shared" si="176"/>
        <v>#N/A</v>
      </c>
      <c r="AU265" s="154" t="e">
        <f t="shared" si="177"/>
        <v>#N/A</v>
      </c>
      <c r="AV265" s="164" t="e">
        <f t="shared" si="178"/>
        <v>#N/A</v>
      </c>
      <c r="AW265" s="165" t="e">
        <f t="shared" si="179"/>
        <v>#N/A</v>
      </c>
      <c r="AX265" s="154" t="e">
        <f t="shared" si="180"/>
        <v>#N/A</v>
      </c>
      <c r="AY265" s="154" t="e">
        <f t="shared" si="181"/>
        <v>#N/A</v>
      </c>
      <c r="AZ265" s="164" t="e">
        <f t="shared" si="182"/>
        <v>#N/A</v>
      </c>
      <c r="BA265" s="165" t="e">
        <f t="shared" si="183"/>
        <v>#N/A</v>
      </c>
      <c r="BB265" s="154" t="e">
        <f t="shared" si="184"/>
        <v>#N/A</v>
      </c>
      <c r="BC265" s="155" t="e">
        <f t="shared" si="185"/>
        <v>#N/A</v>
      </c>
      <c r="BD265" s="153" t="e">
        <f t="shared" si="186"/>
        <v>#N/A</v>
      </c>
      <c r="BE265" s="154" t="e">
        <f t="shared" si="187"/>
        <v>#N/A</v>
      </c>
      <c r="BF265" s="164" t="e">
        <f t="shared" si="188"/>
        <v>#N/A</v>
      </c>
      <c r="BG265" s="165" t="e">
        <f t="shared" si="189"/>
        <v>#N/A</v>
      </c>
      <c r="BH265" s="154" t="e">
        <f t="shared" si="190"/>
        <v>#N/A</v>
      </c>
      <c r="BI265" s="154" t="e">
        <f t="shared" si="191"/>
        <v>#N/A</v>
      </c>
      <c r="BJ265" s="164" t="e">
        <f t="shared" si="192"/>
        <v>#N/A</v>
      </c>
      <c r="BK265" s="165" t="e">
        <f t="shared" si="193"/>
        <v>#N/A</v>
      </c>
      <c r="BL265" s="154" t="e">
        <f t="shared" si="194"/>
        <v>#N/A</v>
      </c>
      <c r="BM265" s="154" t="e">
        <f t="shared" si="195"/>
        <v>#N/A</v>
      </c>
      <c r="BN265" s="164" t="e">
        <f t="shared" si="196"/>
        <v>#N/A</v>
      </c>
      <c r="BO265" s="165" t="e">
        <f t="shared" si="197"/>
        <v>#N/A</v>
      </c>
      <c r="BP265" s="154" t="e">
        <f t="shared" si="198"/>
        <v>#N/A</v>
      </c>
      <c r="BQ265" s="155" t="e">
        <f t="shared" si="199"/>
        <v>#N/A</v>
      </c>
      <c r="BR265" s="153" t="e">
        <f t="shared" si="200"/>
        <v>#N/A</v>
      </c>
      <c r="BS265" s="154" t="e">
        <f t="shared" si="201"/>
        <v>#N/A</v>
      </c>
      <c r="BT265" s="164" t="e">
        <f t="shared" si="202"/>
        <v>#N/A</v>
      </c>
      <c r="BU265" s="165" t="e">
        <f t="shared" si="203"/>
        <v>#N/A</v>
      </c>
      <c r="BV265" s="154" t="e">
        <f t="shared" si="204"/>
        <v>#N/A</v>
      </c>
      <c r="BW265" s="154" t="e">
        <f t="shared" si="205"/>
        <v>#N/A</v>
      </c>
      <c r="BX265" s="164" t="e">
        <f t="shared" si="206"/>
        <v>#N/A</v>
      </c>
      <c r="BY265" s="165" t="e">
        <f t="shared" si="207"/>
        <v>#N/A</v>
      </c>
      <c r="BZ265" s="154" t="e">
        <f t="shared" si="208"/>
        <v>#N/A</v>
      </c>
      <c r="CA265" s="154" t="e">
        <f t="shared" si="209"/>
        <v>#N/A</v>
      </c>
      <c r="CB265" s="164" t="e">
        <f t="shared" si="210"/>
        <v>#N/A</v>
      </c>
      <c r="CC265" s="165" t="e">
        <f t="shared" si="211"/>
        <v>#N/A</v>
      </c>
      <c r="CD265" s="154" t="e">
        <f t="shared" si="212"/>
        <v>#N/A</v>
      </c>
      <c r="CE265" s="155" t="e">
        <f t="shared" si="213"/>
        <v>#N/A</v>
      </c>
    </row>
    <row r="266" spans="2:83" s="59" customFormat="1" hidden="1" x14ac:dyDescent="0.2">
      <c r="B266" s="59" t="e">
        <f t="shared" si="148"/>
        <v>#N/A</v>
      </c>
      <c r="C266" s="67" t="e">
        <f t="shared" ref="C266:C329" si="214">IF(C265&gt;=$P$51,NA(), C265+5)</f>
        <v>#N/A</v>
      </c>
      <c r="D266" s="67"/>
      <c r="E266" s="67" t="e">
        <f>IF(C266&lt;&gt;" ",$B$9, " ")</f>
        <v>#N/A</v>
      </c>
      <c r="F266" s="68" t="e">
        <f>IF(C266&lt;&gt;" ",((10.4394*(($C266^1.852)/(($B$59^1.852)*(VLOOKUP($B$17,'Hidden Data'!$A$4:$E$17,(IF($B$18="SCH 40",3,IF($B$18="SCH 80",4,5))))^4.8655))*$B$16))+IF($B$15&lt;2,0,(10.4394*((($C$19/100*$C266)^1.852)/(($B$59^1.852)*(VLOOKUP($B$20,'Hidden Data'!$A$4:$E$17,(IF($B$21="SCH 40",3,IF($B$21="SCH 80",4,5))))^4.8655))*$B$19)))+IF($B$15&lt;3,0,(10.4394*((($C$22/100*$C266)^1.852)/(($B$59^1.852)*(VLOOKUP($B$23,'Hidden Data'!$A$4:$E$17,(IF($B$24="SCH 40",3,IF($B$24="SCH 80",4,5))))^4.8655))*$B$22)))+K266+L266+M266+P266+Q266+R266+S266+T266)*(1+$B$42/100), " ")</f>
        <v>#N/A</v>
      </c>
      <c r="G266" s="68" t="e">
        <f t="shared" ref="G266:G329" si="215">IF(C266&lt;&gt;" ",E266+F266, " ")</f>
        <v>#N/A</v>
      </c>
      <c r="H266" s="68"/>
      <c r="I266" s="68" t="e">
        <f t="shared" si="149"/>
        <v>#N/A</v>
      </c>
      <c r="J266" s="68" t="e">
        <f>IF(C266&lt;&gt;" ",IF($B$48="Spider Valve",($C266/448.83*(('Spider Valve Sizing'!$B$10^2*19.64*$B$60*SQRT($B$49))/'Spider Valve Sizing'!$B$25))^2/(2*$B$60^2*(PI()/4*('Spider Valve Sizing'!$B$10/12)^2)^2*32.2),0)," ")</f>
        <v>#N/A</v>
      </c>
      <c r="K266" s="68" t="e">
        <f>IF(C266&lt;&gt;" ",(IF($B$26="No",0,(10.4394*(((1/$B$27*$C266)^1.852)/(($B$59^1.852)*(VLOOKUP($B$29,'Hidden Data'!$A$4:$E$17,(IF($B$30="SCH 40",3,IF($B$30="SCH 80",4,5))))^4.8655))*($B$28/3)))))," ")</f>
        <v>#N/A</v>
      </c>
      <c r="L266" s="67" t="e">
        <f t="shared" si="150"/>
        <v>#N/A</v>
      </c>
      <c r="M266" s="67" t="e">
        <f t="shared" si="151"/>
        <v>#N/A</v>
      </c>
      <c r="N266" s="69">
        <f>IF($B$48="Low Pressure Pipe",(IF($C266&lt;&gt;" ",($B$50*$AC$564)," ")),IF($B$48="Spider Valve",(IF($C266&lt;&gt;" ",(($B$60*(PI()/4*'Spider Valve Sizing'!$B$10^2)/144*SQRT(2*32.2*$B$49))*448.83)/(('Spider Valve Sizing'!$B$10^2*19.64*$B$60*SQRT($B$49))/'Spider Valve Sizing'!$B$25)," ")),IF(AND(OR($B$48="Non-Pressurized",$B$48="force main")=TRUE,$C$49="yes"),$F$49,NA())))</f>
        <v>30</v>
      </c>
      <c r="O266" s="68" t="e">
        <f t="shared" si="152"/>
        <v>#N/A</v>
      </c>
      <c r="P266" s="68" t="e">
        <f>IF($C266&lt;&gt;" ",IF($A$34="",0,(10.4394*((($C266*$D$34/100)^1.852)/(($B$59^1.852)*(VLOOKUP($B$34,'Hidden Data'!$A$4:$E$17,(IF($B$18="SCH 40",3,IF($B$18="SCH 80",4,5))))^4.8655))*'Hidden Data'!$E$118)))," ")</f>
        <v>#N/A</v>
      </c>
      <c r="Q266" s="68" t="e">
        <f>IF($C266&lt;&gt;" ",IF($A$35="",0,(10.4394*((($C266*$D$35/100)^1.852)/(($B$59^1.852)*(VLOOKUP($B$35,'Hidden Data'!$A$4:$E$17,(IF($B$18="SCH 40",3,IF($B$18="SCH 80",4,5))))^4.8655))*'Hidden Data'!$E$119)))," ")</f>
        <v>#N/A</v>
      </c>
      <c r="R266" s="68" t="e">
        <f>IF($C266&lt;&gt;" ",IF($A$36="",0,(10.4394*((($C266*$D$36/100)^1.852)/(($B$59^1.852)*(VLOOKUP($B$36,'Hidden Data'!$A$4:$E$17,(IF($B$18="SCH 40",3,IF($B$18="SCH 80",4,5))))^4.8655))*'Hidden Data'!$E$120)))," ")</f>
        <v>#N/A</v>
      </c>
      <c r="S266" s="68" t="e">
        <f>IF($C266&lt;&gt;" ",IF($A$37="",0,(10.4394*((($C266*$D$37/100)^1.852)/(($B$59^1.852)*(VLOOKUP($B$37,'Hidden Data'!$A$4:$E$17,(IF($B$18="SCH 40",3,IF($B$18="SCH 80",4,5))))^4.8655))*'Hidden Data'!$E$121)))," ")</f>
        <v>#N/A</v>
      </c>
      <c r="T266" s="68" t="e">
        <f>IF($C266&lt;&gt;" ",IF($A$38="",0,(10.4394*((($C266*$D$38/100)^1.852)/(($B$59^1.852)*(VLOOKUP($B$38,'Hidden Data'!$A$4:$E$17,(IF($B$18="SCH 40",3,IF($B$18="SCH 80",4,5))))^4.8655))*'Hidden Data'!$E$122)))," ")</f>
        <v>#N/A</v>
      </c>
      <c r="U266" s="67" t="e">
        <f t="shared" si="153"/>
        <v>#N/A</v>
      </c>
      <c r="V266" s="175" t="e">
        <f t="shared" si="154"/>
        <v>#N/A</v>
      </c>
      <c r="W266" s="175" t="e">
        <f t="shared" si="155"/>
        <v>#N/A</v>
      </c>
      <c r="Z266" s="141" t="e">
        <f t="shared" si="156"/>
        <v>#N/A</v>
      </c>
      <c r="AA266" s="141" t="e">
        <f t="shared" si="157"/>
        <v>#N/A</v>
      </c>
      <c r="AB266" s="153" t="e">
        <f t="shared" si="158"/>
        <v>#N/A</v>
      </c>
      <c r="AC266" s="154" t="e">
        <f t="shared" si="159"/>
        <v>#N/A</v>
      </c>
      <c r="AD266" s="164" t="e">
        <f t="shared" si="160"/>
        <v>#N/A</v>
      </c>
      <c r="AE266" s="165" t="e">
        <f t="shared" si="161"/>
        <v>#N/A</v>
      </c>
      <c r="AF266" s="154" t="e">
        <f t="shared" si="162"/>
        <v>#N/A</v>
      </c>
      <c r="AG266" s="154" t="e">
        <f t="shared" si="163"/>
        <v>#N/A</v>
      </c>
      <c r="AH266" s="164" t="e">
        <f t="shared" si="164"/>
        <v>#N/A</v>
      </c>
      <c r="AI266" s="165" t="e">
        <f t="shared" si="165"/>
        <v>#N/A</v>
      </c>
      <c r="AJ266" s="154" t="e">
        <f t="shared" si="166"/>
        <v>#N/A</v>
      </c>
      <c r="AK266" s="154" t="e">
        <f t="shared" si="167"/>
        <v>#N/A</v>
      </c>
      <c r="AL266" s="164" t="e">
        <f t="shared" si="168"/>
        <v>#N/A</v>
      </c>
      <c r="AM266" s="165" t="e">
        <f t="shared" si="169"/>
        <v>#N/A</v>
      </c>
      <c r="AN266" s="154" t="e">
        <f t="shared" si="170"/>
        <v>#N/A</v>
      </c>
      <c r="AO266" s="155" t="e">
        <f t="shared" si="171"/>
        <v>#N/A</v>
      </c>
      <c r="AP266" s="153" t="e">
        <f t="shared" si="172"/>
        <v>#N/A</v>
      </c>
      <c r="AQ266" s="154" t="e">
        <f t="shared" si="173"/>
        <v>#N/A</v>
      </c>
      <c r="AR266" s="164" t="e">
        <f t="shared" si="174"/>
        <v>#N/A</v>
      </c>
      <c r="AS266" s="165" t="e">
        <f t="shared" si="175"/>
        <v>#N/A</v>
      </c>
      <c r="AT266" s="154" t="e">
        <f t="shared" si="176"/>
        <v>#N/A</v>
      </c>
      <c r="AU266" s="154" t="e">
        <f t="shared" si="177"/>
        <v>#N/A</v>
      </c>
      <c r="AV266" s="164" t="e">
        <f t="shared" si="178"/>
        <v>#N/A</v>
      </c>
      <c r="AW266" s="165" t="e">
        <f t="shared" si="179"/>
        <v>#N/A</v>
      </c>
      <c r="AX266" s="154" t="e">
        <f t="shared" si="180"/>
        <v>#N/A</v>
      </c>
      <c r="AY266" s="154" t="e">
        <f t="shared" si="181"/>
        <v>#N/A</v>
      </c>
      <c r="AZ266" s="164" t="e">
        <f t="shared" si="182"/>
        <v>#N/A</v>
      </c>
      <c r="BA266" s="165" t="e">
        <f t="shared" si="183"/>
        <v>#N/A</v>
      </c>
      <c r="BB266" s="154" t="e">
        <f t="shared" si="184"/>
        <v>#N/A</v>
      </c>
      <c r="BC266" s="155" t="e">
        <f t="shared" si="185"/>
        <v>#N/A</v>
      </c>
      <c r="BD266" s="153" t="e">
        <f t="shared" si="186"/>
        <v>#N/A</v>
      </c>
      <c r="BE266" s="154" t="e">
        <f t="shared" si="187"/>
        <v>#N/A</v>
      </c>
      <c r="BF266" s="164" t="e">
        <f t="shared" si="188"/>
        <v>#N/A</v>
      </c>
      <c r="BG266" s="165" t="e">
        <f t="shared" si="189"/>
        <v>#N/A</v>
      </c>
      <c r="BH266" s="154" t="e">
        <f t="shared" si="190"/>
        <v>#N/A</v>
      </c>
      <c r="BI266" s="154" t="e">
        <f t="shared" si="191"/>
        <v>#N/A</v>
      </c>
      <c r="BJ266" s="164" t="e">
        <f t="shared" si="192"/>
        <v>#N/A</v>
      </c>
      <c r="BK266" s="165" t="e">
        <f t="shared" si="193"/>
        <v>#N/A</v>
      </c>
      <c r="BL266" s="154" t="e">
        <f t="shared" si="194"/>
        <v>#N/A</v>
      </c>
      <c r="BM266" s="154" t="e">
        <f t="shared" si="195"/>
        <v>#N/A</v>
      </c>
      <c r="BN266" s="164" t="e">
        <f t="shared" si="196"/>
        <v>#N/A</v>
      </c>
      <c r="BO266" s="165" t="e">
        <f t="shared" si="197"/>
        <v>#N/A</v>
      </c>
      <c r="BP266" s="154" t="e">
        <f t="shared" si="198"/>
        <v>#N/A</v>
      </c>
      <c r="BQ266" s="155" t="e">
        <f t="shared" si="199"/>
        <v>#N/A</v>
      </c>
      <c r="BR266" s="153" t="e">
        <f t="shared" si="200"/>
        <v>#N/A</v>
      </c>
      <c r="BS266" s="154" t="e">
        <f t="shared" si="201"/>
        <v>#N/A</v>
      </c>
      <c r="BT266" s="164" t="e">
        <f t="shared" si="202"/>
        <v>#N/A</v>
      </c>
      <c r="BU266" s="165" t="e">
        <f t="shared" si="203"/>
        <v>#N/A</v>
      </c>
      <c r="BV266" s="154" t="e">
        <f t="shared" si="204"/>
        <v>#N/A</v>
      </c>
      <c r="BW266" s="154" t="e">
        <f t="shared" si="205"/>
        <v>#N/A</v>
      </c>
      <c r="BX266" s="164" t="e">
        <f t="shared" si="206"/>
        <v>#N/A</v>
      </c>
      <c r="BY266" s="165" t="e">
        <f t="shared" si="207"/>
        <v>#N/A</v>
      </c>
      <c r="BZ266" s="154" t="e">
        <f t="shared" si="208"/>
        <v>#N/A</v>
      </c>
      <c r="CA266" s="154" t="e">
        <f t="shared" si="209"/>
        <v>#N/A</v>
      </c>
      <c r="CB266" s="164" t="e">
        <f t="shared" si="210"/>
        <v>#N/A</v>
      </c>
      <c r="CC266" s="165" t="e">
        <f t="shared" si="211"/>
        <v>#N/A</v>
      </c>
      <c r="CD266" s="154" t="e">
        <f t="shared" si="212"/>
        <v>#N/A</v>
      </c>
      <c r="CE266" s="155" t="e">
        <f t="shared" si="213"/>
        <v>#N/A</v>
      </c>
    </row>
    <row r="267" spans="2:83" s="59" customFormat="1" hidden="1" x14ac:dyDescent="0.2">
      <c r="B267" s="59" t="e">
        <f t="shared" si="148"/>
        <v>#N/A</v>
      </c>
      <c r="C267" s="67" t="e">
        <f t="shared" si="214"/>
        <v>#N/A</v>
      </c>
      <c r="D267" s="67"/>
      <c r="E267" s="67" t="e">
        <f>IF(C267&lt;&gt;" ",$B$9, " ")</f>
        <v>#N/A</v>
      </c>
      <c r="F267" s="68" t="e">
        <f>IF(C267&lt;&gt;" ",((10.4394*(($C267^1.852)/(($B$59^1.852)*(VLOOKUP($B$17,'Hidden Data'!$A$4:$E$17,(IF($B$18="SCH 40",3,IF($B$18="SCH 80",4,5))))^4.8655))*$B$16))+IF($B$15&lt;2,0,(10.4394*((($C$19/100*$C267)^1.852)/(($B$59^1.852)*(VLOOKUP($B$20,'Hidden Data'!$A$4:$E$17,(IF($B$21="SCH 40",3,IF($B$21="SCH 80",4,5))))^4.8655))*$B$19)))+IF($B$15&lt;3,0,(10.4394*((($C$22/100*$C267)^1.852)/(($B$59^1.852)*(VLOOKUP($B$23,'Hidden Data'!$A$4:$E$17,(IF($B$24="SCH 40",3,IF($B$24="SCH 80",4,5))))^4.8655))*$B$22)))+K267+L267+M267+P267+Q267+R267+S267+T267)*(1+$B$42/100), " ")</f>
        <v>#N/A</v>
      </c>
      <c r="G267" s="68" t="e">
        <f t="shared" si="215"/>
        <v>#N/A</v>
      </c>
      <c r="H267" s="68"/>
      <c r="I267" s="68" t="e">
        <f t="shared" si="149"/>
        <v>#N/A</v>
      </c>
      <c r="J267" s="68" t="e">
        <f>IF(C267&lt;&gt;" ",IF($B$48="Spider Valve",($C267/448.83*(('Spider Valve Sizing'!$B$10^2*19.64*$B$60*SQRT($B$49))/'Spider Valve Sizing'!$B$25))^2/(2*$B$60^2*(PI()/4*('Spider Valve Sizing'!$B$10/12)^2)^2*32.2),0)," ")</f>
        <v>#N/A</v>
      </c>
      <c r="K267" s="68" t="e">
        <f>IF(C267&lt;&gt;" ",(IF($B$26="No",0,(10.4394*(((1/$B$27*$C267)^1.852)/(($B$59^1.852)*(VLOOKUP($B$29,'Hidden Data'!$A$4:$E$17,(IF($B$30="SCH 40",3,IF($B$30="SCH 80",4,5))))^4.8655))*($B$28/3)))))," ")</f>
        <v>#N/A</v>
      </c>
      <c r="L267" s="67" t="e">
        <f t="shared" si="150"/>
        <v>#N/A</v>
      </c>
      <c r="M267" s="67" t="e">
        <f t="shared" si="151"/>
        <v>#N/A</v>
      </c>
      <c r="N267" s="69">
        <f>IF($B$48="Low Pressure Pipe",(IF($C267&lt;&gt;" ",($B$50*$AC$564)," ")),IF($B$48="Spider Valve",(IF($C267&lt;&gt;" ",(($B$60*(PI()/4*'Spider Valve Sizing'!$B$10^2)/144*SQRT(2*32.2*$B$49))*448.83)/(('Spider Valve Sizing'!$B$10^2*19.64*$B$60*SQRT($B$49))/'Spider Valve Sizing'!$B$25)," ")),IF(AND(OR($B$48="Non-Pressurized",$B$48="force main")=TRUE,$C$49="yes"),$F$49,NA())))</f>
        <v>30</v>
      </c>
      <c r="O267" s="68" t="e">
        <f t="shared" si="152"/>
        <v>#N/A</v>
      </c>
      <c r="P267" s="68" t="e">
        <f>IF($C267&lt;&gt;" ",IF($A$34="",0,(10.4394*((($C267*$D$34/100)^1.852)/(($B$59^1.852)*(VLOOKUP($B$34,'Hidden Data'!$A$4:$E$17,(IF($B$18="SCH 40",3,IF($B$18="SCH 80",4,5))))^4.8655))*'Hidden Data'!$E$118)))," ")</f>
        <v>#N/A</v>
      </c>
      <c r="Q267" s="68" t="e">
        <f>IF($C267&lt;&gt;" ",IF($A$35="",0,(10.4394*((($C267*$D$35/100)^1.852)/(($B$59^1.852)*(VLOOKUP($B$35,'Hidden Data'!$A$4:$E$17,(IF($B$18="SCH 40",3,IF($B$18="SCH 80",4,5))))^4.8655))*'Hidden Data'!$E$119)))," ")</f>
        <v>#N/A</v>
      </c>
      <c r="R267" s="68" t="e">
        <f>IF($C267&lt;&gt;" ",IF($A$36="",0,(10.4394*((($C267*$D$36/100)^1.852)/(($B$59^1.852)*(VLOOKUP($B$36,'Hidden Data'!$A$4:$E$17,(IF($B$18="SCH 40",3,IF($B$18="SCH 80",4,5))))^4.8655))*'Hidden Data'!$E$120)))," ")</f>
        <v>#N/A</v>
      </c>
      <c r="S267" s="68" t="e">
        <f>IF($C267&lt;&gt;" ",IF($A$37="",0,(10.4394*((($C267*$D$37/100)^1.852)/(($B$59^1.852)*(VLOOKUP($B$37,'Hidden Data'!$A$4:$E$17,(IF($B$18="SCH 40",3,IF($B$18="SCH 80",4,5))))^4.8655))*'Hidden Data'!$E$121)))," ")</f>
        <v>#N/A</v>
      </c>
      <c r="T267" s="68" t="e">
        <f>IF($C267&lt;&gt;" ",IF($A$38="",0,(10.4394*((($C267*$D$38/100)^1.852)/(($B$59^1.852)*(VLOOKUP($B$38,'Hidden Data'!$A$4:$E$17,(IF($B$18="SCH 40",3,IF($B$18="SCH 80",4,5))))^4.8655))*'Hidden Data'!$E$122)))," ")</f>
        <v>#N/A</v>
      </c>
      <c r="U267" s="67" t="e">
        <f t="shared" si="153"/>
        <v>#N/A</v>
      </c>
      <c r="V267" s="175" t="e">
        <f t="shared" si="154"/>
        <v>#N/A</v>
      </c>
      <c r="W267" s="175" t="e">
        <f t="shared" si="155"/>
        <v>#N/A</v>
      </c>
      <c r="Z267" s="141" t="e">
        <f t="shared" si="156"/>
        <v>#N/A</v>
      </c>
      <c r="AA267" s="141" t="e">
        <f t="shared" si="157"/>
        <v>#N/A</v>
      </c>
      <c r="AB267" s="153" t="e">
        <f t="shared" si="158"/>
        <v>#N/A</v>
      </c>
      <c r="AC267" s="154" t="e">
        <f t="shared" si="159"/>
        <v>#N/A</v>
      </c>
      <c r="AD267" s="164" t="e">
        <f t="shared" si="160"/>
        <v>#N/A</v>
      </c>
      <c r="AE267" s="165" t="e">
        <f t="shared" si="161"/>
        <v>#N/A</v>
      </c>
      <c r="AF267" s="154" t="e">
        <f t="shared" si="162"/>
        <v>#N/A</v>
      </c>
      <c r="AG267" s="154" t="e">
        <f t="shared" si="163"/>
        <v>#N/A</v>
      </c>
      <c r="AH267" s="164" t="e">
        <f t="shared" si="164"/>
        <v>#N/A</v>
      </c>
      <c r="AI267" s="165" t="e">
        <f t="shared" si="165"/>
        <v>#N/A</v>
      </c>
      <c r="AJ267" s="154" t="e">
        <f t="shared" si="166"/>
        <v>#N/A</v>
      </c>
      <c r="AK267" s="154" t="e">
        <f t="shared" si="167"/>
        <v>#N/A</v>
      </c>
      <c r="AL267" s="164" t="e">
        <f t="shared" si="168"/>
        <v>#N/A</v>
      </c>
      <c r="AM267" s="165" t="e">
        <f t="shared" si="169"/>
        <v>#N/A</v>
      </c>
      <c r="AN267" s="154" t="e">
        <f t="shared" si="170"/>
        <v>#N/A</v>
      </c>
      <c r="AO267" s="155" t="e">
        <f t="shared" si="171"/>
        <v>#N/A</v>
      </c>
      <c r="AP267" s="153" t="e">
        <f t="shared" si="172"/>
        <v>#N/A</v>
      </c>
      <c r="AQ267" s="154" t="e">
        <f t="shared" si="173"/>
        <v>#N/A</v>
      </c>
      <c r="AR267" s="164" t="e">
        <f t="shared" si="174"/>
        <v>#N/A</v>
      </c>
      <c r="AS267" s="165" t="e">
        <f t="shared" si="175"/>
        <v>#N/A</v>
      </c>
      <c r="AT267" s="154" t="e">
        <f t="shared" si="176"/>
        <v>#N/A</v>
      </c>
      <c r="AU267" s="154" t="e">
        <f t="shared" si="177"/>
        <v>#N/A</v>
      </c>
      <c r="AV267" s="164" t="e">
        <f t="shared" si="178"/>
        <v>#N/A</v>
      </c>
      <c r="AW267" s="165" t="e">
        <f t="shared" si="179"/>
        <v>#N/A</v>
      </c>
      <c r="AX267" s="154" t="e">
        <f t="shared" si="180"/>
        <v>#N/A</v>
      </c>
      <c r="AY267" s="154" t="e">
        <f t="shared" si="181"/>
        <v>#N/A</v>
      </c>
      <c r="AZ267" s="164" t="e">
        <f t="shared" si="182"/>
        <v>#N/A</v>
      </c>
      <c r="BA267" s="165" t="e">
        <f t="shared" si="183"/>
        <v>#N/A</v>
      </c>
      <c r="BB267" s="154" t="e">
        <f t="shared" si="184"/>
        <v>#N/A</v>
      </c>
      <c r="BC267" s="155" t="e">
        <f t="shared" si="185"/>
        <v>#N/A</v>
      </c>
      <c r="BD267" s="153" t="e">
        <f t="shared" si="186"/>
        <v>#N/A</v>
      </c>
      <c r="BE267" s="154" t="e">
        <f t="shared" si="187"/>
        <v>#N/A</v>
      </c>
      <c r="BF267" s="164" t="e">
        <f t="shared" si="188"/>
        <v>#N/A</v>
      </c>
      <c r="BG267" s="165" t="e">
        <f t="shared" si="189"/>
        <v>#N/A</v>
      </c>
      <c r="BH267" s="154" t="e">
        <f t="shared" si="190"/>
        <v>#N/A</v>
      </c>
      <c r="BI267" s="154" t="e">
        <f t="shared" si="191"/>
        <v>#N/A</v>
      </c>
      <c r="BJ267" s="164" t="e">
        <f t="shared" si="192"/>
        <v>#N/A</v>
      </c>
      <c r="BK267" s="165" t="e">
        <f t="shared" si="193"/>
        <v>#N/A</v>
      </c>
      <c r="BL267" s="154" t="e">
        <f t="shared" si="194"/>
        <v>#N/A</v>
      </c>
      <c r="BM267" s="154" t="e">
        <f t="shared" si="195"/>
        <v>#N/A</v>
      </c>
      <c r="BN267" s="164" t="e">
        <f t="shared" si="196"/>
        <v>#N/A</v>
      </c>
      <c r="BO267" s="165" t="e">
        <f t="shared" si="197"/>
        <v>#N/A</v>
      </c>
      <c r="BP267" s="154" t="e">
        <f t="shared" si="198"/>
        <v>#N/A</v>
      </c>
      <c r="BQ267" s="155" t="e">
        <f t="shared" si="199"/>
        <v>#N/A</v>
      </c>
      <c r="BR267" s="153" t="e">
        <f t="shared" si="200"/>
        <v>#N/A</v>
      </c>
      <c r="BS267" s="154" t="e">
        <f t="shared" si="201"/>
        <v>#N/A</v>
      </c>
      <c r="BT267" s="164" t="e">
        <f t="shared" si="202"/>
        <v>#N/A</v>
      </c>
      <c r="BU267" s="165" t="e">
        <f t="shared" si="203"/>
        <v>#N/A</v>
      </c>
      <c r="BV267" s="154" t="e">
        <f t="shared" si="204"/>
        <v>#N/A</v>
      </c>
      <c r="BW267" s="154" t="e">
        <f t="shared" si="205"/>
        <v>#N/A</v>
      </c>
      <c r="BX267" s="164" t="e">
        <f t="shared" si="206"/>
        <v>#N/A</v>
      </c>
      <c r="BY267" s="165" t="e">
        <f t="shared" si="207"/>
        <v>#N/A</v>
      </c>
      <c r="BZ267" s="154" t="e">
        <f t="shared" si="208"/>
        <v>#N/A</v>
      </c>
      <c r="CA267" s="154" t="e">
        <f t="shared" si="209"/>
        <v>#N/A</v>
      </c>
      <c r="CB267" s="164" t="e">
        <f t="shared" si="210"/>
        <v>#N/A</v>
      </c>
      <c r="CC267" s="165" t="e">
        <f t="shared" si="211"/>
        <v>#N/A</v>
      </c>
      <c r="CD267" s="154" t="e">
        <f t="shared" si="212"/>
        <v>#N/A</v>
      </c>
      <c r="CE267" s="155" t="e">
        <f t="shared" si="213"/>
        <v>#N/A</v>
      </c>
    </row>
    <row r="268" spans="2:83" s="59" customFormat="1" hidden="1" x14ac:dyDescent="0.2">
      <c r="B268" s="59" t="e">
        <f t="shared" ref="B268:B331" si="216">IF(C267&gt;=$P$51,NA(), C267+5)</f>
        <v>#N/A</v>
      </c>
      <c r="C268" s="67" t="e">
        <f t="shared" si="214"/>
        <v>#N/A</v>
      </c>
      <c r="D268" s="67"/>
      <c r="E268" s="67" t="e">
        <f>IF(C268&lt;&gt;" ",$B$9, " ")</f>
        <v>#N/A</v>
      </c>
      <c r="F268" s="68" t="e">
        <f>IF(C268&lt;&gt;" ",((10.4394*(($C268^1.852)/(($B$59^1.852)*(VLOOKUP($B$17,'Hidden Data'!$A$4:$E$17,(IF($B$18="SCH 40",3,IF($B$18="SCH 80",4,5))))^4.8655))*$B$16))+IF($B$15&lt;2,0,(10.4394*((($C$19/100*$C268)^1.852)/(($B$59^1.852)*(VLOOKUP($B$20,'Hidden Data'!$A$4:$E$17,(IF($B$21="SCH 40",3,IF($B$21="SCH 80",4,5))))^4.8655))*$B$19)))+IF($B$15&lt;3,0,(10.4394*((($C$22/100*$C268)^1.852)/(($B$59^1.852)*(VLOOKUP($B$23,'Hidden Data'!$A$4:$E$17,(IF($B$24="SCH 40",3,IF($B$24="SCH 80",4,5))))^4.8655))*$B$22)))+K268+L268+M268+P268+Q268+R268+S268+T268)*(1+$B$42/100), " ")</f>
        <v>#N/A</v>
      </c>
      <c r="G268" s="68" t="e">
        <f t="shared" si="215"/>
        <v>#N/A</v>
      </c>
      <c r="H268" s="68"/>
      <c r="I268" s="68" t="e">
        <f t="shared" si="149"/>
        <v>#N/A</v>
      </c>
      <c r="J268" s="68" t="e">
        <f>IF(C268&lt;&gt;" ",IF($B$48="Spider Valve",($C268/448.83*(('Spider Valve Sizing'!$B$10^2*19.64*$B$60*SQRT($B$49))/'Spider Valve Sizing'!$B$25))^2/(2*$B$60^2*(PI()/4*('Spider Valve Sizing'!$B$10/12)^2)^2*32.2),0)," ")</f>
        <v>#N/A</v>
      </c>
      <c r="K268" s="68" t="e">
        <f>IF(C268&lt;&gt;" ",(IF($B$26="No",0,(10.4394*(((1/$B$27*$C268)^1.852)/(($B$59^1.852)*(VLOOKUP($B$29,'Hidden Data'!$A$4:$E$17,(IF($B$30="SCH 40",3,IF($B$30="SCH 80",4,5))))^4.8655))*($B$28/3)))))," ")</f>
        <v>#N/A</v>
      </c>
      <c r="L268" s="67" t="e">
        <f t="shared" si="150"/>
        <v>#N/A</v>
      </c>
      <c r="M268" s="67" t="e">
        <f t="shared" si="151"/>
        <v>#N/A</v>
      </c>
      <c r="N268" s="69">
        <f>IF($B$48="Low Pressure Pipe",(IF($C268&lt;&gt;" ",($B$50*$AC$564)," ")),IF($B$48="Spider Valve",(IF($C268&lt;&gt;" ",(($B$60*(PI()/4*'Spider Valve Sizing'!$B$10^2)/144*SQRT(2*32.2*$B$49))*448.83)/(('Spider Valve Sizing'!$B$10^2*19.64*$B$60*SQRT($B$49))/'Spider Valve Sizing'!$B$25)," ")),IF(AND(OR($B$48="Non-Pressurized",$B$48="force main")=TRUE,$C$49="yes"),$F$49,NA())))</f>
        <v>30</v>
      </c>
      <c r="O268" s="68" t="e">
        <f t="shared" si="152"/>
        <v>#N/A</v>
      </c>
      <c r="P268" s="68" t="e">
        <f>IF($C268&lt;&gt;" ",IF($A$34="",0,(10.4394*((($C268*$D$34/100)^1.852)/(($B$59^1.852)*(VLOOKUP($B$34,'Hidden Data'!$A$4:$E$17,(IF($B$18="SCH 40",3,IF($B$18="SCH 80",4,5))))^4.8655))*'Hidden Data'!$E$118)))," ")</f>
        <v>#N/A</v>
      </c>
      <c r="Q268" s="68" t="e">
        <f>IF($C268&lt;&gt;" ",IF($A$35="",0,(10.4394*((($C268*$D$35/100)^1.852)/(($B$59^1.852)*(VLOOKUP($B$35,'Hidden Data'!$A$4:$E$17,(IF($B$18="SCH 40",3,IF($B$18="SCH 80",4,5))))^4.8655))*'Hidden Data'!$E$119)))," ")</f>
        <v>#N/A</v>
      </c>
      <c r="R268" s="68" t="e">
        <f>IF($C268&lt;&gt;" ",IF($A$36="",0,(10.4394*((($C268*$D$36/100)^1.852)/(($B$59^1.852)*(VLOOKUP($B$36,'Hidden Data'!$A$4:$E$17,(IF($B$18="SCH 40",3,IF($B$18="SCH 80",4,5))))^4.8655))*'Hidden Data'!$E$120)))," ")</f>
        <v>#N/A</v>
      </c>
      <c r="S268" s="68" t="e">
        <f>IF($C268&lt;&gt;" ",IF($A$37="",0,(10.4394*((($C268*$D$37/100)^1.852)/(($B$59^1.852)*(VLOOKUP($B$37,'Hidden Data'!$A$4:$E$17,(IF($B$18="SCH 40",3,IF($B$18="SCH 80",4,5))))^4.8655))*'Hidden Data'!$E$121)))," ")</f>
        <v>#N/A</v>
      </c>
      <c r="T268" s="68" t="e">
        <f>IF($C268&lt;&gt;" ",IF($A$38="",0,(10.4394*((($C268*$D$38/100)^1.852)/(($B$59^1.852)*(VLOOKUP($B$38,'Hidden Data'!$A$4:$E$17,(IF($B$18="SCH 40",3,IF($B$18="SCH 80",4,5))))^4.8655))*'Hidden Data'!$E$122)))," ")</f>
        <v>#N/A</v>
      </c>
      <c r="U268" s="67" t="e">
        <f t="shared" si="153"/>
        <v>#N/A</v>
      </c>
      <c r="V268" s="175" t="e">
        <f t="shared" si="154"/>
        <v>#N/A</v>
      </c>
      <c r="W268" s="175" t="e">
        <f t="shared" si="155"/>
        <v>#N/A</v>
      </c>
      <c r="Z268" s="141" t="e">
        <f t="shared" si="156"/>
        <v>#N/A</v>
      </c>
      <c r="AA268" s="141" t="e">
        <f t="shared" si="157"/>
        <v>#N/A</v>
      </c>
      <c r="AB268" s="153" t="e">
        <f t="shared" si="158"/>
        <v>#N/A</v>
      </c>
      <c r="AC268" s="154" t="e">
        <f t="shared" si="159"/>
        <v>#N/A</v>
      </c>
      <c r="AD268" s="164" t="e">
        <f t="shared" si="160"/>
        <v>#N/A</v>
      </c>
      <c r="AE268" s="165" t="e">
        <f t="shared" si="161"/>
        <v>#N/A</v>
      </c>
      <c r="AF268" s="154" t="e">
        <f t="shared" si="162"/>
        <v>#N/A</v>
      </c>
      <c r="AG268" s="154" t="e">
        <f t="shared" si="163"/>
        <v>#N/A</v>
      </c>
      <c r="AH268" s="164" t="e">
        <f t="shared" si="164"/>
        <v>#N/A</v>
      </c>
      <c r="AI268" s="165" t="e">
        <f t="shared" si="165"/>
        <v>#N/A</v>
      </c>
      <c r="AJ268" s="154" t="e">
        <f t="shared" si="166"/>
        <v>#N/A</v>
      </c>
      <c r="AK268" s="154" t="e">
        <f t="shared" si="167"/>
        <v>#N/A</v>
      </c>
      <c r="AL268" s="164" t="e">
        <f t="shared" si="168"/>
        <v>#N/A</v>
      </c>
      <c r="AM268" s="165" t="e">
        <f t="shared" si="169"/>
        <v>#N/A</v>
      </c>
      <c r="AN268" s="154" t="e">
        <f t="shared" si="170"/>
        <v>#N/A</v>
      </c>
      <c r="AO268" s="155" t="e">
        <f t="shared" si="171"/>
        <v>#N/A</v>
      </c>
      <c r="AP268" s="153" t="e">
        <f t="shared" si="172"/>
        <v>#N/A</v>
      </c>
      <c r="AQ268" s="154" t="e">
        <f t="shared" si="173"/>
        <v>#N/A</v>
      </c>
      <c r="AR268" s="164" t="e">
        <f t="shared" si="174"/>
        <v>#N/A</v>
      </c>
      <c r="AS268" s="165" t="e">
        <f t="shared" si="175"/>
        <v>#N/A</v>
      </c>
      <c r="AT268" s="154" t="e">
        <f t="shared" si="176"/>
        <v>#N/A</v>
      </c>
      <c r="AU268" s="154" t="e">
        <f t="shared" si="177"/>
        <v>#N/A</v>
      </c>
      <c r="AV268" s="164" t="e">
        <f t="shared" si="178"/>
        <v>#N/A</v>
      </c>
      <c r="AW268" s="165" t="e">
        <f t="shared" si="179"/>
        <v>#N/A</v>
      </c>
      <c r="AX268" s="154" t="e">
        <f t="shared" si="180"/>
        <v>#N/A</v>
      </c>
      <c r="AY268" s="154" t="e">
        <f t="shared" si="181"/>
        <v>#N/A</v>
      </c>
      <c r="AZ268" s="164" t="e">
        <f t="shared" si="182"/>
        <v>#N/A</v>
      </c>
      <c r="BA268" s="165" t="e">
        <f t="shared" si="183"/>
        <v>#N/A</v>
      </c>
      <c r="BB268" s="154" t="e">
        <f t="shared" si="184"/>
        <v>#N/A</v>
      </c>
      <c r="BC268" s="155" t="e">
        <f t="shared" si="185"/>
        <v>#N/A</v>
      </c>
      <c r="BD268" s="153" t="e">
        <f t="shared" si="186"/>
        <v>#N/A</v>
      </c>
      <c r="BE268" s="154" t="e">
        <f t="shared" si="187"/>
        <v>#N/A</v>
      </c>
      <c r="BF268" s="164" t="e">
        <f t="shared" si="188"/>
        <v>#N/A</v>
      </c>
      <c r="BG268" s="165" t="e">
        <f t="shared" si="189"/>
        <v>#N/A</v>
      </c>
      <c r="BH268" s="154" t="e">
        <f t="shared" si="190"/>
        <v>#N/A</v>
      </c>
      <c r="BI268" s="154" t="e">
        <f t="shared" si="191"/>
        <v>#N/A</v>
      </c>
      <c r="BJ268" s="164" t="e">
        <f t="shared" si="192"/>
        <v>#N/A</v>
      </c>
      <c r="BK268" s="165" t="e">
        <f t="shared" si="193"/>
        <v>#N/A</v>
      </c>
      <c r="BL268" s="154" t="e">
        <f t="shared" si="194"/>
        <v>#N/A</v>
      </c>
      <c r="BM268" s="154" t="e">
        <f t="shared" si="195"/>
        <v>#N/A</v>
      </c>
      <c r="BN268" s="164" t="e">
        <f t="shared" si="196"/>
        <v>#N/A</v>
      </c>
      <c r="BO268" s="165" t="e">
        <f t="shared" si="197"/>
        <v>#N/A</v>
      </c>
      <c r="BP268" s="154" t="e">
        <f t="shared" si="198"/>
        <v>#N/A</v>
      </c>
      <c r="BQ268" s="155" t="e">
        <f t="shared" si="199"/>
        <v>#N/A</v>
      </c>
      <c r="BR268" s="153" t="e">
        <f t="shared" si="200"/>
        <v>#N/A</v>
      </c>
      <c r="BS268" s="154" t="e">
        <f t="shared" si="201"/>
        <v>#N/A</v>
      </c>
      <c r="BT268" s="164" t="e">
        <f t="shared" si="202"/>
        <v>#N/A</v>
      </c>
      <c r="BU268" s="165" t="e">
        <f t="shared" si="203"/>
        <v>#N/A</v>
      </c>
      <c r="BV268" s="154" t="e">
        <f t="shared" si="204"/>
        <v>#N/A</v>
      </c>
      <c r="BW268" s="154" t="e">
        <f t="shared" si="205"/>
        <v>#N/A</v>
      </c>
      <c r="BX268" s="164" t="e">
        <f t="shared" si="206"/>
        <v>#N/A</v>
      </c>
      <c r="BY268" s="165" t="e">
        <f t="shared" si="207"/>
        <v>#N/A</v>
      </c>
      <c r="BZ268" s="154" t="e">
        <f t="shared" si="208"/>
        <v>#N/A</v>
      </c>
      <c r="CA268" s="154" t="e">
        <f t="shared" si="209"/>
        <v>#N/A</v>
      </c>
      <c r="CB268" s="164" t="e">
        <f t="shared" si="210"/>
        <v>#N/A</v>
      </c>
      <c r="CC268" s="165" t="e">
        <f t="shared" si="211"/>
        <v>#N/A</v>
      </c>
      <c r="CD268" s="154" t="e">
        <f t="shared" si="212"/>
        <v>#N/A</v>
      </c>
      <c r="CE268" s="155" t="e">
        <f t="shared" si="213"/>
        <v>#N/A</v>
      </c>
    </row>
    <row r="269" spans="2:83" s="59" customFormat="1" hidden="1" x14ac:dyDescent="0.2">
      <c r="B269" s="59" t="e">
        <f t="shared" si="216"/>
        <v>#N/A</v>
      </c>
      <c r="C269" s="67" t="e">
        <f t="shared" si="214"/>
        <v>#N/A</v>
      </c>
      <c r="D269" s="67"/>
      <c r="E269" s="67" t="e">
        <f>IF(C269&lt;&gt;" ",$B$9, " ")</f>
        <v>#N/A</v>
      </c>
      <c r="F269" s="68" t="e">
        <f>IF(C269&lt;&gt;" ",((10.4394*(($C269^1.852)/(($B$59^1.852)*(VLOOKUP($B$17,'Hidden Data'!$A$4:$E$17,(IF($B$18="SCH 40",3,IF($B$18="SCH 80",4,5))))^4.8655))*$B$16))+IF($B$15&lt;2,0,(10.4394*((($C$19/100*$C269)^1.852)/(($B$59^1.852)*(VLOOKUP($B$20,'Hidden Data'!$A$4:$E$17,(IF($B$21="SCH 40",3,IF($B$21="SCH 80",4,5))))^4.8655))*$B$19)))+IF($B$15&lt;3,0,(10.4394*((($C$22/100*$C269)^1.852)/(($B$59^1.852)*(VLOOKUP($B$23,'Hidden Data'!$A$4:$E$17,(IF($B$24="SCH 40",3,IF($B$24="SCH 80",4,5))))^4.8655))*$B$22)))+K269+L269+M269+P269+Q269+R269+S269+T269)*(1+$B$42/100), " ")</f>
        <v>#N/A</v>
      </c>
      <c r="G269" s="68" t="e">
        <f t="shared" si="215"/>
        <v>#N/A</v>
      </c>
      <c r="H269" s="68"/>
      <c r="I269" s="68" t="e">
        <f t="shared" si="149"/>
        <v>#N/A</v>
      </c>
      <c r="J269" s="68" t="e">
        <f>IF(C269&lt;&gt;" ",IF($B$48="Spider Valve",($C269/448.83*(('Spider Valve Sizing'!$B$10^2*19.64*$B$60*SQRT($B$49))/'Spider Valve Sizing'!$B$25))^2/(2*$B$60^2*(PI()/4*('Spider Valve Sizing'!$B$10/12)^2)^2*32.2),0)," ")</f>
        <v>#N/A</v>
      </c>
      <c r="K269" s="68" t="e">
        <f>IF(C269&lt;&gt;" ",(IF($B$26="No",0,(10.4394*(((1/$B$27*$C269)^1.852)/(($B$59^1.852)*(VLOOKUP($B$29,'Hidden Data'!$A$4:$E$17,(IF($B$30="SCH 40",3,IF($B$30="SCH 80",4,5))))^4.8655))*($B$28/3)))))," ")</f>
        <v>#N/A</v>
      </c>
      <c r="L269" s="67" t="e">
        <f t="shared" si="150"/>
        <v>#N/A</v>
      </c>
      <c r="M269" s="67" t="e">
        <f t="shared" si="151"/>
        <v>#N/A</v>
      </c>
      <c r="N269" s="69">
        <f>IF($B$48="Low Pressure Pipe",(IF($C269&lt;&gt;" ",($B$50*$AC$564)," ")),IF($B$48="Spider Valve",(IF($C269&lt;&gt;" ",(($B$60*(PI()/4*'Spider Valve Sizing'!$B$10^2)/144*SQRT(2*32.2*$B$49))*448.83)/(('Spider Valve Sizing'!$B$10^2*19.64*$B$60*SQRT($B$49))/'Spider Valve Sizing'!$B$25)," ")),IF(AND(OR($B$48="Non-Pressurized",$B$48="force main")=TRUE,$C$49="yes"),$F$49,NA())))</f>
        <v>30</v>
      </c>
      <c r="O269" s="68" t="e">
        <f t="shared" si="152"/>
        <v>#N/A</v>
      </c>
      <c r="P269" s="68" t="e">
        <f>IF($C269&lt;&gt;" ",IF($A$34="",0,(10.4394*((($C269*$D$34/100)^1.852)/(($B$59^1.852)*(VLOOKUP($B$34,'Hidden Data'!$A$4:$E$17,(IF($B$18="SCH 40",3,IF($B$18="SCH 80",4,5))))^4.8655))*'Hidden Data'!$E$118)))," ")</f>
        <v>#N/A</v>
      </c>
      <c r="Q269" s="68" t="e">
        <f>IF($C269&lt;&gt;" ",IF($A$35="",0,(10.4394*((($C269*$D$35/100)^1.852)/(($B$59^1.852)*(VLOOKUP($B$35,'Hidden Data'!$A$4:$E$17,(IF($B$18="SCH 40",3,IF($B$18="SCH 80",4,5))))^4.8655))*'Hidden Data'!$E$119)))," ")</f>
        <v>#N/A</v>
      </c>
      <c r="R269" s="68" t="e">
        <f>IF($C269&lt;&gt;" ",IF($A$36="",0,(10.4394*((($C269*$D$36/100)^1.852)/(($B$59^1.852)*(VLOOKUP($B$36,'Hidden Data'!$A$4:$E$17,(IF($B$18="SCH 40",3,IF($B$18="SCH 80",4,5))))^4.8655))*'Hidden Data'!$E$120)))," ")</f>
        <v>#N/A</v>
      </c>
      <c r="S269" s="68" t="e">
        <f>IF($C269&lt;&gt;" ",IF($A$37="",0,(10.4394*((($C269*$D$37/100)^1.852)/(($B$59^1.852)*(VLOOKUP($B$37,'Hidden Data'!$A$4:$E$17,(IF($B$18="SCH 40",3,IF($B$18="SCH 80",4,5))))^4.8655))*'Hidden Data'!$E$121)))," ")</f>
        <v>#N/A</v>
      </c>
      <c r="T269" s="68" t="e">
        <f>IF($C269&lt;&gt;" ",IF($A$38="",0,(10.4394*((($C269*$D$38/100)^1.852)/(($B$59^1.852)*(VLOOKUP($B$38,'Hidden Data'!$A$4:$E$17,(IF($B$18="SCH 40",3,IF($B$18="SCH 80",4,5))))^4.8655))*'Hidden Data'!$E$122)))," ")</f>
        <v>#N/A</v>
      </c>
      <c r="U269" s="67" t="e">
        <f t="shared" si="153"/>
        <v>#N/A</v>
      </c>
      <c r="V269" s="175" t="e">
        <f t="shared" si="154"/>
        <v>#N/A</v>
      </c>
      <c r="W269" s="175" t="e">
        <f t="shared" si="155"/>
        <v>#N/A</v>
      </c>
      <c r="Z269" s="141" t="e">
        <f t="shared" si="156"/>
        <v>#N/A</v>
      </c>
      <c r="AA269" s="141" t="e">
        <f t="shared" si="157"/>
        <v>#N/A</v>
      </c>
      <c r="AB269" s="153" t="e">
        <f t="shared" si="158"/>
        <v>#N/A</v>
      </c>
      <c r="AC269" s="154" t="e">
        <f t="shared" si="159"/>
        <v>#N/A</v>
      </c>
      <c r="AD269" s="164" t="e">
        <f t="shared" si="160"/>
        <v>#N/A</v>
      </c>
      <c r="AE269" s="165" t="e">
        <f t="shared" si="161"/>
        <v>#N/A</v>
      </c>
      <c r="AF269" s="154" t="e">
        <f t="shared" si="162"/>
        <v>#N/A</v>
      </c>
      <c r="AG269" s="154" t="e">
        <f t="shared" si="163"/>
        <v>#N/A</v>
      </c>
      <c r="AH269" s="164" t="e">
        <f t="shared" si="164"/>
        <v>#N/A</v>
      </c>
      <c r="AI269" s="165" t="e">
        <f t="shared" si="165"/>
        <v>#N/A</v>
      </c>
      <c r="AJ269" s="154" t="e">
        <f t="shared" si="166"/>
        <v>#N/A</v>
      </c>
      <c r="AK269" s="154" t="e">
        <f t="shared" si="167"/>
        <v>#N/A</v>
      </c>
      <c r="AL269" s="164" t="e">
        <f t="shared" si="168"/>
        <v>#N/A</v>
      </c>
      <c r="AM269" s="165" t="e">
        <f t="shared" si="169"/>
        <v>#N/A</v>
      </c>
      <c r="AN269" s="154" t="e">
        <f t="shared" si="170"/>
        <v>#N/A</v>
      </c>
      <c r="AO269" s="155" t="e">
        <f t="shared" si="171"/>
        <v>#N/A</v>
      </c>
      <c r="AP269" s="153" t="e">
        <f t="shared" si="172"/>
        <v>#N/A</v>
      </c>
      <c r="AQ269" s="154" t="e">
        <f t="shared" si="173"/>
        <v>#N/A</v>
      </c>
      <c r="AR269" s="164" t="e">
        <f t="shared" si="174"/>
        <v>#N/A</v>
      </c>
      <c r="AS269" s="165" t="e">
        <f t="shared" si="175"/>
        <v>#N/A</v>
      </c>
      <c r="AT269" s="154" t="e">
        <f t="shared" si="176"/>
        <v>#N/A</v>
      </c>
      <c r="AU269" s="154" t="e">
        <f t="shared" si="177"/>
        <v>#N/A</v>
      </c>
      <c r="AV269" s="164" t="e">
        <f t="shared" si="178"/>
        <v>#N/A</v>
      </c>
      <c r="AW269" s="165" t="e">
        <f t="shared" si="179"/>
        <v>#N/A</v>
      </c>
      <c r="AX269" s="154" t="e">
        <f t="shared" si="180"/>
        <v>#N/A</v>
      </c>
      <c r="AY269" s="154" t="e">
        <f t="shared" si="181"/>
        <v>#N/A</v>
      </c>
      <c r="AZ269" s="164" t="e">
        <f t="shared" si="182"/>
        <v>#N/A</v>
      </c>
      <c r="BA269" s="165" t="e">
        <f t="shared" si="183"/>
        <v>#N/A</v>
      </c>
      <c r="BB269" s="154" t="e">
        <f t="shared" si="184"/>
        <v>#N/A</v>
      </c>
      <c r="BC269" s="155" t="e">
        <f t="shared" si="185"/>
        <v>#N/A</v>
      </c>
      <c r="BD269" s="153" t="e">
        <f t="shared" si="186"/>
        <v>#N/A</v>
      </c>
      <c r="BE269" s="154" t="e">
        <f t="shared" si="187"/>
        <v>#N/A</v>
      </c>
      <c r="BF269" s="164" t="e">
        <f t="shared" si="188"/>
        <v>#N/A</v>
      </c>
      <c r="BG269" s="165" t="e">
        <f t="shared" si="189"/>
        <v>#N/A</v>
      </c>
      <c r="BH269" s="154" t="e">
        <f t="shared" si="190"/>
        <v>#N/A</v>
      </c>
      <c r="BI269" s="154" t="e">
        <f t="shared" si="191"/>
        <v>#N/A</v>
      </c>
      <c r="BJ269" s="164" t="e">
        <f t="shared" si="192"/>
        <v>#N/A</v>
      </c>
      <c r="BK269" s="165" t="e">
        <f t="shared" si="193"/>
        <v>#N/A</v>
      </c>
      <c r="BL269" s="154" t="e">
        <f t="shared" si="194"/>
        <v>#N/A</v>
      </c>
      <c r="BM269" s="154" t="e">
        <f t="shared" si="195"/>
        <v>#N/A</v>
      </c>
      <c r="BN269" s="164" t="e">
        <f t="shared" si="196"/>
        <v>#N/A</v>
      </c>
      <c r="BO269" s="165" t="e">
        <f t="shared" si="197"/>
        <v>#N/A</v>
      </c>
      <c r="BP269" s="154" t="e">
        <f t="shared" si="198"/>
        <v>#N/A</v>
      </c>
      <c r="BQ269" s="155" t="e">
        <f t="shared" si="199"/>
        <v>#N/A</v>
      </c>
      <c r="BR269" s="153" t="e">
        <f t="shared" si="200"/>
        <v>#N/A</v>
      </c>
      <c r="BS269" s="154" t="e">
        <f t="shared" si="201"/>
        <v>#N/A</v>
      </c>
      <c r="BT269" s="164" t="e">
        <f t="shared" si="202"/>
        <v>#N/A</v>
      </c>
      <c r="BU269" s="165" t="e">
        <f t="shared" si="203"/>
        <v>#N/A</v>
      </c>
      <c r="BV269" s="154" t="e">
        <f t="shared" si="204"/>
        <v>#N/A</v>
      </c>
      <c r="BW269" s="154" t="e">
        <f t="shared" si="205"/>
        <v>#N/A</v>
      </c>
      <c r="BX269" s="164" t="e">
        <f t="shared" si="206"/>
        <v>#N/A</v>
      </c>
      <c r="BY269" s="165" t="e">
        <f t="shared" si="207"/>
        <v>#N/A</v>
      </c>
      <c r="BZ269" s="154" t="e">
        <f t="shared" si="208"/>
        <v>#N/A</v>
      </c>
      <c r="CA269" s="154" t="e">
        <f t="shared" si="209"/>
        <v>#N/A</v>
      </c>
      <c r="CB269" s="164" t="e">
        <f t="shared" si="210"/>
        <v>#N/A</v>
      </c>
      <c r="CC269" s="165" t="e">
        <f t="shared" si="211"/>
        <v>#N/A</v>
      </c>
      <c r="CD269" s="154" t="e">
        <f t="shared" si="212"/>
        <v>#N/A</v>
      </c>
      <c r="CE269" s="155" t="e">
        <f t="shared" si="213"/>
        <v>#N/A</v>
      </c>
    </row>
    <row r="270" spans="2:83" s="59" customFormat="1" hidden="1" x14ac:dyDescent="0.2">
      <c r="B270" s="59" t="e">
        <f t="shared" si="216"/>
        <v>#N/A</v>
      </c>
      <c r="C270" s="67" t="e">
        <f t="shared" si="214"/>
        <v>#N/A</v>
      </c>
      <c r="D270" s="67"/>
      <c r="E270" s="67" t="e">
        <f>IF(C270&lt;&gt;" ",$B$9, " ")</f>
        <v>#N/A</v>
      </c>
      <c r="F270" s="68" t="e">
        <f>IF(C270&lt;&gt;" ",((10.4394*(($C270^1.852)/(($B$59^1.852)*(VLOOKUP($B$17,'Hidden Data'!$A$4:$E$17,(IF($B$18="SCH 40",3,IF($B$18="SCH 80",4,5))))^4.8655))*$B$16))+IF($B$15&lt;2,0,(10.4394*((($C$19/100*$C270)^1.852)/(($B$59^1.852)*(VLOOKUP($B$20,'Hidden Data'!$A$4:$E$17,(IF($B$21="SCH 40",3,IF($B$21="SCH 80",4,5))))^4.8655))*$B$19)))+IF($B$15&lt;3,0,(10.4394*((($C$22/100*$C270)^1.852)/(($B$59^1.852)*(VLOOKUP($B$23,'Hidden Data'!$A$4:$E$17,(IF($B$24="SCH 40",3,IF($B$24="SCH 80",4,5))))^4.8655))*$B$22)))+K270+L270+M270+P270+Q270+R270+S270+T270)*(1+$B$42/100), " ")</f>
        <v>#N/A</v>
      </c>
      <c r="G270" s="68" t="e">
        <f t="shared" si="215"/>
        <v>#N/A</v>
      </c>
      <c r="H270" s="68"/>
      <c r="I270" s="68" t="e">
        <f t="shared" si="149"/>
        <v>#N/A</v>
      </c>
      <c r="J270" s="68" t="e">
        <f>IF(C270&lt;&gt;" ",IF($B$48="Spider Valve",($C270/448.83*(('Spider Valve Sizing'!$B$10^2*19.64*$B$60*SQRT($B$49))/'Spider Valve Sizing'!$B$25))^2/(2*$B$60^2*(PI()/4*('Spider Valve Sizing'!$B$10/12)^2)^2*32.2),0)," ")</f>
        <v>#N/A</v>
      </c>
      <c r="K270" s="68" t="e">
        <f>IF(C270&lt;&gt;" ",(IF($B$26="No",0,(10.4394*(((1/$B$27*$C270)^1.852)/(($B$59^1.852)*(VLOOKUP($B$29,'Hidden Data'!$A$4:$E$17,(IF($B$30="SCH 40",3,IF($B$30="SCH 80",4,5))))^4.8655))*($B$28/3)))))," ")</f>
        <v>#N/A</v>
      </c>
      <c r="L270" s="67" t="e">
        <f t="shared" si="150"/>
        <v>#N/A</v>
      </c>
      <c r="M270" s="67" t="e">
        <f t="shared" si="151"/>
        <v>#N/A</v>
      </c>
      <c r="N270" s="69">
        <f>IF($B$48="Low Pressure Pipe",(IF($C270&lt;&gt;" ",($B$50*$AC$564)," ")),IF($B$48="Spider Valve",(IF($C270&lt;&gt;" ",(($B$60*(PI()/4*'Spider Valve Sizing'!$B$10^2)/144*SQRT(2*32.2*$B$49))*448.83)/(('Spider Valve Sizing'!$B$10^2*19.64*$B$60*SQRT($B$49))/'Spider Valve Sizing'!$B$25)," ")),IF(AND(OR($B$48="Non-Pressurized",$B$48="force main")=TRUE,$C$49="yes"),$F$49,NA())))</f>
        <v>30</v>
      </c>
      <c r="O270" s="68" t="e">
        <f t="shared" si="152"/>
        <v>#N/A</v>
      </c>
      <c r="P270" s="68" t="e">
        <f>IF($C270&lt;&gt;" ",IF($A$34="",0,(10.4394*((($C270*$D$34/100)^1.852)/(($B$59^1.852)*(VLOOKUP($B$34,'Hidden Data'!$A$4:$E$17,(IF($B$18="SCH 40",3,IF($B$18="SCH 80",4,5))))^4.8655))*'Hidden Data'!$E$118)))," ")</f>
        <v>#N/A</v>
      </c>
      <c r="Q270" s="68" t="e">
        <f>IF($C270&lt;&gt;" ",IF($A$35="",0,(10.4394*((($C270*$D$35/100)^1.852)/(($B$59^1.852)*(VLOOKUP($B$35,'Hidden Data'!$A$4:$E$17,(IF($B$18="SCH 40",3,IF($B$18="SCH 80",4,5))))^4.8655))*'Hidden Data'!$E$119)))," ")</f>
        <v>#N/A</v>
      </c>
      <c r="R270" s="68" t="e">
        <f>IF($C270&lt;&gt;" ",IF($A$36="",0,(10.4394*((($C270*$D$36/100)^1.852)/(($B$59^1.852)*(VLOOKUP($B$36,'Hidden Data'!$A$4:$E$17,(IF($B$18="SCH 40",3,IF($B$18="SCH 80",4,5))))^4.8655))*'Hidden Data'!$E$120)))," ")</f>
        <v>#N/A</v>
      </c>
      <c r="S270" s="68" t="e">
        <f>IF($C270&lt;&gt;" ",IF($A$37="",0,(10.4394*((($C270*$D$37/100)^1.852)/(($B$59^1.852)*(VLOOKUP($B$37,'Hidden Data'!$A$4:$E$17,(IF($B$18="SCH 40",3,IF($B$18="SCH 80",4,5))))^4.8655))*'Hidden Data'!$E$121)))," ")</f>
        <v>#N/A</v>
      </c>
      <c r="T270" s="68" t="e">
        <f>IF($C270&lt;&gt;" ",IF($A$38="",0,(10.4394*((($C270*$D$38/100)^1.852)/(($B$59^1.852)*(VLOOKUP($B$38,'Hidden Data'!$A$4:$E$17,(IF($B$18="SCH 40",3,IF($B$18="SCH 80",4,5))))^4.8655))*'Hidden Data'!$E$122)))," ")</f>
        <v>#N/A</v>
      </c>
      <c r="U270" s="67" t="e">
        <f t="shared" si="153"/>
        <v>#N/A</v>
      </c>
      <c r="V270" s="175" t="e">
        <f t="shared" si="154"/>
        <v>#N/A</v>
      </c>
      <c r="W270" s="175" t="e">
        <f t="shared" si="155"/>
        <v>#N/A</v>
      </c>
      <c r="Z270" s="141" t="e">
        <f t="shared" si="156"/>
        <v>#N/A</v>
      </c>
      <c r="AA270" s="141" t="e">
        <f t="shared" si="157"/>
        <v>#N/A</v>
      </c>
      <c r="AB270" s="153" t="e">
        <f t="shared" si="158"/>
        <v>#N/A</v>
      </c>
      <c r="AC270" s="154" t="e">
        <f t="shared" si="159"/>
        <v>#N/A</v>
      </c>
      <c r="AD270" s="164" t="e">
        <f t="shared" si="160"/>
        <v>#N/A</v>
      </c>
      <c r="AE270" s="165" t="e">
        <f t="shared" si="161"/>
        <v>#N/A</v>
      </c>
      <c r="AF270" s="154" t="e">
        <f t="shared" si="162"/>
        <v>#N/A</v>
      </c>
      <c r="AG270" s="154" t="e">
        <f t="shared" si="163"/>
        <v>#N/A</v>
      </c>
      <c r="AH270" s="164" t="e">
        <f t="shared" si="164"/>
        <v>#N/A</v>
      </c>
      <c r="AI270" s="165" t="e">
        <f t="shared" si="165"/>
        <v>#N/A</v>
      </c>
      <c r="AJ270" s="154" t="e">
        <f t="shared" si="166"/>
        <v>#N/A</v>
      </c>
      <c r="AK270" s="154" t="e">
        <f t="shared" si="167"/>
        <v>#N/A</v>
      </c>
      <c r="AL270" s="164" t="e">
        <f t="shared" si="168"/>
        <v>#N/A</v>
      </c>
      <c r="AM270" s="165" t="e">
        <f t="shared" si="169"/>
        <v>#N/A</v>
      </c>
      <c r="AN270" s="154" t="e">
        <f t="shared" si="170"/>
        <v>#N/A</v>
      </c>
      <c r="AO270" s="155" t="e">
        <f t="shared" si="171"/>
        <v>#N/A</v>
      </c>
      <c r="AP270" s="153" t="e">
        <f t="shared" si="172"/>
        <v>#N/A</v>
      </c>
      <c r="AQ270" s="154" t="e">
        <f t="shared" si="173"/>
        <v>#N/A</v>
      </c>
      <c r="AR270" s="164" t="e">
        <f t="shared" si="174"/>
        <v>#N/A</v>
      </c>
      <c r="AS270" s="165" t="e">
        <f t="shared" si="175"/>
        <v>#N/A</v>
      </c>
      <c r="AT270" s="154" t="e">
        <f t="shared" si="176"/>
        <v>#N/A</v>
      </c>
      <c r="AU270" s="154" t="e">
        <f t="shared" si="177"/>
        <v>#N/A</v>
      </c>
      <c r="AV270" s="164" t="e">
        <f t="shared" si="178"/>
        <v>#N/A</v>
      </c>
      <c r="AW270" s="165" t="e">
        <f t="shared" si="179"/>
        <v>#N/A</v>
      </c>
      <c r="AX270" s="154" t="e">
        <f t="shared" si="180"/>
        <v>#N/A</v>
      </c>
      <c r="AY270" s="154" t="e">
        <f t="shared" si="181"/>
        <v>#N/A</v>
      </c>
      <c r="AZ270" s="164" t="e">
        <f t="shared" si="182"/>
        <v>#N/A</v>
      </c>
      <c r="BA270" s="165" t="e">
        <f t="shared" si="183"/>
        <v>#N/A</v>
      </c>
      <c r="BB270" s="154" t="e">
        <f t="shared" si="184"/>
        <v>#N/A</v>
      </c>
      <c r="BC270" s="155" t="e">
        <f t="shared" si="185"/>
        <v>#N/A</v>
      </c>
      <c r="BD270" s="153" t="e">
        <f t="shared" si="186"/>
        <v>#N/A</v>
      </c>
      <c r="BE270" s="154" t="e">
        <f t="shared" si="187"/>
        <v>#N/A</v>
      </c>
      <c r="BF270" s="164" t="e">
        <f t="shared" si="188"/>
        <v>#N/A</v>
      </c>
      <c r="BG270" s="165" t="e">
        <f t="shared" si="189"/>
        <v>#N/A</v>
      </c>
      <c r="BH270" s="154" t="e">
        <f t="shared" si="190"/>
        <v>#N/A</v>
      </c>
      <c r="BI270" s="154" t="e">
        <f t="shared" si="191"/>
        <v>#N/A</v>
      </c>
      <c r="BJ270" s="164" t="e">
        <f t="shared" si="192"/>
        <v>#N/A</v>
      </c>
      <c r="BK270" s="165" t="e">
        <f t="shared" si="193"/>
        <v>#N/A</v>
      </c>
      <c r="BL270" s="154" t="e">
        <f t="shared" si="194"/>
        <v>#N/A</v>
      </c>
      <c r="BM270" s="154" t="e">
        <f t="shared" si="195"/>
        <v>#N/A</v>
      </c>
      <c r="BN270" s="164" t="e">
        <f t="shared" si="196"/>
        <v>#N/A</v>
      </c>
      <c r="BO270" s="165" t="e">
        <f t="shared" si="197"/>
        <v>#N/A</v>
      </c>
      <c r="BP270" s="154" t="e">
        <f t="shared" si="198"/>
        <v>#N/A</v>
      </c>
      <c r="BQ270" s="155" t="e">
        <f t="shared" si="199"/>
        <v>#N/A</v>
      </c>
      <c r="BR270" s="153" t="e">
        <f t="shared" si="200"/>
        <v>#N/A</v>
      </c>
      <c r="BS270" s="154" t="e">
        <f t="shared" si="201"/>
        <v>#N/A</v>
      </c>
      <c r="BT270" s="164" t="e">
        <f t="shared" si="202"/>
        <v>#N/A</v>
      </c>
      <c r="BU270" s="165" t="e">
        <f t="shared" si="203"/>
        <v>#N/A</v>
      </c>
      <c r="BV270" s="154" t="e">
        <f t="shared" si="204"/>
        <v>#N/A</v>
      </c>
      <c r="BW270" s="154" t="e">
        <f t="shared" si="205"/>
        <v>#N/A</v>
      </c>
      <c r="BX270" s="164" t="e">
        <f t="shared" si="206"/>
        <v>#N/A</v>
      </c>
      <c r="BY270" s="165" t="e">
        <f t="shared" si="207"/>
        <v>#N/A</v>
      </c>
      <c r="BZ270" s="154" t="e">
        <f t="shared" si="208"/>
        <v>#N/A</v>
      </c>
      <c r="CA270" s="154" t="e">
        <f t="shared" si="209"/>
        <v>#N/A</v>
      </c>
      <c r="CB270" s="164" t="e">
        <f t="shared" si="210"/>
        <v>#N/A</v>
      </c>
      <c r="CC270" s="165" t="e">
        <f t="shared" si="211"/>
        <v>#N/A</v>
      </c>
      <c r="CD270" s="154" t="e">
        <f t="shared" si="212"/>
        <v>#N/A</v>
      </c>
      <c r="CE270" s="155" t="e">
        <f t="shared" si="213"/>
        <v>#N/A</v>
      </c>
    </row>
    <row r="271" spans="2:83" s="59" customFormat="1" hidden="1" x14ac:dyDescent="0.2">
      <c r="B271" s="59" t="e">
        <f t="shared" si="216"/>
        <v>#N/A</v>
      </c>
      <c r="C271" s="67" t="e">
        <f t="shared" si="214"/>
        <v>#N/A</v>
      </c>
      <c r="D271" s="67"/>
      <c r="E271" s="67" t="e">
        <f>IF(C271&lt;&gt;" ",$B$9, " ")</f>
        <v>#N/A</v>
      </c>
      <c r="F271" s="68" t="e">
        <f>IF(C271&lt;&gt;" ",((10.4394*(($C271^1.852)/(($B$59^1.852)*(VLOOKUP($B$17,'Hidden Data'!$A$4:$E$17,(IF($B$18="SCH 40",3,IF($B$18="SCH 80",4,5))))^4.8655))*$B$16))+IF($B$15&lt;2,0,(10.4394*((($C$19/100*$C271)^1.852)/(($B$59^1.852)*(VLOOKUP($B$20,'Hidden Data'!$A$4:$E$17,(IF($B$21="SCH 40",3,IF($B$21="SCH 80",4,5))))^4.8655))*$B$19)))+IF($B$15&lt;3,0,(10.4394*((($C$22/100*$C271)^1.852)/(($B$59^1.852)*(VLOOKUP($B$23,'Hidden Data'!$A$4:$E$17,(IF($B$24="SCH 40",3,IF($B$24="SCH 80",4,5))))^4.8655))*$B$22)))+K271+L271+M271+P271+Q271+R271+S271+T271)*(1+$B$42/100), " ")</f>
        <v>#N/A</v>
      </c>
      <c r="G271" s="68" t="e">
        <f t="shared" si="215"/>
        <v>#N/A</v>
      </c>
      <c r="H271" s="68"/>
      <c r="I271" s="68" t="e">
        <f t="shared" si="149"/>
        <v>#N/A</v>
      </c>
      <c r="J271" s="68" t="e">
        <f>IF(C271&lt;&gt;" ",IF($B$48="Spider Valve",($C271/448.83*(('Spider Valve Sizing'!$B$10^2*19.64*$B$60*SQRT($B$49))/'Spider Valve Sizing'!$B$25))^2/(2*$B$60^2*(PI()/4*('Spider Valve Sizing'!$B$10/12)^2)^2*32.2),0)," ")</f>
        <v>#N/A</v>
      </c>
      <c r="K271" s="68" t="e">
        <f>IF(C271&lt;&gt;" ",(IF($B$26="No",0,(10.4394*(((1/$B$27*$C271)^1.852)/(($B$59^1.852)*(VLOOKUP($B$29,'Hidden Data'!$A$4:$E$17,(IF($B$30="SCH 40",3,IF($B$30="SCH 80",4,5))))^4.8655))*($B$28/3)))))," ")</f>
        <v>#N/A</v>
      </c>
      <c r="L271" s="67" t="e">
        <f t="shared" si="150"/>
        <v>#N/A</v>
      </c>
      <c r="M271" s="67" t="e">
        <f t="shared" si="151"/>
        <v>#N/A</v>
      </c>
      <c r="N271" s="69">
        <f>IF($B$48="Low Pressure Pipe",(IF($C271&lt;&gt;" ",($B$50*$AC$564)," ")),IF($B$48="Spider Valve",(IF($C271&lt;&gt;" ",(($B$60*(PI()/4*'Spider Valve Sizing'!$B$10^2)/144*SQRT(2*32.2*$B$49))*448.83)/(('Spider Valve Sizing'!$B$10^2*19.64*$B$60*SQRT($B$49))/'Spider Valve Sizing'!$B$25)," ")),IF(AND(OR($B$48="Non-Pressurized",$B$48="force main")=TRUE,$C$49="yes"),$F$49,NA())))</f>
        <v>30</v>
      </c>
      <c r="O271" s="68" t="e">
        <f t="shared" si="152"/>
        <v>#N/A</v>
      </c>
      <c r="P271" s="68" t="e">
        <f>IF($C271&lt;&gt;" ",IF($A$34="",0,(10.4394*((($C271*$D$34/100)^1.852)/(($B$59^1.852)*(VLOOKUP($B$34,'Hidden Data'!$A$4:$E$17,(IF($B$18="SCH 40",3,IF($B$18="SCH 80",4,5))))^4.8655))*'Hidden Data'!$E$118)))," ")</f>
        <v>#N/A</v>
      </c>
      <c r="Q271" s="68" t="e">
        <f>IF($C271&lt;&gt;" ",IF($A$35="",0,(10.4394*((($C271*$D$35/100)^1.852)/(($B$59^1.852)*(VLOOKUP($B$35,'Hidden Data'!$A$4:$E$17,(IF($B$18="SCH 40",3,IF($B$18="SCH 80",4,5))))^4.8655))*'Hidden Data'!$E$119)))," ")</f>
        <v>#N/A</v>
      </c>
      <c r="R271" s="68" t="e">
        <f>IF($C271&lt;&gt;" ",IF($A$36="",0,(10.4394*((($C271*$D$36/100)^1.852)/(($B$59^1.852)*(VLOOKUP($B$36,'Hidden Data'!$A$4:$E$17,(IF($B$18="SCH 40",3,IF($B$18="SCH 80",4,5))))^4.8655))*'Hidden Data'!$E$120)))," ")</f>
        <v>#N/A</v>
      </c>
      <c r="S271" s="68" t="e">
        <f>IF($C271&lt;&gt;" ",IF($A$37="",0,(10.4394*((($C271*$D$37/100)^1.852)/(($B$59^1.852)*(VLOOKUP($B$37,'Hidden Data'!$A$4:$E$17,(IF($B$18="SCH 40",3,IF($B$18="SCH 80",4,5))))^4.8655))*'Hidden Data'!$E$121)))," ")</f>
        <v>#N/A</v>
      </c>
      <c r="T271" s="68" t="e">
        <f>IF($C271&lt;&gt;" ",IF($A$38="",0,(10.4394*((($C271*$D$38/100)^1.852)/(($B$59^1.852)*(VLOOKUP($B$38,'Hidden Data'!$A$4:$E$17,(IF($B$18="SCH 40",3,IF($B$18="SCH 80",4,5))))^4.8655))*'Hidden Data'!$E$122)))," ")</f>
        <v>#N/A</v>
      </c>
      <c r="U271" s="67" t="e">
        <f t="shared" si="153"/>
        <v>#N/A</v>
      </c>
      <c r="V271" s="175" t="e">
        <f t="shared" si="154"/>
        <v>#N/A</v>
      </c>
      <c r="W271" s="175" t="e">
        <f t="shared" si="155"/>
        <v>#N/A</v>
      </c>
      <c r="Z271" s="141" t="e">
        <f t="shared" si="156"/>
        <v>#N/A</v>
      </c>
      <c r="AA271" s="141" t="e">
        <f t="shared" si="157"/>
        <v>#N/A</v>
      </c>
      <c r="AB271" s="153" t="e">
        <f t="shared" si="158"/>
        <v>#N/A</v>
      </c>
      <c r="AC271" s="154" t="e">
        <f t="shared" si="159"/>
        <v>#N/A</v>
      </c>
      <c r="AD271" s="164" t="e">
        <f t="shared" si="160"/>
        <v>#N/A</v>
      </c>
      <c r="AE271" s="165" t="e">
        <f t="shared" si="161"/>
        <v>#N/A</v>
      </c>
      <c r="AF271" s="154" t="e">
        <f t="shared" si="162"/>
        <v>#N/A</v>
      </c>
      <c r="AG271" s="154" t="e">
        <f t="shared" si="163"/>
        <v>#N/A</v>
      </c>
      <c r="AH271" s="164" t="e">
        <f t="shared" si="164"/>
        <v>#N/A</v>
      </c>
      <c r="AI271" s="165" t="e">
        <f t="shared" si="165"/>
        <v>#N/A</v>
      </c>
      <c r="AJ271" s="154" t="e">
        <f t="shared" si="166"/>
        <v>#N/A</v>
      </c>
      <c r="AK271" s="154" t="e">
        <f t="shared" si="167"/>
        <v>#N/A</v>
      </c>
      <c r="AL271" s="164" t="e">
        <f t="shared" si="168"/>
        <v>#N/A</v>
      </c>
      <c r="AM271" s="165" t="e">
        <f t="shared" si="169"/>
        <v>#N/A</v>
      </c>
      <c r="AN271" s="154" t="e">
        <f t="shared" si="170"/>
        <v>#N/A</v>
      </c>
      <c r="AO271" s="155" t="e">
        <f t="shared" si="171"/>
        <v>#N/A</v>
      </c>
      <c r="AP271" s="153" t="e">
        <f t="shared" si="172"/>
        <v>#N/A</v>
      </c>
      <c r="AQ271" s="154" t="e">
        <f t="shared" si="173"/>
        <v>#N/A</v>
      </c>
      <c r="AR271" s="164" t="e">
        <f t="shared" si="174"/>
        <v>#N/A</v>
      </c>
      <c r="AS271" s="165" t="e">
        <f t="shared" si="175"/>
        <v>#N/A</v>
      </c>
      <c r="AT271" s="154" t="e">
        <f t="shared" si="176"/>
        <v>#N/A</v>
      </c>
      <c r="AU271" s="154" t="e">
        <f t="shared" si="177"/>
        <v>#N/A</v>
      </c>
      <c r="AV271" s="164" t="e">
        <f t="shared" si="178"/>
        <v>#N/A</v>
      </c>
      <c r="AW271" s="165" t="e">
        <f t="shared" si="179"/>
        <v>#N/A</v>
      </c>
      <c r="AX271" s="154" t="e">
        <f t="shared" si="180"/>
        <v>#N/A</v>
      </c>
      <c r="AY271" s="154" t="e">
        <f t="shared" si="181"/>
        <v>#N/A</v>
      </c>
      <c r="AZ271" s="164" t="e">
        <f t="shared" si="182"/>
        <v>#N/A</v>
      </c>
      <c r="BA271" s="165" t="e">
        <f t="shared" si="183"/>
        <v>#N/A</v>
      </c>
      <c r="BB271" s="154" t="e">
        <f t="shared" si="184"/>
        <v>#N/A</v>
      </c>
      <c r="BC271" s="155" t="e">
        <f t="shared" si="185"/>
        <v>#N/A</v>
      </c>
      <c r="BD271" s="153" t="e">
        <f t="shared" si="186"/>
        <v>#N/A</v>
      </c>
      <c r="BE271" s="154" t="e">
        <f t="shared" si="187"/>
        <v>#N/A</v>
      </c>
      <c r="BF271" s="164" t="e">
        <f t="shared" si="188"/>
        <v>#N/A</v>
      </c>
      <c r="BG271" s="165" t="e">
        <f t="shared" si="189"/>
        <v>#N/A</v>
      </c>
      <c r="BH271" s="154" t="e">
        <f t="shared" si="190"/>
        <v>#N/A</v>
      </c>
      <c r="BI271" s="154" t="e">
        <f t="shared" si="191"/>
        <v>#N/A</v>
      </c>
      <c r="BJ271" s="164" t="e">
        <f t="shared" si="192"/>
        <v>#N/A</v>
      </c>
      <c r="BK271" s="165" t="e">
        <f t="shared" si="193"/>
        <v>#N/A</v>
      </c>
      <c r="BL271" s="154" t="e">
        <f t="shared" si="194"/>
        <v>#N/A</v>
      </c>
      <c r="BM271" s="154" t="e">
        <f t="shared" si="195"/>
        <v>#N/A</v>
      </c>
      <c r="BN271" s="164" t="e">
        <f t="shared" si="196"/>
        <v>#N/A</v>
      </c>
      <c r="BO271" s="165" t="e">
        <f t="shared" si="197"/>
        <v>#N/A</v>
      </c>
      <c r="BP271" s="154" t="e">
        <f t="shared" si="198"/>
        <v>#N/A</v>
      </c>
      <c r="BQ271" s="155" t="e">
        <f t="shared" si="199"/>
        <v>#N/A</v>
      </c>
      <c r="BR271" s="153" t="e">
        <f t="shared" si="200"/>
        <v>#N/A</v>
      </c>
      <c r="BS271" s="154" t="e">
        <f t="shared" si="201"/>
        <v>#N/A</v>
      </c>
      <c r="BT271" s="164" t="e">
        <f t="shared" si="202"/>
        <v>#N/A</v>
      </c>
      <c r="BU271" s="165" t="e">
        <f t="shared" si="203"/>
        <v>#N/A</v>
      </c>
      <c r="BV271" s="154" t="e">
        <f t="shared" si="204"/>
        <v>#N/A</v>
      </c>
      <c r="BW271" s="154" t="e">
        <f t="shared" si="205"/>
        <v>#N/A</v>
      </c>
      <c r="BX271" s="164" t="e">
        <f t="shared" si="206"/>
        <v>#N/A</v>
      </c>
      <c r="BY271" s="165" t="e">
        <f t="shared" si="207"/>
        <v>#N/A</v>
      </c>
      <c r="BZ271" s="154" t="e">
        <f t="shared" si="208"/>
        <v>#N/A</v>
      </c>
      <c r="CA271" s="154" t="e">
        <f t="shared" si="209"/>
        <v>#N/A</v>
      </c>
      <c r="CB271" s="164" t="e">
        <f t="shared" si="210"/>
        <v>#N/A</v>
      </c>
      <c r="CC271" s="165" t="e">
        <f t="shared" si="211"/>
        <v>#N/A</v>
      </c>
      <c r="CD271" s="154" t="e">
        <f t="shared" si="212"/>
        <v>#N/A</v>
      </c>
      <c r="CE271" s="155" t="e">
        <f t="shared" si="213"/>
        <v>#N/A</v>
      </c>
    </row>
    <row r="272" spans="2:83" s="59" customFormat="1" hidden="1" x14ac:dyDescent="0.2">
      <c r="B272" s="59" t="e">
        <f t="shared" si="216"/>
        <v>#N/A</v>
      </c>
      <c r="C272" s="67" t="e">
        <f t="shared" si="214"/>
        <v>#N/A</v>
      </c>
      <c r="D272" s="67"/>
      <c r="E272" s="67" t="e">
        <f>IF(C272&lt;&gt;" ",$B$9, " ")</f>
        <v>#N/A</v>
      </c>
      <c r="F272" s="68" t="e">
        <f>IF(C272&lt;&gt;" ",((10.4394*(($C272^1.852)/(($B$59^1.852)*(VLOOKUP($B$17,'Hidden Data'!$A$4:$E$17,(IF($B$18="SCH 40",3,IF($B$18="SCH 80",4,5))))^4.8655))*$B$16))+IF($B$15&lt;2,0,(10.4394*((($C$19/100*$C272)^1.852)/(($B$59^1.852)*(VLOOKUP($B$20,'Hidden Data'!$A$4:$E$17,(IF($B$21="SCH 40",3,IF($B$21="SCH 80",4,5))))^4.8655))*$B$19)))+IF($B$15&lt;3,0,(10.4394*((($C$22/100*$C272)^1.852)/(($B$59^1.852)*(VLOOKUP($B$23,'Hidden Data'!$A$4:$E$17,(IF($B$24="SCH 40",3,IF($B$24="SCH 80",4,5))))^4.8655))*$B$22)))+K272+L272+M272+P272+Q272+R272+S272+T272)*(1+$B$42/100), " ")</f>
        <v>#N/A</v>
      </c>
      <c r="G272" s="68" t="e">
        <f t="shared" si="215"/>
        <v>#N/A</v>
      </c>
      <c r="H272" s="68"/>
      <c r="I272" s="68" t="e">
        <f t="shared" si="149"/>
        <v>#N/A</v>
      </c>
      <c r="J272" s="68" t="e">
        <f>IF(C272&lt;&gt;" ",IF($B$48="Spider Valve",($C272/448.83*(('Spider Valve Sizing'!$B$10^2*19.64*$B$60*SQRT($B$49))/'Spider Valve Sizing'!$B$25))^2/(2*$B$60^2*(PI()/4*('Spider Valve Sizing'!$B$10/12)^2)^2*32.2),0)," ")</f>
        <v>#N/A</v>
      </c>
      <c r="K272" s="68" t="e">
        <f>IF(C272&lt;&gt;" ",(IF($B$26="No",0,(10.4394*(((1/$B$27*$C272)^1.852)/(($B$59^1.852)*(VLOOKUP($B$29,'Hidden Data'!$A$4:$E$17,(IF($B$30="SCH 40",3,IF($B$30="SCH 80",4,5))))^4.8655))*($B$28/3)))))," ")</f>
        <v>#N/A</v>
      </c>
      <c r="L272" s="67" t="e">
        <f t="shared" si="150"/>
        <v>#N/A</v>
      </c>
      <c r="M272" s="67" t="e">
        <f t="shared" si="151"/>
        <v>#N/A</v>
      </c>
      <c r="N272" s="69">
        <f>IF($B$48="Low Pressure Pipe",(IF($C272&lt;&gt;" ",($B$50*$AC$564)," ")),IF($B$48="Spider Valve",(IF($C272&lt;&gt;" ",(($B$60*(PI()/4*'Spider Valve Sizing'!$B$10^2)/144*SQRT(2*32.2*$B$49))*448.83)/(('Spider Valve Sizing'!$B$10^2*19.64*$B$60*SQRT($B$49))/'Spider Valve Sizing'!$B$25)," ")),IF(AND(OR($B$48="Non-Pressurized",$B$48="force main")=TRUE,$C$49="yes"),$F$49,NA())))</f>
        <v>30</v>
      </c>
      <c r="O272" s="68" t="e">
        <f t="shared" si="152"/>
        <v>#N/A</v>
      </c>
      <c r="P272" s="68" t="e">
        <f>IF($C272&lt;&gt;" ",IF($A$34="",0,(10.4394*((($C272*$D$34/100)^1.852)/(($B$59^1.852)*(VLOOKUP($B$34,'Hidden Data'!$A$4:$E$17,(IF($B$18="SCH 40",3,IF($B$18="SCH 80",4,5))))^4.8655))*'Hidden Data'!$E$118)))," ")</f>
        <v>#N/A</v>
      </c>
      <c r="Q272" s="68" t="e">
        <f>IF($C272&lt;&gt;" ",IF($A$35="",0,(10.4394*((($C272*$D$35/100)^1.852)/(($B$59^1.852)*(VLOOKUP($B$35,'Hidden Data'!$A$4:$E$17,(IF($B$18="SCH 40",3,IF($B$18="SCH 80",4,5))))^4.8655))*'Hidden Data'!$E$119)))," ")</f>
        <v>#N/A</v>
      </c>
      <c r="R272" s="68" t="e">
        <f>IF($C272&lt;&gt;" ",IF($A$36="",0,(10.4394*((($C272*$D$36/100)^1.852)/(($B$59^1.852)*(VLOOKUP($B$36,'Hidden Data'!$A$4:$E$17,(IF($B$18="SCH 40",3,IF($B$18="SCH 80",4,5))))^4.8655))*'Hidden Data'!$E$120)))," ")</f>
        <v>#N/A</v>
      </c>
      <c r="S272" s="68" t="e">
        <f>IF($C272&lt;&gt;" ",IF($A$37="",0,(10.4394*((($C272*$D$37/100)^1.852)/(($B$59^1.852)*(VLOOKUP($B$37,'Hidden Data'!$A$4:$E$17,(IF($B$18="SCH 40",3,IF($B$18="SCH 80",4,5))))^4.8655))*'Hidden Data'!$E$121)))," ")</f>
        <v>#N/A</v>
      </c>
      <c r="T272" s="68" t="e">
        <f>IF($C272&lt;&gt;" ",IF($A$38="",0,(10.4394*((($C272*$D$38/100)^1.852)/(($B$59^1.852)*(VLOOKUP($B$38,'Hidden Data'!$A$4:$E$17,(IF($B$18="SCH 40",3,IF($B$18="SCH 80",4,5))))^4.8655))*'Hidden Data'!$E$122)))," ")</f>
        <v>#N/A</v>
      </c>
      <c r="U272" s="67" t="e">
        <f t="shared" si="153"/>
        <v>#N/A</v>
      </c>
      <c r="V272" s="175" t="e">
        <f t="shared" si="154"/>
        <v>#N/A</v>
      </c>
      <c r="W272" s="175" t="e">
        <f t="shared" si="155"/>
        <v>#N/A</v>
      </c>
      <c r="Z272" s="141" t="e">
        <f t="shared" si="156"/>
        <v>#N/A</v>
      </c>
      <c r="AA272" s="141" t="e">
        <f t="shared" si="157"/>
        <v>#N/A</v>
      </c>
      <c r="AB272" s="153" t="e">
        <f t="shared" si="158"/>
        <v>#N/A</v>
      </c>
      <c r="AC272" s="154" t="e">
        <f t="shared" si="159"/>
        <v>#N/A</v>
      </c>
      <c r="AD272" s="164" t="e">
        <f t="shared" si="160"/>
        <v>#N/A</v>
      </c>
      <c r="AE272" s="165" t="e">
        <f t="shared" si="161"/>
        <v>#N/A</v>
      </c>
      <c r="AF272" s="154" t="e">
        <f t="shared" si="162"/>
        <v>#N/A</v>
      </c>
      <c r="AG272" s="154" t="e">
        <f t="shared" si="163"/>
        <v>#N/A</v>
      </c>
      <c r="AH272" s="164" t="e">
        <f t="shared" si="164"/>
        <v>#N/A</v>
      </c>
      <c r="AI272" s="165" t="e">
        <f t="shared" si="165"/>
        <v>#N/A</v>
      </c>
      <c r="AJ272" s="154" t="e">
        <f t="shared" si="166"/>
        <v>#N/A</v>
      </c>
      <c r="AK272" s="154" t="e">
        <f t="shared" si="167"/>
        <v>#N/A</v>
      </c>
      <c r="AL272" s="164" t="e">
        <f t="shared" si="168"/>
        <v>#N/A</v>
      </c>
      <c r="AM272" s="165" t="e">
        <f t="shared" si="169"/>
        <v>#N/A</v>
      </c>
      <c r="AN272" s="154" t="e">
        <f t="shared" si="170"/>
        <v>#N/A</v>
      </c>
      <c r="AO272" s="155" t="e">
        <f t="shared" si="171"/>
        <v>#N/A</v>
      </c>
      <c r="AP272" s="153" t="e">
        <f t="shared" si="172"/>
        <v>#N/A</v>
      </c>
      <c r="AQ272" s="154" t="e">
        <f t="shared" si="173"/>
        <v>#N/A</v>
      </c>
      <c r="AR272" s="164" t="e">
        <f t="shared" si="174"/>
        <v>#N/A</v>
      </c>
      <c r="AS272" s="165" t="e">
        <f t="shared" si="175"/>
        <v>#N/A</v>
      </c>
      <c r="AT272" s="154" t="e">
        <f t="shared" si="176"/>
        <v>#N/A</v>
      </c>
      <c r="AU272" s="154" t="e">
        <f t="shared" si="177"/>
        <v>#N/A</v>
      </c>
      <c r="AV272" s="164" t="e">
        <f t="shared" si="178"/>
        <v>#N/A</v>
      </c>
      <c r="AW272" s="165" t="e">
        <f t="shared" si="179"/>
        <v>#N/A</v>
      </c>
      <c r="AX272" s="154" t="e">
        <f t="shared" si="180"/>
        <v>#N/A</v>
      </c>
      <c r="AY272" s="154" t="e">
        <f t="shared" si="181"/>
        <v>#N/A</v>
      </c>
      <c r="AZ272" s="164" t="e">
        <f t="shared" si="182"/>
        <v>#N/A</v>
      </c>
      <c r="BA272" s="165" t="e">
        <f t="shared" si="183"/>
        <v>#N/A</v>
      </c>
      <c r="BB272" s="154" t="e">
        <f t="shared" si="184"/>
        <v>#N/A</v>
      </c>
      <c r="BC272" s="155" t="e">
        <f t="shared" si="185"/>
        <v>#N/A</v>
      </c>
      <c r="BD272" s="153" t="e">
        <f t="shared" si="186"/>
        <v>#N/A</v>
      </c>
      <c r="BE272" s="154" t="e">
        <f t="shared" si="187"/>
        <v>#N/A</v>
      </c>
      <c r="BF272" s="164" t="e">
        <f t="shared" si="188"/>
        <v>#N/A</v>
      </c>
      <c r="BG272" s="165" t="e">
        <f t="shared" si="189"/>
        <v>#N/A</v>
      </c>
      <c r="BH272" s="154" t="e">
        <f t="shared" si="190"/>
        <v>#N/A</v>
      </c>
      <c r="BI272" s="154" t="e">
        <f t="shared" si="191"/>
        <v>#N/A</v>
      </c>
      <c r="BJ272" s="164" t="e">
        <f t="shared" si="192"/>
        <v>#N/A</v>
      </c>
      <c r="BK272" s="165" t="e">
        <f t="shared" si="193"/>
        <v>#N/A</v>
      </c>
      <c r="BL272" s="154" t="e">
        <f t="shared" si="194"/>
        <v>#N/A</v>
      </c>
      <c r="BM272" s="154" t="e">
        <f t="shared" si="195"/>
        <v>#N/A</v>
      </c>
      <c r="BN272" s="164" t="e">
        <f t="shared" si="196"/>
        <v>#N/A</v>
      </c>
      <c r="BO272" s="165" t="e">
        <f t="shared" si="197"/>
        <v>#N/A</v>
      </c>
      <c r="BP272" s="154" t="e">
        <f t="shared" si="198"/>
        <v>#N/A</v>
      </c>
      <c r="BQ272" s="155" t="e">
        <f t="shared" si="199"/>
        <v>#N/A</v>
      </c>
      <c r="BR272" s="153" t="e">
        <f t="shared" si="200"/>
        <v>#N/A</v>
      </c>
      <c r="BS272" s="154" t="e">
        <f t="shared" si="201"/>
        <v>#N/A</v>
      </c>
      <c r="BT272" s="164" t="e">
        <f t="shared" si="202"/>
        <v>#N/A</v>
      </c>
      <c r="BU272" s="165" t="e">
        <f t="shared" si="203"/>
        <v>#N/A</v>
      </c>
      <c r="BV272" s="154" t="e">
        <f t="shared" si="204"/>
        <v>#N/A</v>
      </c>
      <c r="BW272" s="154" t="e">
        <f t="shared" si="205"/>
        <v>#N/A</v>
      </c>
      <c r="BX272" s="164" t="e">
        <f t="shared" si="206"/>
        <v>#N/A</v>
      </c>
      <c r="BY272" s="165" t="e">
        <f t="shared" si="207"/>
        <v>#N/A</v>
      </c>
      <c r="BZ272" s="154" t="e">
        <f t="shared" si="208"/>
        <v>#N/A</v>
      </c>
      <c r="CA272" s="154" t="e">
        <f t="shared" si="209"/>
        <v>#N/A</v>
      </c>
      <c r="CB272" s="164" t="e">
        <f t="shared" si="210"/>
        <v>#N/A</v>
      </c>
      <c r="CC272" s="165" t="e">
        <f t="shared" si="211"/>
        <v>#N/A</v>
      </c>
      <c r="CD272" s="154" t="e">
        <f t="shared" si="212"/>
        <v>#N/A</v>
      </c>
      <c r="CE272" s="155" t="e">
        <f t="shared" si="213"/>
        <v>#N/A</v>
      </c>
    </row>
    <row r="273" spans="2:83" s="59" customFormat="1" hidden="1" x14ac:dyDescent="0.2">
      <c r="B273" s="59" t="e">
        <f t="shared" si="216"/>
        <v>#N/A</v>
      </c>
      <c r="C273" s="67" t="e">
        <f t="shared" si="214"/>
        <v>#N/A</v>
      </c>
      <c r="D273" s="67"/>
      <c r="E273" s="67" t="e">
        <f>IF(C273&lt;&gt;" ",$B$9, " ")</f>
        <v>#N/A</v>
      </c>
      <c r="F273" s="68" t="e">
        <f>IF(C273&lt;&gt;" ",((10.4394*(($C273^1.852)/(($B$59^1.852)*(VLOOKUP($B$17,'Hidden Data'!$A$4:$E$17,(IF($B$18="SCH 40",3,IF($B$18="SCH 80",4,5))))^4.8655))*$B$16))+IF($B$15&lt;2,0,(10.4394*((($C$19/100*$C273)^1.852)/(($B$59^1.852)*(VLOOKUP($B$20,'Hidden Data'!$A$4:$E$17,(IF($B$21="SCH 40",3,IF($B$21="SCH 80",4,5))))^4.8655))*$B$19)))+IF($B$15&lt;3,0,(10.4394*((($C$22/100*$C273)^1.852)/(($B$59^1.852)*(VLOOKUP($B$23,'Hidden Data'!$A$4:$E$17,(IF($B$24="SCH 40",3,IF($B$24="SCH 80",4,5))))^4.8655))*$B$22)))+K273+L273+M273+P273+Q273+R273+S273+T273)*(1+$B$42/100), " ")</f>
        <v>#N/A</v>
      </c>
      <c r="G273" s="68" t="e">
        <f t="shared" si="215"/>
        <v>#N/A</v>
      </c>
      <c r="H273" s="68"/>
      <c r="I273" s="68" t="e">
        <f t="shared" si="149"/>
        <v>#N/A</v>
      </c>
      <c r="J273" s="68" t="e">
        <f>IF(C273&lt;&gt;" ",IF($B$48="Spider Valve",($C273/448.83*(('Spider Valve Sizing'!$B$10^2*19.64*$B$60*SQRT($B$49))/'Spider Valve Sizing'!$B$25))^2/(2*$B$60^2*(PI()/4*('Spider Valve Sizing'!$B$10/12)^2)^2*32.2),0)," ")</f>
        <v>#N/A</v>
      </c>
      <c r="K273" s="68" t="e">
        <f>IF(C273&lt;&gt;" ",(IF($B$26="No",0,(10.4394*(((1/$B$27*$C273)^1.852)/(($B$59^1.852)*(VLOOKUP($B$29,'Hidden Data'!$A$4:$E$17,(IF($B$30="SCH 40",3,IF($B$30="SCH 80",4,5))))^4.8655))*($B$28/3)))))," ")</f>
        <v>#N/A</v>
      </c>
      <c r="L273" s="67" t="e">
        <f t="shared" si="150"/>
        <v>#N/A</v>
      </c>
      <c r="M273" s="67" t="e">
        <f t="shared" si="151"/>
        <v>#N/A</v>
      </c>
      <c r="N273" s="69">
        <f>IF($B$48="Low Pressure Pipe",(IF($C273&lt;&gt;" ",($B$50*$AC$564)," ")),IF($B$48="Spider Valve",(IF($C273&lt;&gt;" ",(($B$60*(PI()/4*'Spider Valve Sizing'!$B$10^2)/144*SQRT(2*32.2*$B$49))*448.83)/(('Spider Valve Sizing'!$B$10^2*19.64*$B$60*SQRT($B$49))/'Spider Valve Sizing'!$B$25)," ")),IF(AND(OR($B$48="Non-Pressurized",$B$48="force main")=TRUE,$C$49="yes"),$F$49,NA())))</f>
        <v>30</v>
      </c>
      <c r="O273" s="68" t="e">
        <f t="shared" si="152"/>
        <v>#N/A</v>
      </c>
      <c r="P273" s="68" t="e">
        <f>IF($C273&lt;&gt;" ",IF($A$34="",0,(10.4394*((($C273*$D$34/100)^1.852)/(($B$59^1.852)*(VLOOKUP($B$34,'Hidden Data'!$A$4:$E$17,(IF($B$18="SCH 40",3,IF($B$18="SCH 80",4,5))))^4.8655))*'Hidden Data'!$E$118)))," ")</f>
        <v>#N/A</v>
      </c>
      <c r="Q273" s="68" t="e">
        <f>IF($C273&lt;&gt;" ",IF($A$35="",0,(10.4394*((($C273*$D$35/100)^1.852)/(($B$59^1.852)*(VLOOKUP($B$35,'Hidden Data'!$A$4:$E$17,(IF($B$18="SCH 40",3,IF($B$18="SCH 80",4,5))))^4.8655))*'Hidden Data'!$E$119)))," ")</f>
        <v>#N/A</v>
      </c>
      <c r="R273" s="68" t="e">
        <f>IF($C273&lt;&gt;" ",IF($A$36="",0,(10.4394*((($C273*$D$36/100)^1.852)/(($B$59^1.852)*(VLOOKUP($B$36,'Hidden Data'!$A$4:$E$17,(IF($B$18="SCH 40",3,IF($B$18="SCH 80",4,5))))^4.8655))*'Hidden Data'!$E$120)))," ")</f>
        <v>#N/A</v>
      </c>
      <c r="S273" s="68" t="e">
        <f>IF($C273&lt;&gt;" ",IF($A$37="",0,(10.4394*((($C273*$D$37/100)^1.852)/(($B$59^1.852)*(VLOOKUP($B$37,'Hidden Data'!$A$4:$E$17,(IF($B$18="SCH 40",3,IF($B$18="SCH 80",4,5))))^4.8655))*'Hidden Data'!$E$121)))," ")</f>
        <v>#N/A</v>
      </c>
      <c r="T273" s="68" t="e">
        <f>IF($C273&lt;&gt;" ",IF($A$38="",0,(10.4394*((($C273*$D$38/100)^1.852)/(($B$59^1.852)*(VLOOKUP($B$38,'Hidden Data'!$A$4:$E$17,(IF($B$18="SCH 40",3,IF($B$18="SCH 80",4,5))))^4.8655))*'Hidden Data'!$E$122)))," ")</f>
        <v>#N/A</v>
      </c>
      <c r="U273" s="67" t="e">
        <f t="shared" si="153"/>
        <v>#N/A</v>
      </c>
      <c r="V273" s="175" t="e">
        <f t="shared" si="154"/>
        <v>#N/A</v>
      </c>
      <c r="W273" s="175" t="e">
        <f t="shared" si="155"/>
        <v>#N/A</v>
      </c>
      <c r="Z273" s="141" t="e">
        <f t="shared" si="156"/>
        <v>#N/A</v>
      </c>
      <c r="AA273" s="141" t="e">
        <f t="shared" si="157"/>
        <v>#N/A</v>
      </c>
      <c r="AB273" s="153" t="e">
        <f t="shared" si="158"/>
        <v>#N/A</v>
      </c>
      <c r="AC273" s="154" t="e">
        <f t="shared" si="159"/>
        <v>#N/A</v>
      </c>
      <c r="AD273" s="164" t="e">
        <f t="shared" si="160"/>
        <v>#N/A</v>
      </c>
      <c r="AE273" s="165" t="e">
        <f t="shared" si="161"/>
        <v>#N/A</v>
      </c>
      <c r="AF273" s="154" t="e">
        <f t="shared" si="162"/>
        <v>#N/A</v>
      </c>
      <c r="AG273" s="154" t="e">
        <f t="shared" si="163"/>
        <v>#N/A</v>
      </c>
      <c r="AH273" s="164" t="e">
        <f t="shared" si="164"/>
        <v>#N/A</v>
      </c>
      <c r="AI273" s="165" t="e">
        <f t="shared" si="165"/>
        <v>#N/A</v>
      </c>
      <c r="AJ273" s="154" t="e">
        <f t="shared" si="166"/>
        <v>#N/A</v>
      </c>
      <c r="AK273" s="154" t="e">
        <f t="shared" si="167"/>
        <v>#N/A</v>
      </c>
      <c r="AL273" s="164" t="e">
        <f t="shared" si="168"/>
        <v>#N/A</v>
      </c>
      <c r="AM273" s="165" t="e">
        <f t="shared" si="169"/>
        <v>#N/A</v>
      </c>
      <c r="AN273" s="154" t="e">
        <f t="shared" si="170"/>
        <v>#N/A</v>
      </c>
      <c r="AO273" s="155" t="e">
        <f t="shared" si="171"/>
        <v>#N/A</v>
      </c>
      <c r="AP273" s="153" t="e">
        <f t="shared" si="172"/>
        <v>#N/A</v>
      </c>
      <c r="AQ273" s="154" t="e">
        <f t="shared" si="173"/>
        <v>#N/A</v>
      </c>
      <c r="AR273" s="164" t="e">
        <f t="shared" si="174"/>
        <v>#N/A</v>
      </c>
      <c r="AS273" s="165" t="e">
        <f t="shared" si="175"/>
        <v>#N/A</v>
      </c>
      <c r="AT273" s="154" t="e">
        <f t="shared" si="176"/>
        <v>#N/A</v>
      </c>
      <c r="AU273" s="154" t="e">
        <f t="shared" si="177"/>
        <v>#N/A</v>
      </c>
      <c r="AV273" s="164" t="e">
        <f t="shared" si="178"/>
        <v>#N/A</v>
      </c>
      <c r="AW273" s="165" t="e">
        <f t="shared" si="179"/>
        <v>#N/A</v>
      </c>
      <c r="AX273" s="154" t="e">
        <f t="shared" si="180"/>
        <v>#N/A</v>
      </c>
      <c r="AY273" s="154" t="e">
        <f t="shared" si="181"/>
        <v>#N/A</v>
      </c>
      <c r="AZ273" s="164" t="e">
        <f t="shared" si="182"/>
        <v>#N/A</v>
      </c>
      <c r="BA273" s="165" t="e">
        <f t="shared" si="183"/>
        <v>#N/A</v>
      </c>
      <c r="BB273" s="154" t="e">
        <f t="shared" si="184"/>
        <v>#N/A</v>
      </c>
      <c r="BC273" s="155" t="e">
        <f t="shared" si="185"/>
        <v>#N/A</v>
      </c>
      <c r="BD273" s="153" t="e">
        <f t="shared" si="186"/>
        <v>#N/A</v>
      </c>
      <c r="BE273" s="154" t="e">
        <f t="shared" si="187"/>
        <v>#N/A</v>
      </c>
      <c r="BF273" s="164" t="e">
        <f t="shared" si="188"/>
        <v>#N/A</v>
      </c>
      <c r="BG273" s="165" t="e">
        <f t="shared" si="189"/>
        <v>#N/A</v>
      </c>
      <c r="BH273" s="154" t="e">
        <f t="shared" si="190"/>
        <v>#N/A</v>
      </c>
      <c r="BI273" s="154" t="e">
        <f t="shared" si="191"/>
        <v>#N/A</v>
      </c>
      <c r="BJ273" s="164" t="e">
        <f t="shared" si="192"/>
        <v>#N/A</v>
      </c>
      <c r="BK273" s="165" t="e">
        <f t="shared" si="193"/>
        <v>#N/A</v>
      </c>
      <c r="BL273" s="154" t="e">
        <f t="shared" si="194"/>
        <v>#N/A</v>
      </c>
      <c r="BM273" s="154" t="e">
        <f t="shared" si="195"/>
        <v>#N/A</v>
      </c>
      <c r="BN273" s="164" t="e">
        <f t="shared" si="196"/>
        <v>#N/A</v>
      </c>
      <c r="BO273" s="165" t="e">
        <f t="shared" si="197"/>
        <v>#N/A</v>
      </c>
      <c r="BP273" s="154" t="e">
        <f t="shared" si="198"/>
        <v>#N/A</v>
      </c>
      <c r="BQ273" s="155" t="e">
        <f t="shared" si="199"/>
        <v>#N/A</v>
      </c>
      <c r="BR273" s="153" t="e">
        <f t="shared" si="200"/>
        <v>#N/A</v>
      </c>
      <c r="BS273" s="154" t="e">
        <f t="shared" si="201"/>
        <v>#N/A</v>
      </c>
      <c r="BT273" s="164" t="e">
        <f t="shared" si="202"/>
        <v>#N/A</v>
      </c>
      <c r="BU273" s="165" t="e">
        <f t="shared" si="203"/>
        <v>#N/A</v>
      </c>
      <c r="BV273" s="154" t="e">
        <f t="shared" si="204"/>
        <v>#N/A</v>
      </c>
      <c r="BW273" s="154" t="e">
        <f t="shared" si="205"/>
        <v>#N/A</v>
      </c>
      <c r="BX273" s="164" t="e">
        <f t="shared" si="206"/>
        <v>#N/A</v>
      </c>
      <c r="BY273" s="165" t="e">
        <f t="shared" si="207"/>
        <v>#N/A</v>
      </c>
      <c r="BZ273" s="154" t="e">
        <f t="shared" si="208"/>
        <v>#N/A</v>
      </c>
      <c r="CA273" s="154" t="e">
        <f t="shared" si="209"/>
        <v>#N/A</v>
      </c>
      <c r="CB273" s="164" t="e">
        <f t="shared" si="210"/>
        <v>#N/A</v>
      </c>
      <c r="CC273" s="165" t="e">
        <f t="shared" si="211"/>
        <v>#N/A</v>
      </c>
      <c r="CD273" s="154" t="e">
        <f t="shared" si="212"/>
        <v>#N/A</v>
      </c>
      <c r="CE273" s="155" t="e">
        <f t="shared" si="213"/>
        <v>#N/A</v>
      </c>
    </row>
    <row r="274" spans="2:83" s="59" customFormat="1" hidden="1" x14ac:dyDescent="0.2">
      <c r="B274" s="59" t="e">
        <f t="shared" si="216"/>
        <v>#N/A</v>
      </c>
      <c r="C274" s="67" t="e">
        <f t="shared" si="214"/>
        <v>#N/A</v>
      </c>
      <c r="D274" s="67"/>
      <c r="E274" s="67" t="e">
        <f>IF(C274&lt;&gt;" ",$B$9, " ")</f>
        <v>#N/A</v>
      </c>
      <c r="F274" s="68" t="e">
        <f>IF(C274&lt;&gt;" ",((10.4394*(($C274^1.852)/(($B$59^1.852)*(VLOOKUP($B$17,'Hidden Data'!$A$4:$E$17,(IF($B$18="SCH 40",3,IF($B$18="SCH 80",4,5))))^4.8655))*$B$16))+IF($B$15&lt;2,0,(10.4394*((($C$19/100*$C274)^1.852)/(($B$59^1.852)*(VLOOKUP($B$20,'Hidden Data'!$A$4:$E$17,(IF($B$21="SCH 40",3,IF($B$21="SCH 80",4,5))))^4.8655))*$B$19)))+IF($B$15&lt;3,0,(10.4394*((($C$22/100*$C274)^1.852)/(($B$59^1.852)*(VLOOKUP($B$23,'Hidden Data'!$A$4:$E$17,(IF($B$24="SCH 40",3,IF($B$24="SCH 80",4,5))))^4.8655))*$B$22)))+K274+L274+M274+P274+Q274+R274+S274+T274)*(1+$B$42/100), " ")</f>
        <v>#N/A</v>
      </c>
      <c r="G274" s="68" t="e">
        <f t="shared" si="215"/>
        <v>#N/A</v>
      </c>
      <c r="H274" s="68"/>
      <c r="I274" s="68" t="e">
        <f t="shared" si="149"/>
        <v>#N/A</v>
      </c>
      <c r="J274" s="68" t="e">
        <f>IF(C274&lt;&gt;" ",IF($B$48="Spider Valve",($C274/448.83*(('Spider Valve Sizing'!$B$10^2*19.64*$B$60*SQRT($B$49))/'Spider Valve Sizing'!$B$25))^2/(2*$B$60^2*(PI()/4*('Spider Valve Sizing'!$B$10/12)^2)^2*32.2),0)," ")</f>
        <v>#N/A</v>
      </c>
      <c r="K274" s="68" t="e">
        <f>IF(C274&lt;&gt;" ",(IF($B$26="No",0,(10.4394*(((1/$B$27*$C274)^1.852)/(($B$59^1.852)*(VLOOKUP($B$29,'Hidden Data'!$A$4:$E$17,(IF($B$30="SCH 40",3,IF($B$30="SCH 80",4,5))))^4.8655))*($B$28/3)))))," ")</f>
        <v>#N/A</v>
      </c>
      <c r="L274" s="67" t="e">
        <f t="shared" si="150"/>
        <v>#N/A</v>
      </c>
      <c r="M274" s="67" t="e">
        <f t="shared" si="151"/>
        <v>#N/A</v>
      </c>
      <c r="N274" s="69">
        <f>IF($B$48="Low Pressure Pipe",(IF($C274&lt;&gt;" ",($B$50*$AC$564)," ")),IF($B$48="Spider Valve",(IF($C274&lt;&gt;" ",(($B$60*(PI()/4*'Spider Valve Sizing'!$B$10^2)/144*SQRT(2*32.2*$B$49))*448.83)/(('Spider Valve Sizing'!$B$10^2*19.64*$B$60*SQRT($B$49))/'Spider Valve Sizing'!$B$25)," ")),IF(AND(OR($B$48="Non-Pressurized",$B$48="force main")=TRUE,$C$49="yes"),$F$49,NA())))</f>
        <v>30</v>
      </c>
      <c r="O274" s="68" t="e">
        <f t="shared" si="152"/>
        <v>#N/A</v>
      </c>
      <c r="P274" s="68" t="e">
        <f>IF($C274&lt;&gt;" ",IF($A$34="",0,(10.4394*((($C274*$D$34/100)^1.852)/(($B$59^1.852)*(VLOOKUP($B$34,'Hidden Data'!$A$4:$E$17,(IF($B$18="SCH 40",3,IF($B$18="SCH 80",4,5))))^4.8655))*'Hidden Data'!$E$118)))," ")</f>
        <v>#N/A</v>
      </c>
      <c r="Q274" s="68" t="e">
        <f>IF($C274&lt;&gt;" ",IF($A$35="",0,(10.4394*((($C274*$D$35/100)^1.852)/(($B$59^1.852)*(VLOOKUP($B$35,'Hidden Data'!$A$4:$E$17,(IF($B$18="SCH 40",3,IF($B$18="SCH 80",4,5))))^4.8655))*'Hidden Data'!$E$119)))," ")</f>
        <v>#N/A</v>
      </c>
      <c r="R274" s="68" t="e">
        <f>IF($C274&lt;&gt;" ",IF($A$36="",0,(10.4394*((($C274*$D$36/100)^1.852)/(($B$59^1.852)*(VLOOKUP($B$36,'Hidden Data'!$A$4:$E$17,(IF($B$18="SCH 40",3,IF($B$18="SCH 80",4,5))))^4.8655))*'Hidden Data'!$E$120)))," ")</f>
        <v>#N/A</v>
      </c>
      <c r="S274" s="68" t="e">
        <f>IF($C274&lt;&gt;" ",IF($A$37="",0,(10.4394*((($C274*$D$37/100)^1.852)/(($B$59^1.852)*(VLOOKUP($B$37,'Hidden Data'!$A$4:$E$17,(IF($B$18="SCH 40",3,IF($B$18="SCH 80",4,5))))^4.8655))*'Hidden Data'!$E$121)))," ")</f>
        <v>#N/A</v>
      </c>
      <c r="T274" s="68" t="e">
        <f>IF($C274&lt;&gt;" ",IF($A$38="",0,(10.4394*((($C274*$D$38/100)^1.852)/(($B$59^1.852)*(VLOOKUP($B$38,'Hidden Data'!$A$4:$E$17,(IF($B$18="SCH 40",3,IF($B$18="SCH 80",4,5))))^4.8655))*'Hidden Data'!$E$122)))," ")</f>
        <v>#N/A</v>
      </c>
      <c r="U274" s="67" t="e">
        <f t="shared" si="153"/>
        <v>#N/A</v>
      </c>
      <c r="V274" s="175" t="e">
        <f t="shared" si="154"/>
        <v>#N/A</v>
      </c>
      <c r="W274" s="175" t="e">
        <f t="shared" si="155"/>
        <v>#N/A</v>
      </c>
      <c r="Z274" s="141" t="e">
        <f t="shared" si="156"/>
        <v>#N/A</v>
      </c>
      <c r="AA274" s="141" t="e">
        <f t="shared" si="157"/>
        <v>#N/A</v>
      </c>
      <c r="AB274" s="153" t="e">
        <f t="shared" si="158"/>
        <v>#N/A</v>
      </c>
      <c r="AC274" s="154" t="e">
        <f t="shared" si="159"/>
        <v>#N/A</v>
      </c>
      <c r="AD274" s="164" t="e">
        <f t="shared" si="160"/>
        <v>#N/A</v>
      </c>
      <c r="AE274" s="165" t="e">
        <f t="shared" si="161"/>
        <v>#N/A</v>
      </c>
      <c r="AF274" s="154" t="e">
        <f t="shared" si="162"/>
        <v>#N/A</v>
      </c>
      <c r="AG274" s="154" t="e">
        <f t="shared" si="163"/>
        <v>#N/A</v>
      </c>
      <c r="AH274" s="164" t="e">
        <f t="shared" si="164"/>
        <v>#N/A</v>
      </c>
      <c r="AI274" s="165" t="e">
        <f t="shared" si="165"/>
        <v>#N/A</v>
      </c>
      <c r="AJ274" s="154" t="e">
        <f t="shared" si="166"/>
        <v>#N/A</v>
      </c>
      <c r="AK274" s="154" t="e">
        <f t="shared" si="167"/>
        <v>#N/A</v>
      </c>
      <c r="AL274" s="164" t="e">
        <f t="shared" si="168"/>
        <v>#N/A</v>
      </c>
      <c r="AM274" s="165" t="e">
        <f t="shared" si="169"/>
        <v>#N/A</v>
      </c>
      <c r="AN274" s="154" t="e">
        <f t="shared" si="170"/>
        <v>#N/A</v>
      </c>
      <c r="AO274" s="155" t="e">
        <f t="shared" si="171"/>
        <v>#N/A</v>
      </c>
      <c r="AP274" s="153" t="e">
        <f t="shared" si="172"/>
        <v>#N/A</v>
      </c>
      <c r="AQ274" s="154" t="e">
        <f t="shared" si="173"/>
        <v>#N/A</v>
      </c>
      <c r="AR274" s="164" t="e">
        <f t="shared" si="174"/>
        <v>#N/A</v>
      </c>
      <c r="AS274" s="165" t="e">
        <f t="shared" si="175"/>
        <v>#N/A</v>
      </c>
      <c r="AT274" s="154" t="e">
        <f t="shared" si="176"/>
        <v>#N/A</v>
      </c>
      <c r="AU274" s="154" t="e">
        <f t="shared" si="177"/>
        <v>#N/A</v>
      </c>
      <c r="AV274" s="164" t="e">
        <f t="shared" si="178"/>
        <v>#N/A</v>
      </c>
      <c r="AW274" s="165" t="e">
        <f t="shared" si="179"/>
        <v>#N/A</v>
      </c>
      <c r="AX274" s="154" t="e">
        <f t="shared" si="180"/>
        <v>#N/A</v>
      </c>
      <c r="AY274" s="154" t="e">
        <f t="shared" si="181"/>
        <v>#N/A</v>
      </c>
      <c r="AZ274" s="164" t="e">
        <f t="shared" si="182"/>
        <v>#N/A</v>
      </c>
      <c r="BA274" s="165" t="e">
        <f t="shared" si="183"/>
        <v>#N/A</v>
      </c>
      <c r="BB274" s="154" t="e">
        <f t="shared" si="184"/>
        <v>#N/A</v>
      </c>
      <c r="BC274" s="155" t="e">
        <f t="shared" si="185"/>
        <v>#N/A</v>
      </c>
      <c r="BD274" s="153" t="e">
        <f t="shared" si="186"/>
        <v>#N/A</v>
      </c>
      <c r="BE274" s="154" t="e">
        <f t="shared" si="187"/>
        <v>#N/A</v>
      </c>
      <c r="BF274" s="164" t="e">
        <f t="shared" si="188"/>
        <v>#N/A</v>
      </c>
      <c r="BG274" s="165" t="e">
        <f t="shared" si="189"/>
        <v>#N/A</v>
      </c>
      <c r="BH274" s="154" t="e">
        <f t="shared" si="190"/>
        <v>#N/A</v>
      </c>
      <c r="BI274" s="154" t="e">
        <f t="shared" si="191"/>
        <v>#N/A</v>
      </c>
      <c r="BJ274" s="164" t="e">
        <f t="shared" si="192"/>
        <v>#N/A</v>
      </c>
      <c r="BK274" s="165" t="e">
        <f t="shared" si="193"/>
        <v>#N/A</v>
      </c>
      <c r="BL274" s="154" t="e">
        <f t="shared" si="194"/>
        <v>#N/A</v>
      </c>
      <c r="BM274" s="154" t="e">
        <f t="shared" si="195"/>
        <v>#N/A</v>
      </c>
      <c r="BN274" s="164" t="e">
        <f t="shared" si="196"/>
        <v>#N/A</v>
      </c>
      <c r="BO274" s="165" t="e">
        <f t="shared" si="197"/>
        <v>#N/A</v>
      </c>
      <c r="BP274" s="154" t="e">
        <f t="shared" si="198"/>
        <v>#N/A</v>
      </c>
      <c r="BQ274" s="155" t="e">
        <f t="shared" si="199"/>
        <v>#N/A</v>
      </c>
      <c r="BR274" s="153" t="e">
        <f t="shared" si="200"/>
        <v>#N/A</v>
      </c>
      <c r="BS274" s="154" t="e">
        <f t="shared" si="201"/>
        <v>#N/A</v>
      </c>
      <c r="BT274" s="164" t="e">
        <f t="shared" si="202"/>
        <v>#N/A</v>
      </c>
      <c r="BU274" s="165" t="e">
        <f t="shared" si="203"/>
        <v>#N/A</v>
      </c>
      <c r="BV274" s="154" t="e">
        <f t="shared" si="204"/>
        <v>#N/A</v>
      </c>
      <c r="BW274" s="154" t="e">
        <f t="shared" si="205"/>
        <v>#N/A</v>
      </c>
      <c r="BX274" s="164" t="e">
        <f t="shared" si="206"/>
        <v>#N/A</v>
      </c>
      <c r="BY274" s="165" t="e">
        <f t="shared" si="207"/>
        <v>#N/A</v>
      </c>
      <c r="BZ274" s="154" t="e">
        <f t="shared" si="208"/>
        <v>#N/A</v>
      </c>
      <c r="CA274" s="154" t="e">
        <f t="shared" si="209"/>
        <v>#N/A</v>
      </c>
      <c r="CB274" s="164" t="e">
        <f t="shared" si="210"/>
        <v>#N/A</v>
      </c>
      <c r="CC274" s="165" t="e">
        <f t="shared" si="211"/>
        <v>#N/A</v>
      </c>
      <c r="CD274" s="154" t="e">
        <f t="shared" si="212"/>
        <v>#N/A</v>
      </c>
      <c r="CE274" s="155" t="e">
        <f t="shared" si="213"/>
        <v>#N/A</v>
      </c>
    </row>
    <row r="275" spans="2:83" s="59" customFormat="1" hidden="1" x14ac:dyDescent="0.2">
      <c r="B275" s="59" t="e">
        <f t="shared" si="216"/>
        <v>#N/A</v>
      </c>
      <c r="C275" s="67" t="e">
        <f t="shared" si="214"/>
        <v>#N/A</v>
      </c>
      <c r="D275" s="67"/>
      <c r="E275" s="67" t="e">
        <f>IF(C275&lt;&gt;" ",$B$9, " ")</f>
        <v>#N/A</v>
      </c>
      <c r="F275" s="68" t="e">
        <f>IF(C275&lt;&gt;" ",((10.4394*(($C275^1.852)/(($B$59^1.852)*(VLOOKUP($B$17,'Hidden Data'!$A$4:$E$17,(IF($B$18="SCH 40",3,IF($B$18="SCH 80",4,5))))^4.8655))*$B$16))+IF($B$15&lt;2,0,(10.4394*((($C$19/100*$C275)^1.852)/(($B$59^1.852)*(VLOOKUP($B$20,'Hidden Data'!$A$4:$E$17,(IF($B$21="SCH 40",3,IF($B$21="SCH 80",4,5))))^4.8655))*$B$19)))+IF($B$15&lt;3,0,(10.4394*((($C$22/100*$C275)^1.852)/(($B$59^1.852)*(VLOOKUP($B$23,'Hidden Data'!$A$4:$E$17,(IF($B$24="SCH 40",3,IF($B$24="SCH 80",4,5))))^4.8655))*$B$22)))+K275+L275+M275+P275+Q275+R275+S275+T275)*(1+$B$42/100), " ")</f>
        <v>#N/A</v>
      </c>
      <c r="G275" s="68" t="e">
        <f t="shared" si="215"/>
        <v>#N/A</v>
      </c>
      <c r="H275" s="68"/>
      <c r="I275" s="68" t="e">
        <f t="shared" si="149"/>
        <v>#N/A</v>
      </c>
      <c r="J275" s="68" t="e">
        <f>IF(C275&lt;&gt;" ",IF($B$48="Spider Valve",($C275/448.83*(('Spider Valve Sizing'!$B$10^2*19.64*$B$60*SQRT($B$49))/'Spider Valve Sizing'!$B$25))^2/(2*$B$60^2*(PI()/4*('Spider Valve Sizing'!$B$10/12)^2)^2*32.2),0)," ")</f>
        <v>#N/A</v>
      </c>
      <c r="K275" s="68" t="e">
        <f>IF(C275&lt;&gt;" ",(IF($B$26="No",0,(10.4394*(((1/$B$27*$C275)^1.852)/(($B$59^1.852)*(VLOOKUP($B$29,'Hidden Data'!$A$4:$E$17,(IF($B$30="SCH 40",3,IF($B$30="SCH 80",4,5))))^4.8655))*($B$28/3)))))," ")</f>
        <v>#N/A</v>
      </c>
      <c r="L275" s="67" t="e">
        <f t="shared" si="150"/>
        <v>#N/A</v>
      </c>
      <c r="M275" s="67" t="e">
        <f t="shared" si="151"/>
        <v>#N/A</v>
      </c>
      <c r="N275" s="69">
        <f>IF($B$48="Low Pressure Pipe",(IF($C275&lt;&gt;" ",($B$50*$AC$564)," ")),IF($B$48="Spider Valve",(IF($C275&lt;&gt;" ",(($B$60*(PI()/4*'Spider Valve Sizing'!$B$10^2)/144*SQRT(2*32.2*$B$49))*448.83)/(('Spider Valve Sizing'!$B$10^2*19.64*$B$60*SQRT($B$49))/'Spider Valve Sizing'!$B$25)," ")),IF(AND(OR($B$48="Non-Pressurized",$B$48="force main")=TRUE,$C$49="yes"),$F$49,NA())))</f>
        <v>30</v>
      </c>
      <c r="O275" s="68" t="e">
        <f t="shared" si="152"/>
        <v>#N/A</v>
      </c>
      <c r="P275" s="68" t="e">
        <f>IF($C275&lt;&gt;" ",IF($A$34="",0,(10.4394*((($C275*$D$34/100)^1.852)/(($B$59^1.852)*(VLOOKUP($B$34,'Hidden Data'!$A$4:$E$17,(IF($B$18="SCH 40",3,IF($B$18="SCH 80",4,5))))^4.8655))*'Hidden Data'!$E$118)))," ")</f>
        <v>#N/A</v>
      </c>
      <c r="Q275" s="68" t="e">
        <f>IF($C275&lt;&gt;" ",IF($A$35="",0,(10.4394*((($C275*$D$35/100)^1.852)/(($B$59^1.852)*(VLOOKUP($B$35,'Hidden Data'!$A$4:$E$17,(IF($B$18="SCH 40",3,IF($B$18="SCH 80",4,5))))^4.8655))*'Hidden Data'!$E$119)))," ")</f>
        <v>#N/A</v>
      </c>
      <c r="R275" s="68" t="e">
        <f>IF($C275&lt;&gt;" ",IF($A$36="",0,(10.4394*((($C275*$D$36/100)^1.852)/(($B$59^1.852)*(VLOOKUP($B$36,'Hidden Data'!$A$4:$E$17,(IF($B$18="SCH 40",3,IF($B$18="SCH 80",4,5))))^4.8655))*'Hidden Data'!$E$120)))," ")</f>
        <v>#N/A</v>
      </c>
      <c r="S275" s="68" t="e">
        <f>IF($C275&lt;&gt;" ",IF($A$37="",0,(10.4394*((($C275*$D$37/100)^1.852)/(($B$59^1.852)*(VLOOKUP($B$37,'Hidden Data'!$A$4:$E$17,(IF($B$18="SCH 40",3,IF($B$18="SCH 80",4,5))))^4.8655))*'Hidden Data'!$E$121)))," ")</f>
        <v>#N/A</v>
      </c>
      <c r="T275" s="68" t="e">
        <f>IF($C275&lt;&gt;" ",IF($A$38="",0,(10.4394*((($C275*$D$38/100)^1.852)/(($B$59^1.852)*(VLOOKUP($B$38,'Hidden Data'!$A$4:$E$17,(IF($B$18="SCH 40",3,IF($B$18="SCH 80",4,5))))^4.8655))*'Hidden Data'!$E$122)))," ")</f>
        <v>#N/A</v>
      </c>
      <c r="U275" s="67" t="e">
        <f t="shared" si="153"/>
        <v>#N/A</v>
      </c>
      <c r="V275" s="175" t="e">
        <f t="shared" si="154"/>
        <v>#N/A</v>
      </c>
      <c r="W275" s="175" t="e">
        <f t="shared" si="155"/>
        <v>#N/A</v>
      </c>
      <c r="Z275" s="141" t="e">
        <f t="shared" si="156"/>
        <v>#N/A</v>
      </c>
      <c r="AA275" s="141" t="e">
        <f t="shared" si="157"/>
        <v>#N/A</v>
      </c>
      <c r="AB275" s="153" t="e">
        <f t="shared" si="158"/>
        <v>#N/A</v>
      </c>
      <c r="AC275" s="154" t="e">
        <f t="shared" si="159"/>
        <v>#N/A</v>
      </c>
      <c r="AD275" s="164" t="e">
        <f t="shared" si="160"/>
        <v>#N/A</v>
      </c>
      <c r="AE275" s="165" t="e">
        <f t="shared" si="161"/>
        <v>#N/A</v>
      </c>
      <c r="AF275" s="154" t="e">
        <f t="shared" si="162"/>
        <v>#N/A</v>
      </c>
      <c r="AG275" s="154" t="e">
        <f t="shared" si="163"/>
        <v>#N/A</v>
      </c>
      <c r="AH275" s="164" t="e">
        <f t="shared" si="164"/>
        <v>#N/A</v>
      </c>
      <c r="AI275" s="165" t="e">
        <f t="shared" si="165"/>
        <v>#N/A</v>
      </c>
      <c r="AJ275" s="154" t="e">
        <f t="shared" si="166"/>
        <v>#N/A</v>
      </c>
      <c r="AK275" s="154" t="e">
        <f t="shared" si="167"/>
        <v>#N/A</v>
      </c>
      <c r="AL275" s="164" t="e">
        <f t="shared" si="168"/>
        <v>#N/A</v>
      </c>
      <c r="AM275" s="165" t="e">
        <f t="shared" si="169"/>
        <v>#N/A</v>
      </c>
      <c r="AN275" s="154" t="e">
        <f t="shared" si="170"/>
        <v>#N/A</v>
      </c>
      <c r="AO275" s="155" t="e">
        <f t="shared" si="171"/>
        <v>#N/A</v>
      </c>
      <c r="AP275" s="153" t="e">
        <f t="shared" si="172"/>
        <v>#N/A</v>
      </c>
      <c r="AQ275" s="154" t="e">
        <f t="shared" si="173"/>
        <v>#N/A</v>
      </c>
      <c r="AR275" s="164" t="e">
        <f t="shared" si="174"/>
        <v>#N/A</v>
      </c>
      <c r="AS275" s="165" t="e">
        <f t="shared" si="175"/>
        <v>#N/A</v>
      </c>
      <c r="AT275" s="154" t="e">
        <f t="shared" si="176"/>
        <v>#N/A</v>
      </c>
      <c r="AU275" s="154" t="e">
        <f t="shared" si="177"/>
        <v>#N/A</v>
      </c>
      <c r="AV275" s="164" t="e">
        <f t="shared" si="178"/>
        <v>#N/A</v>
      </c>
      <c r="AW275" s="165" t="e">
        <f t="shared" si="179"/>
        <v>#N/A</v>
      </c>
      <c r="AX275" s="154" t="e">
        <f t="shared" si="180"/>
        <v>#N/A</v>
      </c>
      <c r="AY275" s="154" t="e">
        <f t="shared" si="181"/>
        <v>#N/A</v>
      </c>
      <c r="AZ275" s="164" t="e">
        <f t="shared" si="182"/>
        <v>#N/A</v>
      </c>
      <c r="BA275" s="165" t="e">
        <f t="shared" si="183"/>
        <v>#N/A</v>
      </c>
      <c r="BB275" s="154" t="e">
        <f t="shared" si="184"/>
        <v>#N/A</v>
      </c>
      <c r="BC275" s="155" t="e">
        <f t="shared" si="185"/>
        <v>#N/A</v>
      </c>
      <c r="BD275" s="153" t="e">
        <f t="shared" si="186"/>
        <v>#N/A</v>
      </c>
      <c r="BE275" s="154" t="e">
        <f t="shared" si="187"/>
        <v>#N/A</v>
      </c>
      <c r="BF275" s="164" t="e">
        <f t="shared" si="188"/>
        <v>#N/A</v>
      </c>
      <c r="BG275" s="165" t="e">
        <f t="shared" si="189"/>
        <v>#N/A</v>
      </c>
      <c r="BH275" s="154" t="e">
        <f t="shared" si="190"/>
        <v>#N/A</v>
      </c>
      <c r="BI275" s="154" t="e">
        <f t="shared" si="191"/>
        <v>#N/A</v>
      </c>
      <c r="BJ275" s="164" t="e">
        <f t="shared" si="192"/>
        <v>#N/A</v>
      </c>
      <c r="BK275" s="165" t="e">
        <f t="shared" si="193"/>
        <v>#N/A</v>
      </c>
      <c r="BL275" s="154" t="e">
        <f t="shared" si="194"/>
        <v>#N/A</v>
      </c>
      <c r="BM275" s="154" t="e">
        <f t="shared" si="195"/>
        <v>#N/A</v>
      </c>
      <c r="BN275" s="164" t="e">
        <f t="shared" si="196"/>
        <v>#N/A</v>
      </c>
      <c r="BO275" s="165" t="e">
        <f t="shared" si="197"/>
        <v>#N/A</v>
      </c>
      <c r="BP275" s="154" t="e">
        <f t="shared" si="198"/>
        <v>#N/A</v>
      </c>
      <c r="BQ275" s="155" t="e">
        <f t="shared" si="199"/>
        <v>#N/A</v>
      </c>
      <c r="BR275" s="153" t="e">
        <f t="shared" si="200"/>
        <v>#N/A</v>
      </c>
      <c r="BS275" s="154" t="e">
        <f t="shared" si="201"/>
        <v>#N/A</v>
      </c>
      <c r="BT275" s="164" t="e">
        <f t="shared" si="202"/>
        <v>#N/A</v>
      </c>
      <c r="BU275" s="165" t="e">
        <f t="shared" si="203"/>
        <v>#N/A</v>
      </c>
      <c r="BV275" s="154" t="e">
        <f t="shared" si="204"/>
        <v>#N/A</v>
      </c>
      <c r="BW275" s="154" t="e">
        <f t="shared" si="205"/>
        <v>#N/A</v>
      </c>
      <c r="BX275" s="164" t="e">
        <f t="shared" si="206"/>
        <v>#N/A</v>
      </c>
      <c r="BY275" s="165" t="e">
        <f t="shared" si="207"/>
        <v>#N/A</v>
      </c>
      <c r="BZ275" s="154" t="e">
        <f t="shared" si="208"/>
        <v>#N/A</v>
      </c>
      <c r="CA275" s="154" t="e">
        <f t="shared" si="209"/>
        <v>#N/A</v>
      </c>
      <c r="CB275" s="164" t="e">
        <f t="shared" si="210"/>
        <v>#N/A</v>
      </c>
      <c r="CC275" s="165" t="e">
        <f t="shared" si="211"/>
        <v>#N/A</v>
      </c>
      <c r="CD275" s="154" t="e">
        <f t="shared" si="212"/>
        <v>#N/A</v>
      </c>
      <c r="CE275" s="155" t="e">
        <f t="shared" si="213"/>
        <v>#N/A</v>
      </c>
    </row>
    <row r="276" spans="2:83" s="59" customFormat="1" hidden="1" x14ac:dyDescent="0.2">
      <c r="B276" s="59" t="e">
        <f t="shared" si="216"/>
        <v>#N/A</v>
      </c>
      <c r="C276" s="67" t="e">
        <f t="shared" si="214"/>
        <v>#N/A</v>
      </c>
      <c r="D276" s="67"/>
      <c r="E276" s="67" t="e">
        <f>IF(C276&lt;&gt;" ",$B$9, " ")</f>
        <v>#N/A</v>
      </c>
      <c r="F276" s="68" t="e">
        <f>IF(C276&lt;&gt;" ",((10.4394*(($C276^1.852)/(($B$59^1.852)*(VLOOKUP($B$17,'Hidden Data'!$A$4:$E$17,(IF($B$18="SCH 40",3,IF($B$18="SCH 80",4,5))))^4.8655))*$B$16))+IF($B$15&lt;2,0,(10.4394*((($C$19/100*$C276)^1.852)/(($B$59^1.852)*(VLOOKUP($B$20,'Hidden Data'!$A$4:$E$17,(IF($B$21="SCH 40",3,IF($B$21="SCH 80",4,5))))^4.8655))*$B$19)))+IF($B$15&lt;3,0,(10.4394*((($C$22/100*$C276)^1.852)/(($B$59^1.852)*(VLOOKUP($B$23,'Hidden Data'!$A$4:$E$17,(IF($B$24="SCH 40",3,IF($B$24="SCH 80",4,5))))^4.8655))*$B$22)))+K276+L276+M276+P276+Q276+R276+S276+T276)*(1+$B$42/100), " ")</f>
        <v>#N/A</v>
      </c>
      <c r="G276" s="68" t="e">
        <f t="shared" si="215"/>
        <v>#N/A</v>
      </c>
      <c r="H276" s="68"/>
      <c r="I276" s="68" t="e">
        <f t="shared" si="149"/>
        <v>#N/A</v>
      </c>
      <c r="J276" s="68" t="e">
        <f>IF(C276&lt;&gt;" ",IF($B$48="Spider Valve",($C276/448.83*(('Spider Valve Sizing'!$B$10^2*19.64*$B$60*SQRT($B$49))/'Spider Valve Sizing'!$B$25))^2/(2*$B$60^2*(PI()/4*('Spider Valve Sizing'!$B$10/12)^2)^2*32.2),0)," ")</f>
        <v>#N/A</v>
      </c>
      <c r="K276" s="68" t="e">
        <f>IF(C276&lt;&gt;" ",(IF($B$26="No",0,(10.4394*(((1/$B$27*$C276)^1.852)/(($B$59^1.852)*(VLOOKUP($B$29,'Hidden Data'!$A$4:$E$17,(IF($B$30="SCH 40",3,IF($B$30="SCH 80",4,5))))^4.8655))*($B$28/3)))))," ")</f>
        <v>#N/A</v>
      </c>
      <c r="L276" s="67" t="e">
        <f t="shared" si="150"/>
        <v>#N/A</v>
      </c>
      <c r="M276" s="67" t="e">
        <f t="shared" si="151"/>
        <v>#N/A</v>
      </c>
      <c r="N276" s="69">
        <f>IF($B$48="Low Pressure Pipe",(IF($C276&lt;&gt;" ",($B$50*$AC$564)," ")),IF($B$48="Spider Valve",(IF($C276&lt;&gt;" ",(($B$60*(PI()/4*'Spider Valve Sizing'!$B$10^2)/144*SQRT(2*32.2*$B$49))*448.83)/(('Spider Valve Sizing'!$B$10^2*19.64*$B$60*SQRT($B$49))/'Spider Valve Sizing'!$B$25)," ")),IF(AND(OR($B$48="Non-Pressurized",$B$48="force main")=TRUE,$C$49="yes"),$F$49,NA())))</f>
        <v>30</v>
      </c>
      <c r="O276" s="68" t="e">
        <f t="shared" si="152"/>
        <v>#N/A</v>
      </c>
      <c r="P276" s="68" t="e">
        <f>IF($C276&lt;&gt;" ",IF($A$34="",0,(10.4394*((($C276*$D$34/100)^1.852)/(($B$59^1.852)*(VLOOKUP($B$34,'Hidden Data'!$A$4:$E$17,(IF($B$18="SCH 40",3,IF($B$18="SCH 80",4,5))))^4.8655))*'Hidden Data'!$E$118)))," ")</f>
        <v>#N/A</v>
      </c>
      <c r="Q276" s="68" t="e">
        <f>IF($C276&lt;&gt;" ",IF($A$35="",0,(10.4394*((($C276*$D$35/100)^1.852)/(($B$59^1.852)*(VLOOKUP($B$35,'Hidden Data'!$A$4:$E$17,(IF($B$18="SCH 40",3,IF($B$18="SCH 80",4,5))))^4.8655))*'Hidden Data'!$E$119)))," ")</f>
        <v>#N/A</v>
      </c>
      <c r="R276" s="68" t="e">
        <f>IF($C276&lt;&gt;" ",IF($A$36="",0,(10.4394*((($C276*$D$36/100)^1.852)/(($B$59^1.852)*(VLOOKUP($B$36,'Hidden Data'!$A$4:$E$17,(IF($B$18="SCH 40",3,IF($B$18="SCH 80",4,5))))^4.8655))*'Hidden Data'!$E$120)))," ")</f>
        <v>#N/A</v>
      </c>
      <c r="S276" s="68" t="e">
        <f>IF($C276&lt;&gt;" ",IF($A$37="",0,(10.4394*((($C276*$D$37/100)^1.852)/(($B$59^1.852)*(VLOOKUP($B$37,'Hidden Data'!$A$4:$E$17,(IF($B$18="SCH 40",3,IF($B$18="SCH 80",4,5))))^4.8655))*'Hidden Data'!$E$121)))," ")</f>
        <v>#N/A</v>
      </c>
      <c r="T276" s="68" t="e">
        <f>IF($C276&lt;&gt;" ",IF($A$38="",0,(10.4394*((($C276*$D$38/100)^1.852)/(($B$59^1.852)*(VLOOKUP($B$38,'Hidden Data'!$A$4:$E$17,(IF($B$18="SCH 40",3,IF($B$18="SCH 80",4,5))))^4.8655))*'Hidden Data'!$E$122)))," ")</f>
        <v>#N/A</v>
      </c>
      <c r="U276" s="67" t="e">
        <f t="shared" si="153"/>
        <v>#N/A</v>
      </c>
      <c r="V276" s="175" t="e">
        <f t="shared" si="154"/>
        <v>#N/A</v>
      </c>
      <c r="W276" s="175" t="e">
        <f t="shared" si="155"/>
        <v>#N/A</v>
      </c>
      <c r="Z276" s="141" t="e">
        <f t="shared" si="156"/>
        <v>#N/A</v>
      </c>
      <c r="AA276" s="141" t="e">
        <f t="shared" si="157"/>
        <v>#N/A</v>
      </c>
      <c r="AB276" s="153" t="e">
        <f t="shared" si="158"/>
        <v>#N/A</v>
      </c>
      <c r="AC276" s="154" t="e">
        <f t="shared" si="159"/>
        <v>#N/A</v>
      </c>
      <c r="AD276" s="164" t="e">
        <f t="shared" si="160"/>
        <v>#N/A</v>
      </c>
      <c r="AE276" s="165" t="e">
        <f t="shared" si="161"/>
        <v>#N/A</v>
      </c>
      <c r="AF276" s="154" t="e">
        <f t="shared" si="162"/>
        <v>#N/A</v>
      </c>
      <c r="AG276" s="154" t="e">
        <f t="shared" si="163"/>
        <v>#N/A</v>
      </c>
      <c r="AH276" s="164" t="e">
        <f t="shared" si="164"/>
        <v>#N/A</v>
      </c>
      <c r="AI276" s="165" t="e">
        <f t="shared" si="165"/>
        <v>#N/A</v>
      </c>
      <c r="AJ276" s="154" t="e">
        <f t="shared" si="166"/>
        <v>#N/A</v>
      </c>
      <c r="AK276" s="154" t="e">
        <f t="shared" si="167"/>
        <v>#N/A</v>
      </c>
      <c r="AL276" s="164" t="e">
        <f t="shared" si="168"/>
        <v>#N/A</v>
      </c>
      <c r="AM276" s="165" t="e">
        <f t="shared" si="169"/>
        <v>#N/A</v>
      </c>
      <c r="AN276" s="154" t="e">
        <f t="shared" si="170"/>
        <v>#N/A</v>
      </c>
      <c r="AO276" s="155" t="e">
        <f t="shared" si="171"/>
        <v>#N/A</v>
      </c>
      <c r="AP276" s="153" t="e">
        <f t="shared" si="172"/>
        <v>#N/A</v>
      </c>
      <c r="AQ276" s="154" t="e">
        <f t="shared" si="173"/>
        <v>#N/A</v>
      </c>
      <c r="AR276" s="164" t="e">
        <f t="shared" si="174"/>
        <v>#N/A</v>
      </c>
      <c r="AS276" s="165" t="e">
        <f t="shared" si="175"/>
        <v>#N/A</v>
      </c>
      <c r="AT276" s="154" t="e">
        <f t="shared" si="176"/>
        <v>#N/A</v>
      </c>
      <c r="AU276" s="154" t="e">
        <f t="shared" si="177"/>
        <v>#N/A</v>
      </c>
      <c r="AV276" s="164" t="e">
        <f t="shared" si="178"/>
        <v>#N/A</v>
      </c>
      <c r="AW276" s="165" t="e">
        <f t="shared" si="179"/>
        <v>#N/A</v>
      </c>
      <c r="AX276" s="154" t="e">
        <f t="shared" si="180"/>
        <v>#N/A</v>
      </c>
      <c r="AY276" s="154" t="e">
        <f t="shared" si="181"/>
        <v>#N/A</v>
      </c>
      <c r="AZ276" s="164" t="e">
        <f t="shared" si="182"/>
        <v>#N/A</v>
      </c>
      <c r="BA276" s="165" t="e">
        <f t="shared" si="183"/>
        <v>#N/A</v>
      </c>
      <c r="BB276" s="154" t="e">
        <f t="shared" si="184"/>
        <v>#N/A</v>
      </c>
      <c r="BC276" s="155" t="e">
        <f t="shared" si="185"/>
        <v>#N/A</v>
      </c>
      <c r="BD276" s="153" t="e">
        <f t="shared" si="186"/>
        <v>#N/A</v>
      </c>
      <c r="BE276" s="154" t="e">
        <f t="shared" si="187"/>
        <v>#N/A</v>
      </c>
      <c r="BF276" s="164" t="e">
        <f t="shared" si="188"/>
        <v>#N/A</v>
      </c>
      <c r="BG276" s="165" t="e">
        <f t="shared" si="189"/>
        <v>#N/A</v>
      </c>
      <c r="BH276" s="154" t="e">
        <f t="shared" si="190"/>
        <v>#N/A</v>
      </c>
      <c r="BI276" s="154" t="e">
        <f t="shared" si="191"/>
        <v>#N/A</v>
      </c>
      <c r="BJ276" s="164" t="e">
        <f t="shared" si="192"/>
        <v>#N/A</v>
      </c>
      <c r="BK276" s="165" t="e">
        <f t="shared" si="193"/>
        <v>#N/A</v>
      </c>
      <c r="BL276" s="154" t="e">
        <f t="shared" si="194"/>
        <v>#N/A</v>
      </c>
      <c r="BM276" s="154" t="e">
        <f t="shared" si="195"/>
        <v>#N/A</v>
      </c>
      <c r="BN276" s="164" t="e">
        <f t="shared" si="196"/>
        <v>#N/A</v>
      </c>
      <c r="BO276" s="165" t="e">
        <f t="shared" si="197"/>
        <v>#N/A</v>
      </c>
      <c r="BP276" s="154" t="e">
        <f t="shared" si="198"/>
        <v>#N/A</v>
      </c>
      <c r="BQ276" s="155" t="e">
        <f t="shared" si="199"/>
        <v>#N/A</v>
      </c>
      <c r="BR276" s="153" t="e">
        <f t="shared" si="200"/>
        <v>#N/A</v>
      </c>
      <c r="BS276" s="154" t="e">
        <f t="shared" si="201"/>
        <v>#N/A</v>
      </c>
      <c r="BT276" s="164" t="e">
        <f t="shared" si="202"/>
        <v>#N/A</v>
      </c>
      <c r="BU276" s="165" t="e">
        <f t="shared" si="203"/>
        <v>#N/A</v>
      </c>
      <c r="BV276" s="154" t="e">
        <f t="shared" si="204"/>
        <v>#N/A</v>
      </c>
      <c r="BW276" s="154" t="e">
        <f t="shared" si="205"/>
        <v>#N/A</v>
      </c>
      <c r="BX276" s="164" t="e">
        <f t="shared" si="206"/>
        <v>#N/A</v>
      </c>
      <c r="BY276" s="165" t="e">
        <f t="shared" si="207"/>
        <v>#N/A</v>
      </c>
      <c r="BZ276" s="154" t="e">
        <f t="shared" si="208"/>
        <v>#N/A</v>
      </c>
      <c r="CA276" s="154" t="e">
        <f t="shared" si="209"/>
        <v>#N/A</v>
      </c>
      <c r="CB276" s="164" t="e">
        <f t="shared" si="210"/>
        <v>#N/A</v>
      </c>
      <c r="CC276" s="165" t="e">
        <f t="shared" si="211"/>
        <v>#N/A</v>
      </c>
      <c r="CD276" s="154" t="e">
        <f t="shared" si="212"/>
        <v>#N/A</v>
      </c>
      <c r="CE276" s="155" t="e">
        <f t="shared" si="213"/>
        <v>#N/A</v>
      </c>
    </row>
    <row r="277" spans="2:83" s="59" customFormat="1" hidden="1" x14ac:dyDescent="0.2">
      <c r="B277" s="59" t="e">
        <f t="shared" si="216"/>
        <v>#N/A</v>
      </c>
      <c r="C277" s="67" t="e">
        <f t="shared" si="214"/>
        <v>#N/A</v>
      </c>
      <c r="D277" s="67"/>
      <c r="E277" s="67" t="e">
        <f>IF(C277&lt;&gt;" ",$B$9, " ")</f>
        <v>#N/A</v>
      </c>
      <c r="F277" s="68" t="e">
        <f>IF(C277&lt;&gt;" ",((10.4394*(($C277^1.852)/(($B$59^1.852)*(VLOOKUP($B$17,'Hidden Data'!$A$4:$E$17,(IF($B$18="SCH 40",3,IF($B$18="SCH 80",4,5))))^4.8655))*$B$16))+IF($B$15&lt;2,0,(10.4394*((($C$19/100*$C277)^1.852)/(($B$59^1.852)*(VLOOKUP($B$20,'Hidden Data'!$A$4:$E$17,(IF($B$21="SCH 40",3,IF($B$21="SCH 80",4,5))))^4.8655))*$B$19)))+IF($B$15&lt;3,0,(10.4394*((($C$22/100*$C277)^1.852)/(($B$59^1.852)*(VLOOKUP($B$23,'Hidden Data'!$A$4:$E$17,(IF($B$24="SCH 40",3,IF($B$24="SCH 80",4,5))))^4.8655))*$B$22)))+K277+L277+M277+P277+Q277+R277+S277+T277)*(1+$B$42/100), " ")</f>
        <v>#N/A</v>
      </c>
      <c r="G277" s="68" t="e">
        <f t="shared" si="215"/>
        <v>#N/A</v>
      </c>
      <c r="H277" s="68"/>
      <c r="I277" s="68" t="e">
        <f t="shared" si="149"/>
        <v>#N/A</v>
      </c>
      <c r="J277" s="68" t="e">
        <f>IF(C277&lt;&gt;" ",IF($B$48="Spider Valve",($C277/448.83*(('Spider Valve Sizing'!$B$10^2*19.64*$B$60*SQRT($B$49))/'Spider Valve Sizing'!$B$25))^2/(2*$B$60^2*(PI()/4*('Spider Valve Sizing'!$B$10/12)^2)^2*32.2),0)," ")</f>
        <v>#N/A</v>
      </c>
      <c r="K277" s="68" t="e">
        <f>IF(C277&lt;&gt;" ",(IF($B$26="No",0,(10.4394*(((1/$B$27*$C277)^1.852)/(($B$59^1.852)*(VLOOKUP($B$29,'Hidden Data'!$A$4:$E$17,(IF($B$30="SCH 40",3,IF($B$30="SCH 80",4,5))))^4.8655))*($B$28/3)))))," ")</f>
        <v>#N/A</v>
      </c>
      <c r="L277" s="67" t="e">
        <f t="shared" si="150"/>
        <v>#N/A</v>
      </c>
      <c r="M277" s="67" t="e">
        <f t="shared" si="151"/>
        <v>#N/A</v>
      </c>
      <c r="N277" s="69">
        <f>IF($B$48="Low Pressure Pipe",(IF($C277&lt;&gt;" ",($B$50*$AC$564)," ")),IF($B$48="Spider Valve",(IF($C277&lt;&gt;" ",(($B$60*(PI()/4*'Spider Valve Sizing'!$B$10^2)/144*SQRT(2*32.2*$B$49))*448.83)/(('Spider Valve Sizing'!$B$10^2*19.64*$B$60*SQRT($B$49))/'Spider Valve Sizing'!$B$25)," ")),IF(AND(OR($B$48="Non-Pressurized",$B$48="force main")=TRUE,$C$49="yes"),$F$49,NA())))</f>
        <v>30</v>
      </c>
      <c r="O277" s="68" t="e">
        <f t="shared" si="152"/>
        <v>#N/A</v>
      </c>
      <c r="P277" s="68" t="e">
        <f>IF($C277&lt;&gt;" ",IF($A$34="",0,(10.4394*((($C277*$D$34/100)^1.852)/(($B$59^1.852)*(VLOOKUP($B$34,'Hidden Data'!$A$4:$E$17,(IF($B$18="SCH 40",3,IF($B$18="SCH 80",4,5))))^4.8655))*'Hidden Data'!$E$118)))," ")</f>
        <v>#N/A</v>
      </c>
      <c r="Q277" s="68" t="e">
        <f>IF($C277&lt;&gt;" ",IF($A$35="",0,(10.4394*((($C277*$D$35/100)^1.852)/(($B$59^1.852)*(VLOOKUP($B$35,'Hidden Data'!$A$4:$E$17,(IF($B$18="SCH 40",3,IF($B$18="SCH 80",4,5))))^4.8655))*'Hidden Data'!$E$119)))," ")</f>
        <v>#N/A</v>
      </c>
      <c r="R277" s="68" t="e">
        <f>IF($C277&lt;&gt;" ",IF($A$36="",0,(10.4394*((($C277*$D$36/100)^1.852)/(($B$59^1.852)*(VLOOKUP($B$36,'Hidden Data'!$A$4:$E$17,(IF($B$18="SCH 40",3,IF($B$18="SCH 80",4,5))))^4.8655))*'Hidden Data'!$E$120)))," ")</f>
        <v>#N/A</v>
      </c>
      <c r="S277" s="68" t="e">
        <f>IF($C277&lt;&gt;" ",IF($A$37="",0,(10.4394*((($C277*$D$37/100)^1.852)/(($B$59^1.852)*(VLOOKUP($B$37,'Hidden Data'!$A$4:$E$17,(IF($B$18="SCH 40",3,IF($B$18="SCH 80",4,5))))^4.8655))*'Hidden Data'!$E$121)))," ")</f>
        <v>#N/A</v>
      </c>
      <c r="T277" s="68" t="e">
        <f>IF($C277&lt;&gt;" ",IF($A$38="",0,(10.4394*((($C277*$D$38/100)^1.852)/(($B$59^1.852)*(VLOOKUP($B$38,'Hidden Data'!$A$4:$E$17,(IF($B$18="SCH 40",3,IF($B$18="SCH 80",4,5))))^4.8655))*'Hidden Data'!$E$122)))," ")</f>
        <v>#N/A</v>
      </c>
      <c r="U277" s="67" t="e">
        <f t="shared" si="153"/>
        <v>#N/A</v>
      </c>
      <c r="V277" s="175" t="e">
        <f t="shared" si="154"/>
        <v>#N/A</v>
      </c>
      <c r="W277" s="175" t="e">
        <f t="shared" si="155"/>
        <v>#N/A</v>
      </c>
      <c r="Z277" s="141" t="e">
        <f t="shared" si="156"/>
        <v>#N/A</v>
      </c>
      <c r="AA277" s="141" t="e">
        <f t="shared" si="157"/>
        <v>#N/A</v>
      </c>
      <c r="AB277" s="153" t="e">
        <f t="shared" si="158"/>
        <v>#N/A</v>
      </c>
      <c r="AC277" s="154" t="e">
        <f t="shared" si="159"/>
        <v>#N/A</v>
      </c>
      <c r="AD277" s="164" t="e">
        <f t="shared" si="160"/>
        <v>#N/A</v>
      </c>
      <c r="AE277" s="165" t="e">
        <f t="shared" si="161"/>
        <v>#N/A</v>
      </c>
      <c r="AF277" s="154" t="e">
        <f t="shared" si="162"/>
        <v>#N/A</v>
      </c>
      <c r="AG277" s="154" t="e">
        <f t="shared" si="163"/>
        <v>#N/A</v>
      </c>
      <c r="AH277" s="164" t="e">
        <f t="shared" si="164"/>
        <v>#N/A</v>
      </c>
      <c r="AI277" s="165" t="e">
        <f t="shared" si="165"/>
        <v>#N/A</v>
      </c>
      <c r="AJ277" s="154" t="e">
        <f t="shared" si="166"/>
        <v>#N/A</v>
      </c>
      <c r="AK277" s="154" t="e">
        <f t="shared" si="167"/>
        <v>#N/A</v>
      </c>
      <c r="AL277" s="164" t="e">
        <f t="shared" si="168"/>
        <v>#N/A</v>
      </c>
      <c r="AM277" s="165" t="e">
        <f t="shared" si="169"/>
        <v>#N/A</v>
      </c>
      <c r="AN277" s="154" t="e">
        <f t="shared" si="170"/>
        <v>#N/A</v>
      </c>
      <c r="AO277" s="155" t="e">
        <f t="shared" si="171"/>
        <v>#N/A</v>
      </c>
      <c r="AP277" s="153" t="e">
        <f t="shared" si="172"/>
        <v>#N/A</v>
      </c>
      <c r="AQ277" s="154" t="e">
        <f t="shared" si="173"/>
        <v>#N/A</v>
      </c>
      <c r="AR277" s="164" t="e">
        <f t="shared" si="174"/>
        <v>#N/A</v>
      </c>
      <c r="AS277" s="165" t="e">
        <f t="shared" si="175"/>
        <v>#N/A</v>
      </c>
      <c r="AT277" s="154" t="e">
        <f t="shared" si="176"/>
        <v>#N/A</v>
      </c>
      <c r="AU277" s="154" t="e">
        <f t="shared" si="177"/>
        <v>#N/A</v>
      </c>
      <c r="AV277" s="164" t="e">
        <f t="shared" si="178"/>
        <v>#N/A</v>
      </c>
      <c r="AW277" s="165" t="e">
        <f t="shared" si="179"/>
        <v>#N/A</v>
      </c>
      <c r="AX277" s="154" t="e">
        <f t="shared" si="180"/>
        <v>#N/A</v>
      </c>
      <c r="AY277" s="154" t="e">
        <f t="shared" si="181"/>
        <v>#N/A</v>
      </c>
      <c r="AZ277" s="164" t="e">
        <f t="shared" si="182"/>
        <v>#N/A</v>
      </c>
      <c r="BA277" s="165" t="e">
        <f t="shared" si="183"/>
        <v>#N/A</v>
      </c>
      <c r="BB277" s="154" t="e">
        <f t="shared" si="184"/>
        <v>#N/A</v>
      </c>
      <c r="BC277" s="155" t="e">
        <f t="shared" si="185"/>
        <v>#N/A</v>
      </c>
      <c r="BD277" s="153" t="e">
        <f t="shared" si="186"/>
        <v>#N/A</v>
      </c>
      <c r="BE277" s="154" t="e">
        <f t="shared" si="187"/>
        <v>#N/A</v>
      </c>
      <c r="BF277" s="164" t="e">
        <f t="shared" si="188"/>
        <v>#N/A</v>
      </c>
      <c r="BG277" s="165" t="e">
        <f t="shared" si="189"/>
        <v>#N/A</v>
      </c>
      <c r="BH277" s="154" t="e">
        <f t="shared" si="190"/>
        <v>#N/A</v>
      </c>
      <c r="BI277" s="154" t="e">
        <f t="shared" si="191"/>
        <v>#N/A</v>
      </c>
      <c r="BJ277" s="164" t="e">
        <f t="shared" si="192"/>
        <v>#N/A</v>
      </c>
      <c r="BK277" s="165" t="e">
        <f t="shared" si="193"/>
        <v>#N/A</v>
      </c>
      <c r="BL277" s="154" t="e">
        <f t="shared" si="194"/>
        <v>#N/A</v>
      </c>
      <c r="BM277" s="154" t="e">
        <f t="shared" si="195"/>
        <v>#N/A</v>
      </c>
      <c r="BN277" s="164" t="e">
        <f t="shared" si="196"/>
        <v>#N/A</v>
      </c>
      <c r="BO277" s="165" t="e">
        <f t="shared" si="197"/>
        <v>#N/A</v>
      </c>
      <c r="BP277" s="154" t="e">
        <f t="shared" si="198"/>
        <v>#N/A</v>
      </c>
      <c r="BQ277" s="155" t="e">
        <f t="shared" si="199"/>
        <v>#N/A</v>
      </c>
      <c r="BR277" s="153" t="e">
        <f t="shared" si="200"/>
        <v>#N/A</v>
      </c>
      <c r="BS277" s="154" t="e">
        <f t="shared" si="201"/>
        <v>#N/A</v>
      </c>
      <c r="BT277" s="164" t="e">
        <f t="shared" si="202"/>
        <v>#N/A</v>
      </c>
      <c r="BU277" s="165" t="e">
        <f t="shared" si="203"/>
        <v>#N/A</v>
      </c>
      <c r="BV277" s="154" t="e">
        <f t="shared" si="204"/>
        <v>#N/A</v>
      </c>
      <c r="BW277" s="154" t="e">
        <f t="shared" si="205"/>
        <v>#N/A</v>
      </c>
      <c r="BX277" s="164" t="e">
        <f t="shared" si="206"/>
        <v>#N/A</v>
      </c>
      <c r="BY277" s="165" t="e">
        <f t="shared" si="207"/>
        <v>#N/A</v>
      </c>
      <c r="BZ277" s="154" t="e">
        <f t="shared" si="208"/>
        <v>#N/A</v>
      </c>
      <c r="CA277" s="154" t="e">
        <f t="shared" si="209"/>
        <v>#N/A</v>
      </c>
      <c r="CB277" s="164" t="e">
        <f t="shared" si="210"/>
        <v>#N/A</v>
      </c>
      <c r="CC277" s="165" t="e">
        <f t="shared" si="211"/>
        <v>#N/A</v>
      </c>
      <c r="CD277" s="154" t="e">
        <f t="shared" si="212"/>
        <v>#N/A</v>
      </c>
      <c r="CE277" s="155" t="e">
        <f t="shared" si="213"/>
        <v>#N/A</v>
      </c>
    </row>
    <row r="278" spans="2:83" s="59" customFormat="1" hidden="1" x14ac:dyDescent="0.2">
      <c r="B278" s="59" t="e">
        <f t="shared" si="216"/>
        <v>#N/A</v>
      </c>
      <c r="C278" s="67" t="e">
        <f t="shared" si="214"/>
        <v>#N/A</v>
      </c>
      <c r="D278" s="67"/>
      <c r="E278" s="67" t="e">
        <f>IF(C278&lt;&gt;" ",$B$9, " ")</f>
        <v>#N/A</v>
      </c>
      <c r="F278" s="68" t="e">
        <f>IF(C278&lt;&gt;" ",((10.4394*(($C278^1.852)/(($B$59^1.852)*(VLOOKUP($B$17,'Hidden Data'!$A$4:$E$17,(IF($B$18="SCH 40",3,IF($B$18="SCH 80",4,5))))^4.8655))*$B$16))+IF($B$15&lt;2,0,(10.4394*((($C$19/100*$C278)^1.852)/(($B$59^1.852)*(VLOOKUP($B$20,'Hidden Data'!$A$4:$E$17,(IF($B$21="SCH 40",3,IF($B$21="SCH 80",4,5))))^4.8655))*$B$19)))+IF($B$15&lt;3,0,(10.4394*((($C$22/100*$C278)^1.852)/(($B$59^1.852)*(VLOOKUP($B$23,'Hidden Data'!$A$4:$E$17,(IF($B$24="SCH 40",3,IF($B$24="SCH 80",4,5))))^4.8655))*$B$22)))+K278+L278+M278+P278+Q278+R278+S278+T278)*(1+$B$42/100), " ")</f>
        <v>#N/A</v>
      </c>
      <c r="G278" s="68" t="e">
        <f t="shared" si="215"/>
        <v>#N/A</v>
      </c>
      <c r="H278" s="68"/>
      <c r="I278" s="68" t="e">
        <f t="shared" si="149"/>
        <v>#N/A</v>
      </c>
      <c r="J278" s="68" t="e">
        <f>IF(C278&lt;&gt;" ",IF($B$48="Spider Valve",($C278/448.83*(('Spider Valve Sizing'!$B$10^2*19.64*$B$60*SQRT($B$49))/'Spider Valve Sizing'!$B$25))^2/(2*$B$60^2*(PI()/4*('Spider Valve Sizing'!$B$10/12)^2)^2*32.2),0)," ")</f>
        <v>#N/A</v>
      </c>
      <c r="K278" s="68" t="e">
        <f>IF(C278&lt;&gt;" ",(IF($B$26="No",0,(10.4394*(((1/$B$27*$C278)^1.852)/(($B$59^1.852)*(VLOOKUP($B$29,'Hidden Data'!$A$4:$E$17,(IF($B$30="SCH 40",3,IF($B$30="SCH 80",4,5))))^4.8655))*($B$28/3)))))," ")</f>
        <v>#N/A</v>
      </c>
      <c r="L278" s="67" t="e">
        <f t="shared" si="150"/>
        <v>#N/A</v>
      </c>
      <c r="M278" s="67" t="e">
        <f t="shared" si="151"/>
        <v>#N/A</v>
      </c>
      <c r="N278" s="69">
        <f>IF($B$48="Low Pressure Pipe",(IF($C278&lt;&gt;" ",($B$50*$AC$564)," ")),IF($B$48="Spider Valve",(IF($C278&lt;&gt;" ",(($B$60*(PI()/4*'Spider Valve Sizing'!$B$10^2)/144*SQRT(2*32.2*$B$49))*448.83)/(('Spider Valve Sizing'!$B$10^2*19.64*$B$60*SQRT($B$49))/'Spider Valve Sizing'!$B$25)," ")),IF(AND(OR($B$48="Non-Pressurized",$B$48="force main")=TRUE,$C$49="yes"),$F$49,NA())))</f>
        <v>30</v>
      </c>
      <c r="O278" s="68" t="e">
        <f t="shared" si="152"/>
        <v>#N/A</v>
      </c>
      <c r="P278" s="68" t="e">
        <f>IF($C278&lt;&gt;" ",IF($A$34="",0,(10.4394*((($C278*$D$34/100)^1.852)/(($B$59^1.852)*(VLOOKUP($B$34,'Hidden Data'!$A$4:$E$17,(IF($B$18="SCH 40",3,IF($B$18="SCH 80",4,5))))^4.8655))*'Hidden Data'!$E$118)))," ")</f>
        <v>#N/A</v>
      </c>
      <c r="Q278" s="68" t="e">
        <f>IF($C278&lt;&gt;" ",IF($A$35="",0,(10.4394*((($C278*$D$35/100)^1.852)/(($B$59^1.852)*(VLOOKUP($B$35,'Hidden Data'!$A$4:$E$17,(IF($B$18="SCH 40",3,IF($B$18="SCH 80",4,5))))^4.8655))*'Hidden Data'!$E$119)))," ")</f>
        <v>#N/A</v>
      </c>
      <c r="R278" s="68" t="e">
        <f>IF($C278&lt;&gt;" ",IF($A$36="",0,(10.4394*((($C278*$D$36/100)^1.852)/(($B$59^1.852)*(VLOOKUP($B$36,'Hidden Data'!$A$4:$E$17,(IF($B$18="SCH 40",3,IF($B$18="SCH 80",4,5))))^4.8655))*'Hidden Data'!$E$120)))," ")</f>
        <v>#N/A</v>
      </c>
      <c r="S278" s="68" t="e">
        <f>IF($C278&lt;&gt;" ",IF($A$37="",0,(10.4394*((($C278*$D$37/100)^1.852)/(($B$59^1.852)*(VLOOKUP($B$37,'Hidden Data'!$A$4:$E$17,(IF($B$18="SCH 40",3,IF($B$18="SCH 80",4,5))))^4.8655))*'Hidden Data'!$E$121)))," ")</f>
        <v>#N/A</v>
      </c>
      <c r="T278" s="68" t="e">
        <f>IF($C278&lt;&gt;" ",IF($A$38="",0,(10.4394*((($C278*$D$38/100)^1.852)/(($B$59^1.852)*(VLOOKUP($B$38,'Hidden Data'!$A$4:$E$17,(IF($B$18="SCH 40",3,IF($B$18="SCH 80",4,5))))^4.8655))*'Hidden Data'!$E$122)))," ")</f>
        <v>#N/A</v>
      </c>
      <c r="U278" s="67" t="e">
        <f t="shared" si="153"/>
        <v>#N/A</v>
      </c>
      <c r="V278" s="175" t="e">
        <f t="shared" si="154"/>
        <v>#N/A</v>
      </c>
      <c r="W278" s="175" t="e">
        <f t="shared" si="155"/>
        <v>#N/A</v>
      </c>
      <c r="Z278" s="141" t="e">
        <f t="shared" si="156"/>
        <v>#N/A</v>
      </c>
      <c r="AA278" s="141" t="e">
        <f t="shared" si="157"/>
        <v>#N/A</v>
      </c>
      <c r="AB278" s="153" t="e">
        <f t="shared" si="158"/>
        <v>#N/A</v>
      </c>
      <c r="AC278" s="154" t="e">
        <f t="shared" si="159"/>
        <v>#N/A</v>
      </c>
      <c r="AD278" s="164" t="e">
        <f t="shared" si="160"/>
        <v>#N/A</v>
      </c>
      <c r="AE278" s="165" t="e">
        <f t="shared" si="161"/>
        <v>#N/A</v>
      </c>
      <c r="AF278" s="154" t="e">
        <f t="shared" si="162"/>
        <v>#N/A</v>
      </c>
      <c r="AG278" s="154" t="e">
        <f t="shared" si="163"/>
        <v>#N/A</v>
      </c>
      <c r="AH278" s="164" t="e">
        <f t="shared" si="164"/>
        <v>#N/A</v>
      </c>
      <c r="AI278" s="165" t="e">
        <f t="shared" si="165"/>
        <v>#N/A</v>
      </c>
      <c r="AJ278" s="154" t="e">
        <f t="shared" si="166"/>
        <v>#N/A</v>
      </c>
      <c r="AK278" s="154" t="e">
        <f t="shared" si="167"/>
        <v>#N/A</v>
      </c>
      <c r="AL278" s="164" t="e">
        <f t="shared" si="168"/>
        <v>#N/A</v>
      </c>
      <c r="AM278" s="165" t="e">
        <f t="shared" si="169"/>
        <v>#N/A</v>
      </c>
      <c r="AN278" s="154" t="e">
        <f t="shared" si="170"/>
        <v>#N/A</v>
      </c>
      <c r="AO278" s="155" t="e">
        <f t="shared" si="171"/>
        <v>#N/A</v>
      </c>
      <c r="AP278" s="153" t="e">
        <f t="shared" si="172"/>
        <v>#N/A</v>
      </c>
      <c r="AQ278" s="154" t="e">
        <f t="shared" si="173"/>
        <v>#N/A</v>
      </c>
      <c r="AR278" s="164" t="e">
        <f t="shared" si="174"/>
        <v>#N/A</v>
      </c>
      <c r="AS278" s="165" t="e">
        <f t="shared" si="175"/>
        <v>#N/A</v>
      </c>
      <c r="AT278" s="154" t="e">
        <f t="shared" si="176"/>
        <v>#N/A</v>
      </c>
      <c r="AU278" s="154" t="e">
        <f t="shared" si="177"/>
        <v>#N/A</v>
      </c>
      <c r="AV278" s="164" t="e">
        <f t="shared" si="178"/>
        <v>#N/A</v>
      </c>
      <c r="AW278" s="165" t="e">
        <f t="shared" si="179"/>
        <v>#N/A</v>
      </c>
      <c r="AX278" s="154" t="e">
        <f t="shared" si="180"/>
        <v>#N/A</v>
      </c>
      <c r="AY278" s="154" t="e">
        <f t="shared" si="181"/>
        <v>#N/A</v>
      </c>
      <c r="AZ278" s="164" t="e">
        <f t="shared" si="182"/>
        <v>#N/A</v>
      </c>
      <c r="BA278" s="165" t="e">
        <f t="shared" si="183"/>
        <v>#N/A</v>
      </c>
      <c r="BB278" s="154" t="e">
        <f t="shared" si="184"/>
        <v>#N/A</v>
      </c>
      <c r="BC278" s="155" t="e">
        <f t="shared" si="185"/>
        <v>#N/A</v>
      </c>
      <c r="BD278" s="153" t="e">
        <f t="shared" si="186"/>
        <v>#N/A</v>
      </c>
      <c r="BE278" s="154" t="e">
        <f t="shared" si="187"/>
        <v>#N/A</v>
      </c>
      <c r="BF278" s="164" t="e">
        <f t="shared" si="188"/>
        <v>#N/A</v>
      </c>
      <c r="BG278" s="165" t="e">
        <f t="shared" si="189"/>
        <v>#N/A</v>
      </c>
      <c r="BH278" s="154" t="e">
        <f t="shared" si="190"/>
        <v>#N/A</v>
      </c>
      <c r="BI278" s="154" t="e">
        <f t="shared" si="191"/>
        <v>#N/A</v>
      </c>
      <c r="BJ278" s="164" t="e">
        <f t="shared" si="192"/>
        <v>#N/A</v>
      </c>
      <c r="BK278" s="165" t="e">
        <f t="shared" si="193"/>
        <v>#N/A</v>
      </c>
      <c r="BL278" s="154" t="e">
        <f t="shared" si="194"/>
        <v>#N/A</v>
      </c>
      <c r="BM278" s="154" t="e">
        <f t="shared" si="195"/>
        <v>#N/A</v>
      </c>
      <c r="BN278" s="164" t="e">
        <f t="shared" si="196"/>
        <v>#N/A</v>
      </c>
      <c r="BO278" s="165" t="e">
        <f t="shared" si="197"/>
        <v>#N/A</v>
      </c>
      <c r="BP278" s="154" t="e">
        <f t="shared" si="198"/>
        <v>#N/A</v>
      </c>
      <c r="BQ278" s="155" t="e">
        <f t="shared" si="199"/>
        <v>#N/A</v>
      </c>
      <c r="BR278" s="153" t="e">
        <f t="shared" si="200"/>
        <v>#N/A</v>
      </c>
      <c r="BS278" s="154" t="e">
        <f t="shared" si="201"/>
        <v>#N/A</v>
      </c>
      <c r="BT278" s="164" t="e">
        <f t="shared" si="202"/>
        <v>#N/A</v>
      </c>
      <c r="BU278" s="165" t="e">
        <f t="shared" si="203"/>
        <v>#N/A</v>
      </c>
      <c r="BV278" s="154" t="e">
        <f t="shared" si="204"/>
        <v>#N/A</v>
      </c>
      <c r="BW278" s="154" t="e">
        <f t="shared" si="205"/>
        <v>#N/A</v>
      </c>
      <c r="BX278" s="164" t="e">
        <f t="shared" si="206"/>
        <v>#N/A</v>
      </c>
      <c r="BY278" s="165" t="e">
        <f t="shared" si="207"/>
        <v>#N/A</v>
      </c>
      <c r="BZ278" s="154" t="e">
        <f t="shared" si="208"/>
        <v>#N/A</v>
      </c>
      <c r="CA278" s="154" t="e">
        <f t="shared" si="209"/>
        <v>#N/A</v>
      </c>
      <c r="CB278" s="164" t="e">
        <f t="shared" si="210"/>
        <v>#N/A</v>
      </c>
      <c r="CC278" s="165" t="e">
        <f t="shared" si="211"/>
        <v>#N/A</v>
      </c>
      <c r="CD278" s="154" t="e">
        <f t="shared" si="212"/>
        <v>#N/A</v>
      </c>
      <c r="CE278" s="155" t="e">
        <f t="shared" si="213"/>
        <v>#N/A</v>
      </c>
    </row>
    <row r="279" spans="2:83" s="59" customFormat="1" hidden="1" x14ac:dyDescent="0.2">
      <c r="B279" s="59" t="e">
        <f t="shared" si="216"/>
        <v>#N/A</v>
      </c>
      <c r="C279" s="67" t="e">
        <f t="shared" si="214"/>
        <v>#N/A</v>
      </c>
      <c r="D279" s="67"/>
      <c r="E279" s="67" t="e">
        <f>IF(C279&lt;&gt;" ",$B$9, " ")</f>
        <v>#N/A</v>
      </c>
      <c r="F279" s="68" t="e">
        <f>IF(C279&lt;&gt;" ",((10.4394*(($C279^1.852)/(($B$59^1.852)*(VLOOKUP($B$17,'Hidden Data'!$A$4:$E$17,(IF($B$18="SCH 40",3,IF($B$18="SCH 80",4,5))))^4.8655))*$B$16))+IF($B$15&lt;2,0,(10.4394*((($C$19/100*$C279)^1.852)/(($B$59^1.852)*(VLOOKUP($B$20,'Hidden Data'!$A$4:$E$17,(IF($B$21="SCH 40",3,IF($B$21="SCH 80",4,5))))^4.8655))*$B$19)))+IF($B$15&lt;3,0,(10.4394*((($C$22/100*$C279)^1.852)/(($B$59^1.852)*(VLOOKUP($B$23,'Hidden Data'!$A$4:$E$17,(IF($B$24="SCH 40",3,IF($B$24="SCH 80",4,5))))^4.8655))*$B$22)))+K279+L279+M279+P279+Q279+R279+S279+T279)*(1+$B$42/100), " ")</f>
        <v>#N/A</v>
      </c>
      <c r="G279" s="68" t="e">
        <f t="shared" si="215"/>
        <v>#N/A</v>
      </c>
      <c r="H279" s="68"/>
      <c r="I279" s="68" t="e">
        <f t="shared" si="149"/>
        <v>#N/A</v>
      </c>
      <c r="J279" s="68" t="e">
        <f>IF(C279&lt;&gt;" ",IF($B$48="Spider Valve",($C279/448.83*(('Spider Valve Sizing'!$B$10^2*19.64*$B$60*SQRT($B$49))/'Spider Valve Sizing'!$B$25))^2/(2*$B$60^2*(PI()/4*('Spider Valve Sizing'!$B$10/12)^2)^2*32.2),0)," ")</f>
        <v>#N/A</v>
      </c>
      <c r="K279" s="68" t="e">
        <f>IF(C279&lt;&gt;" ",(IF($B$26="No",0,(10.4394*(((1/$B$27*$C279)^1.852)/(($B$59^1.852)*(VLOOKUP($B$29,'Hidden Data'!$A$4:$E$17,(IF($B$30="SCH 40",3,IF($B$30="SCH 80",4,5))))^4.8655))*($B$28/3)))))," ")</f>
        <v>#N/A</v>
      </c>
      <c r="L279" s="67" t="e">
        <f t="shared" si="150"/>
        <v>#N/A</v>
      </c>
      <c r="M279" s="67" t="e">
        <f t="shared" si="151"/>
        <v>#N/A</v>
      </c>
      <c r="N279" s="69">
        <f>IF($B$48="Low Pressure Pipe",(IF($C279&lt;&gt;" ",($B$50*$AC$564)," ")),IF($B$48="Spider Valve",(IF($C279&lt;&gt;" ",(($B$60*(PI()/4*'Spider Valve Sizing'!$B$10^2)/144*SQRT(2*32.2*$B$49))*448.83)/(('Spider Valve Sizing'!$B$10^2*19.64*$B$60*SQRT($B$49))/'Spider Valve Sizing'!$B$25)," ")),IF(AND(OR($B$48="Non-Pressurized",$B$48="force main")=TRUE,$C$49="yes"),$F$49,NA())))</f>
        <v>30</v>
      </c>
      <c r="O279" s="68" t="e">
        <f t="shared" si="152"/>
        <v>#N/A</v>
      </c>
      <c r="P279" s="68" t="e">
        <f>IF($C279&lt;&gt;" ",IF($A$34="",0,(10.4394*((($C279*$D$34/100)^1.852)/(($B$59^1.852)*(VLOOKUP($B$34,'Hidden Data'!$A$4:$E$17,(IF($B$18="SCH 40",3,IF($B$18="SCH 80",4,5))))^4.8655))*'Hidden Data'!$E$118)))," ")</f>
        <v>#N/A</v>
      </c>
      <c r="Q279" s="68" t="e">
        <f>IF($C279&lt;&gt;" ",IF($A$35="",0,(10.4394*((($C279*$D$35/100)^1.852)/(($B$59^1.852)*(VLOOKUP($B$35,'Hidden Data'!$A$4:$E$17,(IF($B$18="SCH 40",3,IF($B$18="SCH 80",4,5))))^4.8655))*'Hidden Data'!$E$119)))," ")</f>
        <v>#N/A</v>
      </c>
      <c r="R279" s="68" t="e">
        <f>IF($C279&lt;&gt;" ",IF($A$36="",0,(10.4394*((($C279*$D$36/100)^1.852)/(($B$59^1.852)*(VLOOKUP($B$36,'Hidden Data'!$A$4:$E$17,(IF($B$18="SCH 40",3,IF($B$18="SCH 80",4,5))))^4.8655))*'Hidden Data'!$E$120)))," ")</f>
        <v>#N/A</v>
      </c>
      <c r="S279" s="68" t="e">
        <f>IF($C279&lt;&gt;" ",IF($A$37="",0,(10.4394*((($C279*$D$37/100)^1.852)/(($B$59^1.852)*(VLOOKUP($B$37,'Hidden Data'!$A$4:$E$17,(IF($B$18="SCH 40",3,IF($B$18="SCH 80",4,5))))^4.8655))*'Hidden Data'!$E$121)))," ")</f>
        <v>#N/A</v>
      </c>
      <c r="T279" s="68" t="e">
        <f>IF($C279&lt;&gt;" ",IF($A$38="",0,(10.4394*((($C279*$D$38/100)^1.852)/(($B$59^1.852)*(VLOOKUP($B$38,'Hidden Data'!$A$4:$E$17,(IF($B$18="SCH 40",3,IF($B$18="SCH 80",4,5))))^4.8655))*'Hidden Data'!$E$122)))," ")</f>
        <v>#N/A</v>
      </c>
      <c r="U279" s="67" t="e">
        <f t="shared" si="153"/>
        <v>#N/A</v>
      </c>
      <c r="V279" s="175" t="e">
        <f t="shared" si="154"/>
        <v>#N/A</v>
      </c>
      <c r="W279" s="175" t="e">
        <f t="shared" si="155"/>
        <v>#N/A</v>
      </c>
      <c r="Z279" s="141" t="e">
        <f t="shared" si="156"/>
        <v>#N/A</v>
      </c>
      <c r="AA279" s="141" t="e">
        <f t="shared" si="157"/>
        <v>#N/A</v>
      </c>
      <c r="AB279" s="153" t="e">
        <f t="shared" si="158"/>
        <v>#N/A</v>
      </c>
      <c r="AC279" s="154" t="e">
        <f t="shared" si="159"/>
        <v>#N/A</v>
      </c>
      <c r="AD279" s="164" t="e">
        <f t="shared" si="160"/>
        <v>#N/A</v>
      </c>
      <c r="AE279" s="165" t="e">
        <f t="shared" si="161"/>
        <v>#N/A</v>
      </c>
      <c r="AF279" s="154" t="e">
        <f t="shared" si="162"/>
        <v>#N/A</v>
      </c>
      <c r="AG279" s="154" t="e">
        <f t="shared" si="163"/>
        <v>#N/A</v>
      </c>
      <c r="AH279" s="164" t="e">
        <f t="shared" si="164"/>
        <v>#N/A</v>
      </c>
      <c r="AI279" s="165" t="e">
        <f t="shared" si="165"/>
        <v>#N/A</v>
      </c>
      <c r="AJ279" s="154" t="e">
        <f t="shared" si="166"/>
        <v>#N/A</v>
      </c>
      <c r="AK279" s="154" t="e">
        <f t="shared" si="167"/>
        <v>#N/A</v>
      </c>
      <c r="AL279" s="164" t="e">
        <f t="shared" si="168"/>
        <v>#N/A</v>
      </c>
      <c r="AM279" s="165" t="e">
        <f t="shared" si="169"/>
        <v>#N/A</v>
      </c>
      <c r="AN279" s="154" t="e">
        <f t="shared" si="170"/>
        <v>#N/A</v>
      </c>
      <c r="AO279" s="155" t="e">
        <f t="shared" si="171"/>
        <v>#N/A</v>
      </c>
      <c r="AP279" s="153" t="e">
        <f t="shared" si="172"/>
        <v>#N/A</v>
      </c>
      <c r="AQ279" s="154" t="e">
        <f t="shared" si="173"/>
        <v>#N/A</v>
      </c>
      <c r="AR279" s="164" t="e">
        <f t="shared" si="174"/>
        <v>#N/A</v>
      </c>
      <c r="AS279" s="165" t="e">
        <f t="shared" si="175"/>
        <v>#N/A</v>
      </c>
      <c r="AT279" s="154" t="e">
        <f t="shared" si="176"/>
        <v>#N/A</v>
      </c>
      <c r="AU279" s="154" t="e">
        <f t="shared" si="177"/>
        <v>#N/A</v>
      </c>
      <c r="AV279" s="164" t="e">
        <f t="shared" si="178"/>
        <v>#N/A</v>
      </c>
      <c r="AW279" s="165" t="e">
        <f t="shared" si="179"/>
        <v>#N/A</v>
      </c>
      <c r="AX279" s="154" t="e">
        <f t="shared" si="180"/>
        <v>#N/A</v>
      </c>
      <c r="AY279" s="154" t="e">
        <f t="shared" si="181"/>
        <v>#N/A</v>
      </c>
      <c r="AZ279" s="164" t="e">
        <f t="shared" si="182"/>
        <v>#N/A</v>
      </c>
      <c r="BA279" s="165" t="e">
        <f t="shared" si="183"/>
        <v>#N/A</v>
      </c>
      <c r="BB279" s="154" t="e">
        <f t="shared" si="184"/>
        <v>#N/A</v>
      </c>
      <c r="BC279" s="155" t="e">
        <f t="shared" si="185"/>
        <v>#N/A</v>
      </c>
      <c r="BD279" s="153" t="e">
        <f t="shared" si="186"/>
        <v>#N/A</v>
      </c>
      <c r="BE279" s="154" t="e">
        <f t="shared" si="187"/>
        <v>#N/A</v>
      </c>
      <c r="BF279" s="164" t="e">
        <f t="shared" si="188"/>
        <v>#N/A</v>
      </c>
      <c r="BG279" s="165" t="e">
        <f t="shared" si="189"/>
        <v>#N/A</v>
      </c>
      <c r="BH279" s="154" t="e">
        <f t="shared" si="190"/>
        <v>#N/A</v>
      </c>
      <c r="BI279" s="154" t="e">
        <f t="shared" si="191"/>
        <v>#N/A</v>
      </c>
      <c r="BJ279" s="164" t="e">
        <f t="shared" si="192"/>
        <v>#N/A</v>
      </c>
      <c r="BK279" s="165" t="e">
        <f t="shared" si="193"/>
        <v>#N/A</v>
      </c>
      <c r="BL279" s="154" t="e">
        <f t="shared" si="194"/>
        <v>#N/A</v>
      </c>
      <c r="BM279" s="154" t="e">
        <f t="shared" si="195"/>
        <v>#N/A</v>
      </c>
      <c r="BN279" s="164" t="e">
        <f t="shared" si="196"/>
        <v>#N/A</v>
      </c>
      <c r="BO279" s="165" t="e">
        <f t="shared" si="197"/>
        <v>#N/A</v>
      </c>
      <c r="BP279" s="154" t="e">
        <f t="shared" si="198"/>
        <v>#N/A</v>
      </c>
      <c r="BQ279" s="155" t="e">
        <f t="shared" si="199"/>
        <v>#N/A</v>
      </c>
      <c r="BR279" s="153" t="e">
        <f t="shared" si="200"/>
        <v>#N/A</v>
      </c>
      <c r="BS279" s="154" t="e">
        <f t="shared" si="201"/>
        <v>#N/A</v>
      </c>
      <c r="BT279" s="164" t="e">
        <f t="shared" si="202"/>
        <v>#N/A</v>
      </c>
      <c r="BU279" s="165" t="e">
        <f t="shared" si="203"/>
        <v>#N/A</v>
      </c>
      <c r="BV279" s="154" t="e">
        <f t="shared" si="204"/>
        <v>#N/A</v>
      </c>
      <c r="BW279" s="154" t="e">
        <f t="shared" si="205"/>
        <v>#N/A</v>
      </c>
      <c r="BX279" s="164" t="e">
        <f t="shared" si="206"/>
        <v>#N/A</v>
      </c>
      <c r="BY279" s="165" t="e">
        <f t="shared" si="207"/>
        <v>#N/A</v>
      </c>
      <c r="BZ279" s="154" t="e">
        <f t="shared" si="208"/>
        <v>#N/A</v>
      </c>
      <c r="CA279" s="154" t="e">
        <f t="shared" si="209"/>
        <v>#N/A</v>
      </c>
      <c r="CB279" s="164" t="e">
        <f t="shared" si="210"/>
        <v>#N/A</v>
      </c>
      <c r="CC279" s="165" t="e">
        <f t="shared" si="211"/>
        <v>#N/A</v>
      </c>
      <c r="CD279" s="154" t="e">
        <f t="shared" si="212"/>
        <v>#N/A</v>
      </c>
      <c r="CE279" s="155" t="e">
        <f t="shared" si="213"/>
        <v>#N/A</v>
      </c>
    </row>
    <row r="280" spans="2:83" s="59" customFormat="1" hidden="1" x14ac:dyDescent="0.2">
      <c r="B280" s="59" t="e">
        <f t="shared" si="216"/>
        <v>#N/A</v>
      </c>
      <c r="C280" s="67" t="e">
        <f t="shared" si="214"/>
        <v>#N/A</v>
      </c>
      <c r="D280" s="67"/>
      <c r="E280" s="67" t="e">
        <f>IF(C280&lt;&gt;" ",$B$9, " ")</f>
        <v>#N/A</v>
      </c>
      <c r="F280" s="68" t="e">
        <f>IF(C280&lt;&gt;" ",((10.4394*(($C280^1.852)/(($B$59^1.852)*(VLOOKUP($B$17,'Hidden Data'!$A$4:$E$17,(IF($B$18="SCH 40",3,IF($B$18="SCH 80",4,5))))^4.8655))*$B$16))+IF($B$15&lt;2,0,(10.4394*((($C$19/100*$C280)^1.852)/(($B$59^1.852)*(VLOOKUP($B$20,'Hidden Data'!$A$4:$E$17,(IF($B$21="SCH 40",3,IF($B$21="SCH 80",4,5))))^4.8655))*$B$19)))+IF($B$15&lt;3,0,(10.4394*((($C$22/100*$C280)^1.852)/(($B$59^1.852)*(VLOOKUP($B$23,'Hidden Data'!$A$4:$E$17,(IF($B$24="SCH 40",3,IF($B$24="SCH 80",4,5))))^4.8655))*$B$22)))+K280+L280+M280+P280+Q280+R280+S280+T280)*(1+$B$42/100), " ")</f>
        <v>#N/A</v>
      </c>
      <c r="G280" s="68" t="e">
        <f t="shared" si="215"/>
        <v>#N/A</v>
      </c>
      <c r="H280" s="68"/>
      <c r="I280" s="68" t="e">
        <f t="shared" si="149"/>
        <v>#N/A</v>
      </c>
      <c r="J280" s="68" t="e">
        <f>IF(C280&lt;&gt;" ",IF($B$48="Spider Valve",($C280/448.83*(('Spider Valve Sizing'!$B$10^2*19.64*$B$60*SQRT($B$49))/'Spider Valve Sizing'!$B$25))^2/(2*$B$60^2*(PI()/4*('Spider Valve Sizing'!$B$10/12)^2)^2*32.2),0)," ")</f>
        <v>#N/A</v>
      </c>
      <c r="K280" s="68" t="e">
        <f>IF(C280&lt;&gt;" ",(IF($B$26="No",0,(10.4394*(((1/$B$27*$C280)^1.852)/(($B$59^1.852)*(VLOOKUP($B$29,'Hidden Data'!$A$4:$E$17,(IF($B$30="SCH 40",3,IF($B$30="SCH 80",4,5))))^4.8655))*($B$28/3)))))," ")</f>
        <v>#N/A</v>
      </c>
      <c r="L280" s="67" t="e">
        <f t="shared" si="150"/>
        <v>#N/A</v>
      </c>
      <c r="M280" s="67" t="e">
        <f t="shared" si="151"/>
        <v>#N/A</v>
      </c>
      <c r="N280" s="69">
        <f>IF($B$48="Low Pressure Pipe",(IF($C280&lt;&gt;" ",($B$50*$AC$564)," ")),IF($B$48="Spider Valve",(IF($C280&lt;&gt;" ",(($B$60*(PI()/4*'Spider Valve Sizing'!$B$10^2)/144*SQRT(2*32.2*$B$49))*448.83)/(('Spider Valve Sizing'!$B$10^2*19.64*$B$60*SQRT($B$49))/'Spider Valve Sizing'!$B$25)," ")),IF(AND(OR($B$48="Non-Pressurized",$B$48="force main")=TRUE,$C$49="yes"),$F$49,NA())))</f>
        <v>30</v>
      </c>
      <c r="O280" s="68" t="e">
        <f t="shared" si="152"/>
        <v>#N/A</v>
      </c>
      <c r="P280" s="68" t="e">
        <f>IF($C280&lt;&gt;" ",IF($A$34="",0,(10.4394*((($C280*$D$34/100)^1.852)/(($B$59^1.852)*(VLOOKUP($B$34,'Hidden Data'!$A$4:$E$17,(IF($B$18="SCH 40",3,IF($B$18="SCH 80",4,5))))^4.8655))*'Hidden Data'!$E$118)))," ")</f>
        <v>#N/A</v>
      </c>
      <c r="Q280" s="68" t="e">
        <f>IF($C280&lt;&gt;" ",IF($A$35="",0,(10.4394*((($C280*$D$35/100)^1.852)/(($B$59^1.852)*(VLOOKUP($B$35,'Hidden Data'!$A$4:$E$17,(IF($B$18="SCH 40",3,IF($B$18="SCH 80",4,5))))^4.8655))*'Hidden Data'!$E$119)))," ")</f>
        <v>#N/A</v>
      </c>
      <c r="R280" s="68" t="e">
        <f>IF($C280&lt;&gt;" ",IF($A$36="",0,(10.4394*((($C280*$D$36/100)^1.852)/(($B$59^1.852)*(VLOOKUP($B$36,'Hidden Data'!$A$4:$E$17,(IF($B$18="SCH 40",3,IF($B$18="SCH 80",4,5))))^4.8655))*'Hidden Data'!$E$120)))," ")</f>
        <v>#N/A</v>
      </c>
      <c r="S280" s="68" t="e">
        <f>IF($C280&lt;&gt;" ",IF($A$37="",0,(10.4394*((($C280*$D$37/100)^1.852)/(($B$59^1.852)*(VLOOKUP($B$37,'Hidden Data'!$A$4:$E$17,(IF($B$18="SCH 40",3,IF($B$18="SCH 80",4,5))))^4.8655))*'Hidden Data'!$E$121)))," ")</f>
        <v>#N/A</v>
      </c>
      <c r="T280" s="68" t="e">
        <f>IF($C280&lt;&gt;" ",IF($A$38="",0,(10.4394*((($C280*$D$38/100)^1.852)/(($B$59^1.852)*(VLOOKUP($B$38,'Hidden Data'!$A$4:$E$17,(IF($B$18="SCH 40",3,IF($B$18="SCH 80",4,5))))^4.8655))*'Hidden Data'!$E$122)))," ")</f>
        <v>#N/A</v>
      </c>
      <c r="U280" s="67" t="e">
        <f t="shared" si="153"/>
        <v>#N/A</v>
      </c>
      <c r="V280" s="175" t="e">
        <f t="shared" si="154"/>
        <v>#N/A</v>
      </c>
      <c r="W280" s="175" t="e">
        <f t="shared" si="155"/>
        <v>#N/A</v>
      </c>
      <c r="Z280" s="141" t="e">
        <f t="shared" si="156"/>
        <v>#N/A</v>
      </c>
      <c r="AA280" s="141" t="e">
        <f t="shared" si="157"/>
        <v>#N/A</v>
      </c>
      <c r="AB280" s="153" t="e">
        <f t="shared" si="158"/>
        <v>#N/A</v>
      </c>
      <c r="AC280" s="154" t="e">
        <f t="shared" si="159"/>
        <v>#N/A</v>
      </c>
      <c r="AD280" s="164" t="e">
        <f t="shared" si="160"/>
        <v>#N/A</v>
      </c>
      <c r="AE280" s="165" t="e">
        <f t="shared" si="161"/>
        <v>#N/A</v>
      </c>
      <c r="AF280" s="154" t="e">
        <f t="shared" si="162"/>
        <v>#N/A</v>
      </c>
      <c r="AG280" s="154" t="e">
        <f t="shared" si="163"/>
        <v>#N/A</v>
      </c>
      <c r="AH280" s="164" t="e">
        <f t="shared" si="164"/>
        <v>#N/A</v>
      </c>
      <c r="AI280" s="165" t="e">
        <f t="shared" si="165"/>
        <v>#N/A</v>
      </c>
      <c r="AJ280" s="154" t="e">
        <f t="shared" si="166"/>
        <v>#N/A</v>
      </c>
      <c r="AK280" s="154" t="e">
        <f t="shared" si="167"/>
        <v>#N/A</v>
      </c>
      <c r="AL280" s="164" t="e">
        <f t="shared" si="168"/>
        <v>#N/A</v>
      </c>
      <c r="AM280" s="165" t="e">
        <f t="shared" si="169"/>
        <v>#N/A</v>
      </c>
      <c r="AN280" s="154" t="e">
        <f t="shared" si="170"/>
        <v>#N/A</v>
      </c>
      <c r="AO280" s="155" t="e">
        <f t="shared" si="171"/>
        <v>#N/A</v>
      </c>
      <c r="AP280" s="153" t="e">
        <f t="shared" si="172"/>
        <v>#N/A</v>
      </c>
      <c r="AQ280" s="154" t="e">
        <f t="shared" si="173"/>
        <v>#N/A</v>
      </c>
      <c r="AR280" s="164" t="e">
        <f t="shared" si="174"/>
        <v>#N/A</v>
      </c>
      <c r="AS280" s="165" t="e">
        <f t="shared" si="175"/>
        <v>#N/A</v>
      </c>
      <c r="AT280" s="154" t="e">
        <f t="shared" si="176"/>
        <v>#N/A</v>
      </c>
      <c r="AU280" s="154" t="e">
        <f t="shared" si="177"/>
        <v>#N/A</v>
      </c>
      <c r="AV280" s="164" t="e">
        <f t="shared" si="178"/>
        <v>#N/A</v>
      </c>
      <c r="AW280" s="165" t="e">
        <f t="shared" si="179"/>
        <v>#N/A</v>
      </c>
      <c r="AX280" s="154" t="e">
        <f t="shared" si="180"/>
        <v>#N/A</v>
      </c>
      <c r="AY280" s="154" t="e">
        <f t="shared" si="181"/>
        <v>#N/A</v>
      </c>
      <c r="AZ280" s="164" t="e">
        <f t="shared" si="182"/>
        <v>#N/A</v>
      </c>
      <c r="BA280" s="165" t="e">
        <f t="shared" si="183"/>
        <v>#N/A</v>
      </c>
      <c r="BB280" s="154" t="e">
        <f t="shared" si="184"/>
        <v>#N/A</v>
      </c>
      <c r="BC280" s="155" t="e">
        <f t="shared" si="185"/>
        <v>#N/A</v>
      </c>
      <c r="BD280" s="153" t="e">
        <f t="shared" si="186"/>
        <v>#N/A</v>
      </c>
      <c r="BE280" s="154" t="e">
        <f t="shared" si="187"/>
        <v>#N/A</v>
      </c>
      <c r="BF280" s="164" t="e">
        <f t="shared" si="188"/>
        <v>#N/A</v>
      </c>
      <c r="BG280" s="165" t="e">
        <f t="shared" si="189"/>
        <v>#N/A</v>
      </c>
      <c r="BH280" s="154" t="e">
        <f t="shared" si="190"/>
        <v>#N/A</v>
      </c>
      <c r="BI280" s="154" t="e">
        <f t="shared" si="191"/>
        <v>#N/A</v>
      </c>
      <c r="BJ280" s="164" t="e">
        <f t="shared" si="192"/>
        <v>#N/A</v>
      </c>
      <c r="BK280" s="165" t="e">
        <f t="shared" si="193"/>
        <v>#N/A</v>
      </c>
      <c r="BL280" s="154" t="e">
        <f t="shared" si="194"/>
        <v>#N/A</v>
      </c>
      <c r="BM280" s="154" t="e">
        <f t="shared" si="195"/>
        <v>#N/A</v>
      </c>
      <c r="BN280" s="164" t="e">
        <f t="shared" si="196"/>
        <v>#N/A</v>
      </c>
      <c r="BO280" s="165" t="e">
        <f t="shared" si="197"/>
        <v>#N/A</v>
      </c>
      <c r="BP280" s="154" t="e">
        <f t="shared" si="198"/>
        <v>#N/A</v>
      </c>
      <c r="BQ280" s="155" t="e">
        <f t="shared" si="199"/>
        <v>#N/A</v>
      </c>
      <c r="BR280" s="153" t="e">
        <f t="shared" si="200"/>
        <v>#N/A</v>
      </c>
      <c r="BS280" s="154" t="e">
        <f t="shared" si="201"/>
        <v>#N/A</v>
      </c>
      <c r="BT280" s="164" t="e">
        <f t="shared" si="202"/>
        <v>#N/A</v>
      </c>
      <c r="BU280" s="165" t="e">
        <f t="shared" si="203"/>
        <v>#N/A</v>
      </c>
      <c r="BV280" s="154" t="e">
        <f t="shared" si="204"/>
        <v>#N/A</v>
      </c>
      <c r="BW280" s="154" t="e">
        <f t="shared" si="205"/>
        <v>#N/A</v>
      </c>
      <c r="BX280" s="164" t="e">
        <f t="shared" si="206"/>
        <v>#N/A</v>
      </c>
      <c r="BY280" s="165" t="e">
        <f t="shared" si="207"/>
        <v>#N/A</v>
      </c>
      <c r="BZ280" s="154" t="e">
        <f t="shared" si="208"/>
        <v>#N/A</v>
      </c>
      <c r="CA280" s="154" t="e">
        <f t="shared" si="209"/>
        <v>#N/A</v>
      </c>
      <c r="CB280" s="164" t="e">
        <f t="shared" si="210"/>
        <v>#N/A</v>
      </c>
      <c r="CC280" s="165" t="e">
        <f t="shared" si="211"/>
        <v>#N/A</v>
      </c>
      <c r="CD280" s="154" t="e">
        <f t="shared" si="212"/>
        <v>#N/A</v>
      </c>
      <c r="CE280" s="155" t="e">
        <f t="shared" si="213"/>
        <v>#N/A</v>
      </c>
    </row>
    <row r="281" spans="2:83" s="59" customFormat="1" hidden="1" x14ac:dyDescent="0.2">
      <c r="B281" s="59" t="e">
        <f t="shared" si="216"/>
        <v>#N/A</v>
      </c>
      <c r="C281" s="67" t="e">
        <f t="shared" si="214"/>
        <v>#N/A</v>
      </c>
      <c r="D281" s="67"/>
      <c r="E281" s="67" t="e">
        <f>IF(C281&lt;&gt;" ",$B$9, " ")</f>
        <v>#N/A</v>
      </c>
      <c r="F281" s="68" t="e">
        <f>IF(C281&lt;&gt;" ",((10.4394*(($C281^1.852)/(($B$59^1.852)*(VLOOKUP($B$17,'Hidden Data'!$A$4:$E$17,(IF($B$18="SCH 40",3,IF($B$18="SCH 80",4,5))))^4.8655))*$B$16))+IF($B$15&lt;2,0,(10.4394*((($C$19/100*$C281)^1.852)/(($B$59^1.852)*(VLOOKUP($B$20,'Hidden Data'!$A$4:$E$17,(IF($B$21="SCH 40",3,IF($B$21="SCH 80",4,5))))^4.8655))*$B$19)))+IF($B$15&lt;3,0,(10.4394*((($C$22/100*$C281)^1.852)/(($B$59^1.852)*(VLOOKUP($B$23,'Hidden Data'!$A$4:$E$17,(IF($B$24="SCH 40",3,IF($B$24="SCH 80",4,5))))^4.8655))*$B$22)))+K281+L281+M281+P281+Q281+R281+S281+T281)*(1+$B$42/100), " ")</f>
        <v>#N/A</v>
      </c>
      <c r="G281" s="68" t="e">
        <f t="shared" si="215"/>
        <v>#N/A</v>
      </c>
      <c r="H281" s="68"/>
      <c r="I281" s="68" t="e">
        <f t="shared" si="149"/>
        <v>#N/A</v>
      </c>
      <c r="J281" s="68" t="e">
        <f>IF(C281&lt;&gt;" ",IF($B$48="Spider Valve",($C281/448.83*(('Spider Valve Sizing'!$B$10^2*19.64*$B$60*SQRT($B$49))/'Spider Valve Sizing'!$B$25))^2/(2*$B$60^2*(PI()/4*('Spider Valve Sizing'!$B$10/12)^2)^2*32.2),0)," ")</f>
        <v>#N/A</v>
      </c>
      <c r="K281" s="68" t="e">
        <f>IF(C281&lt;&gt;" ",(IF($B$26="No",0,(10.4394*(((1/$B$27*$C281)^1.852)/(($B$59^1.852)*(VLOOKUP($B$29,'Hidden Data'!$A$4:$E$17,(IF($B$30="SCH 40",3,IF($B$30="SCH 80",4,5))))^4.8655))*($B$28/3)))))," ")</f>
        <v>#N/A</v>
      </c>
      <c r="L281" s="67" t="e">
        <f t="shared" si="150"/>
        <v>#N/A</v>
      </c>
      <c r="M281" s="67" t="e">
        <f t="shared" si="151"/>
        <v>#N/A</v>
      </c>
      <c r="N281" s="69">
        <f>IF($B$48="Low Pressure Pipe",(IF($C281&lt;&gt;" ",($B$50*$AC$564)," ")),IF($B$48="Spider Valve",(IF($C281&lt;&gt;" ",(($B$60*(PI()/4*'Spider Valve Sizing'!$B$10^2)/144*SQRT(2*32.2*$B$49))*448.83)/(('Spider Valve Sizing'!$B$10^2*19.64*$B$60*SQRT($B$49))/'Spider Valve Sizing'!$B$25)," ")),IF(AND(OR($B$48="Non-Pressurized",$B$48="force main")=TRUE,$C$49="yes"),$F$49,NA())))</f>
        <v>30</v>
      </c>
      <c r="O281" s="68" t="e">
        <f t="shared" si="152"/>
        <v>#N/A</v>
      </c>
      <c r="P281" s="68" t="e">
        <f>IF($C281&lt;&gt;" ",IF($A$34="",0,(10.4394*((($C281*$D$34/100)^1.852)/(($B$59^1.852)*(VLOOKUP($B$34,'Hidden Data'!$A$4:$E$17,(IF($B$18="SCH 40",3,IF($B$18="SCH 80",4,5))))^4.8655))*'Hidden Data'!$E$118)))," ")</f>
        <v>#N/A</v>
      </c>
      <c r="Q281" s="68" t="e">
        <f>IF($C281&lt;&gt;" ",IF($A$35="",0,(10.4394*((($C281*$D$35/100)^1.852)/(($B$59^1.852)*(VLOOKUP($B$35,'Hidden Data'!$A$4:$E$17,(IF($B$18="SCH 40",3,IF($B$18="SCH 80",4,5))))^4.8655))*'Hidden Data'!$E$119)))," ")</f>
        <v>#N/A</v>
      </c>
      <c r="R281" s="68" t="e">
        <f>IF($C281&lt;&gt;" ",IF($A$36="",0,(10.4394*((($C281*$D$36/100)^1.852)/(($B$59^1.852)*(VLOOKUP($B$36,'Hidden Data'!$A$4:$E$17,(IF($B$18="SCH 40",3,IF($B$18="SCH 80",4,5))))^4.8655))*'Hidden Data'!$E$120)))," ")</f>
        <v>#N/A</v>
      </c>
      <c r="S281" s="68" t="e">
        <f>IF($C281&lt;&gt;" ",IF($A$37="",0,(10.4394*((($C281*$D$37/100)^1.852)/(($B$59^1.852)*(VLOOKUP($B$37,'Hidden Data'!$A$4:$E$17,(IF($B$18="SCH 40",3,IF($B$18="SCH 80",4,5))))^4.8655))*'Hidden Data'!$E$121)))," ")</f>
        <v>#N/A</v>
      </c>
      <c r="T281" s="68" t="e">
        <f>IF($C281&lt;&gt;" ",IF($A$38="",0,(10.4394*((($C281*$D$38/100)^1.852)/(($B$59^1.852)*(VLOOKUP($B$38,'Hidden Data'!$A$4:$E$17,(IF($B$18="SCH 40",3,IF($B$18="SCH 80",4,5))))^4.8655))*'Hidden Data'!$E$122)))," ")</f>
        <v>#N/A</v>
      </c>
      <c r="U281" s="67" t="e">
        <f t="shared" si="153"/>
        <v>#N/A</v>
      </c>
      <c r="V281" s="175" t="e">
        <f t="shared" si="154"/>
        <v>#N/A</v>
      </c>
      <c r="W281" s="175" t="e">
        <f t="shared" si="155"/>
        <v>#N/A</v>
      </c>
      <c r="Z281" s="141" t="e">
        <f t="shared" si="156"/>
        <v>#N/A</v>
      </c>
      <c r="AA281" s="141" t="e">
        <f t="shared" si="157"/>
        <v>#N/A</v>
      </c>
      <c r="AB281" s="153" t="e">
        <f t="shared" si="158"/>
        <v>#N/A</v>
      </c>
      <c r="AC281" s="154" t="e">
        <f t="shared" si="159"/>
        <v>#N/A</v>
      </c>
      <c r="AD281" s="164" t="e">
        <f t="shared" si="160"/>
        <v>#N/A</v>
      </c>
      <c r="AE281" s="165" t="e">
        <f t="shared" si="161"/>
        <v>#N/A</v>
      </c>
      <c r="AF281" s="154" t="e">
        <f t="shared" si="162"/>
        <v>#N/A</v>
      </c>
      <c r="AG281" s="154" t="e">
        <f t="shared" si="163"/>
        <v>#N/A</v>
      </c>
      <c r="AH281" s="164" t="e">
        <f t="shared" si="164"/>
        <v>#N/A</v>
      </c>
      <c r="AI281" s="165" t="e">
        <f t="shared" si="165"/>
        <v>#N/A</v>
      </c>
      <c r="AJ281" s="154" t="e">
        <f t="shared" si="166"/>
        <v>#N/A</v>
      </c>
      <c r="AK281" s="154" t="e">
        <f t="shared" si="167"/>
        <v>#N/A</v>
      </c>
      <c r="AL281" s="164" t="e">
        <f t="shared" si="168"/>
        <v>#N/A</v>
      </c>
      <c r="AM281" s="165" t="e">
        <f t="shared" si="169"/>
        <v>#N/A</v>
      </c>
      <c r="AN281" s="154" t="e">
        <f t="shared" si="170"/>
        <v>#N/A</v>
      </c>
      <c r="AO281" s="155" t="e">
        <f t="shared" si="171"/>
        <v>#N/A</v>
      </c>
      <c r="AP281" s="153" t="e">
        <f t="shared" si="172"/>
        <v>#N/A</v>
      </c>
      <c r="AQ281" s="154" t="e">
        <f t="shared" si="173"/>
        <v>#N/A</v>
      </c>
      <c r="AR281" s="164" t="e">
        <f t="shared" si="174"/>
        <v>#N/A</v>
      </c>
      <c r="AS281" s="165" t="e">
        <f t="shared" si="175"/>
        <v>#N/A</v>
      </c>
      <c r="AT281" s="154" t="e">
        <f t="shared" si="176"/>
        <v>#N/A</v>
      </c>
      <c r="AU281" s="154" t="e">
        <f t="shared" si="177"/>
        <v>#N/A</v>
      </c>
      <c r="AV281" s="164" t="e">
        <f t="shared" si="178"/>
        <v>#N/A</v>
      </c>
      <c r="AW281" s="165" t="e">
        <f t="shared" si="179"/>
        <v>#N/A</v>
      </c>
      <c r="AX281" s="154" t="e">
        <f t="shared" si="180"/>
        <v>#N/A</v>
      </c>
      <c r="AY281" s="154" t="e">
        <f t="shared" si="181"/>
        <v>#N/A</v>
      </c>
      <c r="AZ281" s="164" t="e">
        <f t="shared" si="182"/>
        <v>#N/A</v>
      </c>
      <c r="BA281" s="165" t="e">
        <f t="shared" si="183"/>
        <v>#N/A</v>
      </c>
      <c r="BB281" s="154" t="e">
        <f t="shared" si="184"/>
        <v>#N/A</v>
      </c>
      <c r="BC281" s="155" t="e">
        <f t="shared" si="185"/>
        <v>#N/A</v>
      </c>
      <c r="BD281" s="153" t="e">
        <f t="shared" si="186"/>
        <v>#N/A</v>
      </c>
      <c r="BE281" s="154" t="e">
        <f t="shared" si="187"/>
        <v>#N/A</v>
      </c>
      <c r="BF281" s="164" t="e">
        <f t="shared" si="188"/>
        <v>#N/A</v>
      </c>
      <c r="BG281" s="165" t="e">
        <f t="shared" si="189"/>
        <v>#N/A</v>
      </c>
      <c r="BH281" s="154" t="e">
        <f t="shared" si="190"/>
        <v>#N/A</v>
      </c>
      <c r="BI281" s="154" t="e">
        <f t="shared" si="191"/>
        <v>#N/A</v>
      </c>
      <c r="BJ281" s="164" t="e">
        <f t="shared" si="192"/>
        <v>#N/A</v>
      </c>
      <c r="BK281" s="165" t="e">
        <f t="shared" si="193"/>
        <v>#N/A</v>
      </c>
      <c r="BL281" s="154" t="e">
        <f t="shared" si="194"/>
        <v>#N/A</v>
      </c>
      <c r="BM281" s="154" t="e">
        <f t="shared" si="195"/>
        <v>#N/A</v>
      </c>
      <c r="BN281" s="164" t="e">
        <f t="shared" si="196"/>
        <v>#N/A</v>
      </c>
      <c r="BO281" s="165" t="e">
        <f t="shared" si="197"/>
        <v>#N/A</v>
      </c>
      <c r="BP281" s="154" t="e">
        <f t="shared" si="198"/>
        <v>#N/A</v>
      </c>
      <c r="BQ281" s="155" t="e">
        <f t="shared" si="199"/>
        <v>#N/A</v>
      </c>
      <c r="BR281" s="153" t="e">
        <f t="shared" si="200"/>
        <v>#N/A</v>
      </c>
      <c r="BS281" s="154" t="e">
        <f t="shared" si="201"/>
        <v>#N/A</v>
      </c>
      <c r="BT281" s="164" t="e">
        <f t="shared" si="202"/>
        <v>#N/A</v>
      </c>
      <c r="BU281" s="165" t="e">
        <f t="shared" si="203"/>
        <v>#N/A</v>
      </c>
      <c r="BV281" s="154" t="e">
        <f t="shared" si="204"/>
        <v>#N/A</v>
      </c>
      <c r="BW281" s="154" t="e">
        <f t="shared" si="205"/>
        <v>#N/A</v>
      </c>
      <c r="BX281" s="164" t="e">
        <f t="shared" si="206"/>
        <v>#N/A</v>
      </c>
      <c r="BY281" s="165" t="e">
        <f t="shared" si="207"/>
        <v>#N/A</v>
      </c>
      <c r="BZ281" s="154" t="e">
        <f t="shared" si="208"/>
        <v>#N/A</v>
      </c>
      <c r="CA281" s="154" t="e">
        <f t="shared" si="209"/>
        <v>#N/A</v>
      </c>
      <c r="CB281" s="164" t="e">
        <f t="shared" si="210"/>
        <v>#N/A</v>
      </c>
      <c r="CC281" s="165" t="e">
        <f t="shared" si="211"/>
        <v>#N/A</v>
      </c>
      <c r="CD281" s="154" t="e">
        <f t="shared" si="212"/>
        <v>#N/A</v>
      </c>
      <c r="CE281" s="155" t="e">
        <f t="shared" si="213"/>
        <v>#N/A</v>
      </c>
    </row>
    <row r="282" spans="2:83" s="59" customFormat="1" hidden="1" x14ac:dyDescent="0.2">
      <c r="B282" s="59" t="e">
        <f t="shared" si="216"/>
        <v>#N/A</v>
      </c>
      <c r="C282" s="67" t="e">
        <f t="shared" si="214"/>
        <v>#N/A</v>
      </c>
      <c r="D282" s="67"/>
      <c r="E282" s="67" t="e">
        <f>IF(C282&lt;&gt;" ",$B$9, " ")</f>
        <v>#N/A</v>
      </c>
      <c r="F282" s="68" t="e">
        <f>IF(C282&lt;&gt;" ",((10.4394*(($C282^1.852)/(($B$59^1.852)*(VLOOKUP($B$17,'Hidden Data'!$A$4:$E$17,(IF($B$18="SCH 40",3,IF($B$18="SCH 80",4,5))))^4.8655))*$B$16))+IF($B$15&lt;2,0,(10.4394*((($C$19/100*$C282)^1.852)/(($B$59^1.852)*(VLOOKUP($B$20,'Hidden Data'!$A$4:$E$17,(IF($B$21="SCH 40",3,IF($B$21="SCH 80",4,5))))^4.8655))*$B$19)))+IF($B$15&lt;3,0,(10.4394*((($C$22/100*$C282)^1.852)/(($B$59^1.852)*(VLOOKUP($B$23,'Hidden Data'!$A$4:$E$17,(IF($B$24="SCH 40",3,IF($B$24="SCH 80",4,5))))^4.8655))*$B$22)))+K282+L282+M282+P282+Q282+R282+S282+T282)*(1+$B$42/100), " ")</f>
        <v>#N/A</v>
      </c>
      <c r="G282" s="68" t="e">
        <f t="shared" si="215"/>
        <v>#N/A</v>
      </c>
      <c r="H282" s="68"/>
      <c r="I282" s="68" t="e">
        <f t="shared" si="149"/>
        <v>#N/A</v>
      </c>
      <c r="J282" s="68" t="e">
        <f>IF(C282&lt;&gt;" ",IF($B$48="Spider Valve",($C282/448.83*(('Spider Valve Sizing'!$B$10^2*19.64*$B$60*SQRT($B$49))/'Spider Valve Sizing'!$B$25))^2/(2*$B$60^2*(PI()/4*('Spider Valve Sizing'!$B$10/12)^2)^2*32.2),0)," ")</f>
        <v>#N/A</v>
      </c>
      <c r="K282" s="68" t="e">
        <f>IF(C282&lt;&gt;" ",(IF($B$26="No",0,(10.4394*(((1/$B$27*$C282)^1.852)/(($B$59^1.852)*(VLOOKUP($B$29,'Hidden Data'!$A$4:$E$17,(IF($B$30="SCH 40",3,IF($B$30="SCH 80",4,5))))^4.8655))*($B$28/3)))))," ")</f>
        <v>#N/A</v>
      </c>
      <c r="L282" s="67" t="e">
        <f t="shared" si="150"/>
        <v>#N/A</v>
      </c>
      <c r="M282" s="67" t="e">
        <f t="shared" si="151"/>
        <v>#N/A</v>
      </c>
      <c r="N282" s="69">
        <f>IF($B$48="Low Pressure Pipe",(IF($C282&lt;&gt;" ",($B$50*$AC$564)," ")),IF($B$48="Spider Valve",(IF($C282&lt;&gt;" ",(($B$60*(PI()/4*'Spider Valve Sizing'!$B$10^2)/144*SQRT(2*32.2*$B$49))*448.83)/(('Spider Valve Sizing'!$B$10^2*19.64*$B$60*SQRT($B$49))/'Spider Valve Sizing'!$B$25)," ")),IF(AND(OR($B$48="Non-Pressurized",$B$48="force main")=TRUE,$C$49="yes"),$F$49,NA())))</f>
        <v>30</v>
      </c>
      <c r="O282" s="68" t="e">
        <f t="shared" si="152"/>
        <v>#N/A</v>
      </c>
      <c r="P282" s="68" t="e">
        <f>IF($C282&lt;&gt;" ",IF($A$34="",0,(10.4394*((($C282*$D$34/100)^1.852)/(($B$59^1.852)*(VLOOKUP($B$34,'Hidden Data'!$A$4:$E$17,(IF($B$18="SCH 40",3,IF($B$18="SCH 80",4,5))))^4.8655))*'Hidden Data'!$E$118)))," ")</f>
        <v>#N/A</v>
      </c>
      <c r="Q282" s="68" t="e">
        <f>IF($C282&lt;&gt;" ",IF($A$35="",0,(10.4394*((($C282*$D$35/100)^1.852)/(($B$59^1.852)*(VLOOKUP($B$35,'Hidden Data'!$A$4:$E$17,(IF($B$18="SCH 40",3,IF($B$18="SCH 80",4,5))))^4.8655))*'Hidden Data'!$E$119)))," ")</f>
        <v>#N/A</v>
      </c>
      <c r="R282" s="68" t="e">
        <f>IF($C282&lt;&gt;" ",IF($A$36="",0,(10.4394*((($C282*$D$36/100)^1.852)/(($B$59^1.852)*(VLOOKUP($B$36,'Hidden Data'!$A$4:$E$17,(IF($B$18="SCH 40",3,IF($B$18="SCH 80",4,5))))^4.8655))*'Hidden Data'!$E$120)))," ")</f>
        <v>#N/A</v>
      </c>
      <c r="S282" s="68" t="e">
        <f>IF($C282&lt;&gt;" ",IF($A$37="",0,(10.4394*((($C282*$D$37/100)^1.852)/(($B$59^1.852)*(VLOOKUP($B$37,'Hidden Data'!$A$4:$E$17,(IF($B$18="SCH 40",3,IF($B$18="SCH 80",4,5))))^4.8655))*'Hidden Data'!$E$121)))," ")</f>
        <v>#N/A</v>
      </c>
      <c r="T282" s="68" t="e">
        <f>IF($C282&lt;&gt;" ",IF($A$38="",0,(10.4394*((($C282*$D$38/100)^1.852)/(($B$59^1.852)*(VLOOKUP($B$38,'Hidden Data'!$A$4:$E$17,(IF($B$18="SCH 40",3,IF($B$18="SCH 80",4,5))))^4.8655))*'Hidden Data'!$E$122)))," ")</f>
        <v>#N/A</v>
      </c>
      <c r="U282" s="67" t="e">
        <f t="shared" si="153"/>
        <v>#N/A</v>
      </c>
      <c r="V282" s="175" t="e">
        <f t="shared" si="154"/>
        <v>#N/A</v>
      </c>
      <c r="W282" s="175" t="e">
        <f t="shared" si="155"/>
        <v>#N/A</v>
      </c>
      <c r="Z282" s="141" t="e">
        <f t="shared" si="156"/>
        <v>#N/A</v>
      </c>
      <c r="AA282" s="141" t="e">
        <f t="shared" si="157"/>
        <v>#N/A</v>
      </c>
      <c r="AB282" s="153" t="e">
        <f t="shared" si="158"/>
        <v>#N/A</v>
      </c>
      <c r="AC282" s="154" t="e">
        <f t="shared" si="159"/>
        <v>#N/A</v>
      </c>
      <c r="AD282" s="164" t="e">
        <f t="shared" si="160"/>
        <v>#N/A</v>
      </c>
      <c r="AE282" s="165" t="e">
        <f t="shared" si="161"/>
        <v>#N/A</v>
      </c>
      <c r="AF282" s="154" t="e">
        <f t="shared" si="162"/>
        <v>#N/A</v>
      </c>
      <c r="AG282" s="154" t="e">
        <f t="shared" si="163"/>
        <v>#N/A</v>
      </c>
      <c r="AH282" s="164" t="e">
        <f t="shared" si="164"/>
        <v>#N/A</v>
      </c>
      <c r="AI282" s="165" t="e">
        <f t="shared" si="165"/>
        <v>#N/A</v>
      </c>
      <c r="AJ282" s="154" t="e">
        <f t="shared" si="166"/>
        <v>#N/A</v>
      </c>
      <c r="AK282" s="154" t="e">
        <f t="shared" si="167"/>
        <v>#N/A</v>
      </c>
      <c r="AL282" s="164" t="e">
        <f t="shared" si="168"/>
        <v>#N/A</v>
      </c>
      <c r="AM282" s="165" t="e">
        <f t="shared" si="169"/>
        <v>#N/A</v>
      </c>
      <c r="AN282" s="154" t="e">
        <f t="shared" si="170"/>
        <v>#N/A</v>
      </c>
      <c r="AO282" s="155" t="e">
        <f t="shared" si="171"/>
        <v>#N/A</v>
      </c>
      <c r="AP282" s="153" t="e">
        <f t="shared" si="172"/>
        <v>#N/A</v>
      </c>
      <c r="AQ282" s="154" t="e">
        <f t="shared" si="173"/>
        <v>#N/A</v>
      </c>
      <c r="AR282" s="164" t="e">
        <f t="shared" si="174"/>
        <v>#N/A</v>
      </c>
      <c r="AS282" s="165" t="e">
        <f t="shared" si="175"/>
        <v>#N/A</v>
      </c>
      <c r="AT282" s="154" t="e">
        <f t="shared" si="176"/>
        <v>#N/A</v>
      </c>
      <c r="AU282" s="154" t="e">
        <f t="shared" si="177"/>
        <v>#N/A</v>
      </c>
      <c r="AV282" s="164" t="e">
        <f t="shared" si="178"/>
        <v>#N/A</v>
      </c>
      <c r="AW282" s="165" t="e">
        <f t="shared" si="179"/>
        <v>#N/A</v>
      </c>
      <c r="AX282" s="154" t="e">
        <f t="shared" si="180"/>
        <v>#N/A</v>
      </c>
      <c r="AY282" s="154" t="e">
        <f t="shared" si="181"/>
        <v>#N/A</v>
      </c>
      <c r="AZ282" s="164" t="e">
        <f t="shared" si="182"/>
        <v>#N/A</v>
      </c>
      <c r="BA282" s="165" t="e">
        <f t="shared" si="183"/>
        <v>#N/A</v>
      </c>
      <c r="BB282" s="154" t="e">
        <f t="shared" si="184"/>
        <v>#N/A</v>
      </c>
      <c r="BC282" s="155" t="e">
        <f t="shared" si="185"/>
        <v>#N/A</v>
      </c>
      <c r="BD282" s="153" t="e">
        <f t="shared" si="186"/>
        <v>#N/A</v>
      </c>
      <c r="BE282" s="154" t="e">
        <f t="shared" si="187"/>
        <v>#N/A</v>
      </c>
      <c r="BF282" s="164" t="e">
        <f t="shared" si="188"/>
        <v>#N/A</v>
      </c>
      <c r="BG282" s="165" t="e">
        <f t="shared" si="189"/>
        <v>#N/A</v>
      </c>
      <c r="BH282" s="154" t="e">
        <f t="shared" si="190"/>
        <v>#N/A</v>
      </c>
      <c r="BI282" s="154" t="e">
        <f t="shared" si="191"/>
        <v>#N/A</v>
      </c>
      <c r="BJ282" s="164" t="e">
        <f t="shared" si="192"/>
        <v>#N/A</v>
      </c>
      <c r="BK282" s="165" t="e">
        <f t="shared" si="193"/>
        <v>#N/A</v>
      </c>
      <c r="BL282" s="154" t="e">
        <f t="shared" si="194"/>
        <v>#N/A</v>
      </c>
      <c r="BM282" s="154" t="e">
        <f t="shared" si="195"/>
        <v>#N/A</v>
      </c>
      <c r="BN282" s="164" t="e">
        <f t="shared" si="196"/>
        <v>#N/A</v>
      </c>
      <c r="BO282" s="165" t="e">
        <f t="shared" si="197"/>
        <v>#N/A</v>
      </c>
      <c r="BP282" s="154" t="e">
        <f t="shared" si="198"/>
        <v>#N/A</v>
      </c>
      <c r="BQ282" s="155" t="e">
        <f t="shared" si="199"/>
        <v>#N/A</v>
      </c>
      <c r="BR282" s="153" t="e">
        <f t="shared" si="200"/>
        <v>#N/A</v>
      </c>
      <c r="BS282" s="154" t="e">
        <f t="shared" si="201"/>
        <v>#N/A</v>
      </c>
      <c r="BT282" s="164" t="e">
        <f t="shared" si="202"/>
        <v>#N/A</v>
      </c>
      <c r="BU282" s="165" t="e">
        <f t="shared" si="203"/>
        <v>#N/A</v>
      </c>
      <c r="BV282" s="154" t="e">
        <f t="shared" si="204"/>
        <v>#N/A</v>
      </c>
      <c r="BW282" s="154" t="e">
        <f t="shared" si="205"/>
        <v>#N/A</v>
      </c>
      <c r="BX282" s="164" t="e">
        <f t="shared" si="206"/>
        <v>#N/A</v>
      </c>
      <c r="BY282" s="165" t="e">
        <f t="shared" si="207"/>
        <v>#N/A</v>
      </c>
      <c r="BZ282" s="154" t="e">
        <f t="shared" si="208"/>
        <v>#N/A</v>
      </c>
      <c r="CA282" s="154" t="e">
        <f t="shared" si="209"/>
        <v>#N/A</v>
      </c>
      <c r="CB282" s="164" t="e">
        <f t="shared" si="210"/>
        <v>#N/A</v>
      </c>
      <c r="CC282" s="165" t="e">
        <f t="shared" si="211"/>
        <v>#N/A</v>
      </c>
      <c r="CD282" s="154" t="e">
        <f t="shared" si="212"/>
        <v>#N/A</v>
      </c>
      <c r="CE282" s="155" t="e">
        <f t="shared" si="213"/>
        <v>#N/A</v>
      </c>
    </row>
    <row r="283" spans="2:83" s="59" customFormat="1" hidden="1" x14ac:dyDescent="0.2">
      <c r="B283" s="59" t="e">
        <f t="shared" si="216"/>
        <v>#N/A</v>
      </c>
      <c r="C283" s="67" t="e">
        <f t="shared" si="214"/>
        <v>#N/A</v>
      </c>
      <c r="D283" s="67"/>
      <c r="E283" s="67" t="e">
        <f>IF(C283&lt;&gt;" ",$B$9, " ")</f>
        <v>#N/A</v>
      </c>
      <c r="F283" s="68" t="e">
        <f>IF(C283&lt;&gt;" ",((10.4394*(($C283^1.852)/(($B$59^1.852)*(VLOOKUP($B$17,'Hidden Data'!$A$4:$E$17,(IF($B$18="SCH 40",3,IF($B$18="SCH 80",4,5))))^4.8655))*$B$16))+IF($B$15&lt;2,0,(10.4394*((($C$19/100*$C283)^1.852)/(($B$59^1.852)*(VLOOKUP($B$20,'Hidden Data'!$A$4:$E$17,(IF($B$21="SCH 40",3,IF($B$21="SCH 80",4,5))))^4.8655))*$B$19)))+IF($B$15&lt;3,0,(10.4394*((($C$22/100*$C283)^1.852)/(($B$59^1.852)*(VLOOKUP($B$23,'Hidden Data'!$A$4:$E$17,(IF($B$24="SCH 40",3,IF($B$24="SCH 80",4,5))))^4.8655))*$B$22)))+K283+L283+M283+P283+Q283+R283+S283+T283)*(1+$B$42/100), " ")</f>
        <v>#N/A</v>
      </c>
      <c r="G283" s="68" t="e">
        <f t="shared" si="215"/>
        <v>#N/A</v>
      </c>
      <c r="H283" s="68"/>
      <c r="I283" s="68" t="e">
        <f t="shared" si="149"/>
        <v>#N/A</v>
      </c>
      <c r="J283" s="68" t="e">
        <f>IF(C283&lt;&gt;" ",IF($B$48="Spider Valve",($C283/448.83*(('Spider Valve Sizing'!$B$10^2*19.64*$B$60*SQRT($B$49))/'Spider Valve Sizing'!$B$25))^2/(2*$B$60^2*(PI()/4*('Spider Valve Sizing'!$B$10/12)^2)^2*32.2),0)," ")</f>
        <v>#N/A</v>
      </c>
      <c r="K283" s="68" t="e">
        <f>IF(C283&lt;&gt;" ",(IF($B$26="No",0,(10.4394*(((1/$B$27*$C283)^1.852)/(($B$59^1.852)*(VLOOKUP($B$29,'Hidden Data'!$A$4:$E$17,(IF($B$30="SCH 40",3,IF($B$30="SCH 80",4,5))))^4.8655))*($B$28/3)))))," ")</f>
        <v>#N/A</v>
      </c>
      <c r="L283" s="67" t="e">
        <f t="shared" si="150"/>
        <v>#N/A</v>
      </c>
      <c r="M283" s="67" t="e">
        <f t="shared" si="151"/>
        <v>#N/A</v>
      </c>
      <c r="N283" s="69">
        <f>IF($B$48="Low Pressure Pipe",(IF($C283&lt;&gt;" ",($B$50*$AC$564)," ")),IF($B$48="Spider Valve",(IF($C283&lt;&gt;" ",(($B$60*(PI()/4*'Spider Valve Sizing'!$B$10^2)/144*SQRT(2*32.2*$B$49))*448.83)/(('Spider Valve Sizing'!$B$10^2*19.64*$B$60*SQRT($B$49))/'Spider Valve Sizing'!$B$25)," ")),IF(AND(OR($B$48="Non-Pressurized",$B$48="force main")=TRUE,$C$49="yes"),$F$49,NA())))</f>
        <v>30</v>
      </c>
      <c r="O283" s="68" t="e">
        <f t="shared" si="152"/>
        <v>#N/A</v>
      </c>
      <c r="P283" s="68" t="e">
        <f>IF($C283&lt;&gt;" ",IF($A$34="",0,(10.4394*((($C283*$D$34/100)^1.852)/(($B$59^1.852)*(VLOOKUP($B$34,'Hidden Data'!$A$4:$E$17,(IF($B$18="SCH 40",3,IF($B$18="SCH 80",4,5))))^4.8655))*'Hidden Data'!$E$118)))," ")</f>
        <v>#N/A</v>
      </c>
      <c r="Q283" s="68" t="e">
        <f>IF($C283&lt;&gt;" ",IF($A$35="",0,(10.4394*((($C283*$D$35/100)^1.852)/(($B$59^1.852)*(VLOOKUP($B$35,'Hidden Data'!$A$4:$E$17,(IF($B$18="SCH 40",3,IF($B$18="SCH 80",4,5))))^4.8655))*'Hidden Data'!$E$119)))," ")</f>
        <v>#N/A</v>
      </c>
      <c r="R283" s="68" t="e">
        <f>IF($C283&lt;&gt;" ",IF($A$36="",0,(10.4394*((($C283*$D$36/100)^1.852)/(($B$59^1.852)*(VLOOKUP($B$36,'Hidden Data'!$A$4:$E$17,(IF($B$18="SCH 40",3,IF($B$18="SCH 80",4,5))))^4.8655))*'Hidden Data'!$E$120)))," ")</f>
        <v>#N/A</v>
      </c>
      <c r="S283" s="68" t="e">
        <f>IF($C283&lt;&gt;" ",IF($A$37="",0,(10.4394*((($C283*$D$37/100)^1.852)/(($B$59^1.852)*(VLOOKUP($B$37,'Hidden Data'!$A$4:$E$17,(IF($B$18="SCH 40",3,IF($B$18="SCH 80",4,5))))^4.8655))*'Hidden Data'!$E$121)))," ")</f>
        <v>#N/A</v>
      </c>
      <c r="T283" s="68" t="e">
        <f>IF($C283&lt;&gt;" ",IF($A$38="",0,(10.4394*((($C283*$D$38/100)^1.852)/(($B$59^1.852)*(VLOOKUP($B$38,'Hidden Data'!$A$4:$E$17,(IF($B$18="SCH 40",3,IF($B$18="SCH 80",4,5))))^4.8655))*'Hidden Data'!$E$122)))," ")</f>
        <v>#N/A</v>
      </c>
      <c r="U283" s="67" t="e">
        <f t="shared" si="153"/>
        <v>#N/A</v>
      </c>
      <c r="V283" s="175" t="e">
        <f t="shared" si="154"/>
        <v>#N/A</v>
      </c>
      <c r="W283" s="175" t="e">
        <f t="shared" si="155"/>
        <v>#N/A</v>
      </c>
      <c r="Z283" s="141" t="e">
        <f t="shared" si="156"/>
        <v>#N/A</v>
      </c>
      <c r="AA283" s="141" t="e">
        <f t="shared" si="157"/>
        <v>#N/A</v>
      </c>
      <c r="AB283" s="153" t="e">
        <f t="shared" si="158"/>
        <v>#N/A</v>
      </c>
      <c r="AC283" s="154" t="e">
        <f t="shared" si="159"/>
        <v>#N/A</v>
      </c>
      <c r="AD283" s="164" t="e">
        <f t="shared" si="160"/>
        <v>#N/A</v>
      </c>
      <c r="AE283" s="165" t="e">
        <f t="shared" si="161"/>
        <v>#N/A</v>
      </c>
      <c r="AF283" s="154" t="e">
        <f t="shared" si="162"/>
        <v>#N/A</v>
      </c>
      <c r="AG283" s="154" t="e">
        <f t="shared" si="163"/>
        <v>#N/A</v>
      </c>
      <c r="AH283" s="164" t="e">
        <f t="shared" si="164"/>
        <v>#N/A</v>
      </c>
      <c r="AI283" s="165" t="e">
        <f t="shared" si="165"/>
        <v>#N/A</v>
      </c>
      <c r="AJ283" s="154" t="e">
        <f t="shared" si="166"/>
        <v>#N/A</v>
      </c>
      <c r="AK283" s="154" t="e">
        <f t="shared" si="167"/>
        <v>#N/A</v>
      </c>
      <c r="AL283" s="164" t="e">
        <f t="shared" si="168"/>
        <v>#N/A</v>
      </c>
      <c r="AM283" s="165" t="e">
        <f t="shared" si="169"/>
        <v>#N/A</v>
      </c>
      <c r="AN283" s="154" t="e">
        <f t="shared" si="170"/>
        <v>#N/A</v>
      </c>
      <c r="AO283" s="155" t="e">
        <f t="shared" si="171"/>
        <v>#N/A</v>
      </c>
      <c r="AP283" s="153" t="e">
        <f t="shared" si="172"/>
        <v>#N/A</v>
      </c>
      <c r="AQ283" s="154" t="e">
        <f t="shared" si="173"/>
        <v>#N/A</v>
      </c>
      <c r="AR283" s="164" t="e">
        <f t="shared" si="174"/>
        <v>#N/A</v>
      </c>
      <c r="AS283" s="165" t="e">
        <f t="shared" si="175"/>
        <v>#N/A</v>
      </c>
      <c r="AT283" s="154" t="e">
        <f t="shared" si="176"/>
        <v>#N/A</v>
      </c>
      <c r="AU283" s="154" t="e">
        <f t="shared" si="177"/>
        <v>#N/A</v>
      </c>
      <c r="AV283" s="164" t="e">
        <f t="shared" si="178"/>
        <v>#N/A</v>
      </c>
      <c r="AW283" s="165" t="e">
        <f t="shared" si="179"/>
        <v>#N/A</v>
      </c>
      <c r="AX283" s="154" t="e">
        <f t="shared" si="180"/>
        <v>#N/A</v>
      </c>
      <c r="AY283" s="154" t="e">
        <f t="shared" si="181"/>
        <v>#N/A</v>
      </c>
      <c r="AZ283" s="164" t="e">
        <f t="shared" si="182"/>
        <v>#N/A</v>
      </c>
      <c r="BA283" s="165" t="e">
        <f t="shared" si="183"/>
        <v>#N/A</v>
      </c>
      <c r="BB283" s="154" t="e">
        <f t="shared" si="184"/>
        <v>#N/A</v>
      </c>
      <c r="BC283" s="155" t="e">
        <f t="shared" si="185"/>
        <v>#N/A</v>
      </c>
      <c r="BD283" s="153" t="e">
        <f t="shared" si="186"/>
        <v>#N/A</v>
      </c>
      <c r="BE283" s="154" t="e">
        <f t="shared" si="187"/>
        <v>#N/A</v>
      </c>
      <c r="BF283" s="164" t="e">
        <f t="shared" si="188"/>
        <v>#N/A</v>
      </c>
      <c r="BG283" s="165" t="e">
        <f t="shared" si="189"/>
        <v>#N/A</v>
      </c>
      <c r="BH283" s="154" t="e">
        <f t="shared" si="190"/>
        <v>#N/A</v>
      </c>
      <c r="BI283" s="154" t="e">
        <f t="shared" si="191"/>
        <v>#N/A</v>
      </c>
      <c r="BJ283" s="164" t="e">
        <f t="shared" si="192"/>
        <v>#N/A</v>
      </c>
      <c r="BK283" s="165" t="e">
        <f t="shared" si="193"/>
        <v>#N/A</v>
      </c>
      <c r="BL283" s="154" t="e">
        <f t="shared" si="194"/>
        <v>#N/A</v>
      </c>
      <c r="BM283" s="154" t="e">
        <f t="shared" si="195"/>
        <v>#N/A</v>
      </c>
      <c r="BN283" s="164" t="e">
        <f t="shared" si="196"/>
        <v>#N/A</v>
      </c>
      <c r="BO283" s="165" t="e">
        <f t="shared" si="197"/>
        <v>#N/A</v>
      </c>
      <c r="BP283" s="154" t="e">
        <f t="shared" si="198"/>
        <v>#N/A</v>
      </c>
      <c r="BQ283" s="155" t="e">
        <f t="shared" si="199"/>
        <v>#N/A</v>
      </c>
      <c r="BR283" s="153" t="e">
        <f t="shared" si="200"/>
        <v>#N/A</v>
      </c>
      <c r="BS283" s="154" t="e">
        <f t="shared" si="201"/>
        <v>#N/A</v>
      </c>
      <c r="BT283" s="164" t="e">
        <f t="shared" si="202"/>
        <v>#N/A</v>
      </c>
      <c r="BU283" s="165" t="e">
        <f t="shared" si="203"/>
        <v>#N/A</v>
      </c>
      <c r="BV283" s="154" t="e">
        <f t="shared" si="204"/>
        <v>#N/A</v>
      </c>
      <c r="BW283" s="154" t="e">
        <f t="shared" si="205"/>
        <v>#N/A</v>
      </c>
      <c r="BX283" s="164" t="e">
        <f t="shared" si="206"/>
        <v>#N/A</v>
      </c>
      <c r="BY283" s="165" t="e">
        <f t="shared" si="207"/>
        <v>#N/A</v>
      </c>
      <c r="BZ283" s="154" t="e">
        <f t="shared" si="208"/>
        <v>#N/A</v>
      </c>
      <c r="CA283" s="154" t="e">
        <f t="shared" si="209"/>
        <v>#N/A</v>
      </c>
      <c r="CB283" s="164" t="e">
        <f t="shared" si="210"/>
        <v>#N/A</v>
      </c>
      <c r="CC283" s="165" t="e">
        <f t="shared" si="211"/>
        <v>#N/A</v>
      </c>
      <c r="CD283" s="154" t="e">
        <f t="shared" si="212"/>
        <v>#N/A</v>
      </c>
      <c r="CE283" s="155" t="e">
        <f t="shared" si="213"/>
        <v>#N/A</v>
      </c>
    </row>
    <row r="284" spans="2:83" s="59" customFormat="1" hidden="1" x14ac:dyDescent="0.2">
      <c r="B284" s="59" t="e">
        <f t="shared" si="216"/>
        <v>#N/A</v>
      </c>
      <c r="C284" s="67" t="e">
        <f t="shared" si="214"/>
        <v>#N/A</v>
      </c>
      <c r="D284" s="67"/>
      <c r="E284" s="67" t="e">
        <f>IF(C284&lt;&gt;" ",$B$9, " ")</f>
        <v>#N/A</v>
      </c>
      <c r="F284" s="68" t="e">
        <f>IF(C284&lt;&gt;" ",((10.4394*(($C284^1.852)/(($B$59^1.852)*(VLOOKUP($B$17,'Hidden Data'!$A$4:$E$17,(IF($B$18="SCH 40",3,IF($B$18="SCH 80",4,5))))^4.8655))*$B$16))+IF($B$15&lt;2,0,(10.4394*((($C$19/100*$C284)^1.852)/(($B$59^1.852)*(VLOOKUP($B$20,'Hidden Data'!$A$4:$E$17,(IF($B$21="SCH 40",3,IF($B$21="SCH 80",4,5))))^4.8655))*$B$19)))+IF($B$15&lt;3,0,(10.4394*((($C$22/100*$C284)^1.852)/(($B$59^1.852)*(VLOOKUP($B$23,'Hidden Data'!$A$4:$E$17,(IF($B$24="SCH 40",3,IF($B$24="SCH 80",4,5))))^4.8655))*$B$22)))+K284+L284+M284+P284+Q284+R284+S284+T284)*(1+$B$42/100), " ")</f>
        <v>#N/A</v>
      </c>
      <c r="G284" s="68" t="e">
        <f t="shared" si="215"/>
        <v>#N/A</v>
      </c>
      <c r="H284" s="68"/>
      <c r="I284" s="68" t="e">
        <f t="shared" si="149"/>
        <v>#N/A</v>
      </c>
      <c r="J284" s="68" t="e">
        <f>IF(C284&lt;&gt;" ",IF($B$48="Spider Valve",($C284/448.83*(('Spider Valve Sizing'!$B$10^2*19.64*$B$60*SQRT($B$49))/'Spider Valve Sizing'!$B$25))^2/(2*$B$60^2*(PI()/4*('Spider Valve Sizing'!$B$10/12)^2)^2*32.2),0)," ")</f>
        <v>#N/A</v>
      </c>
      <c r="K284" s="68" t="e">
        <f>IF(C284&lt;&gt;" ",(IF($B$26="No",0,(10.4394*(((1/$B$27*$C284)^1.852)/(($B$59^1.852)*(VLOOKUP($B$29,'Hidden Data'!$A$4:$E$17,(IF($B$30="SCH 40",3,IF($B$30="SCH 80",4,5))))^4.8655))*($B$28/3)))))," ")</f>
        <v>#N/A</v>
      </c>
      <c r="L284" s="67" t="e">
        <f t="shared" si="150"/>
        <v>#N/A</v>
      </c>
      <c r="M284" s="67" t="e">
        <f t="shared" si="151"/>
        <v>#N/A</v>
      </c>
      <c r="N284" s="69">
        <f>IF($B$48="Low Pressure Pipe",(IF($C284&lt;&gt;" ",($B$50*$AC$564)," ")),IF($B$48="Spider Valve",(IF($C284&lt;&gt;" ",(($B$60*(PI()/4*'Spider Valve Sizing'!$B$10^2)/144*SQRT(2*32.2*$B$49))*448.83)/(('Spider Valve Sizing'!$B$10^2*19.64*$B$60*SQRT($B$49))/'Spider Valve Sizing'!$B$25)," ")),IF(AND(OR($B$48="Non-Pressurized",$B$48="force main")=TRUE,$C$49="yes"),$F$49,NA())))</f>
        <v>30</v>
      </c>
      <c r="O284" s="68" t="e">
        <f t="shared" si="152"/>
        <v>#N/A</v>
      </c>
      <c r="P284" s="68" t="e">
        <f>IF($C284&lt;&gt;" ",IF($A$34="",0,(10.4394*((($C284*$D$34/100)^1.852)/(($B$59^1.852)*(VLOOKUP($B$34,'Hidden Data'!$A$4:$E$17,(IF($B$18="SCH 40",3,IF($B$18="SCH 80",4,5))))^4.8655))*'Hidden Data'!$E$118)))," ")</f>
        <v>#N/A</v>
      </c>
      <c r="Q284" s="68" t="e">
        <f>IF($C284&lt;&gt;" ",IF($A$35="",0,(10.4394*((($C284*$D$35/100)^1.852)/(($B$59^1.852)*(VLOOKUP($B$35,'Hidden Data'!$A$4:$E$17,(IF($B$18="SCH 40",3,IF($B$18="SCH 80",4,5))))^4.8655))*'Hidden Data'!$E$119)))," ")</f>
        <v>#N/A</v>
      </c>
      <c r="R284" s="68" t="e">
        <f>IF($C284&lt;&gt;" ",IF($A$36="",0,(10.4394*((($C284*$D$36/100)^1.852)/(($B$59^1.852)*(VLOOKUP($B$36,'Hidden Data'!$A$4:$E$17,(IF($B$18="SCH 40",3,IF($B$18="SCH 80",4,5))))^4.8655))*'Hidden Data'!$E$120)))," ")</f>
        <v>#N/A</v>
      </c>
      <c r="S284" s="68" t="e">
        <f>IF($C284&lt;&gt;" ",IF($A$37="",0,(10.4394*((($C284*$D$37/100)^1.852)/(($B$59^1.852)*(VLOOKUP($B$37,'Hidden Data'!$A$4:$E$17,(IF($B$18="SCH 40",3,IF($B$18="SCH 80",4,5))))^4.8655))*'Hidden Data'!$E$121)))," ")</f>
        <v>#N/A</v>
      </c>
      <c r="T284" s="68" t="e">
        <f>IF($C284&lt;&gt;" ",IF($A$38="",0,(10.4394*((($C284*$D$38/100)^1.852)/(($B$59^1.852)*(VLOOKUP($B$38,'Hidden Data'!$A$4:$E$17,(IF($B$18="SCH 40",3,IF($B$18="SCH 80",4,5))))^4.8655))*'Hidden Data'!$E$122)))," ")</f>
        <v>#N/A</v>
      </c>
      <c r="U284" s="67" t="e">
        <f t="shared" si="153"/>
        <v>#N/A</v>
      </c>
      <c r="V284" s="175" t="e">
        <f t="shared" si="154"/>
        <v>#N/A</v>
      </c>
      <c r="W284" s="175" t="e">
        <f t="shared" si="155"/>
        <v>#N/A</v>
      </c>
      <c r="Z284" s="141" t="e">
        <f t="shared" si="156"/>
        <v>#N/A</v>
      </c>
      <c r="AA284" s="141" t="e">
        <f t="shared" si="157"/>
        <v>#N/A</v>
      </c>
      <c r="AB284" s="153" t="e">
        <f t="shared" si="158"/>
        <v>#N/A</v>
      </c>
      <c r="AC284" s="154" t="e">
        <f t="shared" si="159"/>
        <v>#N/A</v>
      </c>
      <c r="AD284" s="164" t="e">
        <f t="shared" si="160"/>
        <v>#N/A</v>
      </c>
      <c r="AE284" s="165" t="e">
        <f t="shared" si="161"/>
        <v>#N/A</v>
      </c>
      <c r="AF284" s="154" t="e">
        <f t="shared" si="162"/>
        <v>#N/A</v>
      </c>
      <c r="AG284" s="154" t="e">
        <f t="shared" si="163"/>
        <v>#N/A</v>
      </c>
      <c r="AH284" s="164" t="e">
        <f t="shared" si="164"/>
        <v>#N/A</v>
      </c>
      <c r="AI284" s="165" t="e">
        <f t="shared" si="165"/>
        <v>#N/A</v>
      </c>
      <c r="AJ284" s="154" t="e">
        <f t="shared" si="166"/>
        <v>#N/A</v>
      </c>
      <c r="AK284" s="154" t="e">
        <f t="shared" si="167"/>
        <v>#N/A</v>
      </c>
      <c r="AL284" s="164" t="e">
        <f t="shared" si="168"/>
        <v>#N/A</v>
      </c>
      <c r="AM284" s="165" t="e">
        <f t="shared" si="169"/>
        <v>#N/A</v>
      </c>
      <c r="AN284" s="154" t="e">
        <f t="shared" si="170"/>
        <v>#N/A</v>
      </c>
      <c r="AO284" s="155" t="e">
        <f t="shared" si="171"/>
        <v>#N/A</v>
      </c>
      <c r="AP284" s="153" t="e">
        <f t="shared" si="172"/>
        <v>#N/A</v>
      </c>
      <c r="AQ284" s="154" t="e">
        <f t="shared" si="173"/>
        <v>#N/A</v>
      </c>
      <c r="AR284" s="164" t="e">
        <f t="shared" si="174"/>
        <v>#N/A</v>
      </c>
      <c r="AS284" s="165" t="e">
        <f t="shared" si="175"/>
        <v>#N/A</v>
      </c>
      <c r="AT284" s="154" t="e">
        <f t="shared" si="176"/>
        <v>#N/A</v>
      </c>
      <c r="AU284" s="154" t="e">
        <f t="shared" si="177"/>
        <v>#N/A</v>
      </c>
      <c r="AV284" s="164" t="e">
        <f t="shared" si="178"/>
        <v>#N/A</v>
      </c>
      <c r="AW284" s="165" t="e">
        <f t="shared" si="179"/>
        <v>#N/A</v>
      </c>
      <c r="AX284" s="154" t="e">
        <f t="shared" si="180"/>
        <v>#N/A</v>
      </c>
      <c r="AY284" s="154" t="e">
        <f t="shared" si="181"/>
        <v>#N/A</v>
      </c>
      <c r="AZ284" s="164" t="e">
        <f t="shared" si="182"/>
        <v>#N/A</v>
      </c>
      <c r="BA284" s="165" t="e">
        <f t="shared" si="183"/>
        <v>#N/A</v>
      </c>
      <c r="BB284" s="154" t="e">
        <f t="shared" si="184"/>
        <v>#N/A</v>
      </c>
      <c r="BC284" s="155" t="e">
        <f t="shared" si="185"/>
        <v>#N/A</v>
      </c>
      <c r="BD284" s="153" t="e">
        <f t="shared" si="186"/>
        <v>#N/A</v>
      </c>
      <c r="BE284" s="154" t="e">
        <f t="shared" si="187"/>
        <v>#N/A</v>
      </c>
      <c r="BF284" s="164" t="e">
        <f t="shared" si="188"/>
        <v>#N/A</v>
      </c>
      <c r="BG284" s="165" t="e">
        <f t="shared" si="189"/>
        <v>#N/A</v>
      </c>
      <c r="BH284" s="154" t="e">
        <f t="shared" si="190"/>
        <v>#N/A</v>
      </c>
      <c r="BI284" s="154" t="e">
        <f t="shared" si="191"/>
        <v>#N/A</v>
      </c>
      <c r="BJ284" s="164" t="e">
        <f t="shared" si="192"/>
        <v>#N/A</v>
      </c>
      <c r="BK284" s="165" t="e">
        <f t="shared" si="193"/>
        <v>#N/A</v>
      </c>
      <c r="BL284" s="154" t="e">
        <f t="shared" si="194"/>
        <v>#N/A</v>
      </c>
      <c r="BM284" s="154" t="e">
        <f t="shared" si="195"/>
        <v>#N/A</v>
      </c>
      <c r="BN284" s="164" t="e">
        <f t="shared" si="196"/>
        <v>#N/A</v>
      </c>
      <c r="BO284" s="165" t="e">
        <f t="shared" si="197"/>
        <v>#N/A</v>
      </c>
      <c r="BP284" s="154" t="e">
        <f t="shared" si="198"/>
        <v>#N/A</v>
      </c>
      <c r="BQ284" s="155" t="e">
        <f t="shared" si="199"/>
        <v>#N/A</v>
      </c>
      <c r="BR284" s="153" t="e">
        <f t="shared" si="200"/>
        <v>#N/A</v>
      </c>
      <c r="BS284" s="154" t="e">
        <f t="shared" si="201"/>
        <v>#N/A</v>
      </c>
      <c r="BT284" s="164" t="e">
        <f t="shared" si="202"/>
        <v>#N/A</v>
      </c>
      <c r="BU284" s="165" t="e">
        <f t="shared" si="203"/>
        <v>#N/A</v>
      </c>
      <c r="BV284" s="154" t="e">
        <f t="shared" si="204"/>
        <v>#N/A</v>
      </c>
      <c r="BW284" s="154" t="e">
        <f t="shared" si="205"/>
        <v>#N/A</v>
      </c>
      <c r="BX284" s="164" t="e">
        <f t="shared" si="206"/>
        <v>#N/A</v>
      </c>
      <c r="BY284" s="165" t="e">
        <f t="shared" si="207"/>
        <v>#N/A</v>
      </c>
      <c r="BZ284" s="154" t="e">
        <f t="shared" si="208"/>
        <v>#N/A</v>
      </c>
      <c r="CA284" s="154" t="e">
        <f t="shared" si="209"/>
        <v>#N/A</v>
      </c>
      <c r="CB284" s="164" t="e">
        <f t="shared" si="210"/>
        <v>#N/A</v>
      </c>
      <c r="CC284" s="165" t="e">
        <f t="shared" si="211"/>
        <v>#N/A</v>
      </c>
      <c r="CD284" s="154" t="e">
        <f t="shared" si="212"/>
        <v>#N/A</v>
      </c>
      <c r="CE284" s="155" t="e">
        <f t="shared" si="213"/>
        <v>#N/A</v>
      </c>
    </row>
    <row r="285" spans="2:83" s="59" customFormat="1" hidden="1" x14ac:dyDescent="0.2">
      <c r="B285" s="59" t="e">
        <f t="shared" si="216"/>
        <v>#N/A</v>
      </c>
      <c r="C285" s="67" t="e">
        <f t="shared" si="214"/>
        <v>#N/A</v>
      </c>
      <c r="D285" s="67"/>
      <c r="E285" s="67" t="e">
        <f>IF(C285&lt;&gt;" ",$B$9, " ")</f>
        <v>#N/A</v>
      </c>
      <c r="F285" s="68" t="e">
        <f>IF(C285&lt;&gt;" ",((10.4394*(($C285^1.852)/(($B$59^1.852)*(VLOOKUP($B$17,'Hidden Data'!$A$4:$E$17,(IF($B$18="SCH 40",3,IF($B$18="SCH 80",4,5))))^4.8655))*$B$16))+IF($B$15&lt;2,0,(10.4394*((($C$19/100*$C285)^1.852)/(($B$59^1.852)*(VLOOKUP($B$20,'Hidden Data'!$A$4:$E$17,(IF($B$21="SCH 40",3,IF($B$21="SCH 80",4,5))))^4.8655))*$B$19)))+IF($B$15&lt;3,0,(10.4394*((($C$22/100*$C285)^1.852)/(($B$59^1.852)*(VLOOKUP($B$23,'Hidden Data'!$A$4:$E$17,(IF($B$24="SCH 40",3,IF($B$24="SCH 80",4,5))))^4.8655))*$B$22)))+K285+L285+M285+P285+Q285+R285+S285+T285)*(1+$B$42/100), " ")</f>
        <v>#N/A</v>
      </c>
      <c r="G285" s="68" t="e">
        <f t="shared" si="215"/>
        <v>#N/A</v>
      </c>
      <c r="H285" s="68"/>
      <c r="I285" s="68" t="e">
        <f t="shared" si="149"/>
        <v>#N/A</v>
      </c>
      <c r="J285" s="68" t="e">
        <f>IF(C285&lt;&gt;" ",IF($B$48="Spider Valve",($C285/448.83*(('Spider Valve Sizing'!$B$10^2*19.64*$B$60*SQRT($B$49))/'Spider Valve Sizing'!$B$25))^2/(2*$B$60^2*(PI()/4*('Spider Valve Sizing'!$B$10/12)^2)^2*32.2),0)," ")</f>
        <v>#N/A</v>
      </c>
      <c r="K285" s="68" t="e">
        <f>IF(C285&lt;&gt;" ",(IF($B$26="No",0,(10.4394*(((1/$B$27*$C285)^1.852)/(($B$59^1.852)*(VLOOKUP($B$29,'Hidden Data'!$A$4:$E$17,(IF($B$30="SCH 40",3,IF($B$30="SCH 80",4,5))))^4.8655))*($B$28/3)))))," ")</f>
        <v>#N/A</v>
      </c>
      <c r="L285" s="67" t="e">
        <f t="shared" si="150"/>
        <v>#N/A</v>
      </c>
      <c r="M285" s="67" t="e">
        <f t="shared" si="151"/>
        <v>#N/A</v>
      </c>
      <c r="N285" s="69">
        <f>IF($B$48="Low Pressure Pipe",(IF($C285&lt;&gt;" ",($B$50*$AC$564)," ")),IF($B$48="Spider Valve",(IF($C285&lt;&gt;" ",(($B$60*(PI()/4*'Spider Valve Sizing'!$B$10^2)/144*SQRT(2*32.2*$B$49))*448.83)/(('Spider Valve Sizing'!$B$10^2*19.64*$B$60*SQRT($B$49))/'Spider Valve Sizing'!$B$25)," ")),IF(AND(OR($B$48="Non-Pressurized",$B$48="force main")=TRUE,$C$49="yes"),$F$49,NA())))</f>
        <v>30</v>
      </c>
      <c r="O285" s="68" t="e">
        <f t="shared" si="152"/>
        <v>#N/A</v>
      </c>
      <c r="P285" s="68" t="e">
        <f>IF($C285&lt;&gt;" ",IF($A$34="",0,(10.4394*((($C285*$D$34/100)^1.852)/(($B$59^1.852)*(VLOOKUP($B$34,'Hidden Data'!$A$4:$E$17,(IF($B$18="SCH 40",3,IF($B$18="SCH 80",4,5))))^4.8655))*'Hidden Data'!$E$118)))," ")</f>
        <v>#N/A</v>
      </c>
      <c r="Q285" s="68" t="e">
        <f>IF($C285&lt;&gt;" ",IF($A$35="",0,(10.4394*((($C285*$D$35/100)^1.852)/(($B$59^1.852)*(VLOOKUP($B$35,'Hidden Data'!$A$4:$E$17,(IF($B$18="SCH 40",3,IF($B$18="SCH 80",4,5))))^4.8655))*'Hidden Data'!$E$119)))," ")</f>
        <v>#N/A</v>
      </c>
      <c r="R285" s="68" t="e">
        <f>IF($C285&lt;&gt;" ",IF($A$36="",0,(10.4394*((($C285*$D$36/100)^1.852)/(($B$59^1.852)*(VLOOKUP($B$36,'Hidden Data'!$A$4:$E$17,(IF($B$18="SCH 40",3,IF($B$18="SCH 80",4,5))))^4.8655))*'Hidden Data'!$E$120)))," ")</f>
        <v>#N/A</v>
      </c>
      <c r="S285" s="68" t="e">
        <f>IF($C285&lt;&gt;" ",IF($A$37="",0,(10.4394*((($C285*$D$37/100)^1.852)/(($B$59^1.852)*(VLOOKUP($B$37,'Hidden Data'!$A$4:$E$17,(IF($B$18="SCH 40",3,IF($B$18="SCH 80",4,5))))^4.8655))*'Hidden Data'!$E$121)))," ")</f>
        <v>#N/A</v>
      </c>
      <c r="T285" s="68" t="e">
        <f>IF($C285&lt;&gt;" ",IF($A$38="",0,(10.4394*((($C285*$D$38/100)^1.852)/(($B$59^1.852)*(VLOOKUP($B$38,'Hidden Data'!$A$4:$E$17,(IF($B$18="SCH 40",3,IF($B$18="SCH 80",4,5))))^4.8655))*'Hidden Data'!$E$122)))," ")</f>
        <v>#N/A</v>
      </c>
      <c r="U285" s="67" t="e">
        <f t="shared" si="153"/>
        <v>#N/A</v>
      </c>
      <c r="V285" s="175" t="e">
        <f t="shared" si="154"/>
        <v>#N/A</v>
      </c>
      <c r="W285" s="175" t="e">
        <f t="shared" si="155"/>
        <v>#N/A</v>
      </c>
      <c r="Z285" s="141" t="e">
        <f t="shared" si="156"/>
        <v>#N/A</v>
      </c>
      <c r="AA285" s="141" t="e">
        <f t="shared" si="157"/>
        <v>#N/A</v>
      </c>
      <c r="AB285" s="153" t="e">
        <f t="shared" si="158"/>
        <v>#N/A</v>
      </c>
      <c r="AC285" s="154" t="e">
        <f t="shared" si="159"/>
        <v>#N/A</v>
      </c>
      <c r="AD285" s="164" t="e">
        <f t="shared" si="160"/>
        <v>#N/A</v>
      </c>
      <c r="AE285" s="165" t="e">
        <f t="shared" si="161"/>
        <v>#N/A</v>
      </c>
      <c r="AF285" s="154" t="e">
        <f t="shared" si="162"/>
        <v>#N/A</v>
      </c>
      <c r="AG285" s="154" t="e">
        <f t="shared" si="163"/>
        <v>#N/A</v>
      </c>
      <c r="AH285" s="164" t="e">
        <f t="shared" si="164"/>
        <v>#N/A</v>
      </c>
      <c r="AI285" s="165" t="e">
        <f t="shared" si="165"/>
        <v>#N/A</v>
      </c>
      <c r="AJ285" s="154" t="e">
        <f t="shared" si="166"/>
        <v>#N/A</v>
      </c>
      <c r="AK285" s="154" t="e">
        <f t="shared" si="167"/>
        <v>#N/A</v>
      </c>
      <c r="AL285" s="164" t="e">
        <f t="shared" si="168"/>
        <v>#N/A</v>
      </c>
      <c r="AM285" s="165" t="e">
        <f t="shared" si="169"/>
        <v>#N/A</v>
      </c>
      <c r="AN285" s="154" t="e">
        <f t="shared" si="170"/>
        <v>#N/A</v>
      </c>
      <c r="AO285" s="155" t="e">
        <f t="shared" si="171"/>
        <v>#N/A</v>
      </c>
      <c r="AP285" s="153" t="e">
        <f t="shared" si="172"/>
        <v>#N/A</v>
      </c>
      <c r="AQ285" s="154" t="e">
        <f t="shared" si="173"/>
        <v>#N/A</v>
      </c>
      <c r="AR285" s="164" t="e">
        <f t="shared" si="174"/>
        <v>#N/A</v>
      </c>
      <c r="AS285" s="165" t="e">
        <f t="shared" si="175"/>
        <v>#N/A</v>
      </c>
      <c r="AT285" s="154" t="e">
        <f t="shared" si="176"/>
        <v>#N/A</v>
      </c>
      <c r="AU285" s="154" t="e">
        <f t="shared" si="177"/>
        <v>#N/A</v>
      </c>
      <c r="AV285" s="164" t="e">
        <f t="shared" si="178"/>
        <v>#N/A</v>
      </c>
      <c r="AW285" s="165" t="e">
        <f t="shared" si="179"/>
        <v>#N/A</v>
      </c>
      <c r="AX285" s="154" t="e">
        <f t="shared" si="180"/>
        <v>#N/A</v>
      </c>
      <c r="AY285" s="154" t="e">
        <f t="shared" si="181"/>
        <v>#N/A</v>
      </c>
      <c r="AZ285" s="164" t="e">
        <f t="shared" si="182"/>
        <v>#N/A</v>
      </c>
      <c r="BA285" s="165" t="e">
        <f t="shared" si="183"/>
        <v>#N/A</v>
      </c>
      <c r="BB285" s="154" t="e">
        <f t="shared" si="184"/>
        <v>#N/A</v>
      </c>
      <c r="BC285" s="155" t="e">
        <f t="shared" si="185"/>
        <v>#N/A</v>
      </c>
      <c r="BD285" s="153" t="e">
        <f t="shared" si="186"/>
        <v>#N/A</v>
      </c>
      <c r="BE285" s="154" t="e">
        <f t="shared" si="187"/>
        <v>#N/A</v>
      </c>
      <c r="BF285" s="164" t="e">
        <f t="shared" si="188"/>
        <v>#N/A</v>
      </c>
      <c r="BG285" s="165" t="e">
        <f t="shared" si="189"/>
        <v>#N/A</v>
      </c>
      <c r="BH285" s="154" t="e">
        <f t="shared" si="190"/>
        <v>#N/A</v>
      </c>
      <c r="BI285" s="154" t="e">
        <f t="shared" si="191"/>
        <v>#N/A</v>
      </c>
      <c r="BJ285" s="164" t="e">
        <f t="shared" si="192"/>
        <v>#N/A</v>
      </c>
      <c r="BK285" s="165" t="e">
        <f t="shared" si="193"/>
        <v>#N/A</v>
      </c>
      <c r="BL285" s="154" t="e">
        <f t="shared" si="194"/>
        <v>#N/A</v>
      </c>
      <c r="BM285" s="154" t="e">
        <f t="shared" si="195"/>
        <v>#N/A</v>
      </c>
      <c r="BN285" s="164" t="e">
        <f t="shared" si="196"/>
        <v>#N/A</v>
      </c>
      <c r="BO285" s="165" t="e">
        <f t="shared" si="197"/>
        <v>#N/A</v>
      </c>
      <c r="BP285" s="154" t="e">
        <f t="shared" si="198"/>
        <v>#N/A</v>
      </c>
      <c r="BQ285" s="155" t="e">
        <f t="shared" si="199"/>
        <v>#N/A</v>
      </c>
      <c r="BR285" s="153" t="e">
        <f t="shared" si="200"/>
        <v>#N/A</v>
      </c>
      <c r="BS285" s="154" t="e">
        <f t="shared" si="201"/>
        <v>#N/A</v>
      </c>
      <c r="BT285" s="164" t="e">
        <f t="shared" si="202"/>
        <v>#N/A</v>
      </c>
      <c r="BU285" s="165" t="e">
        <f t="shared" si="203"/>
        <v>#N/A</v>
      </c>
      <c r="BV285" s="154" t="e">
        <f t="shared" si="204"/>
        <v>#N/A</v>
      </c>
      <c r="BW285" s="154" t="e">
        <f t="shared" si="205"/>
        <v>#N/A</v>
      </c>
      <c r="BX285" s="164" t="e">
        <f t="shared" si="206"/>
        <v>#N/A</v>
      </c>
      <c r="BY285" s="165" t="e">
        <f t="shared" si="207"/>
        <v>#N/A</v>
      </c>
      <c r="BZ285" s="154" t="e">
        <f t="shared" si="208"/>
        <v>#N/A</v>
      </c>
      <c r="CA285" s="154" t="e">
        <f t="shared" si="209"/>
        <v>#N/A</v>
      </c>
      <c r="CB285" s="164" t="e">
        <f t="shared" si="210"/>
        <v>#N/A</v>
      </c>
      <c r="CC285" s="165" t="e">
        <f t="shared" si="211"/>
        <v>#N/A</v>
      </c>
      <c r="CD285" s="154" t="e">
        <f t="shared" si="212"/>
        <v>#N/A</v>
      </c>
      <c r="CE285" s="155" t="e">
        <f t="shared" si="213"/>
        <v>#N/A</v>
      </c>
    </row>
    <row r="286" spans="2:83" s="59" customFormat="1" hidden="1" x14ac:dyDescent="0.2">
      <c r="B286" s="59" t="e">
        <f t="shared" si="216"/>
        <v>#N/A</v>
      </c>
      <c r="C286" s="67" t="e">
        <f t="shared" si="214"/>
        <v>#N/A</v>
      </c>
      <c r="D286" s="67"/>
      <c r="E286" s="67" t="e">
        <f>IF(C286&lt;&gt;" ",$B$9, " ")</f>
        <v>#N/A</v>
      </c>
      <c r="F286" s="68" t="e">
        <f>IF(C286&lt;&gt;" ",((10.4394*(($C286^1.852)/(($B$59^1.852)*(VLOOKUP($B$17,'Hidden Data'!$A$4:$E$17,(IF($B$18="SCH 40",3,IF($B$18="SCH 80",4,5))))^4.8655))*$B$16))+IF($B$15&lt;2,0,(10.4394*((($C$19/100*$C286)^1.852)/(($B$59^1.852)*(VLOOKUP($B$20,'Hidden Data'!$A$4:$E$17,(IF($B$21="SCH 40",3,IF($B$21="SCH 80",4,5))))^4.8655))*$B$19)))+IF($B$15&lt;3,0,(10.4394*((($C$22/100*$C286)^1.852)/(($B$59^1.852)*(VLOOKUP($B$23,'Hidden Data'!$A$4:$E$17,(IF($B$24="SCH 40",3,IF($B$24="SCH 80",4,5))))^4.8655))*$B$22)))+K286+L286+M286+P286+Q286+R286+S286+T286)*(1+$B$42/100), " ")</f>
        <v>#N/A</v>
      </c>
      <c r="G286" s="68" t="e">
        <f t="shared" si="215"/>
        <v>#N/A</v>
      </c>
      <c r="H286" s="68"/>
      <c r="I286" s="68" t="e">
        <f t="shared" si="149"/>
        <v>#N/A</v>
      </c>
      <c r="J286" s="68" t="e">
        <f>IF(C286&lt;&gt;" ",IF($B$48="Spider Valve",($C286/448.83*(('Spider Valve Sizing'!$B$10^2*19.64*$B$60*SQRT($B$49))/'Spider Valve Sizing'!$B$25))^2/(2*$B$60^2*(PI()/4*('Spider Valve Sizing'!$B$10/12)^2)^2*32.2),0)," ")</f>
        <v>#N/A</v>
      </c>
      <c r="K286" s="68" t="e">
        <f>IF(C286&lt;&gt;" ",(IF($B$26="No",0,(10.4394*(((1/$B$27*$C286)^1.852)/(($B$59^1.852)*(VLOOKUP($B$29,'Hidden Data'!$A$4:$E$17,(IF($B$30="SCH 40",3,IF($B$30="SCH 80",4,5))))^4.8655))*($B$28/3)))))," ")</f>
        <v>#N/A</v>
      </c>
      <c r="L286" s="67" t="e">
        <f t="shared" si="150"/>
        <v>#N/A</v>
      </c>
      <c r="M286" s="67" t="e">
        <f t="shared" si="151"/>
        <v>#N/A</v>
      </c>
      <c r="N286" s="69">
        <f>IF($B$48="Low Pressure Pipe",(IF($C286&lt;&gt;" ",($B$50*$AC$564)," ")),IF($B$48="Spider Valve",(IF($C286&lt;&gt;" ",(($B$60*(PI()/4*'Spider Valve Sizing'!$B$10^2)/144*SQRT(2*32.2*$B$49))*448.83)/(('Spider Valve Sizing'!$B$10^2*19.64*$B$60*SQRT($B$49))/'Spider Valve Sizing'!$B$25)," ")),IF(AND(OR($B$48="Non-Pressurized",$B$48="force main")=TRUE,$C$49="yes"),$F$49,NA())))</f>
        <v>30</v>
      </c>
      <c r="O286" s="68" t="e">
        <f t="shared" si="152"/>
        <v>#N/A</v>
      </c>
      <c r="P286" s="68" t="e">
        <f>IF($C286&lt;&gt;" ",IF($A$34="",0,(10.4394*((($C286*$D$34/100)^1.852)/(($B$59^1.852)*(VLOOKUP($B$34,'Hidden Data'!$A$4:$E$17,(IF($B$18="SCH 40",3,IF($B$18="SCH 80",4,5))))^4.8655))*'Hidden Data'!$E$118)))," ")</f>
        <v>#N/A</v>
      </c>
      <c r="Q286" s="68" t="e">
        <f>IF($C286&lt;&gt;" ",IF($A$35="",0,(10.4394*((($C286*$D$35/100)^1.852)/(($B$59^1.852)*(VLOOKUP($B$35,'Hidden Data'!$A$4:$E$17,(IF($B$18="SCH 40",3,IF($B$18="SCH 80",4,5))))^4.8655))*'Hidden Data'!$E$119)))," ")</f>
        <v>#N/A</v>
      </c>
      <c r="R286" s="68" t="e">
        <f>IF($C286&lt;&gt;" ",IF($A$36="",0,(10.4394*((($C286*$D$36/100)^1.852)/(($B$59^1.852)*(VLOOKUP($B$36,'Hidden Data'!$A$4:$E$17,(IF($B$18="SCH 40",3,IF($B$18="SCH 80",4,5))))^4.8655))*'Hidden Data'!$E$120)))," ")</f>
        <v>#N/A</v>
      </c>
      <c r="S286" s="68" t="e">
        <f>IF($C286&lt;&gt;" ",IF($A$37="",0,(10.4394*((($C286*$D$37/100)^1.852)/(($B$59^1.852)*(VLOOKUP($B$37,'Hidden Data'!$A$4:$E$17,(IF($B$18="SCH 40",3,IF($B$18="SCH 80",4,5))))^4.8655))*'Hidden Data'!$E$121)))," ")</f>
        <v>#N/A</v>
      </c>
      <c r="T286" s="68" t="e">
        <f>IF($C286&lt;&gt;" ",IF($A$38="",0,(10.4394*((($C286*$D$38/100)^1.852)/(($B$59^1.852)*(VLOOKUP($B$38,'Hidden Data'!$A$4:$E$17,(IF($B$18="SCH 40",3,IF($B$18="SCH 80",4,5))))^4.8655))*'Hidden Data'!$E$122)))," ")</f>
        <v>#N/A</v>
      </c>
      <c r="U286" s="67" t="e">
        <f t="shared" si="153"/>
        <v>#N/A</v>
      </c>
      <c r="V286" s="175" t="e">
        <f t="shared" si="154"/>
        <v>#N/A</v>
      </c>
      <c r="W286" s="175" t="e">
        <f t="shared" si="155"/>
        <v>#N/A</v>
      </c>
      <c r="Z286" s="141" t="e">
        <f t="shared" si="156"/>
        <v>#N/A</v>
      </c>
      <c r="AA286" s="141" t="e">
        <f t="shared" si="157"/>
        <v>#N/A</v>
      </c>
      <c r="AB286" s="153" t="e">
        <f t="shared" si="158"/>
        <v>#N/A</v>
      </c>
      <c r="AC286" s="154" t="e">
        <f t="shared" si="159"/>
        <v>#N/A</v>
      </c>
      <c r="AD286" s="164" t="e">
        <f t="shared" si="160"/>
        <v>#N/A</v>
      </c>
      <c r="AE286" s="165" t="e">
        <f t="shared" si="161"/>
        <v>#N/A</v>
      </c>
      <c r="AF286" s="154" t="e">
        <f t="shared" si="162"/>
        <v>#N/A</v>
      </c>
      <c r="AG286" s="154" t="e">
        <f t="shared" si="163"/>
        <v>#N/A</v>
      </c>
      <c r="AH286" s="164" t="e">
        <f t="shared" si="164"/>
        <v>#N/A</v>
      </c>
      <c r="AI286" s="165" t="e">
        <f t="shared" si="165"/>
        <v>#N/A</v>
      </c>
      <c r="AJ286" s="154" t="e">
        <f t="shared" si="166"/>
        <v>#N/A</v>
      </c>
      <c r="AK286" s="154" t="e">
        <f t="shared" si="167"/>
        <v>#N/A</v>
      </c>
      <c r="AL286" s="164" t="e">
        <f t="shared" si="168"/>
        <v>#N/A</v>
      </c>
      <c r="AM286" s="165" t="e">
        <f t="shared" si="169"/>
        <v>#N/A</v>
      </c>
      <c r="AN286" s="154" t="e">
        <f t="shared" si="170"/>
        <v>#N/A</v>
      </c>
      <c r="AO286" s="155" t="e">
        <f t="shared" si="171"/>
        <v>#N/A</v>
      </c>
      <c r="AP286" s="153" t="e">
        <f t="shared" si="172"/>
        <v>#N/A</v>
      </c>
      <c r="AQ286" s="154" t="e">
        <f t="shared" si="173"/>
        <v>#N/A</v>
      </c>
      <c r="AR286" s="164" t="e">
        <f t="shared" si="174"/>
        <v>#N/A</v>
      </c>
      <c r="AS286" s="165" t="e">
        <f t="shared" si="175"/>
        <v>#N/A</v>
      </c>
      <c r="AT286" s="154" t="e">
        <f t="shared" si="176"/>
        <v>#N/A</v>
      </c>
      <c r="AU286" s="154" t="e">
        <f t="shared" si="177"/>
        <v>#N/A</v>
      </c>
      <c r="AV286" s="164" t="e">
        <f t="shared" si="178"/>
        <v>#N/A</v>
      </c>
      <c r="AW286" s="165" t="e">
        <f t="shared" si="179"/>
        <v>#N/A</v>
      </c>
      <c r="AX286" s="154" t="e">
        <f t="shared" si="180"/>
        <v>#N/A</v>
      </c>
      <c r="AY286" s="154" t="e">
        <f t="shared" si="181"/>
        <v>#N/A</v>
      </c>
      <c r="AZ286" s="164" t="e">
        <f t="shared" si="182"/>
        <v>#N/A</v>
      </c>
      <c r="BA286" s="165" t="e">
        <f t="shared" si="183"/>
        <v>#N/A</v>
      </c>
      <c r="BB286" s="154" t="e">
        <f t="shared" si="184"/>
        <v>#N/A</v>
      </c>
      <c r="BC286" s="155" t="e">
        <f t="shared" si="185"/>
        <v>#N/A</v>
      </c>
      <c r="BD286" s="153" t="e">
        <f t="shared" si="186"/>
        <v>#N/A</v>
      </c>
      <c r="BE286" s="154" t="e">
        <f t="shared" si="187"/>
        <v>#N/A</v>
      </c>
      <c r="BF286" s="164" t="e">
        <f t="shared" si="188"/>
        <v>#N/A</v>
      </c>
      <c r="BG286" s="165" t="e">
        <f t="shared" si="189"/>
        <v>#N/A</v>
      </c>
      <c r="BH286" s="154" t="e">
        <f t="shared" si="190"/>
        <v>#N/A</v>
      </c>
      <c r="BI286" s="154" t="e">
        <f t="shared" si="191"/>
        <v>#N/A</v>
      </c>
      <c r="BJ286" s="164" t="e">
        <f t="shared" si="192"/>
        <v>#N/A</v>
      </c>
      <c r="BK286" s="165" t="e">
        <f t="shared" si="193"/>
        <v>#N/A</v>
      </c>
      <c r="BL286" s="154" t="e">
        <f t="shared" si="194"/>
        <v>#N/A</v>
      </c>
      <c r="BM286" s="154" t="e">
        <f t="shared" si="195"/>
        <v>#N/A</v>
      </c>
      <c r="BN286" s="164" t="e">
        <f t="shared" si="196"/>
        <v>#N/A</v>
      </c>
      <c r="BO286" s="165" t="e">
        <f t="shared" si="197"/>
        <v>#N/A</v>
      </c>
      <c r="BP286" s="154" t="e">
        <f t="shared" si="198"/>
        <v>#N/A</v>
      </c>
      <c r="BQ286" s="155" t="e">
        <f t="shared" si="199"/>
        <v>#N/A</v>
      </c>
      <c r="BR286" s="153" t="e">
        <f t="shared" si="200"/>
        <v>#N/A</v>
      </c>
      <c r="BS286" s="154" t="e">
        <f t="shared" si="201"/>
        <v>#N/A</v>
      </c>
      <c r="BT286" s="164" t="e">
        <f t="shared" si="202"/>
        <v>#N/A</v>
      </c>
      <c r="BU286" s="165" t="e">
        <f t="shared" si="203"/>
        <v>#N/A</v>
      </c>
      <c r="BV286" s="154" t="e">
        <f t="shared" si="204"/>
        <v>#N/A</v>
      </c>
      <c r="BW286" s="154" t="e">
        <f t="shared" si="205"/>
        <v>#N/A</v>
      </c>
      <c r="BX286" s="164" t="e">
        <f t="shared" si="206"/>
        <v>#N/A</v>
      </c>
      <c r="BY286" s="165" t="e">
        <f t="shared" si="207"/>
        <v>#N/A</v>
      </c>
      <c r="BZ286" s="154" t="e">
        <f t="shared" si="208"/>
        <v>#N/A</v>
      </c>
      <c r="CA286" s="154" t="e">
        <f t="shared" si="209"/>
        <v>#N/A</v>
      </c>
      <c r="CB286" s="164" t="e">
        <f t="shared" si="210"/>
        <v>#N/A</v>
      </c>
      <c r="CC286" s="165" t="e">
        <f t="shared" si="211"/>
        <v>#N/A</v>
      </c>
      <c r="CD286" s="154" t="e">
        <f t="shared" si="212"/>
        <v>#N/A</v>
      </c>
      <c r="CE286" s="155" t="e">
        <f t="shared" si="213"/>
        <v>#N/A</v>
      </c>
    </row>
    <row r="287" spans="2:83" s="59" customFormat="1" hidden="1" x14ac:dyDescent="0.2">
      <c r="B287" s="59" t="e">
        <f t="shared" si="216"/>
        <v>#N/A</v>
      </c>
      <c r="C287" s="67" t="e">
        <f t="shared" si="214"/>
        <v>#N/A</v>
      </c>
      <c r="D287" s="67"/>
      <c r="E287" s="67" t="e">
        <f>IF(C287&lt;&gt;" ",$B$9, " ")</f>
        <v>#N/A</v>
      </c>
      <c r="F287" s="68" t="e">
        <f>IF(C287&lt;&gt;" ",((10.4394*(($C287^1.852)/(($B$59^1.852)*(VLOOKUP($B$17,'Hidden Data'!$A$4:$E$17,(IF($B$18="SCH 40",3,IF($B$18="SCH 80",4,5))))^4.8655))*$B$16))+IF($B$15&lt;2,0,(10.4394*((($C$19/100*$C287)^1.852)/(($B$59^1.852)*(VLOOKUP($B$20,'Hidden Data'!$A$4:$E$17,(IF($B$21="SCH 40",3,IF($B$21="SCH 80",4,5))))^4.8655))*$B$19)))+IF($B$15&lt;3,0,(10.4394*((($C$22/100*$C287)^1.852)/(($B$59^1.852)*(VLOOKUP($B$23,'Hidden Data'!$A$4:$E$17,(IF($B$24="SCH 40",3,IF($B$24="SCH 80",4,5))))^4.8655))*$B$22)))+K287+L287+M287+P287+Q287+R287+S287+T287)*(1+$B$42/100), " ")</f>
        <v>#N/A</v>
      </c>
      <c r="G287" s="68" t="e">
        <f t="shared" si="215"/>
        <v>#N/A</v>
      </c>
      <c r="H287" s="68"/>
      <c r="I287" s="68" t="e">
        <f t="shared" si="149"/>
        <v>#N/A</v>
      </c>
      <c r="J287" s="68" t="e">
        <f>IF(C287&lt;&gt;" ",IF($B$48="Spider Valve",($C287/448.83*(('Spider Valve Sizing'!$B$10^2*19.64*$B$60*SQRT($B$49))/'Spider Valve Sizing'!$B$25))^2/(2*$B$60^2*(PI()/4*('Spider Valve Sizing'!$B$10/12)^2)^2*32.2),0)," ")</f>
        <v>#N/A</v>
      </c>
      <c r="K287" s="68" t="e">
        <f>IF(C287&lt;&gt;" ",(IF($B$26="No",0,(10.4394*(((1/$B$27*$C287)^1.852)/(($B$59^1.852)*(VLOOKUP($B$29,'Hidden Data'!$A$4:$E$17,(IF($B$30="SCH 40",3,IF($B$30="SCH 80",4,5))))^4.8655))*($B$28/3)))))," ")</f>
        <v>#N/A</v>
      </c>
      <c r="L287" s="67" t="e">
        <f t="shared" si="150"/>
        <v>#N/A</v>
      </c>
      <c r="M287" s="67" t="e">
        <f t="shared" si="151"/>
        <v>#N/A</v>
      </c>
      <c r="N287" s="69">
        <f>IF($B$48="Low Pressure Pipe",(IF($C287&lt;&gt;" ",($B$50*$AC$564)," ")),IF($B$48="Spider Valve",(IF($C287&lt;&gt;" ",(($B$60*(PI()/4*'Spider Valve Sizing'!$B$10^2)/144*SQRT(2*32.2*$B$49))*448.83)/(('Spider Valve Sizing'!$B$10^2*19.64*$B$60*SQRT($B$49))/'Spider Valve Sizing'!$B$25)," ")),IF(AND(OR($B$48="Non-Pressurized",$B$48="force main")=TRUE,$C$49="yes"),$F$49,NA())))</f>
        <v>30</v>
      </c>
      <c r="O287" s="68" t="e">
        <f t="shared" si="152"/>
        <v>#N/A</v>
      </c>
      <c r="P287" s="68" t="e">
        <f>IF($C287&lt;&gt;" ",IF($A$34="",0,(10.4394*((($C287*$D$34/100)^1.852)/(($B$59^1.852)*(VLOOKUP($B$34,'Hidden Data'!$A$4:$E$17,(IF($B$18="SCH 40",3,IF($B$18="SCH 80",4,5))))^4.8655))*'Hidden Data'!$E$118)))," ")</f>
        <v>#N/A</v>
      </c>
      <c r="Q287" s="68" t="e">
        <f>IF($C287&lt;&gt;" ",IF($A$35="",0,(10.4394*((($C287*$D$35/100)^1.852)/(($B$59^1.852)*(VLOOKUP($B$35,'Hidden Data'!$A$4:$E$17,(IF($B$18="SCH 40",3,IF($B$18="SCH 80",4,5))))^4.8655))*'Hidden Data'!$E$119)))," ")</f>
        <v>#N/A</v>
      </c>
      <c r="R287" s="68" t="e">
        <f>IF($C287&lt;&gt;" ",IF($A$36="",0,(10.4394*((($C287*$D$36/100)^1.852)/(($B$59^1.852)*(VLOOKUP($B$36,'Hidden Data'!$A$4:$E$17,(IF($B$18="SCH 40",3,IF($B$18="SCH 80",4,5))))^4.8655))*'Hidden Data'!$E$120)))," ")</f>
        <v>#N/A</v>
      </c>
      <c r="S287" s="68" t="e">
        <f>IF($C287&lt;&gt;" ",IF($A$37="",0,(10.4394*((($C287*$D$37/100)^1.852)/(($B$59^1.852)*(VLOOKUP($B$37,'Hidden Data'!$A$4:$E$17,(IF($B$18="SCH 40",3,IF($B$18="SCH 80",4,5))))^4.8655))*'Hidden Data'!$E$121)))," ")</f>
        <v>#N/A</v>
      </c>
      <c r="T287" s="68" t="e">
        <f>IF($C287&lt;&gt;" ",IF($A$38="",0,(10.4394*((($C287*$D$38/100)^1.852)/(($B$59^1.852)*(VLOOKUP($B$38,'Hidden Data'!$A$4:$E$17,(IF($B$18="SCH 40",3,IF($B$18="SCH 80",4,5))))^4.8655))*'Hidden Data'!$E$122)))," ")</f>
        <v>#N/A</v>
      </c>
      <c r="U287" s="67" t="e">
        <f t="shared" si="153"/>
        <v>#N/A</v>
      </c>
      <c r="V287" s="175" t="e">
        <f t="shared" si="154"/>
        <v>#N/A</v>
      </c>
      <c r="W287" s="175" t="e">
        <f t="shared" si="155"/>
        <v>#N/A</v>
      </c>
      <c r="Z287" s="141" t="e">
        <f t="shared" si="156"/>
        <v>#N/A</v>
      </c>
      <c r="AA287" s="141" t="e">
        <f t="shared" si="157"/>
        <v>#N/A</v>
      </c>
      <c r="AB287" s="153" t="e">
        <f t="shared" si="158"/>
        <v>#N/A</v>
      </c>
      <c r="AC287" s="154" t="e">
        <f t="shared" si="159"/>
        <v>#N/A</v>
      </c>
      <c r="AD287" s="164" t="e">
        <f t="shared" si="160"/>
        <v>#N/A</v>
      </c>
      <c r="AE287" s="165" t="e">
        <f t="shared" si="161"/>
        <v>#N/A</v>
      </c>
      <c r="AF287" s="154" t="e">
        <f t="shared" si="162"/>
        <v>#N/A</v>
      </c>
      <c r="AG287" s="154" t="e">
        <f t="shared" si="163"/>
        <v>#N/A</v>
      </c>
      <c r="AH287" s="164" t="e">
        <f t="shared" si="164"/>
        <v>#N/A</v>
      </c>
      <c r="AI287" s="165" t="e">
        <f t="shared" si="165"/>
        <v>#N/A</v>
      </c>
      <c r="AJ287" s="154" t="e">
        <f t="shared" si="166"/>
        <v>#N/A</v>
      </c>
      <c r="AK287" s="154" t="e">
        <f t="shared" si="167"/>
        <v>#N/A</v>
      </c>
      <c r="AL287" s="164" t="e">
        <f t="shared" si="168"/>
        <v>#N/A</v>
      </c>
      <c r="AM287" s="165" t="e">
        <f t="shared" si="169"/>
        <v>#N/A</v>
      </c>
      <c r="AN287" s="154" t="e">
        <f t="shared" si="170"/>
        <v>#N/A</v>
      </c>
      <c r="AO287" s="155" t="e">
        <f t="shared" si="171"/>
        <v>#N/A</v>
      </c>
      <c r="AP287" s="153" t="e">
        <f t="shared" si="172"/>
        <v>#N/A</v>
      </c>
      <c r="AQ287" s="154" t="e">
        <f t="shared" si="173"/>
        <v>#N/A</v>
      </c>
      <c r="AR287" s="164" t="e">
        <f t="shared" si="174"/>
        <v>#N/A</v>
      </c>
      <c r="AS287" s="165" t="e">
        <f t="shared" si="175"/>
        <v>#N/A</v>
      </c>
      <c r="AT287" s="154" t="e">
        <f t="shared" si="176"/>
        <v>#N/A</v>
      </c>
      <c r="AU287" s="154" t="e">
        <f t="shared" si="177"/>
        <v>#N/A</v>
      </c>
      <c r="AV287" s="164" t="e">
        <f t="shared" si="178"/>
        <v>#N/A</v>
      </c>
      <c r="AW287" s="165" t="e">
        <f t="shared" si="179"/>
        <v>#N/A</v>
      </c>
      <c r="AX287" s="154" t="e">
        <f t="shared" si="180"/>
        <v>#N/A</v>
      </c>
      <c r="AY287" s="154" t="e">
        <f t="shared" si="181"/>
        <v>#N/A</v>
      </c>
      <c r="AZ287" s="164" t="e">
        <f t="shared" si="182"/>
        <v>#N/A</v>
      </c>
      <c r="BA287" s="165" t="e">
        <f t="shared" si="183"/>
        <v>#N/A</v>
      </c>
      <c r="BB287" s="154" t="e">
        <f t="shared" si="184"/>
        <v>#N/A</v>
      </c>
      <c r="BC287" s="155" t="e">
        <f t="shared" si="185"/>
        <v>#N/A</v>
      </c>
      <c r="BD287" s="153" t="e">
        <f t="shared" si="186"/>
        <v>#N/A</v>
      </c>
      <c r="BE287" s="154" t="e">
        <f t="shared" si="187"/>
        <v>#N/A</v>
      </c>
      <c r="BF287" s="164" t="e">
        <f t="shared" si="188"/>
        <v>#N/A</v>
      </c>
      <c r="BG287" s="165" t="e">
        <f t="shared" si="189"/>
        <v>#N/A</v>
      </c>
      <c r="BH287" s="154" t="e">
        <f t="shared" si="190"/>
        <v>#N/A</v>
      </c>
      <c r="BI287" s="154" t="e">
        <f t="shared" si="191"/>
        <v>#N/A</v>
      </c>
      <c r="BJ287" s="164" t="e">
        <f t="shared" si="192"/>
        <v>#N/A</v>
      </c>
      <c r="BK287" s="165" t="e">
        <f t="shared" si="193"/>
        <v>#N/A</v>
      </c>
      <c r="BL287" s="154" t="e">
        <f t="shared" si="194"/>
        <v>#N/A</v>
      </c>
      <c r="BM287" s="154" t="e">
        <f t="shared" si="195"/>
        <v>#N/A</v>
      </c>
      <c r="BN287" s="164" t="e">
        <f t="shared" si="196"/>
        <v>#N/A</v>
      </c>
      <c r="BO287" s="165" t="e">
        <f t="shared" si="197"/>
        <v>#N/A</v>
      </c>
      <c r="BP287" s="154" t="e">
        <f t="shared" si="198"/>
        <v>#N/A</v>
      </c>
      <c r="BQ287" s="155" t="e">
        <f t="shared" si="199"/>
        <v>#N/A</v>
      </c>
      <c r="BR287" s="153" t="e">
        <f t="shared" si="200"/>
        <v>#N/A</v>
      </c>
      <c r="BS287" s="154" t="e">
        <f t="shared" si="201"/>
        <v>#N/A</v>
      </c>
      <c r="BT287" s="164" t="e">
        <f t="shared" si="202"/>
        <v>#N/A</v>
      </c>
      <c r="BU287" s="165" t="e">
        <f t="shared" si="203"/>
        <v>#N/A</v>
      </c>
      <c r="BV287" s="154" t="e">
        <f t="shared" si="204"/>
        <v>#N/A</v>
      </c>
      <c r="BW287" s="154" t="e">
        <f t="shared" si="205"/>
        <v>#N/A</v>
      </c>
      <c r="BX287" s="164" t="e">
        <f t="shared" si="206"/>
        <v>#N/A</v>
      </c>
      <c r="BY287" s="165" t="e">
        <f t="shared" si="207"/>
        <v>#N/A</v>
      </c>
      <c r="BZ287" s="154" t="e">
        <f t="shared" si="208"/>
        <v>#N/A</v>
      </c>
      <c r="CA287" s="154" t="e">
        <f t="shared" si="209"/>
        <v>#N/A</v>
      </c>
      <c r="CB287" s="164" t="e">
        <f t="shared" si="210"/>
        <v>#N/A</v>
      </c>
      <c r="CC287" s="165" t="e">
        <f t="shared" si="211"/>
        <v>#N/A</v>
      </c>
      <c r="CD287" s="154" t="e">
        <f t="shared" si="212"/>
        <v>#N/A</v>
      </c>
      <c r="CE287" s="155" t="e">
        <f t="shared" si="213"/>
        <v>#N/A</v>
      </c>
    </row>
    <row r="288" spans="2:83" s="59" customFormat="1" hidden="1" x14ac:dyDescent="0.2">
      <c r="B288" s="59" t="e">
        <f t="shared" si="216"/>
        <v>#N/A</v>
      </c>
      <c r="C288" s="67" t="e">
        <f t="shared" si="214"/>
        <v>#N/A</v>
      </c>
      <c r="D288" s="67"/>
      <c r="E288" s="67" t="e">
        <f>IF(C288&lt;&gt;" ",$B$9, " ")</f>
        <v>#N/A</v>
      </c>
      <c r="F288" s="68" t="e">
        <f>IF(C288&lt;&gt;" ",((10.4394*(($C288^1.852)/(($B$59^1.852)*(VLOOKUP($B$17,'Hidden Data'!$A$4:$E$17,(IF($B$18="SCH 40",3,IF($B$18="SCH 80",4,5))))^4.8655))*$B$16))+IF($B$15&lt;2,0,(10.4394*((($C$19/100*$C288)^1.852)/(($B$59^1.852)*(VLOOKUP($B$20,'Hidden Data'!$A$4:$E$17,(IF($B$21="SCH 40",3,IF($B$21="SCH 80",4,5))))^4.8655))*$B$19)))+IF($B$15&lt;3,0,(10.4394*((($C$22/100*$C288)^1.852)/(($B$59^1.852)*(VLOOKUP($B$23,'Hidden Data'!$A$4:$E$17,(IF($B$24="SCH 40",3,IF($B$24="SCH 80",4,5))))^4.8655))*$B$22)))+K288+L288+M288+P288+Q288+R288+S288+T288)*(1+$B$42/100), " ")</f>
        <v>#N/A</v>
      </c>
      <c r="G288" s="68" t="e">
        <f t="shared" si="215"/>
        <v>#N/A</v>
      </c>
      <c r="H288" s="68"/>
      <c r="I288" s="68" t="e">
        <f t="shared" si="149"/>
        <v>#N/A</v>
      </c>
      <c r="J288" s="68" t="e">
        <f>IF(C288&lt;&gt;" ",IF($B$48="Spider Valve",($C288/448.83*(('Spider Valve Sizing'!$B$10^2*19.64*$B$60*SQRT($B$49))/'Spider Valve Sizing'!$B$25))^2/(2*$B$60^2*(PI()/4*('Spider Valve Sizing'!$B$10/12)^2)^2*32.2),0)," ")</f>
        <v>#N/A</v>
      </c>
      <c r="K288" s="68" t="e">
        <f>IF(C288&lt;&gt;" ",(IF($B$26="No",0,(10.4394*(((1/$B$27*$C288)^1.852)/(($B$59^1.852)*(VLOOKUP($B$29,'Hidden Data'!$A$4:$E$17,(IF($B$30="SCH 40",3,IF($B$30="SCH 80",4,5))))^4.8655))*($B$28/3)))))," ")</f>
        <v>#N/A</v>
      </c>
      <c r="L288" s="67" t="e">
        <f t="shared" si="150"/>
        <v>#N/A</v>
      </c>
      <c r="M288" s="67" t="e">
        <f t="shared" si="151"/>
        <v>#N/A</v>
      </c>
      <c r="N288" s="69">
        <f>IF($B$48="Low Pressure Pipe",(IF($C288&lt;&gt;" ",($B$50*$AC$564)," ")),IF($B$48="Spider Valve",(IF($C288&lt;&gt;" ",(($B$60*(PI()/4*'Spider Valve Sizing'!$B$10^2)/144*SQRT(2*32.2*$B$49))*448.83)/(('Spider Valve Sizing'!$B$10^2*19.64*$B$60*SQRT($B$49))/'Spider Valve Sizing'!$B$25)," ")),IF(AND(OR($B$48="Non-Pressurized",$B$48="force main")=TRUE,$C$49="yes"),$F$49,NA())))</f>
        <v>30</v>
      </c>
      <c r="O288" s="68" t="e">
        <f t="shared" si="152"/>
        <v>#N/A</v>
      </c>
      <c r="P288" s="68" t="e">
        <f>IF($C288&lt;&gt;" ",IF($A$34="",0,(10.4394*((($C288*$D$34/100)^1.852)/(($B$59^1.852)*(VLOOKUP($B$34,'Hidden Data'!$A$4:$E$17,(IF($B$18="SCH 40",3,IF($B$18="SCH 80",4,5))))^4.8655))*'Hidden Data'!$E$118)))," ")</f>
        <v>#N/A</v>
      </c>
      <c r="Q288" s="68" t="e">
        <f>IF($C288&lt;&gt;" ",IF($A$35="",0,(10.4394*((($C288*$D$35/100)^1.852)/(($B$59^1.852)*(VLOOKUP($B$35,'Hidden Data'!$A$4:$E$17,(IF($B$18="SCH 40",3,IF($B$18="SCH 80",4,5))))^4.8655))*'Hidden Data'!$E$119)))," ")</f>
        <v>#N/A</v>
      </c>
      <c r="R288" s="68" t="e">
        <f>IF($C288&lt;&gt;" ",IF($A$36="",0,(10.4394*((($C288*$D$36/100)^1.852)/(($B$59^1.852)*(VLOOKUP($B$36,'Hidden Data'!$A$4:$E$17,(IF($B$18="SCH 40",3,IF($B$18="SCH 80",4,5))))^4.8655))*'Hidden Data'!$E$120)))," ")</f>
        <v>#N/A</v>
      </c>
      <c r="S288" s="68" t="e">
        <f>IF($C288&lt;&gt;" ",IF($A$37="",0,(10.4394*((($C288*$D$37/100)^1.852)/(($B$59^1.852)*(VLOOKUP($B$37,'Hidden Data'!$A$4:$E$17,(IF($B$18="SCH 40",3,IF($B$18="SCH 80",4,5))))^4.8655))*'Hidden Data'!$E$121)))," ")</f>
        <v>#N/A</v>
      </c>
      <c r="T288" s="68" t="e">
        <f>IF($C288&lt;&gt;" ",IF($A$38="",0,(10.4394*((($C288*$D$38/100)^1.852)/(($B$59^1.852)*(VLOOKUP($B$38,'Hidden Data'!$A$4:$E$17,(IF($B$18="SCH 40",3,IF($B$18="SCH 80",4,5))))^4.8655))*'Hidden Data'!$E$122)))," ")</f>
        <v>#N/A</v>
      </c>
      <c r="U288" s="67" t="e">
        <f t="shared" si="153"/>
        <v>#N/A</v>
      </c>
      <c r="V288" s="175" t="e">
        <f t="shared" si="154"/>
        <v>#N/A</v>
      </c>
      <c r="W288" s="175" t="e">
        <f t="shared" si="155"/>
        <v>#N/A</v>
      </c>
      <c r="Z288" s="141" t="e">
        <f t="shared" si="156"/>
        <v>#N/A</v>
      </c>
      <c r="AA288" s="141" t="e">
        <f t="shared" si="157"/>
        <v>#N/A</v>
      </c>
      <c r="AB288" s="153" t="e">
        <f t="shared" si="158"/>
        <v>#N/A</v>
      </c>
      <c r="AC288" s="154" t="e">
        <f t="shared" si="159"/>
        <v>#N/A</v>
      </c>
      <c r="AD288" s="164" t="e">
        <f t="shared" si="160"/>
        <v>#N/A</v>
      </c>
      <c r="AE288" s="165" t="e">
        <f t="shared" si="161"/>
        <v>#N/A</v>
      </c>
      <c r="AF288" s="154" t="e">
        <f t="shared" si="162"/>
        <v>#N/A</v>
      </c>
      <c r="AG288" s="154" t="e">
        <f t="shared" si="163"/>
        <v>#N/A</v>
      </c>
      <c r="AH288" s="164" t="e">
        <f t="shared" si="164"/>
        <v>#N/A</v>
      </c>
      <c r="AI288" s="165" t="e">
        <f t="shared" si="165"/>
        <v>#N/A</v>
      </c>
      <c r="AJ288" s="154" t="e">
        <f t="shared" si="166"/>
        <v>#N/A</v>
      </c>
      <c r="AK288" s="154" t="e">
        <f t="shared" si="167"/>
        <v>#N/A</v>
      </c>
      <c r="AL288" s="164" t="e">
        <f t="shared" si="168"/>
        <v>#N/A</v>
      </c>
      <c r="AM288" s="165" t="e">
        <f t="shared" si="169"/>
        <v>#N/A</v>
      </c>
      <c r="AN288" s="154" t="e">
        <f t="shared" si="170"/>
        <v>#N/A</v>
      </c>
      <c r="AO288" s="155" t="e">
        <f t="shared" si="171"/>
        <v>#N/A</v>
      </c>
      <c r="AP288" s="153" t="e">
        <f t="shared" si="172"/>
        <v>#N/A</v>
      </c>
      <c r="AQ288" s="154" t="e">
        <f t="shared" si="173"/>
        <v>#N/A</v>
      </c>
      <c r="AR288" s="164" t="e">
        <f t="shared" si="174"/>
        <v>#N/A</v>
      </c>
      <c r="AS288" s="165" t="e">
        <f t="shared" si="175"/>
        <v>#N/A</v>
      </c>
      <c r="AT288" s="154" t="e">
        <f t="shared" si="176"/>
        <v>#N/A</v>
      </c>
      <c r="AU288" s="154" t="e">
        <f t="shared" si="177"/>
        <v>#N/A</v>
      </c>
      <c r="AV288" s="164" t="e">
        <f t="shared" si="178"/>
        <v>#N/A</v>
      </c>
      <c r="AW288" s="165" t="e">
        <f t="shared" si="179"/>
        <v>#N/A</v>
      </c>
      <c r="AX288" s="154" t="e">
        <f t="shared" si="180"/>
        <v>#N/A</v>
      </c>
      <c r="AY288" s="154" t="e">
        <f t="shared" si="181"/>
        <v>#N/A</v>
      </c>
      <c r="AZ288" s="164" t="e">
        <f t="shared" si="182"/>
        <v>#N/A</v>
      </c>
      <c r="BA288" s="165" t="e">
        <f t="shared" si="183"/>
        <v>#N/A</v>
      </c>
      <c r="BB288" s="154" t="e">
        <f t="shared" si="184"/>
        <v>#N/A</v>
      </c>
      <c r="BC288" s="155" t="e">
        <f t="shared" si="185"/>
        <v>#N/A</v>
      </c>
      <c r="BD288" s="153" t="e">
        <f t="shared" si="186"/>
        <v>#N/A</v>
      </c>
      <c r="BE288" s="154" t="e">
        <f t="shared" si="187"/>
        <v>#N/A</v>
      </c>
      <c r="BF288" s="164" t="e">
        <f t="shared" si="188"/>
        <v>#N/A</v>
      </c>
      <c r="BG288" s="165" t="e">
        <f t="shared" si="189"/>
        <v>#N/A</v>
      </c>
      <c r="BH288" s="154" t="e">
        <f t="shared" si="190"/>
        <v>#N/A</v>
      </c>
      <c r="BI288" s="154" t="e">
        <f t="shared" si="191"/>
        <v>#N/A</v>
      </c>
      <c r="BJ288" s="164" t="e">
        <f t="shared" si="192"/>
        <v>#N/A</v>
      </c>
      <c r="BK288" s="165" t="e">
        <f t="shared" si="193"/>
        <v>#N/A</v>
      </c>
      <c r="BL288" s="154" t="e">
        <f t="shared" si="194"/>
        <v>#N/A</v>
      </c>
      <c r="BM288" s="154" t="e">
        <f t="shared" si="195"/>
        <v>#N/A</v>
      </c>
      <c r="BN288" s="164" t="e">
        <f t="shared" si="196"/>
        <v>#N/A</v>
      </c>
      <c r="BO288" s="165" t="e">
        <f t="shared" si="197"/>
        <v>#N/A</v>
      </c>
      <c r="BP288" s="154" t="e">
        <f t="shared" si="198"/>
        <v>#N/A</v>
      </c>
      <c r="BQ288" s="155" t="e">
        <f t="shared" si="199"/>
        <v>#N/A</v>
      </c>
      <c r="BR288" s="153" t="e">
        <f t="shared" si="200"/>
        <v>#N/A</v>
      </c>
      <c r="BS288" s="154" t="e">
        <f t="shared" si="201"/>
        <v>#N/A</v>
      </c>
      <c r="BT288" s="164" t="e">
        <f t="shared" si="202"/>
        <v>#N/A</v>
      </c>
      <c r="BU288" s="165" t="e">
        <f t="shared" si="203"/>
        <v>#N/A</v>
      </c>
      <c r="BV288" s="154" t="e">
        <f t="shared" si="204"/>
        <v>#N/A</v>
      </c>
      <c r="BW288" s="154" t="e">
        <f t="shared" si="205"/>
        <v>#N/A</v>
      </c>
      <c r="BX288" s="164" t="e">
        <f t="shared" si="206"/>
        <v>#N/A</v>
      </c>
      <c r="BY288" s="165" t="e">
        <f t="shared" si="207"/>
        <v>#N/A</v>
      </c>
      <c r="BZ288" s="154" t="e">
        <f t="shared" si="208"/>
        <v>#N/A</v>
      </c>
      <c r="CA288" s="154" t="e">
        <f t="shared" si="209"/>
        <v>#N/A</v>
      </c>
      <c r="CB288" s="164" t="e">
        <f t="shared" si="210"/>
        <v>#N/A</v>
      </c>
      <c r="CC288" s="165" t="e">
        <f t="shared" si="211"/>
        <v>#N/A</v>
      </c>
      <c r="CD288" s="154" t="e">
        <f t="shared" si="212"/>
        <v>#N/A</v>
      </c>
      <c r="CE288" s="155" t="e">
        <f t="shared" si="213"/>
        <v>#N/A</v>
      </c>
    </row>
    <row r="289" spans="2:83" s="59" customFormat="1" hidden="1" x14ac:dyDescent="0.2">
      <c r="B289" s="59" t="e">
        <f t="shared" si="216"/>
        <v>#N/A</v>
      </c>
      <c r="C289" s="67" t="e">
        <f t="shared" si="214"/>
        <v>#N/A</v>
      </c>
      <c r="D289" s="67"/>
      <c r="E289" s="67" t="e">
        <f>IF(C289&lt;&gt;" ",$B$9, " ")</f>
        <v>#N/A</v>
      </c>
      <c r="F289" s="68" t="e">
        <f>IF(C289&lt;&gt;" ",((10.4394*(($C289^1.852)/(($B$59^1.852)*(VLOOKUP($B$17,'Hidden Data'!$A$4:$E$17,(IF($B$18="SCH 40",3,IF($B$18="SCH 80",4,5))))^4.8655))*$B$16))+IF($B$15&lt;2,0,(10.4394*((($C$19/100*$C289)^1.852)/(($B$59^1.852)*(VLOOKUP($B$20,'Hidden Data'!$A$4:$E$17,(IF($B$21="SCH 40",3,IF($B$21="SCH 80",4,5))))^4.8655))*$B$19)))+IF($B$15&lt;3,0,(10.4394*((($C$22/100*$C289)^1.852)/(($B$59^1.852)*(VLOOKUP($B$23,'Hidden Data'!$A$4:$E$17,(IF($B$24="SCH 40",3,IF($B$24="SCH 80",4,5))))^4.8655))*$B$22)))+K289+L289+M289+P289+Q289+R289+S289+T289)*(1+$B$42/100), " ")</f>
        <v>#N/A</v>
      </c>
      <c r="G289" s="68" t="e">
        <f t="shared" si="215"/>
        <v>#N/A</v>
      </c>
      <c r="H289" s="68"/>
      <c r="I289" s="68" t="e">
        <f t="shared" si="149"/>
        <v>#N/A</v>
      </c>
      <c r="J289" s="68" t="e">
        <f>IF(C289&lt;&gt;" ",IF($B$48="Spider Valve",($C289/448.83*(('Spider Valve Sizing'!$B$10^2*19.64*$B$60*SQRT($B$49))/'Spider Valve Sizing'!$B$25))^2/(2*$B$60^2*(PI()/4*('Spider Valve Sizing'!$B$10/12)^2)^2*32.2),0)," ")</f>
        <v>#N/A</v>
      </c>
      <c r="K289" s="68" t="e">
        <f>IF(C289&lt;&gt;" ",(IF($B$26="No",0,(10.4394*(((1/$B$27*$C289)^1.852)/(($B$59^1.852)*(VLOOKUP($B$29,'Hidden Data'!$A$4:$E$17,(IF($B$30="SCH 40",3,IF($B$30="SCH 80",4,5))))^4.8655))*($B$28/3)))))," ")</f>
        <v>#N/A</v>
      </c>
      <c r="L289" s="67" t="e">
        <f t="shared" si="150"/>
        <v>#N/A</v>
      </c>
      <c r="M289" s="67" t="e">
        <f t="shared" si="151"/>
        <v>#N/A</v>
      </c>
      <c r="N289" s="69">
        <f>IF($B$48="Low Pressure Pipe",(IF($C289&lt;&gt;" ",($B$50*$AC$564)," ")),IF($B$48="Spider Valve",(IF($C289&lt;&gt;" ",(($B$60*(PI()/4*'Spider Valve Sizing'!$B$10^2)/144*SQRT(2*32.2*$B$49))*448.83)/(('Spider Valve Sizing'!$B$10^2*19.64*$B$60*SQRT($B$49))/'Spider Valve Sizing'!$B$25)," ")),IF(AND(OR($B$48="Non-Pressurized",$B$48="force main")=TRUE,$C$49="yes"),$F$49,NA())))</f>
        <v>30</v>
      </c>
      <c r="O289" s="68" t="e">
        <f t="shared" si="152"/>
        <v>#N/A</v>
      </c>
      <c r="P289" s="68" t="e">
        <f>IF($C289&lt;&gt;" ",IF($A$34="",0,(10.4394*((($C289*$D$34/100)^1.852)/(($B$59^1.852)*(VLOOKUP($B$34,'Hidden Data'!$A$4:$E$17,(IF($B$18="SCH 40",3,IF($B$18="SCH 80",4,5))))^4.8655))*'Hidden Data'!$E$118)))," ")</f>
        <v>#N/A</v>
      </c>
      <c r="Q289" s="68" t="e">
        <f>IF($C289&lt;&gt;" ",IF($A$35="",0,(10.4394*((($C289*$D$35/100)^1.852)/(($B$59^1.852)*(VLOOKUP($B$35,'Hidden Data'!$A$4:$E$17,(IF($B$18="SCH 40",3,IF($B$18="SCH 80",4,5))))^4.8655))*'Hidden Data'!$E$119)))," ")</f>
        <v>#N/A</v>
      </c>
      <c r="R289" s="68" t="e">
        <f>IF($C289&lt;&gt;" ",IF($A$36="",0,(10.4394*((($C289*$D$36/100)^1.852)/(($B$59^1.852)*(VLOOKUP($B$36,'Hidden Data'!$A$4:$E$17,(IF($B$18="SCH 40",3,IF($B$18="SCH 80",4,5))))^4.8655))*'Hidden Data'!$E$120)))," ")</f>
        <v>#N/A</v>
      </c>
      <c r="S289" s="68" t="e">
        <f>IF($C289&lt;&gt;" ",IF($A$37="",0,(10.4394*((($C289*$D$37/100)^1.852)/(($B$59^1.852)*(VLOOKUP($B$37,'Hidden Data'!$A$4:$E$17,(IF($B$18="SCH 40",3,IF($B$18="SCH 80",4,5))))^4.8655))*'Hidden Data'!$E$121)))," ")</f>
        <v>#N/A</v>
      </c>
      <c r="T289" s="68" t="e">
        <f>IF($C289&lt;&gt;" ",IF($A$38="",0,(10.4394*((($C289*$D$38/100)^1.852)/(($B$59^1.852)*(VLOOKUP($B$38,'Hidden Data'!$A$4:$E$17,(IF($B$18="SCH 40",3,IF($B$18="SCH 80",4,5))))^4.8655))*'Hidden Data'!$E$122)))," ")</f>
        <v>#N/A</v>
      </c>
      <c r="U289" s="67" t="e">
        <f t="shared" si="153"/>
        <v>#N/A</v>
      </c>
      <c r="V289" s="175" t="e">
        <f t="shared" si="154"/>
        <v>#N/A</v>
      </c>
      <c r="W289" s="175" t="e">
        <f t="shared" si="155"/>
        <v>#N/A</v>
      </c>
      <c r="Z289" s="141" t="e">
        <f t="shared" si="156"/>
        <v>#N/A</v>
      </c>
      <c r="AA289" s="141" t="e">
        <f t="shared" si="157"/>
        <v>#N/A</v>
      </c>
      <c r="AB289" s="153" t="e">
        <f t="shared" si="158"/>
        <v>#N/A</v>
      </c>
      <c r="AC289" s="154" t="e">
        <f t="shared" si="159"/>
        <v>#N/A</v>
      </c>
      <c r="AD289" s="164" t="e">
        <f t="shared" si="160"/>
        <v>#N/A</v>
      </c>
      <c r="AE289" s="165" t="e">
        <f t="shared" si="161"/>
        <v>#N/A</v>
      </c>
      <c r="AF289" s="154" t="e">
        <f t="shared" si="162"/>
        <v>#N/A</v>
      </c>
      <c r="AG289" s="154" t="e">
        <f t="shared" si="163"/>
        <v>#N/A</v>
      </c>
      <c r="AH289" s="164" t="e">
        <f t="shared" si="164"/>
        <v>#N/A</v>
      </c>
      <c r="AI289" s="165" t="e">
        <f t="shared" si="165"/>
        <v>#N/A</v>
      </c>
      <c r="AJ289" s="154" t="e">
        <f t="shared" si="166"/>
        <v>#N/A</v>
      </c>
      <c r="AK289" s="154" t="e">
        <f t="shared" si="167"/>
        <v>#N/A</v>
      </c>
      <c r="AL289" s="164" t="e">
        <f t="shared" si="168"/>
        <v>#N/A</v>
      </c>
      <c r="AM289" s="165" t="e">
        <f t="shared" si="169"/>
        <v>#N/A</v>
      </c>
      <c r="AN289" s="154" t="e">
        <f t="shared" si="170"/>
        <v>#N/A</v>
      </c>
      <c r="AO289" s="155" t="e">
        <f t="shared" si="171"/>
        <v>#N/A</v>
      </c>
      <c r="AP289" s="153" t="e">
        <f t="shared" si="172"/>
        <v>#N/A</v>
      </c>
      <c r="AQ289" s="154" t="e">
        <f t="shared" si="173"/>
        <v>#N/A</v>
      </c>
      <c r="AR289" s="164" t="e">
        <f t="shared" si="174"/>
        <v>#N/A</v>
      </c>
      <c r="AS289" s="165" t="e">
        <f t="shared" si="175"/>
        <v>#N/A</v>
      </c>
      <c r="AT289" s="154" t="e">
        <f t="shared" si="176"/>
        <v>#N/A</v>
      </c>
      <c r="AU289" s="154" t="e">
        <f t="shared" si="177"/>
        <v>#N/A</v>
      </c>
      <c r="AV289" s="164" t="e">
        <f t="shared" si="178"/>
        <v>#N/A</v>
      </c>
      <c r="AW289" s="165" t="e">
        <f t="shared" si="179"/>
        <v>#N/A</v>
      </c>
      <c r="AX289" s="154" t="e">
        <f t="shared" si="180"/>
        <v>#N/A</v>
      </c>
      <c r="AY289" s="154" t="e">
        <f t="shared" si="181"/>
        <v>#N/A</v>
      </c>
      <c r="AZ289" s="164" t="e">
        <f t="shared" si="182"/>
        <v>#N/A</v>
      </c>
      <c r="BA289" s="165" t="e">
        <f t="shared" si="183"/>
        <v>#N/A</v>
      </c>
      <c r="BB289" s="154" t="e">
        <f t="shared" si="184"/>
        <v>#N/A</v>
      </c>
      <c r="BC289" s="155" t="e">
        <f t="shared" si="185"/>
        <v>#N/A</v>
      </c>
      <c r="BD289" s="153" t="e">
        <f t="shared" si="186"/>
        <v>#N/A</v>
      </c>
      <c r="BE289" s="154" t="e">
        <f t="shared" si="187"/>
        <v>#N/A</v>
      </c>
      <c r="BF289" s="164" t="e">
        <f t="shared" si="188"/>
        <v>#N/A</v>
      </c>
      <c r="BG289" s="165" t="e">
        <f t="shared" si="189"/>
        <v>#N/A</v>
      </c>
      <c r="BH289" s="154" t="e">
        <f t="shared" si="190"/>
        <v>#N/A</v>
      </c>
      <c r="BI289" s="154" t="e">
        <f t="shared" si="191"/>
        <v>#N/A</v>
      </c>
      <c r="BJ289" s="164" t="e">
        <f t="shared" si="192"/>
        <v>#N/A</v>
      </c>
      <c r="BK289" s="165" t="e">
        <f t="shared" si="193"/>
        <v>#N/A</v>
      </c>
      <c r="BL289" s="154" t="e">
        <f t="shared" si="194"/>
        <v>#N/A</v>
      </c>
      <c r="BM289" s="154" t="e">
        <f t="shared" si="195"/>
        <v>#N/A</v>
      </c>
      <c r="BN289" s="164" t="e">
        <f t="shared" si="196"/>
        <v>#N/A</v>
      </c>
      <c r="BO289" s="165" t="e">
        <f t="shared" si="197"/>
        <v>#N/A</v>
      </c>
      <c r="BP289" s="154" t="e">
        <f t="shared" si="198"/>
        <v>#N/A</v>
      </c>
      <c r="BQ289" s="155" t="e">
        <f t="shared" si="199"/>
        <v>#N/A</v>
      </c>
      <c r="BR289" s="153" t="e">
        <f t="shared" si="200"/>
        <v>#N/A</v>
      </c>
      <c r="BS289" s="154" t="e">
        <f t="shared" si="201"/>
        <v>#N/A</v>
      </c>
      <c r="BT289" s="164" t="e">
        <f t="shared" si="202"/>
        <v>#N/A</v>
      </c>
      <c r="BU289" s="165" t="e">
        <f t="shared" si="203"/>
        <v>#N/A</v>
      </c>
      <c r="BV289" s="154" t="e">
        <f t="shared" si="204"/>
        <v>#N/A</v>
      </c>
      <c r="BW289" s="154" t="e">
        <f t="shared" si="205"/>
        <v>#N/A</v>
      </c>
      <c r="BX289" s="164" t="e">
        <f t="shared" si="206"/>
        <v>#N/A</v>
      </c>
      <c r="BY289" s="165" t="e">
        <f t="shared" si="207"/>
        <v>#N/A</v>
      </c>
      <c r="BZ289" s="154" t="e">
        <f t="shared" si="208"/>
        <v>#N/A</v>
      </c>
      <c r="CA289" s="154" t="e">
        <f t="shared" si="209"/>
        <v>#N/A</v>
      </c>
      <c r="CB289" s="164" t="e">
        <f t="shared" si="210"/>
        <v>#N/A</v>
      </c>
      <c r="CC289" s="165" t="e">
        <f t="shared" si="211"/>
        <v>#N/A</v>
      </c>
      <c r="CD289" s="154" t="e">
        <f t="shared" si="212"/>
        <v>#N/A</v>
      </c>
      <c r="CE289" s="155" t="e">
        <f t="shared" si="213"/>
        <v>#N/A</v>
      </c>
    </row>
    <row r="290" spans="2:83" s="59" customFormat="1" hidden="1" x14ac:dyDescent="0.2">
      <c r="B290" s="59" t="e">
        <f t="shared" si="216"/>
        <v>#N/A</v>
      </c>
      <c r="C290" s="67" t="e">
        <f t="shared" si="214"/>
        <v>#N/A</v>
      </c>
      <c r="D290" s="67"/>
      <c r="E290" s="67" t="e">
        <f>IF(C290&lt;&gt;" ",$B$9, " ")</f>
        <v>#N/A</v>
      </c>
      <c r="F290" s="68" t="e">
        <f>IF(C290&lt;&gt;" ",((10.4394*(($C290^1.852)/(($B$59^1.852)*(VLOOKUP($B$17,'Hidden Data'!$A$4:$E$17,(IF($B$18="SCH 40",3,IF($B$18="SCH 80",4,5))))^4.8655))*$B$16))+IF($B$15&lt;2,0,(10.4394*((($C$19/100*$C290)^1.852)/(($B$59^1.852)*(VLOOKUP($B$20,'Hidden Data'!$A$4:$E$17,(IF($B$21="SCH 40",3,IF($B$21="SCH 80",4,5))))^4.8655))*$B$19)))+IF($B$15&lt;3,0,(10.4394*((($C$22/100*$C290)^1.852)/(($B$59^1.852)*(VLOOKUP($B$23,'Hidden Data'!$A$4:$E$17,(IF($B$24="SCH 40",3,IF($B$24="SCH 80",4,5))))^4.8655))*$B$22)))+K290+L290+M290+P290+Q290+R290+S290+T290)*(1+$B$42/100), " ")</f>
        <v>#N/A</v>
      </c>
      <c r="G290" s="68" t="e">
        <f t="shared" si="215"/>
        <v>#N/A</v>
      </c>
      <c r="H290" s="68"/>
      <c r="I290" s="68" t="e">
        <f t="shared" si="149"/>
        <v>#N/A</v>
      </c>
      <c r="J290" s="68" t="e">
        <f>IF(C290&lt;&gt;" ",IF($B$48="Spider Valve",($C290/448.83*(('Spider Valve Sizing'!$B$10^2*19.64*$B$60*SQRT($B$49))/'Spider Valve Sizing'!$B$25))^2/(2*$B$60^2*(PI()/4*('Spider Valve Sizing'!$B$10/12)^2)^2*32.2),0)," ")</f>
        <v>#N/A</v>
      </c>
      <c r="K290" s="68" t="e">
        <f>IF(C290&lt;&gt;" ",(IF($B$26="No",0,(10.4394*(((1/$B$27*$C290)^1.852)/(($B$59^1.852)*(VLOOKUP($B$29,'Hidden Data'!$A$4:$E$17,(IF($B$30="SCH 40",3,IF($B$30="SCH 80",4,5))))^4.8655))*($B$28/3)))))," ")</f>
        <v>#N/A</v>
      </c>
      <c r="L290" s="67" t="e">
        <f t="shared" si="150"/>
        <v>#N/A</v>
      </c>
      <c r="M290" s="67" t="e">
        <f t="shared" si="151"/>
        <v>#N/A</v>
      </c>
      <c r="N290" s="69">
        <f>IF($B$48="Low Pressure Pipe",(IF($C290&lt;&gt;" ",($B$50*$AC$564)," ")),IF($B$48="Spider Valve",(IF($C290&lt;&gt;" ",(($B$60*(PI()/4*'Spider Valve Sizing'!$B$10^2)/144*SQRT(2*32.2*$B$49))*448.83)/(('Spider Valve Sizing'!$B$10^2*19.64*$B$60*SQRT($B$49))/'Spider Valve Sizing'!$B$25)," ")),IF(AND(OR($B$48="Non-Pressurized",$B$48="force main")=TRUE,$C$49="yes"),$F$49,NA())))</f>
        <v>30</v>
      </c>
      <c r="O290" s="68" t="e">
        <f t="shared" si="152"/>
        <v>#N/A</v>
      </c>
      <c r="P290" s="68" t="e">
        <f>IF($C290&lt;&gt;" ",IF($A$34="",0,(10.4394*((($C290*$D$34/100)^1.852)/(($B$59^1.852)*(VLOOKUP($B$34,'Hidden Data'!$A$4:$E$17,(IF($B$18="SCH 40",3,IF($B$18="SCH 80",4,5))))^4.8655))*'Hidden Data'!$E$118)))," ")</f>
        <v>#N/A</v>
      </c>
      <c r="Q290" s="68" t="e">
        <f>IF($C290&lt;&gt;" ",IF($A$35="",0,(10.4394*((($C290*$D$35/100)^1.852)/(($B$59^1.852)*(VLOOKUP($B$35,'Hidden Data'!$A$4:$E$17,(IF($B$18="SCH 40",3,IF($B$18="SCH 80",4,5))))^4.8655))*'Hidden Data'!$E$119)))," ")</f>
        <v>#N/A</v>
      </c>
      <c r="R290" s="68" t="e">
        <f>IF($C290&lt;&gt;" ",IF($A$36="",0,(10.4394*((($C290*$D$36/100)^1.852)/(($B$59^1.852)*(VLOOKUP($B$36,'Hidden Data'!$A$4:$E$17,(IF($B$18="SCH 40",3,IF($B$18="SCH 80",4,5))))^4.8655))*'Hidden Data'!$E$120)))," ")</f>
        <v>#N/A</v>
      </c>
      <c r="S290" s="68" t="e">
        <f>IF($C290&lt;&gt;" ",IF($A$37="",0,(10.4394*((($C290*$D$37/100)^1.852)/(($B$59^1.852)*(VLOOKUP($B$37,'Hidden Data'!$A$4:$E$17,(IF($B$18="SCH 40",3,IF($B$18="SCH 80",4,5))))^4.8655))*'Hidden Data'!$E$121)))," ")</f>
        <v>#N/A</v>
      </c>
      <c r="T290" s="68" t="e">
        <f>IF($C290&lt;&gt;" ",IF($A$38="",0,(10.4394*((($C290*$D$38/100)^1.852)/(($B$59^1.852)*(VLOOKUP($B$38,'Hidden Data'!$A$4:$E$17,(IF($B$18="SCH 40",3,IF($B$18="SCH 80",4,5))))^4.8655))*'Hidden Data'!$E$122)))," ")</f>
        <v>#N/A</v>
      </c>
      <c r="U290" s="67" t="e">
        <f t="shared" si="153"/>
        <v>#N/A</v>
      </c>
      <c r="V290" s="175" t="e">
        <f t="shared" si="154"/>
        <v>#N/A</v>
      </c>
      <c r="W290" s="175" t="e">
        <f t="shared" si="155"/>
        <v>#N/A</v>
      </c>
      <c r="Z290" s="141" t="e">
        <f t="shared" si="156"/>
        <v>#N/A</v>
      </c>
      <c r="AA290" s="141" t="e">
        <f t="shared" si="157"/>
        <v>#N/A</v>
      </c>
      <c r="AB290" s="153" t="e">
        <f t="shared" si="158"/>
        <v>#N/A</v>
      </c>
      <c r="AC290" s="154" t="e">
        <f t="shared" si="159"/>
        <v>#N/A</v>
      </c>
      <c r="AD290" s="164" t="e">
        <f t="shared" si="160"/>
        <v>#N/A</v>
      </c>
      <c r="AE290" s="165" t="e">
        <f t="shared" si="161"/>
        <v>#N/A</v>
      </c>
      <c r="AF290" s="154" t="e">
        <f t="shared" si="162"/>
        <v>#N/A</v>
      </c>
      <c r="AG290" s="154" t="e">
        <f t="shared" si="163"/>
        <v>#N/A</v>
      </c>
      <c r="AH290" s="164" t="e">
        <f t="shared" si="164"/>
        <v>#N/A</v>
      </c>
      <c r="AI290" s="165" t="e">
        <f t="shared" si="165"/>
        <v>#N/A</v>
      </c>
      <c r="AJ290" s="154" t="e">
        <f t="shared" si="166"/>
        <v>#N/A</v>
      </c>
      <c r="AK290" s="154" t="e">
        <f t="shared" si="167"/>
        <v>#N/A</v>
      </c>
      <c r="AL290" s="164" t="e">
        <f t="shared" si="168"/>
        <v>#N/A</v>
      </c>
      <c r="AM290" s="165" t="e">
        <f t="shared" si="169"/>
        <v>#N/A</v>
      </c>
      <c r="AN290" s="154" t="e">
        <f t="shared" si="170"/>
        <v>#N/A</v>
      </c>
      <c r="AO290" s="155" t="e">
        <f t="shared" si="171"/>
        <v>#N/A</v>
      </c>
      <c r="AP290" s="153" t="e">
        <f t="shared" si="172"/>
        <v>#N/A</v>
      </c>
      <c r="AQ290" s="154" t="e">
        <f t="shared" si="173"/>
        <v>#N/A</v>
      </c>
      <c r="AR290" s="164" t="e">
        <f t="shared" si="174"/>
        <v>#N/A</v>
      </c>
      <c r="AS290" s="165" t="e">
        <f t="shared" si="175"/>
        <v>#N/A</v>
      </c>
      <c r="AT290" s="154" t="e">
        <f t="shared" si="176"/>
        <v>#N/A</v>
      </c>
      <c r="AU290" s="154" t="e">
        <f t="shared" si="177"/>
        <v>#N/A</v>
      </c>
      <c r="AV290" s="164" t="e">
        <f t="shared" si="178"/>
        <v>#N/A</v>
      </c>
      <c r="AW290" s="165" t="e">
        <f t="shared" si="179"/>
        <v>#N/A</v>
      </c>
      <c r="AX290" s="154" t="e">
        <f t="shared" si="180"/>
        <v>#N/A</v>
      </c>
      <c r="AY290" s="154" t="e">
        <f t="shared" si="181"/>
        <v>#N/A</v>
      </c>
      <c r="AZ290" s="164" t="e">
        <f t="shared" si="182"/>
        <v>#N/A</v>
      </c>
      <c r="BA290" s="165" t="e">
        <f t="shared" si="183"/>
        <v>#N/A</v>
      </c>
      <c r="BB290" s="154" t="e">
        <f t="shared" si="184"/>
        <v>#N/A</v>
      </c>
      <c r="BC290" s="155" t="e">
        <f t="shared" si="185"/>
        <v>#N/A</v>
      </c>
      <c r="BD290" s="153" t="e">
        <f t="shared" si="186"/>
        <v>#N/A</v>
      </c>
      <c r="BE290" s="154" t="e">
        <f t="shared" si="187"/>
        <v>#N/A</v>
      </c>
      <c r="BF290" s="164" t="e">
        <f t="shared" si="188"/>
        <v>#N/A</v>
      </c>
      <c r="BG290" s="165" t="e">
        <f t="shared" si="189"/>
        <v>#N/A</v>
      </c>
      <c r="BH290" s="154" t="e">
        <f t="shared" si="190"/>
        <v>#N/A</v>
      </c>
      <c r="BI290" s="154" t="e">
        <f t="shared" si="191"/>
        <v>#N/A</v>
      </c>
      <c r="BJ290" s="164" t="e">
        <f t="shared" si="192"/>
        <v>#N/A</v>
      </c>
      <c r="BK290" s="165" t="e">
        <f t="shared" si="193"/>
        <v>#N/A</v>
      </c>
      <c r="BL290" s="154" t="e">
        <f t="shared" si="194"/>
        <v>#N/A</v>
      </c>
      <c r="BM290" s="154" t="e">
        <f t="shared" si="195"/>
        <v>#N/A</v>
      </c>
      <c r="BN290" s="164" t="e">
        <f t="shared" si="196"/>
        <v>#N/A</v>
      </c>
      <c r="BO290" s="165" t="e">
        <f t="shared" si="197"/>
        <v>#N/A</v>
      </c>
      <c r="BP290" s="154" t="e">
        <f t="shared" si="198"/>
        <v>#N/A</v>
      </c>
      <c r="BQ290" s="155" t="e">
        <f t="shared" si="199"/>
        <v>#N/A</v>
      </c>
      <c r="BR290" s="153" t="e">
        <f t="shared" si="200"/>
        <v>#N/A</v>
      </c>
      <c r="BS290" s="154" t="e">
        <f t="shared" si="201"/>
        <v>#N/A</v>
      </c>
      <c r="BT290" s="164" t="e">
        <f t="shared" si="202"/>
        <v>#N/A</v>
      </c>
      <c r="BU290" s="165" t="e">
        <f t="shared" si="203"/>
        <v>#N/A</v>
      </c>
      <c r="BV290" s="154" t="e">
        <f t="shared" si="204"/>
        <v>#N/A</v>
      </c>
      <c r="BW290" s="154" t="e">
        <f t="shared" si="205"/>
        <v>#N/A</v>
      </c>
      <c r="BX290" s="164" t="e">
        <f t="shared" si="206"/>
        <v>#N/A</v>
      </c>
      <c r="BY290" s="165" t="e">
        <f t="shared" si="207"/>
        <v>#N/A</v>
      </c>
      <c r="BZ290" s="154" t="e">
        <f t="shared" si="208"/>
        <v>#N/A</v>
      </c>
      <c r="CA290" s="154" t="e">
        <f t="shared" si="209"/>
        <v>#N/A</v>
      </c>
      <c r="CB290" s="164" t="e">
        <f t="shared" si="210"/>
        <v>#N/A</v>
      </c>
      <c r="CC290" s="165" t="e">
        <f t="shared" si="211"/>
        <v>#N/A</v>
      </c>
      <c r="CD290" s="154" t="e">
        <f t="shared" si="212"/>
        <v>#N/A</v>
      </c>
      <c r="CE290" s="155" t="e">
        <f t="shared" si="213"/>
        <v>#N/A</v>
      </c>
    </row>
    <row r="291" spans="2:83" s="59" customFormat="1" hidden="1" x14ac:dyDescent="0.2">
      <c r="B291" s="59" t="e">
        <f t="shared" si="216"/>
        <v>#N/A</v>
      </c>
      <c r="C291" s="67" t="e">
        <f t="shared" si="214"/>
        <v>#N/A</v>
      </c>
      <c r="D291" s="67"/>
      <c r="E291" s="67" t="e">
        <f>IF(C291&lt;&gt;" ",$B$9, " ")</f>
        <v>#N/A</v>
      </c>
      <c r="F291" s="68" t="e">
        <f>IF(C291&lt;&gt;" ",((10.4394*(($C291^1.852)/(($B$59^1.852)*(VLOOKUP($B$17,'Hidden Data'!$A$4:$E$17,(IF($B$18="SCH 40",3,IF($B$18="SCH 80",4,5))))^4.8655))*$B$16))+IF($B$15&lt;2,0,(10.4394*((($C$19/100*$C291)^1.852)/(($B$59^1.852)*(VLOOKUP($B$20,'Hidden Data'!$A$4:$E$17,(IF($B$21="SCH 40",3,IF($B$21="SCH 80",4,5))))^4.8655))*$B$19)))+IF($B$15&lt;3,0,(10.4394*((($C$22/100*$C291)^1.852)/(($B$59^1.852)*(VLOOKUP($B$23,'Hidden Data'!$A$4:$E$17,(IF($B$24="SCH 40",3,IF($B$24="SCH 80",4,5))))^4.8655))*$B$22)))+K291+L291+M291+P291+Q291+R291+S291+T291)*(1+$B$42/100), " ")</f>
        <v>#N/A</v>
      </c>
      <c r="G291" s="68" t="e">
        <f t="shared" si="215"/>
        <v>#N/A</v>
      </c>
      <c r="H291" s="68"/>
      <c r="I291" s="68" t="e">
        <f t="shared" si="149"/>
        <v>#N/A</v>
      </c>
      <c r="J291" s="68" t="e">
        <f>IF(C291&lt;&gt;" ",IF($B$48="Spider Valve",($C291/448.83*(('Spider Valve Sizing'!$B$10^2*19.64*$B$60*SQRT($B$49))/'Spider Valve Sizing'!$B$25))^2/(2*$B$60^2*(PI()/4*('Spider Valve Sizing'!$B$10/12)^2)^2*32.2),0)," ")</f>
        <v>#N/A</v>
      </c>
      <c r="K291" s="68" t="e">
        <f>IF(C291&lt;&gt;" ",(IF($B$26="No",0,(10.4394*(((1/$B$27*$C291)^1.852)/(($B$59^1.852)*(VLOOKUP($B$29,'Hidden Data'!$A$4:$E$17,(IF($B$30="SCH 40",3,IF($B$30="SCH 80",4,5))))^4.8655))*($B$28/3)))))," ")</f>
        <v>#N/A</v>
      </c>
      <c r="L291" s="67" t="e">
        <f t="shared" si="150"/>
        <v>#N/A</v>
      </c>
      <c r="M291" s="67" t="e">
        <f t="shared" si="151"/>
        <v>#N/A</v>
      </c>
      <c r="N291" s="69">
        <f>IF($B$48="Low Pressure Pipe",(IF($C291&lt;&gt;" ",($B$50*$AC$564)," ")),IF($B$48="Spider Valve",(IF($C291&lt;&gt;" ",(($B$60*(PI()/4*'Spider Valve Sizing'!$B$10^2)/144*SQRT(2*32.2*$B$49))*448.83)/(('Spider Valve Sizing'!$B$10^2*19.64*$B$60*SQRT($B$49))/'Spider Valve Sizing'!$B$25)," ")),IF(AND(OR($B$48="Non-Pressurized",$B$48="force main")=TRUE,$C$49="yes"),$F$49,NA())))</f>
        <v>30</v>
      </c>
      <c r="O291" s="68" t="e">
        <f t="shared" si="152"/>
        <v>#N/A</v>
      </c>
      <c r="P291" s="68" t="e">
        <f>IF($C291&lt;&gt;" ",IF($A$34="",0,(10.4394*((($C291*$D$34/100)^1.852)/(($B$59^1.852)*(VLOOKUP($B$34,'Hidden Data'!$A$4:$E$17,(IF($B$18="SCH 40",3,IF($B$18="SCH 80",4,5))))^4.8655))*'Hidden Data'!$E$118)))," ")</f>
        <v>#N/A</v>
      </c>
      <c r="Q291" s="68" t="e">
        <f>IF($C291&lt;&gt;" ",IF($A$35="",0,(10.4394*((($C291*$D$35/100)^1.852)/(($B$59^1.852)*(VLOOKUP($B$35,'Hidden Data'!$A$4:$E$17,(IF($B$18="SCH 40",3,IF($B$18="SCH 80",4,5))))^4.8655))*'Hidden Data'!$E$119)))," ")</f>
        <v>#N/A</v>
      </c>
      <c r="R291" s="68" t="e">
        <f>IF($C291&lt;&gt;" ",IF($A$36="",0,(10.4394*((($C291*$D$36/100)^1.852)/(($B$59^1.852)*(VLOOKUP($B$36,'Hidden Data'!$A$4:$E$17,(IF($B$18="SCH 40",3,IF($B$18="SCH 80",4,5))))^4.8655))*'Hidden Data'!$E$120)))," ")</f>
        <v>#N/A</v>
      </c>
      <c r="S291" s="68" t="e">
        <f>IF($C291&lt;&gt;" ",IF($A$37="",0,(10.4394*((($C291*$D$37/100)^1.852)/(($B$59^1.852)*(VLOOKUP($B$37,'Hidden Data'!$A$4:$E$17,(IF($B$18="SCH 40",3,IF($B$18="SCH 80",4,5))))^4.8655))*'Hidden Data'!$E$121)))," ")</f>
        <v>#N/A</v>
      </c>
      <c r="T291" s="68" t="e">
        <f>IF($C291&lt;&gt;" ",IF($A$38="",0,(10.4394*((($C291*$D$38/100)^1.852)/(($B$59^1.852)*(VLOOKUP($B$38,'Hidden Data'!$A$4:$E$17,(IF($B$18="SCH 40",3,IF($B$18="SCH 80",4,5))))^4.8655))*'Hidden Data'!$E$122)))," ")</f>
        <v>#N/A</v>
      </c>
      <c r="U291" s="67" t="e">
        <f t="shared" si="153"/>
        <v>#N/A</v>
      </c>
      <c r="V291" s="175" t="e">
        <f t="shared" si="154"/>
        <v>#N/A</v>
      </c>
      <c r="W291" s="175" t="e">
        <f t="shared" si="155"/>
        <v>#N/A</v>
      </c>
      <c r="Z291" s="141" t="e">
        <f t="shared" si="156"/>
        <v>#N/A</v>
      </c>
      <c r="AA291" s="141" t="e">
        <f t="shared" si="157"/>
        <v>#N/A</v>
      </c>
      <c r="AB291" s="153" t="e">
        <f t="shared" si="158"/>
        <v>#N/A</v>
      </c>
      <c r="AC291" s="154" t="e">
        <f t="shared" si="159"/>
        <v>#N/A</v>
      </c>
      <c r="AD291" s="164" t="e">
        <f t="shared" si="160"/>
        <v>#N/A</v>
      </c>
      <c r="AE291" s="165" t="e">
        <f t="shared" si="161"/>
        <v>#N/A</v>
      </c>
      <c r="AF291" s="154" t="e">
        <f t="shared" si="162"/>
        <v>#N/A</v>
      </c>
      <c r="AG291" s="154" t="e">
        <f t="shared" si="163"/>
        <v>#N/A</v>
      </c>
      <c r="AH291" s="164" t="e">
        <f t="shared" si="164"/>
        <v>#N/A</v>
      </c>
      <c r="AI291" s="165" t="e">
        <f t="shared" si="165"/>
        <v>#N/A</v>
      </c>
      <c r="AJ291" s="154" t="e">
        <f t="shared" si="166"/>
        <v>#N/A</v>
      </c>
      <c r="AK291" s="154" t="e">
        <f t="shared" si="167"/>
        <v>#N/A</v>
      </c>
      <c r="AL291" s="164" t="e">
        <f t="shared" si="168"/>
        <v>#N/A</v>
      </c>
      <c r="AM291" s="165" t="e">
        <f t="shared" si="169"/>
        <v>#N/A</v>
      </c>
      <c r="AN291" s="154" t="e">
        <f t="shared" si="170"/>
        <v>#N/A</v>
      </c>
      <c r="AO291" s="155" t="e">
        <f t="shared" si="171"/>
        <v>#N/A</v>
      </c>
      <c r="AP291" s="153" t="e">
        <f t="shared" si="172"/>
        <v>#N/A</v>
      </c>
      <c r="AQ291" s="154" t="e">
        <f t="shared" si="173"/>
        <v>#N/A</v>
      </c>
      <c r="AR291" s="164" t="e">
        <f t="shared" si="174"/>
        <v>#N/A</v>
      </c>
      <c r="AS291" s="165" t="e">
        <f t="shared" si="175"/>
        <v>#N/A</v>
      </c>
      <c r="AT291" s="154" t="e">
        <f t="shared" si="176"/>
        <v>#N/A</v>
      </c>
      <c r="AU291" s="154" t="e">
        <f t="shared" si="177"/>
        <v>#N/A</v>
      </c>
      <c r="AV291" s="164" t="e">
        <f t="shared" si="178"/>
        <v>#N/A</v>
      </c>
      <c r="AW291" s="165" t="e">
        <f t="shared" si="179"/>
        <v>#N/A</v>
      </c>
      <c r="AX291" s="154" t="e">
        <f t="shared" si="180"/>
        <v>#N/A</v>
      </c>
      <c r="AY291" s="154" t="e">
        <f t="shared" si="181"/>
        <v>#N/A</v>
      </c>
      <c r="AZ291" s="164" t="e">
        <f t="shared" si="182"/>
        <v>#N/A</v>
      </c>
      <c r="BA291" s="165" t="e">
        <f t="shared" si="183"/>
        <v>#N/A</v>
      </c>
      <c r="BB291" s="154" t="e">
        <f t="shared" si="184"/>
        <v>#N/A</v>
      </c>
      <c r="BC291" s="155" t="e">
        <f t="shared" si="185"/>
        <v>#N/A</v>
      </c>
      <c r="BD291" s="153" t="e">
        <f t="shared" si="186"/>
        <v>#N/A</v>
      </c>
      <c r="BE291" s="154" t="e">
        <f t="shared" si="187"/>
        <v>#N/A</v>
      </c>
      <c r="BF291" s="164" t="e">
        <f t="shared" si="188"/>
        <v>#N/A</v>
      </c>
      <c r="BG291" s="165" t="e">
        <f t="shared" si="189"/>
        <v>#N/A</v>
      </c>
      <c r="BH291" s="154" t="e">
        <f t="shared" si="190"/>
        <v>#N/A</v>
      </c>
      <c r="BI291" s="154" t="e">
        <f t="shared" si="191"/>
        <v>#N/A</v>
      </c>
      <c r="BJ291" s="164" t="e">
        <f t="shared" si="192"/>
        <v>#N/A</v>
      </c>
      <c r="BK291" s="165" t="e">
        <f t="shared" si="193"/>
        <v>#N/A</v>
      </c>
      <c r="BL291" s="154" t="e">
        <f t="shared" si="194"/>
        <v>#N/A</v>
      </c>
      <c r="BM291" s="154" t="e">
        <f t="shared" si="195"/>
        <v>#N/A</v>
      </c>
      <c r="BN291" s="164" t="e">
        <f t="shared" si="196"/>
        <v>#N/A</v>
      </c>
      <c r="BO291" s="165" t="e">
        <f t="shared" si="197"/>
        <v>#N/A</v>
      </c>
      <c r="BP291" s="154" t="e">
        <f t="shared" si="198"/>
        <v>#N/A</v>
      </c>
      <c r="BQ291" s="155" t="e">
        <f t="shared" si="199"/>
        <v>#N/A</v>
      </c>
      <c r="BR291" s="153" t="e">
        <f t="shared" si="200"/>
        <v>#N/A</v>
      </c>
      <c r="BS291" s="154" t="e">
        <f t="shared" si="201"/>
        <v>#N/A</v>
      </c>
      <c r="BT291" s="164" t="e">
        <f t="shared" si="202"/>
        <v>#N/A</v>
      </c>
      <c r="BU291" s="165" t="e">
        <f t="shared" si="203"/>
        <v>#N/A</v>
      </c>
      <c r="BV291" s="154" t="e">
        <f t="shared" si="204"/>
        <v>#N/A</v>
      </c>
      <c r="BW291" s="154" t="e">
        <f t="shared" si="205"/>
        <v>#N/A</v>
      </c>
      <c r="BX291" s="164" t="e">
        <f t="shared" si="206"/>
        <v>#N/A</v>
      </c>
      <c r="BY291" s="165" t="e">
        <f t="shared" si="207"/>
        <v>#N/A</v>
      </c>
      <c r="BZ291" s="154" t="e">
        <f t="shared" si="208"/>
        <v>#N/A</v>
      </c>
      <c r="CA291" s="154" t="e">
        <f t="shared" si="209"/>
        <v>#N/A</v>
      </c>
      <c r="CB291" s="164" t="e">
        <f t="shared" si="210"/>
        <v>#N/A</v>
      </c>
      <c r="CC291" s="165" t="e">
        <f t="shared" si="211"/>
        <v>#N/A</v>
      </c>
      <c r="CD291" s="154" t="e">
        <f t="shared" si="212"/>
        <v>#N/A</v>
      </c>
      <c r="CE291" s="155" t="e">
        <f t="shared" si="213"/>
        <v>#N/A</v>
      </c>
    </row>
    <row r="292" spans="2:83" s="59" customFormat="1" hidden="1" x14ac:dyDescent="0.2">
      <c r="B292" s="59" t="e">
        <f t="shared" si="216"/>
        <v>#N/A</v>
      </c>
      <c r="C292" s="67" t="e">
        <f t="shared" si="214"/>
        <v>#N/A</v>
      </c>
      <c r="D292" s="67"/>
      <c r="E292" s="67" t="e">
        <f>IF(C292&lt;&gt;" ",$B$9, " ")</f>
        <v>#N/A</v>
      </c>
      <c r="F292" s="68" t="e">
        <f>IF(C292&lt;&gt;" ",((10.4394*(($C292^1.852)/(($B$59^1.852)*(VLOOKUP($B$17,'Hidden Data'!$A$4:$E$17,(IF($B$18="SCH 40",3,IF($B$18="SCH 80",4,5))))^4.8655))*$B$16))+IF($B$15&lt;2,0,(10.4394*((($C$19/100*$C292)^1.852)/(($B$59^1.852)*(VLOOKUP($B$20,'Hidden Data'!$A$4:$E$17,(IF($B$21="SCH 40",3,IF($B$21="SCH 80",4,5))))^4.8655))*$B$19)))+IF($B$15&lt;3,0,(10.4394*((($C$22/100*$C292)^1.852)/(($B$59^1.852)*(VLOOKUP($B$23,'Hidden Data'!$A$4:$E$17,(IF($B$24="SCH 40",3,IF($B$24="SCH 80",4,5))))^4.8655))*$B$22)))+K292+L292+M292+P292+Q292+R292+S292+T292)*(1+$B$42/100), " ")</f>
        <v>#N/A</v>
      </c>
      <c r="G292" s="68" t="e">
        <f t="shared" si="215"/>
        <v>#N/A</v>
      </c>
      <c r="H292" s="68"/>
      <c r="I292" s="68" t="e">
        <f t="shared" si="149"/>
        <v>#N/A</v>
      </c>
      <c r="J292" s="68" t="e">
        <f>IF(C292&lt;&gt;" ",IF($B$48="Spider Valve",($C292/448.83*(('Spider Valve Sizing'!$B$10^2*19.64*$B$60*SQRT($B$49))/'Spider Valve Sizing'!$B$25))^2/(2*$B$60^2*(PI()/4*('Spider Valve Sizing'!$B$10/12)^2)^2*32.2),0)," ")</f>
        <v>#N/A</v>
      </c>
      <c r="K292" s="68" t="e">
        <f>IF(C292&lt;&gt;" ",(IF($B$26="No",0,(10.4394*(((1/$B$27*$C292)^1.852)/(($B$59^1.852)*(VLOOKUP($B$29,'Hidden Data'!$A$4:$E$17,(IF($B$30="SCH 40",3,IF($B$30="SCH 80",4,5))))^4.8655))*($B$28/3)))))," ")</f>
        <v>#N/A</v>
      </c>
      <c r="L292" s="67" t="e">
        <f t="shared" si="150"/>
        <v>#N/A</v>
      </c>
      <c r="M292" s="67" t="e">
        <f t="shared" si="151"/>
        <v>#N/A</v>
      </c>
      <c r="N292" s="69">
        <f>IF($B$48="Low Pressure Pipe",(IF($C292&lt;&gt;" ",($B$50*$AC$564)," ")),IF($B$48="Spider Valve",(IF($C292&lt;&gt;" ",(($B$60*(PI()/4*'Spider Valve Sizing'!$B$10^2)/144*SQRT(2*32.2*$B$49))*448.83)/(('Spider Valve Sizing'!$B$10^2*19.64*$B$60*SQRT($B$49))/'Spider Valve Sizing'!$B$25)," ")),IF(AND(OR($B$48="Non-Pressurized",$B$48="force main")=TRUE,$C$49="yes"),$F$49,NA())))</f>
        <v>30</v>
      </c>
      <c r="O292" s="68" t="e">
        <f t="shared" si="152"/>
        <v>#N/A</v>
      </c>
      <c r="P292" s="68" t="e">
        <f>IF($C292&lt;&gt;" ",IF($A$34="",0,(10.4394*((($C292*$D$34/100)^1.852)/(($B$59^1.852)*(VLOOKUP($B$34,'Hidden Data'!$A$4:$E$17,(IF($B$18="SCH 40",3,IF($B$18="SCH 80",4,5))))^4.8655))*'Hidden Data'!$E$118)))," ")</f>
        <v>#N/A</v>
      </c>
      <c r="Q292" s="68" t="e">
        <f>IF($C292&lt;&gt;" ",IF($A$35="",0,(10.4394*((($C292*$D$35/100)^1.852)/(($B$59^1.852)*(VLOOKUP($B$35,'Hidden Data'!$A$4:$E$17,(IF($B$18="SCH 40",3,IF($B$18="SCH 80",4,5))))^4.8655))*'Hidden Data'!$E$119)))," ")</f>
        <v>#N/A</v>
      </c>
      <c r="R292" s="68" t="e">
        <f>IF($C292&lt;&gt;" ",IF($A$36="",0,(10.4394*((($C292*$D$36/100)^1.852)/(($B$59^1.852)*(VLOOKUP($B$36,'Hidden Data'!$A$4:$E$17,(IF($B$18="SCH 40",3,IF($B$18="SCH 80",4,5))))^4.8655))*'Hidden Data'!$E$120)))," ")</f>
        <v>#N/A</v>
      </c>
      <c r="S292" s="68" t="e">
        <f>IF($C292&lt;&gt;" ",IF($A$37="",0,(10.4394*((($C292*$D$37/100)^1.852)/(($B$59^1.852)*(VLOOKUP($B$37,'Hidden Data'!$A$4:$E$17,(IF($B$18="SCH 40",3,IF($B$18="SCH 80",4,5))))^4.8655))*'Hidden Data'!$E$121)))," ")</f>
        <v>#N/A</v>
      </c>
      <c r="T292" s="68" t="e">
        <f>IF($C292&lt;&gt;" ",IF($A$38="",0,(10.4394*((($C292*$D$38/100)^1.852)/(($B$59^1.852)*(VLOOKUP($B$38,'Hidden Data'!$A$4:$E$17,(IF($B$18="SCH 40",3,IF($B$18="SCH 80",4,5))))^4.8655))*'Hidden Data'!$E$122)))," ")</f>
        <v>#N/A</v>
      </c>
      <c r="U292" s="67" t="e">
        <f t="shared" si="153"/>
        <v>#N/A</v>
      </c>
      <c r="V292" s="175" t="e">
        <f t="shared" si="154"/>
        <v>#N/A</v>
      </c>
      <c r="W292" s="175" t="e">
        <f t="shared" si="155"/>
        <v>#N/A</v>
      </c>
      <c r="Z292" s="141" t="e">
        <f t="shared" si="156"/>
        <v>#N/A</v>
      </c>
      <c r="AA292" s="141" t="e">
        <f t="shared" si="157"/>
        <v>#N/A</v>
      </c>
      <c r="AB292" s="153" t="e">
        <f t="shared" si="158"/>
        <v>#N/A</v>
      </c>
      <c r="AC292" s="154" t="e">
        <f t="shared" si="159"/>
        <v>#N/A</v>
      </c>
      <c r="AD292" s="164" t="e">
        <f t="shared" si="160"/>
        <v>#N/A</v>
      </c>
      <c r="AE292" s="165" t="e">
        <f t="shared" si="161"/>
        <v>#N/A</v>
      </c>
      <c r="AF292" s="154" t="e">
        <f t="shared" si="162"/>
        <v>#N/A</v>
      </c>
      <c r="AG292" s="154" t="e">
        <f t="shared" si="163"/>
        <v>#N/A</v>
      </c>
      <c r="AH292" s="164" t="e">
        <f t="shared" si="164"/>
        <v>#N/A</v>
      </c>
      <c r="AI292" s="165" t="e">
        <f t="shared" si="165"/>
        <v>#N/A</v>
      </c>
      <c r="AJ292" s="154" t="e">
        <f t="shared" si="166"/>
        <v>#N/A</v>
      </c>
      <c r="AK292" s="154" t="e">
        <f t="shared" si="167"/>
        <v>#N/A</v>
      </c>
      <c r="AL292" s="164" t="e">
        <f t="shared" si="168"/>
        <v>#N/A</v>
      </c>
      <c r="AM292" s="165" t="e">
        <f t="shared" si="169"/>
        <v>#N/A</v>
      </c>
      <c r="AN292" s="154" t="e">
        <f t="shared" si="170"/>
        <v>#N/A</v>
      </c>
      <c r="AO292" s="155" t="e">
        <f t="shared" si="171"/>
        <v>#N/A</v>
      </c>
      <c r="AP292" s="153" t="e">
        <f t="shared" si="172"/>
        <v>#N/A</v>
      </c>
      <c r="AQ292" s="154" t="e">
        <f t="shared" si="173"/>
        <v>#N/A</v>
      </c>
      <c r="AR292" s="164" t="e">
        <f t="shared" si="174"/>
        <v>#N/A</v>
      </c>
      <c r="AS292" s="165" t="e">
        <f t="shared" si="175"/>
        <v>#N/A</v>
      </c>
      <c r="AT292" s="154" t="e">
        <f t="shared" si="176"/>
        <v>#N/A</v>
      </c>
      <c r="AU292" s="154" t="e">
        <f t="shared" si="177"/>
        <v>#N/A</v>
      </c>
      <c r="AV292" s="164" t="e">
        <f t="shared" si="178"/>
        <v>#N/A</v>
      </c>
      <c r="AW292" s="165" t="e">
        <f t="shared" si="179"/>
        <v>#N/A</v>
      </c>
      <c r="AX292" s="154" t="e">
        <f t="shared" si="180"/>
        <v>#N/A</v>
      </c>
      <c r="AY292" s="154" t="e">
        <f t="shared" si="181"/>
        <v>#N/A</v>
      </c>
      <c r="AZ292" s="164" t="e">
        <f t="shared" si="182"/>
        <v>#N/A</v>
      </c>
      <c r="BA292" s="165" t="e">
        <f t="shared" si="183"/>
        <v>#N/A</v>
      </c>
      <c r="BB292" s="154" t="e">
        <f t="shared" si="184"/>
        <v>#N/A</v>
      </c>
      <c r="BC292" s="155" t="e">
        <f t="shared" si="185"/>
        <v>#N/A</v>
      </c>
      <c r="BD292" s="153" t="e">
        <f t="shared" si="186"/>
        <v>#N/A</v>
      </c>
      <c r="BE292" s="154" t="e">
        <f t="shared" si="187"/>
        <v>#N/A</v>
      </c>
      <c r="BF292" s="164" t="e">
        <f t="shared" si="188"/>
        <v>#N/A</v>
      </c>
      <c r="BG292" s="165" t="e">
        <f t="shared" si="189"/>
        <v>#N/A</v>
      </c>
      <c r="BH292" s="154" t="e">
        <f t="shared" si="190"/>
        <v>#N/A</v>
      </c>
      <c r="BI292" s="154" t="e">
        <f t="shared" si="191"/>
        <v>#N/A</v>
      </c>
      <c r="BJ292" s="164" t="e">
        <f t="shared" si="192"/>
        <v>#N/A</v>
      </c>
      <c r="BK292" s="165" t="e">
        <f t="shared" si="193"/>
        <v>#N/A</v>
      </c>
      <c r="BL292" s="154" t="e">
        <f t="shared" si="194"/>
        <v>#N/A</v>
      </c>
      <c r="BM292" s="154" t="e">
        <f t="shared" si="195"/>
        <v>#N/A</v>
      </c>
      <c r="BN292" s="164" t="e">
        <f t="shared" si="196"/>
        <v>#N/A</v>
      </c>
      <c r="BO292" s="165" t="e">
        <f t="shared" si="197"/>
        <v>#N/A</v>
      </c>
      <c r="BP292" s="154" t="e">
        <f t="shared" si="198"/>
        <v>#N/A</v>
      </c>
      <c r="BQ292" s="155" t="e">
        <f t="shared" si="199"/>
        <v>#N/A</v>
      </c>
      <c r="BR292" s="153" t="e">
        <f t="shared" si="200"/>
        <v>#N/A</v>
      </c>
      <c r="BS292" s="154" t="e">
        <f t="shared" si="201"/>
        <v>#N/A</v>
      </c>
      <c r="BT292" s="164" t="e">
        <f t="shared" si="202"/>
        <v>#N/A</v>
      </c>
      <c r="BU292" s="165" t="e">
        <f t="shared" si="203"/>
        <v>#N/A</v>
      </c>
      <c r="BV292" s="154" t="e">
        <f t="shared" si="204"/>
        <v>#N/A</v>
      </c>
      <c r="BW292" s="154" t="e">
        <f t="shared" si="205"/>
        <v>#N/A</v>
      </c>
      <c r="BX292" s="164" t="e">
        <f t="shared" si="206"/>
        <v>#N/A</v>
      </c>
      <c r="BY292" s="165" t="e">
        <f t="shared" si="207"/>
        <v>#N/A</v>
      </c>
      <c r="BZ292" s="154" t="e">
        <f t="shared" si="208"/>
        <v>#N/A</v>
      </c>
      <c r="CA292" s="154" t="e">
        <f t="shared" si="209"/>
        <v>#N/A</v>
      </c>
      <c r="CB292" s="164" t="e">
        <f t="shared" si="210"/>
        <v>#N/A</v>
      </c>
      <c r="CC292" s="165" t="e">
        <f t="shared" si="211"/>
        <v>#N/A</v>
      </c>
      <c r="CD292" s="154" t="e">
        <f t="shared" si="212"/>
        <v>#N/A</v>
      </c>
      <c r="CE292" s="155" t="e">
        <f t="shared" si="213"/>
        <v>#N/A</v>
      </c>
    </row>
    <row r="293" spans="2:83" s="59" customFormat="1" hidden="1" x14ac:dyDescent="0.2">
      <c r="B293" s="59" t="e">
        <f t="shared" si="216"/>
        <v>#N/A</v>
      </c>
      <c r="C293" s="67" t="e">
        <f t="shared" si="214"/>
        <v>#N/A</v>
      </c>
      <c r="D293" s="67"/>
      <c r="E293" s="67" t="e">
        <f>IF(C293&lt;&gt;" ",$B$9, " ")</f>
        <v>#N/A</v>
      </c>
      <c r="F293" s="68" t="e">
        <f>IF(C293&lt;&gt;" ",((10.4394*(($C293^1.852)/(($B$59^1.852)*(VLOOKUP($B$17,'Hidden Data'!$A$4:$E$17,(IF($B$18="SCH 40",3,IF($B$18="SCH 80",4,5))))^4.8655))*$B$16))+IF($B$15&lt;2,0,(10.4394*((($C$19/100*$C293)^1.852)/(($B$59^1.852)*(VLOOKUP($B$20,'Hidden Data'!$A$4:$E$17,(IF($B$21="SCH 40",3,IF($B$21="SCH 80",4,5))))^4.8655))*$B$19)))+IF($B$15&lt;3,0,(10.4394*((($C$22/100*$C293)^1.852)/(($B$59^1.852)*(VLOOKUP($B$23,'Hidden Data'!$A$4:$E$17,(IF($B$24="SCH 40",3,IF($B$24="SCH 80",4,5))))^4.8655))*$B$22)))+K293+L293+M293+P293+Q293+R293+S293+T293)*(1+$B$42/100), " ")</f>
        <v>#N/A</v>
      </c>
      <c r="G293" s="68" t="e">
        <f t="shared" si="215"/>
        <v>#N/A</v>
      </c>
      <c r="H293" s="68"/>
      <c r="I293" s="68" t="e">
        <f t="shared" ref="I293:I356" si="217">IF(C293&lt;&gt;" ",IF($B$48="Low Pressure Pipe",($C293/448.83/$B$50)^2/(2*$B$60^2*(PI()/4*($B$51/12)^2)^2*32.2),IF($B$48="Spider Valve",J293,IF($B$48="Force Main",U293,0))),0)</f>
        <v>#N/A</v>
      </c>
      <c r="J293" s="68" t="e">
        <f>IF(C293&lt;&gt;" ",IF($B$48="Spider Valve",($C293/448.83*(('Spider Valve Sizing'!$B$10^2*19.64*$B$60*SQRT($B$49))/'Spider Valve Sizing'!$B$25))^2/(2*$B$60^2*(PI()/4*('Spider Valve Sizing'!$B$10/12)^2)^2*32.2),0)," ")</f>
        <v>#N/A</v>
      </c>
      <c r="K293" s="68" t="e">
        <f>IF(C293&lt;&gt;" ",(IF($B$26="No",0,(10.4394*(((1/$B$27*$C293)^1.852)/(($B$59^1.852)*(VLOOKUP($B$29,'Hidden Data'!$A$4:$E$17,(IF($B$30="SCH 40",3,IF($B$30="SCH 80",4,5))))^4.8655))*($B$28/3)))))," ")</f>
        <v>#N/A</v>
      </c>
      <c r="L293" s="67" t="e">
        <f t="shared" ref="L293:L356" si="218">IF(C293&lt;&gt;" ",(IF($B$43="Yes",(0.004*($C$43/100*$C293)^2+0.0938*($C$43/100*$C293)),0))," ")</f>
        <v>#N/A</v>
      </c>
      <c r="M293" s="67" t="e">
        <f t="shared" ref="M293:M356" si="219">IF(C293&lt;&gt;" ",(IF($B$44="Yes",(0.0002*($C$44/100*$C293)^2+0.0001*($C$44/100*$C293)),0))," ")</f>
        <v>#N/A</v>
      </c>
      <c r="N293" s="69">
        <f>IF($B$48="Low Pressure Pipe",(IF($C293&lt;&gt;" ",($B$50*$AC$564)," ")),IF($B$48="Spider Valve",(IF($C293&lt;&gt;" ",(($B$60*(PI()/4*'Spider Valve Sizing'!$B$10^2)/144*SQRT(2*32.2*$B$49))*448.83)/(('Spider Valve Sizing'!$B$10^2*19.64*$B$60*SQRT($B$49))/'Spider Valve Sizing'!$B$25)," ")),IF(AND(OR($B$48="Non-Pressurized",$B$48="force main")=TRUE,$C$49="yes"),$F$49,NA())))</f>
        <v>30</v>
      </c>
      <c r="O293" s="68" t="e">
        <f t="shared" ref="O293:O356" si="220">IF(C293&lt;&gt;" ",E293+F293+I293, " ")</f>
        <v>#N/A</v>
      </c>
      <c r="P293" s="68" t="e">
        <f>IF($C293&lt;&gt;" ",IF($A$34="",0,(10.4394*((($C293*$D$34/100)^1.852)/(($B$59^1.852)*(VLOOKUP($B$34,'Hidden Data'!$A$4:$E$17,(IF($B$18="SCH 40",3,IF($B$18="SCH 80",4,5))))^4.8655))*'Hidden Data'!$E$118)))," ")</f>
        <v>#N/A</v>
      </c>
      <c r="Q293" s="68" t="e">
        <f>IF($C293&lt;&gt;" ",IF($A$35="",0,(10.4394*((($C293*$D$35/100)^1.852)/(($B$59^1.852)*(VLOOKUP($B$35,'Hidden Data'!$A$4:$E$17,(IF($B$18="SCH 40",3,IF($B$18="SCH 80",4,5))))^4.8655))*'Hidden Data'!$E$119)))," ")</f>
        <v>#N/A</v>
      </c>
      <c r="R293" s="68" t="e">
        <f>IF($C293&lt;&gt;" ",IF($A$36="",0,(10.4394*((($C293*$D$36/100)^1.852)/(($B$59^1.852)*(VLOOKUP($B$36,'Hidden Data'!$A$4:$E$17,(IF($B$18="SCH 40",3,IF($B$18="SCH 80",4,5))))^4.8655))*'Hidden Data'!$E$120)))," ")</f>
        <v>#N/A</v>
      </c>
      <c r="S293" s="68" t="e">
        <f>IF($C293&lt;&gt;" ",IF($A$37="",0,(10.4394*((($C293*$D$37/100)^1.852)/(($B$59^1.852)*(VLOOKUP($B$37,'Hidden Data'!$A$4:$E$17,(IF($B$18="SCH 40",3,IF($B$18="SCH 80",4,5))))^4.8655))*'Hidden Data'!$E$121)))," ")</f>
        <v>#N/A</v>
      </c>
      <c r="T293" s="68" t="e">
        <f>IF($C293&lt;&gt;" ",IF($A$38="",0,(10.4394*((($C293*$D$38/100)^1.852)/(($B$59^1.852)*(VLOOKUP($B$38,'Hidden Data'!$A$4:$E$17,(IF($B$18="SCH 40",3,IF($B$18="SCH 80",4,5))))^4.8655))*'Hidden Data'!$E$122)))," ")</f>
        <v>#N/A</v>
      </c>
      <c r="U293" s="67" t="e">
        <f t="shared" ref="U293:U356" si="221">IF(C293&lt;&gt;" ",IF($B$48="Force Main",$B$49*1,0),0)</f>
        <v>#N/A</v>
      </c>
      <c r="V293" s="175" t="e">
        <f t="shared" si="154"/>
        <v>#N/A</v>
      </c>
      <c r="W293" s="175" t="e">
        <f t="shared" si="155"/>
        <v>#N/A</v>
      </c>
      <c r="Z293" s="141" t="e">
        <f t="shared" si="156"/>
        <v>#N/A</v>
      </c>
      <c r="AA293" s="141" t="e">
        <f t="shared" si="157"/>
        <v>#N/A</v>
      </c>
      <c r="AB293" s="153" t="e">
        <f t="shared" si="158"/>
        <v>#N/A</v>
      </c>
      <c r="AC293" s="154" t="e">
        <f t="shared" si="159"/>
        <v>#N/A</v>
      </c>
      <c r="AD293" s="164" t="e">
        <f t="shared" si="160"/>
        <v>#N/A</v>
      </c>
      <c r="AE293" s="165" t="e">
        <f t="shared" si="161"/>
        <v>#N/A</v>
      </c>
      <c r="AF293" s="154" t="e">
        <f t="shared" si="162"/>
        <v>#N/A</v>
      </c>
      <c r="AG293" s="154" t="e">
        <f t="shared" si="163"/>
        <v>#N/A</v>
      </c>
      <c r="AH293" s="164" t="e">
        <f t="shared" si="164"/>
        <v>#N/A</v>
      </c>
      <c r="AI293" s="165" t="e">
        <f t="shared" si="165"/>
        <v>#N/A</v>
      </c>
      <c r="AJ293" s="154" t="e">
        <f t="shared" si="166"/>
        <v>#N/A</v>
      </c>
      <c r="AK293" s="154" t="e">
        <f t="shared" si="167"/>
        <v>#N/A</v>
      </c>
      <c r="AL293" s="164" t="e">
        <f t="shared" si="168"/>
        <v>#N/A</v>
      </c>
      <c r="AM293" s="165" t="e">
        <f t="shared" si="169"/>
        <v>#N/A</v>
      </c>
      <c r="AN293" s="154" t="e">
        <f t="shared" si="170"/>
        <v>#N/A</v>
      </c>
      <c r="AO293" s="155" t="e">
        <f t="shared" si="171"/>
        <v>#N/A</v>
      </c>
      <c r="AP293" s="153" t="e">
        <f t="shared" si="172"/>
        <v>#N/A</v>
      </c>
      <c r="AQ293" s="154" t="e">
        <f t="shared" si="173"/>
        <v>#N/A</v>
      </c>
      <c r="AR293" s="164" t="e">
        <f t="shared" si="174"/>
        <v>#N/A</v>
      </c>
      <c r="AS293" s="165" t="e">
        <f t="shared" si="175"/>
        <v>#N/A</v>
      </c>
      <c r="AT293" s="154" t="e">
        <f t="shared" si="176"/>
        <v>#N/A</v>
      </c>
      <c r="AU293" s="154" t="e">
        <f t="shared" si="177"/>
        <v>#N/A</v>
      </c>
      <c r="AV293" s="164" t="e">
        <f t="shared" si="178"/>
        <v>#N/A</v>
      </c>
      <c r="AW293" s="165" t="e">
        <f t="shared" si="179"/>
        <v>#N/A</v>
      </c>
      <c r="AX293" s="154" t="e">
        <f t="shared" si="180"/>
        <v>#N/A</v>
      </c>
      <c r="AY293" s="154" t="e">
        <f t="shared" si="181"/>
        <v>#N/A</v>
      </c>
      <c r="AZ293" s="164" t="e">
        <f t="shared" si="182"/>
        <v>#N/A</v>
      </c>
      <c r="BA293" s="165" t="e">
        <f t="shared" si="183"/>
        <v>#N/A</v>
      </c>
      <c r="BB293" s="154" t="e">
        <f t="shared" si="184"/>
        <v>#N/A</v>
      </c>
      <c r="BC293" s="155" t="e">
        <f t="shared" si="185"/>
        <v>#N/A</v>
      </c>
      <c r="BD293" s="153" t="e">
        <f t="shared" si="186"/>
        <v>#N/A</v>
      </c>
      <c r="BE293" s="154" t="e">
        <f t="shared" si="187"/>
        <v>#N/A</v>
      </c>
      <c r="BF293" s="164" t="e">
        <f t="shared" si="188"/>
        <v>#N/A</v>
      </c>
      <c r="BG293" s="165" t="e">
        <f t="shared" si="189"/>
        <v>#N/A</v>
      </c>
      <c r="BH293" s="154" t="e">
        <f t="shared" si="190"/>
        <v>#N/A</v>
      </c>
      <c r="BI293" s="154" t="e">
        <f t="shared" si="191"/>
        <v>#N/A</v>
      </c>
      <c r="BJ293" s="164" t="e">
        <f t="shared" si="192"/>
        <v>#N/A</v>
      </c>
      <c r="BK293" s="165" t="e">
        <f t="shared" si="193"/>
        <v>#N/A</v>
      </c>
      <c r="BL293" s="154" t="e">
        <f t="shared" si="194"/>
        <v>#N/A</v>
      </c>
      <c r="BM293" s="154" t="e">
        <f t="shared" si="195"/>
        <v>#N/A</v>
      </c>
      <c r="BN293" s="164" t="e">
        <f t="shared" si="196"/>
        <v>#N/A</v>
      </c>
      <c r="BO293" s="165" t="e">
        <f t="shared" si="197"/>
        <v>#N/A</v>
      </c>
      <c r="BP293" s="154" t="e">
        <f t="shared" si="198"/>
        <v>#N/A</v>
      </c>
      <c r="BQ293" s="155" t="e">
        <f t="shared" si="199"/>
        <v>#N/A</v>
      </c>
      <c r="BR293" s="153" t="e">
        <f t="shared" si="200"/>
        <v>#N/A</v>
      </c>
      <c r="BS293" s="154" t="e">
        <f t="shared" si="201"/>
        <v>#N/A</v>
      </c>
      <c r="BT293" s="164" t="e">
        <f t="shared" si="202"/>
        <v>#N/A</v>
      </c>
      <c r="BU293" s="165" t="e">
        <f t="shared" si="203"/>
        <v>#N/A</v>
      </c>
      <c r="BV293" s="154" t="e">
        <f t="shared" si="204"/>
        <v>#N/A</v>
      </c>
      <c r="BW293" s="154" t="e">
        <f t="shared" si="205"/>
        <v>#N/A</v>
      </c>
      <c r="BX293" s="164" t="e">
        <f t="shared" si="206"/>
        <v>#N/A</v>
      </c>
      <c r="BY293" s="165" t="e">
        <f t="shared" si="207"/>
        <v>#N/A</v>
      </c>
      <c r="BZ293" s="154" t="e">
        <f t="shared" si="208"/>
        <v>#N/A</v>
      </c>
      <c r="CA293" s="154" t="e">
        <f t="shared" si="209"/>
        <v>#N/A</v>
      </c>
      <c r="CB293" s="164" t="e">
        <f t="shared" si="210"/>
        <v>#N/A</v>
      </c>
      <c r="CC293" s="165" t="e">
        <f t="shared" si="211"/>
        <v>#N/A</v>
      </c>
      <c r="CD293" s="154" t="e">
        <f t="shared" si="212"/>
        <v>#N/A</v>
      </c>
      <c r="CE293" s="155" t="e">
        <f t="shared" si="213"/>
        <v>#N/A</v>
      </c>
    </row>
    <row r="294" spans="2:83" s="59" customFormat="1" hidden="1" x14ac:dyDescent="0.2">
      <c r="B294" s="59" t="e">
        <f t="shared" si="216"/>
        <v>#N/A</v>
      </c>
      <c r="C294" s="67" t="e">
        <f t="shared" si="214"/>
        <v>#N/A</v>
      </c>
      <c r="D294" s="67"/>
      <c r="E294" s="67" t="e">
        <f>IF(C294&lt;&gt;" ",$B$9, " ")</f>
        <v>#N/A</v>
      </c>
      <c r="F294" s="68" t="e">
        <f>IF(C294&lt;&gt;" ",((10.4394*(($C294^1.852)/(($B$59^1.852)*(VLOOKUP($B$17,'Hidden Data'!$A$4:$E$17,(IF($B$18="SCH 40",3,IF($B$18="SCH 80",4,5))))^4.8655))*$B$16))+IF($B$15&lt;2,0,(10.4394*((($C$19/100*$C294)^1.852)/(($B$59^1.852)*(VLOOKUP($B$20,'Hidden Data'!$A$4:$E$17,(IF($B$21="SCH 40",3,IF($B$21="SCH 80",4,5))))^4.8655))*$B$19)))+IF($B$15&lt;3,0,(10.4394*((($C$22/100*$C294)^1.852)/(($B$59^1.852)*(VLOOKUP($B$23,'Hidden Data'!$A$4:$E$17,(IF($B$24="SCH 40",3,IF($B$24="SCH 80",4,5))))^4.8655))*$B$22)))+K294+L294+M294+P294+Q294+R294+S294+T294)*(1+$B$42/100), " ")</f>
        <v>#N/A</v>
      </c>
      <c r="G294" s="68" t="e">
        <f t="shared" si="215"/>
        <v>#N/A</v>
      </c>
      <c r="H294" s="68"/>
      <c r="I294" s="68" t="e">
        <f t="shared" si="217"/>
        <v>#N/A</v>
      </c>
      <c r="J294" s="68" t="e">
        <f>IF(C294&lt;&gt;" ",IF($B$48="Spider Valve",($C294/448.83*(('Spider Valve Sizing'!$B$10^2*19.64*$B$60*SQRT($B$49))/'Spider Valve Sizing'!$B$25))^2/(2*$B$60^2*(PI()/4*('Spider Valve Sizing'!$B$10/12)^2)^2*32.2),0)," ")</f>
        <v>#N/A</v>
      </c>
      <c r="K294" s="68" t="e">
        <f>IF(C294&lt;&gt;" ",(IF($B$26="No",0,(10.4394*(((1/$B$27*$C294)^1.852)/(($B$59^1.852)*(VLOOKUP($B$29,'Hidden Data'!$A$4:$E$17,(IF($B$30="SCH 40",3,IF($B$30="SCH 80",4,5))))^4.8655))*($B$28/3)))))," ")</f>
        <v>#N/A</v>
      </c>
      <c r="L294" s="67" t="e">
        <f t="shared" si="218"/>
        <v>#N/A</v>
      </c>
      <c r="M294" s="67" t="e">
        <f t="shared" si="219"/>
        <v>#N/A</v>
      </c>
      <c r="N294" s="69">
        <f>IF($B$48="Low Pressure Pipe",(IF($C294&lt;&gt;" ",($B$50*$AC$564)," ")),IF($B$48="Spider Valve",(IF($C294&lt;&gt;" ",(($B$60*(PI()/4*'Spider Valve Sizing'!$B$10^2)/144*SQRT(2*32.2*$B$49))*448.83)/(('Spider Valve Sizing'!$B$10^2*19.64*$B$60*SQRT($B$49))/'Spider Valve Sizing'!$B$25)," ")),IF(AND(OR($B$48="Non-Pressurized",$B$48="force main")=TRUE,$C$49="yes"),$F$49,NA())))</f>
        <v>30</v>
      </c>
      <c r="O294" s="68" t="e">
        <f t="shared" si="220"/>
        <v>#N/A</v>
      </c>
      <c r="P294" s="68" t="e">
        <f>IF($C294&lt;&gt;" ",IF($A$34="",0,(10.4394*((($C294*$D$34/100)^1.852)/(($B$59^1.852)*(VLOOKUP($B$34,'Hidden Data'!$A$4:$E$17,(IF($B$18="SCH 40",3,IF($B$18="SCH 80",4,5))))^4.8655))*'Hidden Data'!$E$118)))," ")</f>
        <v>#N/A</v>
      </c>
      <c r="Q294" s="68" t="e">
        <f>IF($C294&lt;&gt;" ",IF($A$35="",0,(10.4394*((($C294*$D$35/100)^1.852)/(($B$59^1.852)*(VLOOKUP($B$35,'Hidden Data'!$A$4:$E$17,(IF($B$18="SCH 40",3,IF($B$18="SCH 80",4,5))))^4.8655))*'Hidden Data'!$E$119)))," ")</f>
        <v>#N/A</v>
      </c>
      <c r="R294" s="68" t="e">
        <f>IF($C294&lt;&gt;" ",IF($A$36="",0,(10.4394*((($C294*$D$36/100)^1.852)/(($B$59^1.852)*(VLOOKUP($B$36,'Hidden Data'!$A$4:$E$17,(IF($B$18="SCH 40",3,IF($B$18="SCH 80",4,5))))^4.8655))*'Hidden Data'!$E$120)))," ")</f>
        <v>#N/A</v>
      </c>
      <c r="S294" s="68" t="e">
        <f>IF($C294&lt;&gt;" ",IF($A$37="",0,(10.4394*((($C294*$D$37/100)^1.852)/(($B$59^1.852)*(VLOOKUP($B$37,'Hidden Data'!$A$4:$E$17,(IF($B$18="SCH 40",3,IF($B$18="SCH 80",4,5))))^4.8655))*'Hidden Data'!$E$121)))," ")</f>
        <v>#N/A</v>
      </c>
      <c r="T294" s="68" t="e">
        <f>IF($C294&lt;&gt;" ",IF($A$38="",0,(10.4394*((($C294*$D$38/100)^1.852)/(($B$59^1.852)*(VLOOKUP($B$38,'Hidden Data'!$A$4:$E$17,(IF($B$18="SCH 40",3,IF($B$18="SCH 80",4,5))))^4.8655))*'Hidden Data'!$E$122)))," ")</f>
        <v>#N/A</v>
      </c>
      <c r="U294" s="67" t="e">
        <f t="shared" si="221"/>
        <v>#N/A</v>
      </c>
      <c r="V294" s="175" t="e">
        <f t="shared" ref="V294:V357" si="222">($S$72*(PI()/4*$C$41^2)/144*SQRT(2*32.2*O294))*448.83</f>
        <v>#N/A</v>
      </c>
      <c r="W294" s="175" t="e">
        <f t="shared" ref="W294:W357" si="223">V294+C294</f>
        <v>#N/A</v>
      </c>
      <c r="Z294" s="141" t="e">
        <f t="shared" si="156"/>
        <v>#N/A</v>
      </c>
      <c r="AA294" s="141" t="e">
        <f t="shared" si="157"/>
        <v>#N/A</v>
      </c>
      <c r="AB294" s="153" t="e">
        <f t="shared" si="158"/>
        <v>#N/A</v>
      </c>
      <c r="AC294" s="154" t="e">
        <f t="shared" si="159"/>
        <v>#N/A</v>
      </c>
      <c r="AD294" s="164" t="e">
        <f t="shared" si="160"/>
        <v>#N/A</v>
      </c>
      <c r="AE294" s="165" t="e">
        <f t="shared" si="161"/>
        <v>#N/A</v>
      </c>
      <c r="AF294" s="154" t="e">
        <f t="shared" si="162"/>
        <v>#N/A</v>
      </c>
      <c r="AG294" s="154" t="e">
        <f t="shared" si="163"/>
        <v>#N/A</v>
      </c>
      <c r="AH294" s="164" t="e">
        <f t="shared" si="164"/>
        <v>#N/A</v>
      </c>
      <c r="AI294" s="165" t="e">
        <f t="shared" si="165"/>
        <v>#N/A</v>
      </c>
      <c r="AJ294" s="154" t="e">
        <f t="shared" si="166"/>
        <v>#N/A</v>
      </c>
      <c r="AK294" s="154" t="e">
        <f t="shared" si="167"/>
        <v>#N/A</v>
      </c>
      <c r="AL294" s="164" t="e">
        <f t="shared" si="168"/>
        <v>#N/A</v>
      </c>
      <c r="AM294" s="165" t="e">
        <f t="shared" si="169"/>
        <v>#N/A</v>
      </c>
      <c r="AN294" s="154" t="e">
        <f t="shared" si="170"/>
        <v>#N/A</v>
      </c>
      <c r="AO294" s="155" t="e">
        <f t="shared" si="171"/>
        <v>#N/A</v>
      </c>
      <c r="AP294" s="153" t="e">
        <f t="shared" si="172"/>
        <v>#N/A</v>
      </c>
      <c r="AQ294" s="154" t="e">
        <f t="shared" si="173"/>
        <v>#N/A</v>
      </c>
      <c r="AR294" s="164" t="e">
        <f t="shared" si="174"/>
        <v>#N/A</v>
      </c>
      <c r="AS294" s="165" t="e">
        <f t="shared" si="175"/>
        <v>#N/A</v>
      </c>
      <c r="AT294" s="154" t="e">
        <f t="shared" si="176"/>
        <v>#N/A</v>
      </c>
      <c r="AU294" s="154" t="e">
        <f t="shared" si="177"/>
        <v>#N/A</v>
      </c>
      <c r="AV294" s="164" t="e">
        <f t="shared" si="178"/>
        <v>#N/A</v>
      </c>
      <c r="AW294" s="165" t="e">
        <f t="shared" si="179"/>
        <v>#N/A</v>
      </c>
      <c r="AX294" s="154" t="e">
        <f t="shared" si="180"/>
        <v>#N/A</v>
      </c>
      <c r="AY294" s="154" t="e">
        <f t="shared" si="181"/>
        <v>#N/A</v>
      </c>
      <c r="AZ294" s="164" t="e">
        <f t="shared" si="182"/>
        <v>#N/A</v>
      </c>
      <c r="BA294" s="165" t="e">
        <f t="shared" si="183"/>
        <v>#N/A</v>
      </c>
      <c r="BB294" s="154" t="e">
        <f t="shared" si="184"/>
        <v>#N/A</v>
      </c>
      <c r="BC294" s="155" t="e">
        <f t="shared" si="185"/>
        <v>#N/A</v>
      </c>
      <c r="BD294" s="153" t="e">
        <f t="shared" si="186"/>
        <v>#N/A</v>
      </c>
      <c r="BE294" s="154" t="e">
        <f t="shared" si="187"/>
        <v>#N/A</v>
      </c>
      <c r="BF294" s="164" t="e">
        <f t="shared" si="188"/>
        <v>#N/A</v>
      </c>
      <c r="BG294" s="165" t="e">
        <f t="shared" si="189"/>
        <v>#N/A</v>
      </c>
      <c r="BH294" s="154" t="e">
        <f t="shared" si="190"/>
        <v>#N/A</v>
      </c>
      <c r="BI294" s="154" t="e">
        <f t="shared" si="191"/>
        <v>#N/A</v>
      </c>
      <c r="BJ294" s="164" t="e">
        <f t="shared" si="192"/>
        <v>#N/A</v>
      </c>
      <c r="BK294" s="165" t="e">
        <f t="shared" si="193"/>
        <v>#N/A</v>
      </c>
      <c r="BL294" s="154" t="e">
        <f t="shared" si="194"/>
        <v>#N/A</v>
      </c>
      <c r="BM294" s="154" t="e">
        <f t="shared" si="195"/>
        <v>#N/A</v>
      </c>
      <c r="BN294" s="164" t="e">
        <f t="shared" si="196"/>
        <v>#N/A</v>
      </c>
      <c r="BO294" s="165" t="e">
        <f t="shared" si="197"/>
        <v>#N/A</v>
      </c>
      <c r="BP294" s="154" t="e">
        <f t="shared" si="198"/>
        <v>#N/A</v>
      </c>
      <c r="BQ294" s="155" t="e">
        <f t="shared" si="199"/>
        <v>#N/A</v>
      </c>
      <c r="BR294" s="153" t="e">
        <f t="shared" si="200"/>
        <v>#N/A</v>
      </c>
      <c r="BS294" s="154" t="e">
        <f t="shared" si="201"/>
        <v>#N/A</v>
      </c>
      <c r="BT294" s="164" t="e">
        <f t="shared" si="202"/>
        <v>#N/A</v>
      </c>
      <c r="BU294" s="165" t="e">
        <f t="shared" si="203"/>
        <v>#N/A</v>
      </c>
      <c r="BV294" s="154" t="e">
        <f t="shared" si="204"/>
        <v>#N/A</v>
      </c>
      <c r="BW294" s="154" t="e">
        <f t="shared" si="205"/>
        <v>#N/A</v>
      </c>
      <c r="BX294" s="164" t="e">
        <f t="shared" si="206"/>
        <v>#N/A</v>
      </c>
      <c r="BY294" s="165" t="e">
        <f t="shared" si="207"/>
        <v>#N/A</v>
      </c>
      <c r="BZ294" s="154" t="e">
        <f t="shared" si="208"/>
        <v>#N/A</v>
      </c>
      <c r="CA294" s="154" t="e">
        <f t="shared" si="209"/>
        <v>#N/A</v>
      </c>
      <c r="CB294" s="164" t="e">
        <f t="shared" si="210"/>
        <v>#N/A</v>
      </c>
      <c r="CC294" s="165" t="e">
        <f t="shared" si="211"/>
        <v>#N/A</v>
      </c>
      <c r="CD294" s="154" t="e">
        <f t="shared" si="212"/>
        <v>#N/A</v>
      </c>
      <c r="CE294" s="155" t="e">
        <f t="shared" si="213"/>
        <v>#N/A</v>
      </c>
    </row>
    <row r="295" spans="2:83" s="59" customFormat="1" hidden="1" x14ac:dyDescent="0.2">
      <c r="B295" s="59" t="e">
        <f t="shared" si="216"/>
        <v>#N/A</v>
      </c>
      <c r="C295" s="67" t="e">
        <f t="shared" si="214"/>
        <v>#N/A</v>
      </c>
      <c r="D295" s="67"/>
      <c r="E295" s="67" t="e">
        <f>IF(C295&lt;&gt;" ",$B$9, " ")</f>
        <v>#N/A</v>
      </c>
      <c r="F295" s="68" t="e">
        <f>IF(C295&lt;&gt;" ",((10.4394*(($C295^1.852)/(($B$59^1.852)*(VLOOKUP($B$17,'Hidden Data'!$A$4:$E$17,(IF($B$18="SCH 40",3,IF($B$18="SCH 80",4,5))))^4.8655))*$B$16))+IF($B$15&lt;2,0,(10.4394*((($C$19/100*$C295)^1.852)/(($B$59^1.852)*(VLOOKUP($B$20,'Hidden Data'!$A$4:$E$17,(IF($B$21="SCH 40",3,IF($B$21="SCH 80",4,5))))^4.8655))*$B$19)))+IF($B$15&lt;3,0,(10.4394*((($C$22/100*$C295)^1.852)/(($B$59^1.852)*(VLOOKUP($B$23,'Hidden Data'!$A$4:$E$17,(IF($B$24="SCH 40",3,IF($B$24="SCH 80",4,5))))^4.8655))*$B$22)))+K295+L295+M295+P295+Q295+R295+S295+T295)*(1+$B$42/100), " ")</f>
        <v>#N/A</v>
      </c>
      <c r="G295" s="68" t="e">
        <f t="shared" si="215"/>
        <v>#N/A</v>
      </c>
      <c r="H295" s="68"/>
      <c r="I295" s="68" t="e">
        <f t="shared" si="217"/>
        <v>#N/A</v>
      </c>
      <c r="J295" s="68" t="e">
        <f>IF(C295&lt;&gt;" ",IF($B$48="Spider Valve",($C295/448.83*(('Spider Valve Sizing'!$B$10^2*19.64*$B$60*SQRT($B$49))/'Spider Valve Sizing'!$B$25))^2/(2*$B$60^2*(PI()/4*('Spider Valve Sizing'!$B$10/12)^2)^2*32.2),0)," ")</f>
        <v>#N/A</v>
      </c>
      <c r="K295" s="68" t="e">
        <f>IF(C295&lt;&gt;" ",(IF($B$26="No",0,(10.4394*(((1/$B$27*$C295)^1.852)/(($B$59^1.852)*(VLOOKUP($B$29,'Hidden Data'!$A$4:$E$17,(IF($B$30="SCH 40",3,IF($B$30="SCH 80",4,5))))^4.8655))*($B$28/3)))))," ")</f>
        <v>#N/A</v>
      </c>
      <c r="L295" s="67" t="e">
        <f t="shared" si="218"/>
        <v>#N/A</v>
      </c>
      <c r="M295" s="67" t="e">
        <f t="shared" si="219"/>
        <v>#N/A</v>
      </c>
      <c r="N295" s="69">
        <f>IF($B$48="Low Pressure Pipe",(IF($C295&lt;&gt;" ",($B$50*$AC$564)," ")),IF($B$48="Spider Valve",(IF($C295&lt;&gt;" ",(($B$60*(PI()/4*'Spider Valve Sizing'!$B$10^2)/144*SQRT(2*32.2*$B$49))*448.83)/(('Spider Valve Sizing'!$B$10^2*19.64*$B$60*SQRT($B$49))/'Spider Valve Sizing'!$B$25)," ")),IF(AND(OR($B$48="Non-Pressurized",$B$48="force main")=TRUE,$C$49="yes"),$F$49,NA())))</f>
        <v>30</v>
      </c>
      <c r="O295" s="68" t="e">
        <f t="shared" si="220"/>
        <v>#N/A</v>
      </c>
      <c r="P295" s="68" t="e">
        <f>IF($C295&lt;&gt;" ",IF($A$34="",0,(10.4394*((($C295*$D$34/100)^1.852)/(($B$59^1.852)*(VLOOKUP($B$34,'Hidden Data'!$A$4:$E$17,(IF($B$18="SCH 40",3,IF($B$18="SCH 80",4,5))))^4.8655))*'Hidden Data'!$E$118)))," ")</f>
        <v>#N/A</v>
      </c>
      <c r="Q295" s="68" t="e">
        <f>IF($C295&lt;&gt;" ",IF($A$35="",0,(10.4394*((($C295*$D$35/100)^1.852)/(($B$59^1.852)*(VLOOKUP($B$35,'Hidden Data'!$A$4:$E$17,(IF($B$18="SCH 40",3,IF($B$18="SCH 80",4,5))))^4.8655))*'Hidden Data'!$E$119)))," ")</f>
        <v>#N/A</v>
      </c>
      <c r="R295" s="68" t="e">
        <f>IF($C295&lt;&gt;" ",IF($A$36="",0,(10.4394*((($C295*$D$36/100)^1.852)/(($B$59^1.852)*(VLOOKUP($B$36,'Hidden Data'!$A$4:$E$17,(IF($B$18="SCH 40",3,IF($B$18="SCH 80",4,5))))^4.8655))*'Hidden Data'!$E$120)))," ")</f>
        <v>#N/A</v>
      </c>
      <c r="S295" s="68" t="e">
        <f>IF($C295&lt;&gt;" ",IF($A$37="",0,(10.4394*((($C295*$D$37/100)^1.852)/(($B$59^1.852)*(VLOOKUP($B$37,'Hidden Data'!$A$4:$E$17,(IF($B$18="SCH 40",3,IF($B$18="SCH 80",4,5))))^4.8655))*'Hidden Data'!$E$121)))," ")</f>
        <v>#N/A</v>
      </c>
      <c r="T295" s="68" t="e">
        <f>IF($C295&lt;&gt;" ",IF($A$38="",0,(10.4394*((($C295*$D$38/100)^1.852)/(($B$59^1.852)*(VLOOKUP($B$38,'Hidden Data'!$A$4:$E$17,(IF($B$18="SCH 40",3,IF($B$18="SCH 80",4,5))))^4.8655))*'Hidden Data'!$E$122)))," ")</f>
        <v>#N/A</v>
      </c>
      <c r="U295" s="67" t="e">
        <f t="shared" si="221"/>
        <v>#N/A</v>
      </c>
      <c r="V295" s="175" t="e">
        <f t="shared" si="222"/>
        <v>#N/A</v>
      </c>
      <c r="W295" s="175" t="e">
        <f t="shared" si="223"/>
        <v>#N/A</v>
      </c>
      <c r="Z295" s="141" t="e">
        <f t="shared" ref="Z295:Z358" si="224">(O294-O295)/(C294-C295)</f>
        <v>#N/A</v>
      </c>
      <c r="AA295" s="141" t="e">
        <f t="shared" ref="AA295:AA358" si="225">O294-(Z295*C294)</f>
        <v>#N/A</v>
      </c>
      <c r="AB295" s="153" t="e">
        <f t="shared" ref="AB295:AB358" si="226">IF(AND($P$77&lt;=($AA295-$Q$87)/($P$87-$Z295),($AA295-$Q$87)/($P$87-$Z295)&lt;=$P$78,$C294&lt;=($AA295-$Q$87)/($P$87-$Z295),($AA295-$Q$87)/($P$87-$Z295)&lt;=$C295)=TRUE,($AA295-$Q$87)/($P$87-$Z295),"")</f>
        <v>#N/A</v>
      </c>
      <c r="AC295" s="154" t="e">
        <f t="shared" ref="AC295:AC358" si="227">IF(AND($Q$77&gt;=$Z295*($AA295-$Q$87)/($P$87-$Z295)+$AA295,$Z295*($AA295-$Q$87)/($P$87-$Z295)+$AA295&gt;=$Q$78,$O294&lt;=$Z295*($AA295-$Q$87)/($P$87-$Z295)+$AA295,$Z295*($AA295-$Q$87)/($P$87-$Z295)+$AA295&lt;=$O295)=TRUE,$Z295*($AA295-$Q$87)/($P$87-$Z295)+$AA295,"")</f>
        <v>#N/A</v>
      </c>
      <c r="AD295" s="164" t="e">
        <f t="shared" ref="AD295:AD358" si="228">IF(AND($P$78&lt;=($AA295-$Q$88)/($P$88-$Z295),($AA295-$Q$88)/($P$88-$Z295)&lt;=$P$79,$C294&lt;=($AA295-$Q$88)/($P$88-$Z295),($AA295-$Q$88)/($P$88-$Z295)&lt;=$C295)=TRUE,($AA295-$Q$88)/($P$88-$Z295),"")</f>
        <v>#N/A</v>
      </c>
      <c r="AE295" s="165" t="e">
        <f t="shared" ref="AE295:AE358" si="229">IF(AND($Q$78&gt;=$Z295*($AA295-$Q$88)/($P$88-$Z295)+$AA295,$Z295*($AA295-$Q$88)/($P$88-$Z295)+$AA295&gt;=$Q$79,$O294&lt;=$Z295*($AA295-$Q$88)/($P$88-$Z295)+$AA295,$Z295*($AA295-$Q$88)/($P$88-$Z295)+$AA295&lt;=$O295)=TRUE,$Z295*($AA295-$Q$88)/($P$88-$Z295)+$AA295,"")</f>
        <v>#N/A</v>
      </c>
      <c r="AF295" s="154" t="e">
        <f t="shared" ref="AF295:AF358" si="230">IF(AND($P$79&lt;=($AA295-$Q$89)/($P$89-$Z295),($AA295-$Q$89)/($P$89-$Z295)&lt;=$P$80,$C294&lt;=($AA295-$Q$89)/($P$89-$Z295),($AA295-$Q$89)/($P$89-$Z295)&lt;=$C295)=TRUE,($AA295-$Q$89)/($P$89-$Z295),"")</f>
        <v>#N/A</v>
      </c>
      <c r="AG295" s="154" t="e">
        <f t="shared" ref="AG295:AG358" si="231">IF(AND($Q$79&gt;=$Z295*($AA295-$Q$89)/($P$89-$Z295)+$AA295,$Z295*($AA295-$Q$89)/($P$89-$Z295)+$AA295&gt;=$Q$80,$O294&lt;=$Z295*($AA295-$Q$89)/($P$89-$Z295)+$AA295,$Z295*($AA295-$Q$89)/($P$89-$Z295)+$AA295&lt;=$O295)=TRUE,$Z295*($AA295-$Q$89)/($P$89-$Z295)+$AA295,"")</f>
        <v>#N/A</v>
      </c>
      <c r="AH295" s="164" t="e">
        <f t="shared" ref="AH295:AH358" si="232">IF(AND($P$80&lt;=($AA295-$Q$90)/($P$90-$Z295),($AA295-$Q$90)/($P$90-$Z295)&lt;=$P$81,$C294&lt;=($AA295-$Q$90)/($P$90-$Z295),($AA295-$Q$90)/($P$90-$Z295)&lt;=$C295)=TRUE,($AA295-$Q$90)/($P$90-$Z295),"")</f>
        <v>#N/A</v>
      </c>
      <c r="AI295" s="165" t="e">
        <f t="shared" ref="AI295:AI358" si="233">IF(AND($Q$80&gt;=$Z295*($AA295-$Q$90)/($P$90-$Z295)+$AA295,$Z295*($AA295-$Q$90)/($P$90-$Z295)+$AA295&gt;=$Q$81,$O294&lt;=$Z295*($AA295-$Q$90)/($P$90-$Z295)+$AA295,$Z295*($AA295-$Q$90)/($P$90-$Z295)+$AA295&lt;=$O295)=TRUE,$Z295*($AA295-$Q$90)/($P$90-$Z295)+$AA295,"")</f>
        <v>#N/A</v>
      </c>
      <c r="AJ295" s="154" t="e">
        <f t="shared" ref="AJ295:AJ358" si="234">IF(AND($P$81&lt;=($AA295-$Q$91)/($P$91-$Z295),($AA295-$Q$91)/($P$91-$Z295)&lt;=$P$82,$C294&lt;=($AA295-$Q$91)/($P$91-$Z295),($AA295-$Q$91)/($P$91-$Z295)&lt;=$C295)=TRUE,($AA295-$Q$91)/($P$91-$Z295),"")</f>
        <v>#N/A</v>
      </c>
      <c r="AK295" s="154" t="e">
        <f t="shared" ref="AK295:AK358" si="235">IF(AND($Q$81&gt;=$Z295*($AA295-$Q$91)/($P$91-$Z295)+$AA295,$Z295*($AA295-$Q$91)/($P$91-$Z295)+$AA295&gt;=$Q$82,$O294&lt;=$Z295*($AA295-$Q$91)/($P$91-$Z295)+$AA295,$Z295*($AA295-$Q$91)/($P$91-$Z295)+$AA295&lt;=$O295)=TRUE,$Z295*($AA295-$Q$91)/($P$91-$Z295)+$AA295,"")</f>
        <v>#N/A</v>
      </c>
      <c r="AL295" s="164" t="e">
        <f t="shared" ref="AL295:AL358" si="236">IF(AND($P$82&lt;=($AA295-$Q$92)/($P$92-$Z295),($AA295-$Q$92)/($P$92-$Z295)&lt;=$P$83,$C294&lt;=($AA295-$Q$92)/($P$92-$Z295),($AA295-$Q$92)/($P$92-$Z295)&lt;=$C295)=TRUE,($AA295-$Q$92)/($P$92-$Z295),"")</f>
        <v>#N/A</v>
      </c>
      <c r="AM295" s="165" t="e">
        <f t="shared" ref="AM295:AM358" si="237">IF(AND($Q$82&gt;=$Z295*($AA295-$Q$92)/($P$92-$Z295)+$AA295,$Z295*($AA295-$Q$92)/($P$92-$Z295)+$AA295&gt;=$Q$83,$O294&lt;=$Z295*($AA295-$Q$92)/($P$92-$Z295)+$AA295,$Z295*($AA295-$Q$92)/($P$92-$Z295)+$AA295&lt;=$O295)=TRUE,$Z295*($AA295-$Q$92)/($P$92-$Z295)+$AA295,"")</f>
        <v>#N/A</v>
      </c>
      <c r="AN295" s="154" t="e">
        <f t="shared" ref="AN295:AN358" si="238">IF(AND($P$83&lt;=($AA295-$Q$93)/($P$93-$Z295),($AA295-$Q$93)/($P$93-$Z295)&lt;=$P$84,$C294&lt;=($AA295-$Q$93)/($P$93-$Z295),($AA295-$Q$93)/($P$93-$Z295)&lt;=$C295)=TRUE,($AA295-$Q$93)/($P$93-$Z295),"")</f>
        <v>#N/A</v>
      </c>
      <c r="AO295" s="155" t="e">
        <f t="shared" ref="AO295:AO358" si="239">IF(AND($Q$83&gt;=$Z295*($AA295-$Q$93)/($P$93-$Z295)+$AA295,$Z295*($AA295-$Q$93)/($P$93-$Z295)+$AA295&gt;=$Q$84,$O294&lt;=$Z295*($AA295-$Q$93)/($P$93-$Z295)+$AA295,$Z295*($AA295-$Q$93)/($P$93-$Z295)+$AA295&lt;=$O295)=TRUE,$Z295*($AA295-$Q$93)/($P$93-$Z295)+$AA295,"")</f>
        <v>#N/A</v>
      </c>
      <c r="AP295" s="153" t="e">
        <f t="shared" ref="AP295:AP358" si="240">IF(AND($S$77&lt;=($AA295-$T$87)/($S$87-$Z295),($AA295-$T$87)/($S$87-$Z295)&lt;=$S$78,$C294&lt;=($AA295-$T$87)/($S$87-$Z295),($AA295-$T$87)/($S$87-$Z295)&lt;=$C295)=TRUE,($AA295-$T$87)/($S$87-$Z295),"")</f>
        <v>#N/A</v>
      </c>
      <c r="AQ295" s="154" t="e">
        <f t="shared" ref="AQ295:AQ358" si="241">IF(AND($T$77&gt;=$Z295*($AA295-$T$87)/($S$87-$Z295)+$AA295,$Z295*($AA295-$T$87)/($S$87-$Z295)+$AA295&gt;=$T$78,$O294&lt;=$Z295*($AA295-$T$87)/($S$87-$Z295)+$AA295,$Z295*($AA295-$T$87)/($S$87-$Z295)+$AA295&lt;=$O295)=TRUE,$Z295*($AA295-$T$87)/($S$87-$Z295)+$AA295,"")</f>
        <v>#N/A</v>
      </c>
      <c r="AR295" s="164" t="e">
        <f t="shared" ref="AR295:AR358" si="242">IF(AND($S$78&lt;=($AA295-$T$88)/($S$88-$Z295),($AA295-$T$88)/($S$88-$Z295)&lt;=$S$79,$C294&lt;=($AA295-$T$88)/($S$88-$Z295),($AA295-$T$88)/($S$88-$Z295)&lt;=$C295)=TRUE,($AA295-$T$88)/($S$88-$Z295),"")</f>
        <v>#N/A</v>
      </c>
      <c r="AS295" s="165" t="e">
        <f t="shared" ref="AS295:AS358" si="243">IF(AND($T$78&gt;=$Z295*($AA295-$T$88)/($S$88-$Z295)+$AA295,$Z295*($AA295-$T$88)/($S$88-$Z295)+$AA295&gt;=$T$79,$O294&lt;=$Z295*($AA295-$T$88)/($S$88-$Z295)+$AA295,$Z295*($AA295-$T$88)/($S$88-$Z295)+$AA295&lt;=$O295)=TRUE,$Z295*($AA295-$T$88)/($S$88-$Z295)+$AA295,"")</f>
        <v>#N/A</v>
      </c>
      <c r="AT295" s="154" t="e">
        <f t="shared" ref="AT295:AT358" si="244">IF(AND($S$79&lt;=($AA295-$T$89)/($S$89-$Z295),($AA295-$T$89)/($S$89-$Z295)&lt;=$S$80,$C294&lt;=($AA295-$T$89)/($S$89-$Z295),($AA295-$T$89)/($S$89-$Z295)&lt;=$C295)=TRUE,($AA295-$T$89)/($S$89-$Z295),"")</f>
        <v>#N/A</v>
      </c>
      <c r="AU295" s="154" t="e">
        <f t="shared" ref="AU295:AU358" si="245">IF(AND($T$79&gt;=$Z295*($AA295-$T$89)/($S$89-$Z295)+$AA295,$Z295*($AA295-$T$89)/($S$89-$Z295)+$AA295&gt;=$T$80,$O294&lt;=$Z295*($AA295-$T$89)/($S$89-$Z295)+$AA295,$Z295*($AA295-$T$89)/($S$89-$Z295)+$AA295&lt;=$O295)=TRUE,$Z295*($AA295-$T$89)/($S$89-$Z295)+$AA295,"")</f>
        <v>#N/A</v>
      </c>
      <c r="AV295" s="164" t="e">
        <f t="shared" ref="AV295:AV358" si="246">IF(AND($S$80&lt;=($AA295-$T$90)/($S$90-$Z295),($AA295-$T$90)/($S$90-$Z295)&lt;=$S$81,$C294&lt;=($AA295-$T$90)/($S$90-$Z295),($AA295-$T$90)/($S$90-$Z295)&lt;=$C295)=TRUE,($AA295-$T$90)/($S$90-$Z295),"")</f>
        <v>#N/A</v>
      </c>
      <c r="AW295" s="165" t="e">
        <f t="shared" ref="AW295:AW358" si="247">IF(AND($T$80&gt;=$Z295*($AA295-$T$90)/($S$90-$Z295)+$AA295,$Z295*($AA295-$T$90)/($S$90-$Z295)+$AA295&gt;=$T$81,$O294&lt;=$Z295*($AA295-$T$90)/($S$90-$Z295)+$AA295,$Z295*($AA295-$T$90)/($S$90-$Z295)+$AA295&lt;=$O295)=TRUE,$Z295*($AA295-$T$90)/($S$90-$Z295)+$AA295,"")</f>
        <v>#N/A</v>
      </c>
      <c r="AX295" s="154" t="e">
        <f t="shared" ref="AX295:AX358" si="248">IF(AND($S$81&lt;=($AA295-$T$91)/($S$91-$Z295),($AA295-$T$91)/($S$91-$Z295)&lt;=$S$82,$C294&lt;=($AA295-$T$91)/($S$91-$Z295),($AA295-$T$91)/($S$91-$Z295)&lt;=$C295)=TRUE,($AA295-$T$91)/($S$91-$Z295),"")</f>
        <v>#N/A</v>
      </c>
      <c r="AY295" s="154" t="e">
        <f t="shared" ref="AY295:AY358" si="249">IF(AND($T$81&gt;=$Z295*($AA295-$T$91)/($S$91-$Z295)+$AA295,$Z295*($AA295-$T$91)/($S$91-$Z295)+$AA295&gt;=$T$82,$O294&lt;=$Z295*($AA295-$T$91)/($S$91-$Z295)+$AA295,$Z295*($AA295-$T$91)/($S$91-$Z295)+$AA295&lt;=$O295)=TRUE,$Z295*($AA295-$T$91)/($S$91-$Z295)+$AA295,"")</f>
        <v>#N/A</v>
      </c>
      <c r="AZ295" s="164" t="e">
        <f t="shared" ref="AZ295:AZ358" si="250">IF(AND($S$82&lt;=($AA295-$T$92)/($S$92-$Z295),($AA295-$T$92)/($S$92-$Z295)&lt;=$S$83,$C294&lt;=($AA295-$T$92)/($S$92-$Z295),($AA295-$T$92)/($S$92-$Z295)&lt;=$C295)=TRUE,($AA295-$T$92)/($S$92-$Z295),"")</f>
        <v>#N/A</v>
      </c>
      <c r="BA295" s="165" t="e">
        <f t="shared" ref="BA295:BA358" si="251">IF(AND($T$82&gt;=$Z295*($AA295-$T$92)/($S$92-$Z295)+$AA295,$Z295*($AA295-$T$92)/($S$92-$Z295)+$AA295&gt;=$T$83,$O294&lt;=$Z295*($AA295-$T$92)/($S$92-$Z295)+$AA295,$Z295*($AA295-$T$92)/($S$92-$Z295)+$AA295&lt;=$O295)=TRUE,$Z295*($AA295-$T$92)/($S$92-$Z295)+$AA295,"")</f>
        <v>#N/A</v>
      </c>
      <c r="BB295" s="154" t="e">
        <f t="shared" ref="BB295:BB358" si="252">IF(AND($S$83&lt;=($AA295-$T$93)/($S$93-$Z295),($AA295-$T$93)/($S$93-$Z295)&lt;=$S$84,$C294&lt;=($AA295-$T$93)/($S$93-$Z295),($AA295-$T$93)/($S$93-$Z295)&lt;=$C295)=TRUE,($AA295-$T$93)/($S$93-$Z295),"")</f>
        <v>#N/A</v>
      </c>
      <c r="BC295" s="155" t="e">
        <f t="shared" ref="BC295:BC358" si="253">IF(AND($T$83&gt;=$Z295*($AA295-$T$93)/($S$93-$Z295)+$AA295,$Z295*($AA295-$T$93)/($S$93-$Z295)+$AA295&gt;=$T$84,$O294&lt;=$Z295*($AA295-$T$93)/($S$93-$Z295)+$AA295,$Z295*($AA295-$T$93)/($S$93-$Z295)+$AA295&lt;=$O295)=TRUE,$Z295*($AA295-$T$93)/($S$93-$Z295)+$AA295,"")</f>
        <v>#N/A</v>
      </c>
      <c r="BD295" s="153" t="e">
        <f t="shared" ref="BD295:BD358" si="254">IF(AND($V$77&lt;=($AA295-$W$87)/($V$87-$Z295),($AA295-$W$87)/($V$87-$Z295)&lt;=$V$78,$C294&lt;=($AA295-$W$87)/($V$87-$Z295),($AA295-$W$87)/($V$87-$Z295)&lt;=$C295)=TRUE,($AA295-$W$87)/($V$87-$Z295),"")</f>
        <v>#N/A</v>
      </c>
      <c r="BE295" s="154" t="e">
        <f t="shared" ref="BE295:BE358" si="255">IF(AND($W$77&gt;=$Z295*($AA295-$W$87)/($V$87-$Z295)+$AA295,$Z295*($AA295-$W$87)/($V$87-$Z295)+$AA295&gt;=$W$78,$O294&lt;=$Z295*($AA295-$W$87)/($V$87-$Z295)+$AA295,$Z295*($AA295-$W$87)/($V$87-$Z295)+$AA295&lt;=$O295)=TRUE,$Z295*($AA295-$W$87)/($V$87-$Z295)+$AA295,"")</f>
        <v>#N/A</v>
      </c>
      <c r="BF295" s="164" t="e">
        <f t="shared" ref="BF295:BF358" si="256">IF(AND($V$78&lt;=($AA295-$W$88)/($V$88-$Z295),($AA295-$W$88)/($V$88-$Z295)&lt;=$V$79,$C294&lt;=($AA295-$W$88)/($V$88-$Z295),($AA295-$W$88)/($V$88-$Z295)&lt;=$C295)=TRUE,($AA295-$W$88)/($V$88-$Z295),"")</f>
        <v>#N/A</v>
      </c>
      <c r="BG295" s="165" t="e">
        <f t="shared" ref="BG295:BG358" si="257">IF(AND($W$78&gt;=$Z295*($AA295-$W$88)/($V$88-$Z295)+$AA295,$Z295*($AA295-$W$88)/($V$88-$Z295)+$AA295&gt;=$W$79,$O294&lt;=$Z295*($AA295-$W$88)/($V$88-$Z295)+$AA295,$Z295*($AA295-$W$88)/($V$88-$Z295)+$AA295&lt;=$O295)=TRUE,$Z295*($AA295-$W$88)/($V$88-$Z295)+$AA295,"")</f>
        <v>#N/A</v>
      </c>
      <c r="BH295" s="154" t="e">
        <f t="shared" ref="BH295:BH358" si="258">IF(AND($V$79&lt;=($AA295-$W$89)/($V$89-$Z295),($AA295-$W$89)/($V$89-$Z295)&lt;=$V$80,$C294&lt;=($AA295-$W$89)/($V$89-$Z295),($AA295-$W$89)/($V$89-$Z295)&lt;=$C295)=TRUE,($AA295-$W$89)/($V$89-$Z295),"")</f>
        <v>#N/A</v>
      </c>
      <c r="BI295" s="154" t="e">
        <f t="shared" ref="BI295:BI358" si="259">IF(AND($W$79&gt;=$Z295*($AA295-$W$89)/($V$89-$Z295)+$AA295,$Z295*($AA295-$W$89)/($V$89-$Z295)+$AA295&gt;=$W$80,$O294&lt;=$Z295*($AA295-$W$89)/($V$89-$Z295)+$AA295,$Z295*($AA295-$W$89)/($V$89-$Z295)+$AA295&lt;=$O295)=TRUE,$Z295*($AA295-$W$89)/($V$89-$Z295)+$AA295,"")</f>
        <v>#N/A</v>
      </c>
      <c r="BJ295" s="164" t="e">
        <f t="shared" ref="BJ295:BJ358" si="260">IF(AND($V$80&lt;=($AA295-$W$90)/($V$90-$Z295),($AA295-$W$90)/($V$90-$Z295)&lt;=$V$81,$C294&lt;=($AA295-$W$90)/($V$90-$Z295),($AA295-$W$90)/($V$90-$Z295)&lt;=$C295)=TRUE,($AA295-$W$90)/($V$90-$Z295),"")</f>
        <v>#N/A</v>
      </c>
      <c r="BK295" s="165" t="e">
        <f t="shared" ref="BK295:BK358" si="261">IF(AND($W$80&gt;=$Z295*($AA295-$W$90)/($V$90-$Z295)+$AA295,$Z295*($AA295-$W$90)/($V$90-$Z295)+$AA295&gt;=$W$81,$O294&lt;=$Z295*($AA295-$W$90)/($V$90-$Z295)+$AA295,$Z295*($AA295-$W$90)/($V$90-$Z295)+$AA295&lt;=$O295)=TRUE,$Z295*($AA295-$W$90)/($V$90-$Z295)+$AA295,"")</f>
        <v>#N/A</v>
      </c>
      <c r="BL295" s="154" t="e">
        <f t="shared" ref="BL295:BL358" si="262">IF(AND($V$81&lt;=($AA295-$W$91)/($V$91-$Z295),($AA295-$W$91)/($V$91-$Z295)&lt;=$V$82,$C294&lt;=($AA295-$W$91)/($V$91-$Z295),($AA295-$W$91)/($V$91-$Z295)&lt;=$C295)=TRUE,($AA295-$W$91)/($V$91-$Z295),"")</f>
        <v>#N/A</v>
      </c>
      <c r="BM295" s="154" t="e">
        <f t="shared" ref="BM295:BM358" si="263">IF(AND($W$81&gt;=$Z295*($AA295-$W$91)/($V$91-$Z295)+$AA295,$Z295*($AA295-$W$91)/($V$91-$Z295)+$AA295&gt;=$W$82,$O294&lt;=$Z295*($AA295-$W$91)/($V$91-$Z295)+$AA295,$Z295*($AA295-$W$91)/($V$91-$Z295)+$AA295&lt;=$O295)=TRUE,$Z295*($AA295-$W$91)/($V$91-$Z295)+$AA295,"")</f>
        <v>#N/A</v>
      </c>
      <c r="BN295" s="164" t="e">
        <f t="shared" ref="BN295:BN358" si="264">IF(AND($V$82&lt;=($AA295-$W$92)/($V$92-$Z295),($AA295-$W$92)/($V$92-$Z295)&lt;=$V$83,$C294&lt;=($AA295-$W$92)/($V$92-$Z295),($AA295-$W$92)/($V$92-$Z295)&lt;=$C295)=TRUE,($AA295-$W$92)/($V$92-$Z295),"")</f>
        <v>#N/A</v>
      </c>
      <c r="BO295" s="165" t="e">
        <f t="shared" ref="BO295:BO358" si="265">IF(AND($W$82&gt;=$Z295*($AA295-$W$92)/($V$92-$Z295)+$AA295,$Z295*($AA295-$W$92)/($V$92-$Z295)+$AA295&gt;=$W$83,$O294&lt;=$Z295*($AA295-$W$92)/($V$92-$Z295)+$AA295,$Z295*($AA295-$W$92)/($V$92-$Z295)+$AA295&lt;=$O295)=TRUE,$Z295*($AA295-$W$92)/($V$92-$Z295)+$AA295,"")</f>
        <v>#N/A</v>
      </c>
      <c r="BP295" s="154" t="e">
        <f t="shared" ref="BP295:BP358" si="266">IF(AND($V$83&lt;=($AA295-$W$93)/($V$93-$Z295),($AA295-$W$93)/($V$93-$Z295)&lt;=$V$84,$C294&lt;=($AA295-$W$93)/($V$93-$Z295),($AA295-$W$93)/($V$93-$Z295)&lt;=$C295)=TRUE,($AA295-$W$93)/($V$93-$Z295),"")</f>
        <v>#N/A</v>
      </c>
      <c r="BQ295" s="155" t="e">
        <f t="shared" ref="BQ295:BQ358" si="267">IF(AND($W$83&gt;=$Z295*($AA295-$W$93)/($V$93-$Z295)+$AA295,$Z295*($AA295-$W$93)/($V$93-$Z295)+$AA295&gt;=$W$84,$O294&lt;=$Z295*($AA295-$W$93)/($V$93-$Z295)+$AA295,$Z295*($AA295-$W$93)/($V$93-$Z295)+$AA295&lt;=$O295)=TRUE,$Z295*($AA295-$W$93)/($V$93-$Z295)+$AA295,"")</f>
        <v>#N/A</v>
      </c>
      <c r="BR295" s="153" t="e">
        <f t="shared" ref="BR295:BR358" si="268">IF(AND($X$77&lt;=($AA295-$Y$87)/($X$87-$Z295),($AA295-$Y$87)/($X$87-$Z295)&lt;=$X$78,$C294&lt;=($AA295-$Y$87)/($X$87-$Z295),($AA295-$Y$87)/($X$87-$Z295)&lt;=$C295)=TRUE,($AA295-$Y$87)/($X$87-$Z295),"")</f>
        <v>#N/A</v>
      </c>
      <c r="BS295" s="154" t="e">
        <f t="shared" ref="BS295:BS358" si="269">IF(AND($Y$77&gt;=$Z295*($AA295-$Y$87)/($X$87-$Z295)+$AA295,$Z295*($AA295-$Y$87)/($X$87-$Z295)+$AA295&gt;=$Y$78,$O294&lt;=$Z295*($AA295-$Y$87)/($X$87-$Z295)+$AA295,$Z295*($AA295-$Y$87)/($X$87-$Z295)+$AA295&lt;=$O295)=TRUE,$Z295*($AA295-$Y$87)/($X$87-$Z295)+$AA295,"")</f>
        <v>#N/A</v>
      </c>
      <c r="BT295" s="164" t="e">
        <f t="shared" ref="BT295:BT358" si="270">IF(AND($X$78&lt;=($AA295-$Y$88)/($X$88-$Z295),($AA295-$Y$88)/($X$88-$Z295)&lt;=$X$79,$C294&lt;=($AA295-$Y$88)/($X$88-$Z295),($AA295-$Y$88)/($X$88-$Z295)&lt;=$C295)=TRUE,($AA295-$Y$88)/($X$88-$Z295),"")</f>
        <v>#N/A</v>
      </c>
      <c r="BU295" s="165" t="e">
        <f t="shared" ref="BU295:BU358" si="271">IF(AND($Y$78&gt;=$Z295*($AA295-$Y$88)/($X$88-$Z295)+$AA295,$Z295*($AA295-$Y$88)/($X$88-$Z295)+$AA295&gt;=$Y$79,$O294&lt;=$Z295*($AA295-$Y$88)/($X$88-$Z295)+$AA295,$Z295*($AA295-$Y$88)/($X$88-$Z295)+$AA295&lt;=$O295)=TRUE,$Z295*($AA295-$Y$88)/($X$88-$Z295)+$AA295,"")</f>
        <v>#N/A</v>
      </c>
      <c r="BV295" s="154" t="e">
        <f t="shared" ref="BV295:BV358" si="272">IF(AND($X$79&lt;=($AA295-$Y$89)/($X$89-$Z295),($AA295-$Y$89)/($X$89-$Z295)&lt;=$X$80,$C294&lt;=($AA295-$Y$89)/($X$89-$Z295),($AA295-$Y$89)/($X$89-$Z295)&lt;=$C295)=TRUE,($AA295-$Y$89)/($X$89-$Z295),"")</f>
        <v>#N/A</v>
      </c>
      <c r="BW295" s="154" t="e">
        <f t="shared" ref="BW295:BW358" si="273">IF(AND($Y$79&gt;=$Z295*($AA295-$Y$89)/($X$89-$Z295)+$AA295,$Z295*($AA295-$Y$89)/($X$89-$Z295)+$AA295&gt;=$Y$80,$O294&lt;=$Z295*($AA295-$Y$89)/($X$89-$Z295)+$AA295,$Z295*($AA295-$Y$89)/($X$89-$Z295)+$AA295&lt;=$O295)=TRUE,$Z295*($AA295-$Y$89)/($X$89-$Z295)+$AA295,"")</f>
        <v>#N/A</v>
      </c>
      <c r="BX295" s="164" t="e">
        <f t="shared" ref="BX295:BX358" si="274">IF(AND($X$80&lt;=($AA295-$Y$90)/($X$90-$Z295),($AA295-$Y$90)/($X$90-$Z295)&lt;=$X$81,$C294&lt;=($AA295-$Y$90)/($X$90-$Z295),($AA295-$Y$90)/($X$90-$Z295)&lt;=$C295)=TRUE,($AA295-$Y$90)/($X$90-$Z295),"")</f>
        <v>#N/A</v>
      </c>
      <c r="BY295" s="165" t="e">
        <f t="shared" ref="BY295:BY358" si="275">IF(AND($Y$80&gt;=$Z295*($AA295-$Y$90)/($X$90-$Z295)+$AA295,$Z295*($AA295-$Y$90)/($X$90-$Z295)+$AA295&gt;=$Y$81,$O294&lt;=$Z295*($AA295-$Y$90)/($X$90-$Z295)+$AA295,$Z295*($AA295-$Y$90)/($X$90-$Z295)+$AA295&lt;=$O295)=TRUE,$Z295*($AA295-$Y$90)/($X$90-$Z295)+$AA295,"")</f>
        <v>#N/A</v>
      </c>
      <c r="BZ295" s="154" t="e">
        <f t="shared" ref="BZ295:BZ358" si="276">IF(AND($X$81&lt;=($AA295-$Y$91)/($X$91-$Z295),($AA295-$Y$91)/($X$91-$Z295)&lt;=$X$82,$C294&lt;=($AA295-$Y$91)/($X$91-$Z295),($AA295-$Y$91)/($X$91-$Z295)&lt;=$C295)=TRUE,($AA295-$Y$91)/($X$91-$Z295),"")</f>
        <v>#N/A</v>
      </c>
      <c r="CA295" s="154" t="e">
        <f t="shared" ref="CA295:CA358" si="277">IF(AND($Y$81&gt;=$Z295*($AA295-$Y$91)/($X$91-$Z295)+$AA295,$Z295*($AA295-$Y$91)/($X$91-$Z295)+$AA295&gt;=$Y$82,$O294&lt;=$Z295*($AA295-$Y$91)/($X$91-$Z295)+$AA295,$Z295*($AA295-$Y$91)/($X$91-$Z295)+$AA295&lt;=$O295)=TRUE,$Z295*($AA295-$Y$91)/($X$91-$Z295)+$AA295,"")</f>
        <v>#N/A</v>
      </c>
      <c r="CB295" s="164" t="e">
        <f t="shared" ref="CB295:CB358" si="278">IF(AND($X$82&lt;=($AA295-$Y$92)/($X$92-$Z295),($AA295-$Y$92)/($X$92-$Z295)&lt;=$X$83,$C294&lt;=($AA295-$Y$92)/($X$92-$Z295),($AA295-$Y$92)/($X$92-$Z295)&lt;=$C295)=TRUE,($AA295-$Y$92)/($X$92-$Z295),"")</f>
        <v>#N/A</v>
      </c>
      <c r="CC295" s="165" t="e">
        <f t="shared" ref="CC295:CC358" si="279">IF(AND($Y$82&gt;=$Z295*($AA295-$Y$92)/($X$92-$Z295)+$AA295,$Z295*($AA295-$Y$92)/($X$92-$Z295)+$AA295&gt;=$Y$83,$O294&lt;=$Z295*($AA295-$Y$92)/($X$92-$Z295)+$AA295,$Z295*($AA295-$Y$92)/($X$92-$Z295)+$AA295&lt;=$O295)=TRUE,$Z295*($AA295-$Y$92)/($X$92-$Z295)+$AA295,"")</f>
        <v>#N/A</v>
      </c>
      <c r="CD295" s="154" t="e">
        <f t="shared" ref="CD295:CD358" si="280">IF(AND($X$83&lt;=($AA295-$Y$93)/($X$93-$Z295),($AA295-$Y$93)/($X$93-$Z295)&lt;=$X$84,$C294&lt;=($AA295-$Y$93)/($X$93-$Z295),($AA295-$Y$93)/($X$93-$Z295)&lt;=$C295)=TRUE,($AA295-$Y$93)/($X$93-$Z295),"")</f>
        <v>#N/A</v>
      </c>
      <c r="CE295" s="155" t="e">
        <f t="shared" ref="CE295:CE358" si="281">IF(AND($Y$83&gt;=$Z295*($AA295-$Y$93)/($X$93-$Z295)+$AA295,$Z295*($AA295-$Y$93)/($X$93-$Z295)+$AA295&gt;=$Y$84,$O294&lt;=$Z295*($AA295-$Y$93)/($X$93-$Z295)+$AA295,$Z295*($AA295-$Y$93)/($X$93-$Z295)+$AA295&lt;=$O295)=TRUE,$Z295*($AA295-$Y$93)/($X$93-$Z295)+$AA295,"")</f>
        <v>#N/A</v>
      </c>
    </row>
    <row r="296" spans="2:83" s="59" customFormat="1" hidden="1" x14ac:dyDescent="0.2">
      <c r="B296" s="59" t="e">
        <f t="shared" si="216"/>
        <v>#N/A</v>
      </c>
      <c r="C296" s="67" t="e">
        <f t="shared" si="214"/>
        <v>#N/A</v>
      </c>
      <c r="D296" s="67"/>
      <c r="E296" s="67" t="e">
        <f>IF(C296&lt;&gt;" ",$B$9, " ")</f>
        <v>#N/A</v>
      </c>
      <c r="F296" s="68" t="e">
        <f>IF(C296&lt;&gt;" ",((10.4394*(($C296^1.852)/(($B$59^1.852)*(VLOOKUP($B$17,'Hidden Data'!$A$4:$E$17,(IF($B$18="SCH 40",3,IF($B$18="SCH 80",4,5))))^4.8655))*$B$16))+IF($B$15&lt;2,0,(10.4394*((($C$19/100*$C296)^1.852)/(($B$59^1.852)*(VLOOKUP($B$20,'Hidden Data'!$A$4:$E$17,(IF($B$21="SCH 40",3,IF($B$21="SCH 80",4,5))))^4.8655))*$B$19)))+IF($B$15&lt;3,0,(10.4394*((($C$22/100*$C296)^1.852)/(($B$59^1.852)*(VLOOKUP($B$23,'Hidden Data'!$A$4:$E$17,(IF($B$24="SCH 40",3,IF($B$24="SCH 80",4,5))))^4.8655))*$B$22)))+K296+L296+M296+P296+Q296+R296+S296+T296)*(1+$B$42/100), " ")</f>
        <v>#N/A</v>
      </c>
      <c r="G296" s="68" t="e">
        <f t="shared" si="215"/>
        <v>#N/A</v>
      </c>
      <c r="H296" s="68"/>
      <c r="I296" s="68" t="e">
        <f t="shared" si="217"/>
        <v>#N/A</v>
      </c>
      <c r="J296" s="68" t="e">
        <f>IF(C296&lt;&gt;" ",IF($B$48="Spider Valve",($C296/448.83*(('Spider Valve Sizing'!$B$10^2*19.64*$B$60*SQRT($B$49))/'Spider Valve Sizing'!$B$25))^2/(2*$B$60^2*(PI()/4*('Spider Valve Sizing'!$B$10/12)^2)^2*32.2),0)," ")</f>
        <v>#N/A</v>
      </c>
      <c r="K296" s="68" t="e">
        <f>IF(C296&lt;&gt;" ",(IF($B$26="No",0,(10.4394*(((1/$B$27*$C296)^1.852)/(($B$59^1.852)*(VLOOKUP($B$29,'Hidden Data'!$A$4:$E$17,(IF($B$30="SCH 40",3,IF($B$30="SCH 80",4,5))))^4.8655))*($B$28/3)))))," ")</f>
        <v>#N/A</v>
      </c>
      <c r="L296" s="67" t="e">
        <f t="shared" si="218"/>
        <v>#N/A</v>
      </c>
      <c r="M296" s="67" t="e">
        <f t="shared" si="219"/>
        <v>#N/A</v>
      </c>
      <c r="N296" s="69">
        <f>IF($B$48="Low Pressure Pipe",(IF($C296&lt;&gt;" ",($B$50*$AC$564)," ")),IF($B$48="Spider Valve",(IF($C296&lt;&gt;" ",(($B$60*(PI()/4*'Spider Valve Sizing'!$B$10^2)/144*SQRT(2*32.2*$B$49))*448.83)/(('Spider Valve Sizing'!$B$10^2*19.64*$B$60*SQRT($B$49))/'Spider Valve Sizing'!$B$25)," ")),IF(AND(OR($B$48="Non-Pressurized",$B$48="force main")=TRUE,$C$49="yes"),$F$49,NA())))</f>
        <v>30</v>
      </c>
      <c r="O296" s="68" t="e">
        <f t="shared" si="220"/>
        <v>#N/A</v>
      </c>
      <c r="P296" s="68" t="e">
        <f>IF($C296&lt;&gt;" ",IF($A$34="",0,(10.4394*((($C296*$D$34/100)^1.852)/(($B$59^1.852)*(VLOOKUP($B$34,'Hidden Data'!$A$4:$E$17,(IF($B$18="SCH 40",3,IF($B$18="SCH 80",4,5))))^4.8655))*'Hidden Data'!$E$118)))," ")</f>
        <v>#N/A</v>
      </c>
      <c r="Q296" s="68" t="e">
        <f>IF($C296&lt;&gt;" ",IF($A$35="",0,(10.4394*((($C296*$D$35/100)^1.852)/(($B$59^1.852)*(VLOOKUP($B$35,'Hidden Data'!$A$4:$E$17,(IF($B$18="SCH 40",3,IF($B$18="SCH 80",4,5))))^4.8655))*'Hidden Data'!$E$119)))," ")</f>
        <v>#N/A</v>
      </c>
      <c r="R296" s="68" t="e">
        <f>IF($C296&lt;&gt;" ",IF($A$36="",0,(10.4394*((($C296*$D$36/100)^1.852)/(($B$59^1.852)*(VLOOKUP($B$36,'Hidden Data'!$A$4:$E$17,(IF($B$18="SCH 40",3,IF($B$18="SCH 80",4,5))))^4.8655))*'Hidden Data'!$E$120)))," ")</f>
        <v>#N/A</v>
      </c>
      <c r="S296" s="68" t="e">
        <f>IF($C296&lt;&gt;" ",IF($A$37="",0,(10.4394*((($C296*$D$37/100)^1.852)/(($B$59^1.852)*(VLOOKUP($B$37,'Hidden Data'!$A$4:$E$17,(IF($B$18="SCH 40",3,IF($B$18="SCH 80",4,5))))^4.8655))*'Hidden Data'!$E$121)))," ")</f>
        <v>#N/A</v>
      </c>
      <c r="T296" s="68" t="e">
        <f>IF($C296&lt;&gt;" ",IF($A$38="",0,(10.4394*((($C296*$D$38/100)^1.852)/(($B$59^1.852)*(VLOOKUP($B$38,'Hidden Data'!$A$4:$E$17,(IF($B$18="SCH 40",3,IF($B$18="SCH 80",4,5))))^4.8655))*'Hidden Data'!$E$122)))," ")</f>
        <v>#N/A</v>
      </c>
      <c r="U296" s="67" t="e">
        <f t="shared" si="221"/>
        <v>#N/A</v>
      </c>
      <c r="V296" s="175" t="e">
        <f t="shared" si="222"/>
        <v>#N/A</v>
      </c>
      <c r="W296" s="175" t="e">
        <f t="shared" si="223"/>
        <v>#N/A</v>
      </c>
      <c r="Z296" s="141" t="e">
        <f t="shared" si="224"/>
        <v>#N/A</v>
      </c>
      <c r="AA296" s="141" t="e">
        <f t="shared" si="225"/>
        <v>#N/A</v>
      </c>
      <c r="AB296" s="153" t="e">
        <f t="shared" si="226"/>
        <v>#N/A</v>
      </c>
      <c r="AC296" s="154" t="e">
        <f t="shared" si="227"/>
        <v>#N/A</v>
      </c>
      <c r="AD296" s="164" t="e">
        <f t="shared" si="228"/>
        <v>#N/A</v>
      </c>
      <c r="AE296" s="165" t="e">
        <f t="shared" si="229"/>
        <v>#N/A</v>
      </c>
      <c r="AF296" s="154" t="e">
        <f t="shared" si="230"/>
        <v>#N/A</v>
      </c>
      <c r="AG296" s="154" t="e">
        <f t="shared" si="231"/>
        <v>#N/A</v>
      </c>
      <c r="AH296" s="164" t="e">
        <f t="shared" si="232"/>
        <v>#N/A</v>
      </c>
      <c r="AI296" s="165" t="e">
        <f t="shared" si="233"/>
        <v>#N/A</v>
      </c>
      <c r="AJ296" s="154" t="e">
        <f t="shared" si="234"/>
        <v>#N/A</v>
      </c>
      <c r="AK296" s="154" t="e">
        <f t="shared" si="235"/>
        <v>#N/A</v>
      </c>
      <c r="AL296" s="164" t="e">
        <f t="shared" si="236"/>
        <v>#N/A</v>
      </c>
      <c r="AM296" s="165" t="e">
        <f t="shared" si="237"/>
        <v>#N/A</v>
      </c>
      <c r="AN296" s="154" t="e">
        <f t="shared" si="238"/>
        <v>#N/A</v>
      </c>
      <c r="AO296" s="155" t="e">
        <f t="shared" si="239"/>
        <v>#N/A</v>
      </c>
      <c r="AP296" s="153" t="e">
        <f t="shared" si="240"/>
        <v>#N/A</v>
      </c>
      <c r="AQ296" s="154" t="e">
        <f t="shared" si="241"/>
        <v>#N/A</v>
      </c>
      <c r="AR296" s="164" t="e">
        <f t="shared" si="242"/>
        <v>#N/A</v>
      </c>
      <c r="AS296" s="165" t="e">
        <f t="shared" si="243"/>
        <v>#N/A</v>
      </c>
      <c r="AT296" s="154" t="e">
        <f t="shared" si="244"/>
        <v>#N/A</v>
      </c>
      <c r="AU296" s="154" t="e">
        <f t="shared" si="245"/>
        <v>#N/A</v>
      </c>
      <c r="AV296" s="164" t="e">
        <f t="shared" si="246"/>
        <v>#N/A</v>
      </c>
      <c r="AW296" s="165" t="e">
        <f t="shared" si="247"/>
        <v>#N/A</v>
      </c>
      <c r="AX296" s="154" t="e">
        <f t="shared" si="248"/>
        <v>#N/A</v>
      </c>
      <c r="AY296" s="154" t="e">
        <f t="shared" si="249"/>
        <v>#N/A</v>
      </c>
      <c r="AZ296" s="164" t="e">
        <f t="shared" si="250"/>
        <v>#N/A</v>
      </c>
      <c r="BA296" s="165" t="e">
        <f t="shared" si="251"/>
        <v>#N/A</v>
      </c>
      <c r="BB296" s="154" t="e">
        <f t="shared" si="252"/>
        <v>#N/A</v>
      </c>
      <c r="BC296" s="155" t="e">
        <f t="shared" si="253"/>
        <v>#N/A</v>
      </c>
      <c r="BD296" s="153" t="e">
        <f t="shared" si="254"/>
        <v>#N/A</v>
      </c>
      <c r="BE296" s="154" t="e">
        <f t="shared" si="255"/>
        <v>#N/A</v>
      </c>
      <c r="BF296" s="164" t="e">
        <f t="shared" si="256"/>
        <v>#N/A</v>
      </c>
      <c r="BG296" s="165" t="e">
        <f t="shared" si="257"/>
        <v>#N/A</v>
      </c>
      <c r="BH296" s="154" t="e">
        <f t="shared" si="258"/>
        <v>#N/A</v>
      </c>
      <c r="BI296" s="154" t="e">
        <f t="shared" si="259"/>
        <v>#N/A</v>
      </c>
      <c r="BJ296" s="164" t="e">
        <f t="shared" si="260"/>
        <v>#N/A</v>
      </c>
      <c r="BK296" s="165" t="e">
        <f t="shared" si="261"/>
        <v>#N/A</v>
      </c>
      <c r="BL296" s="154" t="e">
        <f t="shared" si="262"/>
        <v>#N/A</v>
      </c>
      <c r="BM296" s="154" t="e">
        <f t="shared" si="263"/>
        <v>#N/A</v>
      </c>
      <c r="BN296" s="164" t="e">
        <f t="shared" si="264"/>
        <v>#N/A</v>
      </c>
      <c r="BO296" s="165" t="e">
        <f t="shared" si="265"/>
        <v>#N/A</v>
      </c>
      <c r="BP296" s="154" t="e">
        <f t="shared" si="266"/>
        <v>#N/A</v>
      </c>
      <c r="BQ296" s="155" t="e">
        <f t="shared" si="267"/>
        <v>#N/A</v>
      </c>
      <c r="BR296" s="153" t="e">
        <f t="shared" si="268"/>
        <v>#N/A</v>
      </c>
      <c r="BS296" s="154" t="e">
        <f t="shared" si="269"/>
        <v>#N/A</v>
      </c>
      <c r="BT296" s="164" t="e">
        <f t="shared" si="270"/>
        <v>#N/A</v>
      </c>
      <c r="BU296" s="165" t="e">
        <f t="shared" si="271"/>
        <v>#N/A</v>
      </c>
      <c r="BV296" s="154" t="e">
        <f t="shared" si="272"/>
        <v>#N/A</v>
      </c>
      <c r="BW296" s="154" t="e">
        <f t="shared" si="273"/>
        <v>#N/A</v>
      </c>
      <c r="BX296" s="164" t="e">
        <f t="shared" si="274"/>
        <v>#N/A</v>
      </c>
      <c r="BY296" s="165" t="e">
        <f t="shared" si="275"/>
        <v>#N/A</v>
      </c>
      <c r="BZ296" s="154" t="e">
        <f t="shared" si="276"/>
        <v>#N/A</v>
      </c>
      <c r="CA296" s="154" t="e">
        <f t="shared" si="277"/>
        <v>#N/A</v>
      </c>
      <c r="CB296" s="164" t="e">
        <f t="shared" si="278"/>
        <v>#N/A</v>
      </c>
      <c r="CC296" s="165" t="e">
        <f t="shared" si="279"/>
        <v>#N/A</v>
      </c>
      <c r="CD296" s="154" t="e">
        <f t="shared" si="280"/>
        <v>#N/A</v>
      </c>
      <c r="CE296" s="155" t="e">
        <f t="shared" si="281"/>
        <v>#N/A</v>
      </c>
    </row>
    <row r="297" spans="2:83" s="59" customFormat="1" hidden="1" x14ac:dyDescent="0.2">
      <c r="B297" s="59" t="e">
        <f t="shared" si="216"/>
        <v>#N/A</v>
      </c>
      <c r="C297" s="67" t="e">
        <f t="shared" si="214"/>
        <v>#N/A</v>
      </c>
      <c r="D297" s="67"/>
      <c r="E297" s="67" t="e">
        <f>IF(C297&lt;&gt;" ",$B$9, " ")</f>
        <v>#N/A</v>
      </c>
      <c r="F297" s="68" t="e">
        <f>IF(C297&lt;&gt;" ",((10.4394*(($C297^1.852)/(($B$59^1.852)*(VLOOKUP($B$17,'Hidden Data'!$A$4:$E$17,(IF($B$18="SCH 40",3,IF($B$18="SCH 80",4,5))))^4.8655))*$B$16))+IF($B$15&lt;2,0,(10.4394*((($C$19/100*$C297)^1.852)/(($B$59^1.852)*(VLOOKUP($B$20,'Hidden Data'!$A$4:$E$17,(IF($B$21="SCH 40",3,IF($B$21="SCH 80",4,5))))^4.8655))*$B$19)))+IF($B$15&lt;3,0,(10.4394*((($C$22/100*$C297)^1.852)/(($B$59^1.852)*(VLOOKUP($B$23,'Hidden Data'!$A$4:$E$17,(IF($B$24="SCH 40",3,IF($B$24="SCH 80",4,5))))^4.8655))*$B$22)))+K297+L297+M297+P297+Q297+R297+S297+T297)*(1+$B$42/100), " ")</f>
        <v>#N/A</v>
      </c>
      <c r="G297" s="68" t="e">
        <f t="shared" si="215"/>
        <v>#N/A</v>
      </c>
      <c r="H297" s="68"/>
      <c r="I297" s="68" t="e">
        <f t="shared" si="217"/>
        <v>#N/A</v>
      </c>
      <c r="J297" s="68" t="e">
        <f>IF(C297&lt;&gt;" ",IF($B$48="Spider Valve",($C297/448.83*(('Spider Valve Sizing'!$B$10^2*19.64*$B$60*SQRT($B$49))/'Spider Valve Sizing'!$B$25))^2/(2*$B$60^2*(PI()/4*('Spider Valve Sizing'!$B$10/12)^2)^2*32.2),0)," ")</f>
        <v>#N/A</v>
      </c>
      <c r="K297" s="68" t="e">
        <f>IF(C297&lt;&gt;" ",(IF($B$26="No",0,(10.4394*(((1/$B$27*$C297)^1.852)/(($B$59^1.852)*(VLOOKUP($B$29,'Hidden Data'!$A$4:$E$17,(IF($B$30="SCH 40",3,IF($B$30="SCH 80",4,5))))^4.8655))*($B$28/3)))))," ")</f>
        <v>#N/A</v>
      </c>
      <c r="L297" s="67" t="e">
        <f t="shared" si="218"/>
        <v>#N/A</v>
      </c>
      <c r="M297" s="67" t="e">
        <f t="shared" si="219"/>
        <v>#N/A</v>
      </c>
      <c r="N297" s="69">
        <f>IF($B$48="Low Pressure Pipe",(IF($C297&lt;&gt;" ",($B$50*$AC$564)," ")),IF($B$48="Spider Valve",(IF($C297&lt;&gt;" ",(($B$60*(PI()/4*'Spider Valve Sizing'!$B$10^2)/144*SQRT(2*32.2*$B$49))*448.83)/(('Spider Valve Sizing'!$B$10^2*19.64*$B$60*SQRT($B$49))/'Spider Valve Sizing'!$B$25)," ")),IF(AND(OR($B$48="Non-Pressurized",$B$48="force main")=TRUE,$C$49="yes"),$F$49,NA())))</f>
        <v>30</v>
      </c>
      <c r="O297" s="68" t="e">
        <f t="shared" si="220"/>
        <v>#N/A</v>
      </c>
      <c r="P297" s="68" t="e">
        <f>IF($C297&lt;&gt;" ",IF($A$34="",0,(10.4394*((($C297*$D$34/100)^1.852)/(($B$59^1.852)*(VLOOKUP($B$34,'Hidden Data'!$A$4:$E$17,(IF($B$18="SCH 40",3,IF($B$18="SCH 80",4,5))))^4.8655))*'Hidden Data'!$E$118)))," ")</f>
        <v>#N/A</v>
      </c>
      <c r="Q297" s="68" t="e">
        <f>IF($C297&lt;&gt;" ",IF($A$35="",0,(10.4394*((($C297*$D$35/100)^1.852)/(($B$59^1.852)*(VLOOKUP($B$35,'Hidden Data'!$A$4:$E$17,(IF($B$18="SCH 40",3,IF($B$18="SCH 80",4,5))))^4.8655))*'Hidden Data'!$E$119)))," ")</f>
        <v>#N/A</v>
      </c>
      <c r="R297" s="68" t="e">
        <f>IF($C297&lt;&gt;" ",IF($A$36="",0,(10.4394*((($C297*$D$36/100)^1.852)/(($B$59^1.852)*(VLOOKUP($B$36,'Hidden Data'!$A$4:$E$17,(IF($B$18="SCH 40",3,IF($B$18="SCH 80",4,5))))^4.8655))*'Hidden Data'!$E$120)))," ")</f>
        <v>#N/A</v>
      </c>
      <c r="S297" s="68" t="e">
        <f>IF($C297&lt;&gt;" ",IF($A$37="",0,(10.4394*((($C297*$D$37/100)^1.852)/(($B$59^1.852)*(VLOOKUP($B$37,'Hidden Data'!$A$4:$E$17,(IF($B$18="SCH 40",3,IF($B$18="SCH 80",4,5))))^4.8655))*'Hidden Data'!$E$121)))," ")</f>
        <v>#N/A</v>
      </c>
      <c r="T297" s="68" t="e">
        <f>IF($C297&lt;&gt;" ",IF($A$38="",0,(10.4394*((($C297*$D$38/100)^1.852)/(($B$59^1.852)*(VLOOKUP($B$38,'Hidden Data'!$A$4:$E$17,(IF($B$18="SCH 40",3,IF($B$18="SCH 80",4,5))))^4.8655))*'Hidden Data'!$E$122)))," ")</f>
        <v>#N/A</v>
      </c>
      <c r="U297" s="67" t="e">
        <f t="shared" si="221"/>
        <v>#N/A</v>
      </c>
      <c r="V297" s="175" t="e">
        <f t="shared" si="222"/>
        <v>#N/A</v>
      </c>
      <c r="W297" s="175" t="e">
        <f t="shared" si="223"/>
        <v>#N/A</v>
      </c>
      <c r="Z297" s="141" t="e">
        <f t="shared" si="224"/>
        <v>#N/A</v>
      </c>
      <c r="AA297" s="141" t="e">
        <f t="shared" si="225"/>
        <v>#N/A</v>
      </c>
      <c r="AB297" s="153" t="e">
        <f t="shared" si="226"/>
        <v>#N/A</v>
      </c>
      <c r="AC297" s="154" t="e">
        <f t="shared" si="227"/>
        <v>#N/A</v>
      </c>
      <c r="AD297" s="164" t="e">
        <f t="shared" si="228"/>
        <v>#N/A</v>
      </c>
      <c r="AE297" s="165" t="e">
        <f t="shared" si="229"/>
        <v>#N/A</v>
      </c>
      <c r="AF297" s="154" t="e">
        <f t="shared" si="230"/>
        <v>#N/A</v>
      </c>
      <c r="AG297" s="154" t="e">
        <f t="shared" si="231"/>
        <v>#N/A</v>
      </c>
      <c r="AH297" s="164" t="e">
        <f t="shared" si="232"/>
        <v>#N/A</v>
      </c>
      <c r="AI297" s="165" t="e">
        <f t="shared" si="233"/>
        <v>#N/A</v>
      </c>
      <c r="AJ297" s="154" t="e">
        <f t="shared" si="234"/>
        <v>#N/A</v>
      </c>
      <c r="AK297" s="154" t="e">
        <f t="shared" si="235"/>
        <v>#N/A</v>
      </c>
      <c r="AL297" s="164" t="e">
        <f t="shared" si="236"/>
        <v>#N/A</v>
      </c>
      <c r="AM297" s="165" t="e">
        <f t="shared" si="237"/>
        <v>#N/A</v>
      </c>
      <c r="AN297" s="154" t="e">
        <f t="shared" si="238"/>
        <v>#N/A</v>
      </c>
      <c r="AO297" s="155" t="e">
        <f t="shared" si="239"/>
        <v>#N/A</v>
      </c>
      <c r="AP297" s="153" t="e">
        <f t="shared" si="240"/>
        <v>#N/A</v>
      </c>
      <c r="AQ297" s="154" t="e">
        <f t="shared" si="241"/>
        <v>#N/A</v>
      </c>
      <c r="AR297" s="164" t="e">
        <f t="shared" si="242"/>
        <v>#N/A</v>
      </c>
      <c r="AS297" s="165" t="e">
        <f t="shared" si="243"/>
        <v>#N/A</v>
      </c>
      <c r="AT297" s="154" t="e">
        <f t="shared" si="244"/>
        <v>#N/A</v>
      </c>
      <c r="AU297" s="154" t="e">
        <f t="shared" si="245"/>
        <v>#N/A</v>
      </c>
      <c r="AV297" s="164" t="e">
        <f t="shared" si="246"/>
        <v>#N/A</v>
      </c>
      <c r="AW297" s="165" t="e">
        <f t="shared" si="247"/>
        <v>#N/A</v>
      </c>
      <c r="AX297" s="154" t="e">
        <f t="shared" si="248"/>
        <v>#N/A</v>
      </c>
      <c r="AY297" s="154" t="e">
        <f t="shared" si="249"/>
        <v>#N/A</v>
      </c>
      <c r="AZ297" s="164" t="e">
        <f t="shared" si="250"/>
        <v>#N/A</v>
      </c>
      <c r="BA297" s="165" t="e">
        <f t="shared" si="251"/>
        <v>#N/A</v>
      </c>
      <c r="BB297" s="154" t="e">
        <f t="shared" si="252"/>
        <v>#N/A</v>
      </c>
      <c r="BC297" s="155" t="e">
        <f t="shared" si="253"/>
        <v>#N/A</v>
      </c>
      <c r="BD297" s="153" t="e">
        <f t="shared" si="254"/>
        <v>#N/A</v>
      </c>
      <c r="BE297" s="154" t="e">
        <f t="shared" si="255"/>
        <v>#N/A</v>
      </c>
      <c r="BF297" s="164" t="e">
        <f t="shared" si="256"/>
        <v>#N/A</v>
      </c>
      <c r="BG297" s="165" t="e">
        <f t="shared" si="257"/>
        <v>#N/A</v>
      </c>
      <c r="BH297" s="154" t="e">
        <f t="shared" si="258"/>
        <v>#N/A</v>
      </c>
      <c r="BI297" s="154" t="e">
        <f t="shared" si="259"/>
        <v>#N/A</v>
      </c>
      <c r="BJ297" s="164" t="e">
        <f t="shared" si="260"/>
        <v>#N/A</v>
      </c>
      <c r="BK297" s="165" t="e">
        <f t="shared" si="261"/>
        <v>#N/A</v>
      </c>
      <c r="BL297" s="154" t="e">
        <f t="shared" si="262"/>
        <v>#N/A</v>
      </c>
      <c r="BM297" s="154" t="e">
        <f t="shared" si="263"/>
        <v>#N/A</v>
      </c>
      <c r="BN297" s="164" t="e">
        <f t="shared" si="264"/>
        <v>#N/A</v>
      </c>
      <c r="BO297" s="165" t="e">
        <f t="shared" si="265"/>
        <v>#N/A</v>
      </c>
      <c r="BP297" s="154" t="e">
        <f t="shared" si="266"/>
        <v>#N/A</v>
      </c>
      <c r="BQ297" s="155" t="e">
        <f t="shared" si="267"/>
        <v>#N/A</v>
      </c>
      <c r="BR297" s="153" t="e">
        <f t="shared" si="268"/>
        <v>#N/A</v>
      </c>
      <c r="BS297" s="154" t="e">
        <f t="shared" si="269"/>
        <v>#N/A</v>
      </c>
      <c r="BT297" s="164" t="e">
        <f t="shared" si="270"/>
        <v>#N/A</v>
      </c>
      <c r="BU297" s="165" t="e">
        <f t="shared" si="271"/>
        <v>#N/A</v>
      </c>
      <c r="BV297" s="154" t="e">
        <f t="shared" si="272"/>
        <v>#N/A</v>
      </c>
      <c r="BW297" s="154" t="e">
        <f t="shared" si="273"/>
        <v>#N/A</v>
      </c>
      <c r="BX297" s="164" t="e">
        <f t="shared" si="274"/>
        <v>#N/A</v>
      </c>
      <c r="BY297" s="165" t="e">
        <f t="shared" si="275"/>
        <v>#N/A</v>
      </c>
      <c r="BZ297" s="154" t="e">
        <f t="shared" si="276"/>
        <v>#N/A</v>
      </c>
      <c r="CA297" s="154" t="e">
        <f t="shared" si="277"/>
        <v>#N/A</v>
      </c>
      <c r="CB297" s="164" t="e">
        <f t="shared" si="278"/>
        <v>#N/A</v>
      </c>
      <c r="CC297" s="165" t="e">
        <f t="shared" si="279"/>
        <v>#N/A</v>
      </c>
      <c r="CD297" s="154" t="e">
        <f t="shared" si="280"/>
        <v>#N/A</v>
      </c>
      <c r="CE297" s="155" t="e">
        <f t="shared" si="281"/>
        <v>#N/A</v>
      </c>
    </row>
    <row r="298" spans="2:83" s="59" customFormat="1" hidden="1" x14ac:dyDescent="0.2">
      <c r="B298" s="59" t="e">
        <f t="shared" si="216"/>
        <v>#N/A</v>
      </c>
      <c r="C298" s="67" t="e">
        <f t="shared" si="214"/>
        <v>#N/A</v>
      </c>
      <c r="D298" s="67"/>
      <c r="E298" s="67" t="e">
        <f>IF(C298&lt;&gt;" ",$B$9, " ")</f>
        <v>#N/A</v>
      </c>
      <c r="F298" s="68" t="e">
        <f>IF(C298&lt;&gt;" ",((10.4394*(($C298^1.852)/(($B$59^1.852)*(VLOOKUP($B$17,'Hidden Data'!$A$4:$E$17,(IF($B$18="SCH 40",3,IF($B$18="SCH 80",4,5))))^4.8655))*$B$16))+IF($B$15&lt;2,0,(10.4394*((($C$19/100*$C298)^1.852)/(($B$59^1.852)*(VLOOKUP($B$20,'Hidden Data'!$A$4:$E$17,(IF($B$21="SCH 40",3,IF($B$21="SCH 80",4,5))))^4.8655))*$B$19)))+IF($B$15&lt;3,0,(10.4394*((($C$22/100*$C298)^1.852)/(($B$59^1.852)*(VLOOKUP($B$23,'Hidden Data'!$A$4:$E$17,(IF($B$24="SCH 40",3,IF($B$24="SCH 80",4,5))))^4.8655))*$B$22)))+K298+L298+M298+P298+Q298+R298+S298+T298)*(1+$B$42/100), " ")</f>
        <v>#N/A</v>
      </c>
      <c r="G298" s="68" t="e">
        <f t="shared" si="215"/>
        <v>#N/A</v>
      </c>
      <c r="H298" s="68"/>
      <c r="I298" s="68" t="e">
        <f t="shared" si="217"/>
        <v>#N/A</v>
      </c>
      <c r="J298" s="68" t="e">
        <f>IF(C298&lt;&gt;" ",IF($B$48="Spider Valve",($C298/448.83*(('Spider Valve Sizing'!$B$10^2*19.64*$B$60*SQRT($B$49))/'Spider Valve Sizing'!$B$25))^2/(2*$B$60^2*(PI()/4*('Spider Valve Sizing'!$B$10/12)^2)^2*32.2),0)," ")</f>
        <v>#N/A</v>
      </c>
      <c r="K298" s="68" t="e">
        <f>IF(C298&lt;&gt;" ",(IF($B$26="No",0,(10.4394*(((1/$B$27*$C298)^1.852)/(($B$59^1.852)*(VLOOKUP($B$29,'Hidden Data'!$A$4:$E$17,(IF($B$30="SCH 40",3,IF($B$30="SCH 80",4,5))))^4.8655))*($B$28/3)))))," ")</f>
        <v>#N/A</v>
      </c>
      <c r="L298" s="67" t="e">
        <f t="shared" si="218"/>
        <v>#N/A</v>
      </c>
      <c r="M298" s="67" t="e">
        <f t="shared" si="219"/>
        <v>#N/A</v>
      </c>
      <c r="N298" s="69">
        <f>IF($B$48="Low Pressure Pipe",(IF($C298&lt;&gt;" ",($B$50*$AC$564)," ")),IF($B$48="Spider Valve",(IF($C298&lt;&gt;" ",(($B$60*(PI()/4*'Spider Valve Sizing'!$B$10^2)/144*SQRT(2*32.2*$B$49))*448.83)/(('Spider Valve Sizing'!$B$10^2*19.64*$B$60*SQRT($B$49))/'Spider Valve Sizing'!$B$25)," ")),IF(AND(OR($B$48="Non-Pressurized",$B$48="force main")=TRUE,$C$49="yes"),$F$49,NA())))</f>
        <v>30</v>
      </c>
      <c r="O298" s="68" t="e">
        <f t="shared" si="220"/>
        <v>#N/A</v>
      </c>
      <c r="P298" s="68" t="e">
        <f>IF($C298&lt;&gt;" ",IF($A$34="",0,(10.4394*((($C298*$D$34/100)^1.852)/(($B$59^1.852)*(VLOOKUP($B$34,'Hidden Data'!$A$4:$E$17,(IF($B$18="SCH 40",3,IF($B$18="SCH 80",4,5))))^4.8655))*'Hidden Data'!$E$118)))," ")</f>
        <v>#N/A</v>
      </c>
      <c r="Q298" s="68" t="e">
        <f>IF($C298&lt;&gt;" ",IF($A$35="",0,(10.4394*((($C298*$D$35/100)^1.852)/(($B$59^1.852)*(VLOOKUP($B$35,'Hidden Data'!$A$4:$E$17,(IF($B$18="SCH 40",3,IF($B$18="SCH 80",4,5))))^4.8655))*'Hidden Data'!$E$119)))," ")</f>
        <v>#N/A</v>
      </c>
      <c r="R298" s="68" t="e">
        <f>IF($C298&lt;&gt;" ",IF($A$36="",0,(10.4394*((($C298*$D$36/100)^1.852)/(($B$59^1.852)*(VLOOKUP($B$36,'Hidden Data'!$A$4:$E$17,(IF($B$18="SCH 40",3,IF($B$18="SCH 80",4,5))))^4.8655))*'Hidden Data'!$E$120)))," ")</f>
        <v>#N/A</v>
      </c>
      <c r="S298" s="68" t="e">
        <f>IF($C298&lt;&gt;" ",IF($A$37="",0,(10.4394*((($C298*$D$37/100)^1.852)/(($B$59^1.852)*(VLOOKUP($B$37,'Hidden Data'!$A$4:$E$17,(IF($B$18="SCH 40",3,IF($B$18="SCH 80",4,5))))^4.8655))*'Hidden Data'!$E$121)))," ")</f>
        <v>#N/A</v>
      </c>
      <c r="T298" s="68" t="e">
        <f>IF($C298&lt;&gt;" ",IF($A$38="",0,(10.4394*((($C298*$D$38/100)^1.852)/(($B$59^1.852)*(VLOOKUP($B$38,'Hidden Data'!$A$4:$E$17,(IF($B$18="SCH 40",3,IF($B$18="SCH 80",4,5))))^4.8655))*'Hidden Data'!$E$122)))," ")</f>
        <v>#N/A</v>
      </c>
      <c r="U298" s="67" t="e">
        <f t="shared" si="221"/>
        <v>#N/A</v>
      </c>
      <c r="V298" s="175" t="e">
        <f t="shared" si="222"/>
        <v>#N/A</v>
      </c>
      <c r="W298" s="175" t="e">
        <f t="shared" si="223"/>
        <v>#N/A</v>
      </c>
      <c r="Z298" s="141" t="e">
        <f t="shared" si="224"/>
        <v>#N/A</v>
      </c>
      <c r="AA298" s="141" t="e">
        <f t="shared" si="225"/>
        <v>#N/A</v>
      </c>
      <c r="AB298" s="153" t="e">
        <f t="shared" si="226"/>
        <v>#N/A</v>
      </c>
      <c r="AC298" s="154" t="e">
        <f t="shared" si="227"/>
        <v>#N/A</v>
      </c>
      <c r="AD298" s="164" t="e">
        <f t="shared" si="228"/>
        <v>#N/A</v>
      </c>
      <c r="AE298" s="165" t="e">
        <f t="shared" si="229"/>
        <v>#N/A</v>
      </c>
      <c r="AF298" s="154" t="e">
        <f t="shared" si="230"/>
        <v>#N/A</v>
      </c>
      <c r="AG298" s="154" t="e">
        <f t="shared" si="231"/>
        <v>#N/A</v>
      </c>
      <c r="AH298" s="164" t="e">
        <f t="shared" si="232"/>
        <v>#N/A</v>
      </c>
      <c r="AI298" s="165" t="e">
        <f t="shared" si="233"/>
        <v>#N/A</v>
      </c>
      <c r="AJ298" s="154" t="e">
        <f t="shared" si="234"/>
        <v>#N/A</v>
      </c>
      <c r="AK298" s="154" t="e">
        <f t="shared" si="235"/>
        <v>#N/A</v>
      </c>
      <c r="AL298" s="164" t="e">
        <f t="shared" si="236"/>
        <v>#N/A</v>
      </c>
      <c r="AM298" s="165" t="e">
        <f t="shared" si="237"/>
        <v>#N/A</v>
      </c>
      <c r="AN298" s="154" t="e">
        <f t="shared" si="238"/>
        <v>#N/A</v>
      </c>
      <c r="AO298" s="155" t="e">
        <f t="shared" si="239"/>
        <v>#N/A</v>
      </c>
      <c r="AP298" s="153" t="e">
        <f t="shared" si="240"/>
        <v>#N/A</v>
      </c>
      <c r="AQ298" s="154" t="e">
        <f t="shared" si="241"/>
        <v>#N/A</v>
      </c>
      <c r="AR298" s="164" t="e">
        <f t="shared" si="242"/>
        <v>#N/A</v>
      </c>
      <c r="AS298" s="165" t="e">
        <f t="shared" si="243"/>
        <v>#N/A</v>
      </c>
      <c r="AT298" s="154" t="e">
        <f t="shared" si="244"/>
        <v>#N/A</v>
      </c>
      <c r="AU298" s="154" t="e">
        <f t="shared" si="245"/>
        <v>#N/A</v>
      </c>
      <c r="AV298" s="164" t="e">
        <f t="shared" si="246"/>
        <v>#N/A</v>
      </c>
      <c r="AW298" s="165" t="e">
        <f t="shared" si="247"/>
        <v>#N/A</v>
      </c>
      <c r="AX298" s="154" t="e">
        <f t="shared" si="248"/>
        <v>#N/A</v>
      </c>
      <c r="AY298" s="154" t="e">
        <f t="shared" si="249"/>
        <v>#N/A</v>
      </c>
      <c r="AZ298" s="164" t="e">
        <f t="shared" si="250"/>
        <v>#N/A</v>
      </c>
      <c r="BA298" s="165" t="e">
        <f t="shared" si="251"/>
        <v>#N/A</v>
      </c>
      <c r="BB298" s="154" t="e">
        <f t="shared" si="252"/>
        <v>#N/A</v>
      </c>
      <c r="BC298" s="155" t="e">
        <f t="shared" si="253"/>
        <v>#N/A</v>
      </c>
      <c r="BD298" s="153" t="e">
        <f t="shared" si="254"/>
        <v>#N/A</v>
      </c>
      <c r="BE298" s="154" t="e">
        <f t="shared" si="255"/>
        <v>#N/A</v>
      </c>
      <c r="BF298" s="164" t="e">
        <f t="shared" si="256"/>
        <v>#N/A</v>
      </c>
      <c r="BG298" s="165" t="e">
        <f t="shared" si="257"/>
        <v>#N/A</v>
      </c>
      <c r="BH298" s="154" t="e">
        <f t="shared" si="258"/>
        <v>#N/A</v>
      </c>
      <c r="BI298" s="154" t="e">
        <f t="shared" si="259"/>
        <v>#N/A</v>
      </c>
      <c r="BJ298" s="164" t="e">
        <f t="shared" si="260"/>
        <v>#N/A</v>
      </c>
      <c r="BK298" s="165" t="e">
        <f t="shared" si="261"/>
        <v>#N/A</v>
      </c>
      <c r="BL298" s="154" t="e">
        <f t="shared" si="262"/>
        <v>#N/A</v>
      </c>
      <c r="BM298" s="154" t="e">
        <f t="shared" si="263"/>
        <v>#N/A</v>
      </c>
      <c r="BN298" s="164" t="e">
        <f t="shared" si="264"/>
        <v>#N/A</v>
      </c>
      <c r="BO298" s="165" t="e">
        <f t="shared" si="265"/>
        <v>#N/A</v>
      </c>
      <c r="BP298" s="154" t="e">
        <f t="shared" si="266"/>
        <v>#N/A</v>
      </c>
      <c r="BQ298" s="155" t="e">
        <f t="shared" si="267"/>
        <v>#N/A</v>
      </c>
      <c r="BR298" s="153" t="e">
        <f t="shared" si="268"/>
        <v>#N/A</v>
      </c>
      <c r="BS298" s="154" t="e">
        <f t="shared" si="269"/>
        <v>#N/A</v>
      </c>
      <c r="BT298" s="164" t="e">
        <f t="shared" si="270"/>
        <v>#N/A</v>
      </c>
      <c r="BU298" s="165" t="e">
        <f t="shared" si="271"/>
        <v>#N/A</v>
      </c>
      <c r="BV298" s="154" t="e">
        <f t="shared" si="272"/>
        <v>#N/A</v>
      </c>
      <c r="BW298" s="154" t="e">
        <f t="shared" si="273"/>
        <v>#N/A</v>
      </c>
      <c r="BX298" s="164" t="e">
        <f t="shared" si="274"/>
        <v>#N/A</v>
      </c>
      <c r="BY298" s="165" t="e">
        <f t="shared" si="275"/>
        <v>#N/A</v>
      </c>
      <c r="BZ298" s="154" t="e">
        <f t="shared" si="276"/>
        <v>#N/A</v>
      </c>
      <c r="CA298" s="154" t="e">
        <f t="shared" si="277"/>
        <v>#N/A</v>
      </c>
      <c r="CB298" s="164" t="e">
        <f t="shared" si="278"/>
        <v>#N/A</v>
      </c>
      <c r="CC298" s="165" t="e">
        <f t="shared" si="279"/>
        <v>#N/A</v>
      </c>
      <c r="CD298" s="154" t="e">
        <f t="shared" si="280"/>
        <v>#N/A</v>
      </c>
      <c r="CE298" s="155" t="e">
        <f t="shared" si="281"/>
        <v>#N/A</v>
      </c>
    </row>
    <row r="299" spans="2:83" s="59" customFormat="1" hidden="1" x14ac:dyDescent="0.2">
      <c r="B299" s="59" t="e">
        <f t="shared" si="216"/>
        <v>#N/A</v>
      </c>
      <c r="C299" s="67" t="e">
        <f t="shared" si="214"/>
        <v>#N/A</v>
      </c>
      <c r="D299" s="67"/>
      <c r="E299" s="67" t="e">
        <f>IF(C299&lt;&gt;" ",$B$9, " ")</f>
        <v>#N/A</v>
      </c>
      <c r="F299" s="68" t="e">
        <f>IF(C299&lt;&gt;" ",((10.4394*(($C299^1.852)/(($B$59^1.852)*(VLOOKUP($B$17,'Hidden Data'!$A$4:$E$17,(IF($B$18="SCH 40",3,IF($B$18="SCH 80",4,5))))^4.8655))*$B$16))+IF($B$15&lt;2,0,(10.4394*((($C$19/100*$C299)^1.852)/(($B$59^1.852)*(VLOOKUP($B$20,'Hidden Data'!$A$4:$E$17,(IF($B$21="SCH 40",3,IF($B$21="SCH 80",4,5))))^4.8655))*$B$19)))+IF($B$15&lt;3,0,(10.4394*((($C$22/100*$C299)^1.852)/(($B$59^1.852)*(VLOOKUP($B$23,'Hidden Data'!$A$4:$E$17,(IF($B$24="SCH 40",3,IF($B$24="SCH 80",4,5))))^4.8655))*$B$22)))+K299+L299+M299+P299+Q299+R299+S299+T299)*(1+$B$42/100), " ")</f>
        <v>#N/A</v>
      </c>
      <c r="G299" s="68" t="e">
        <f t="shared" si="215"/>
        <v>#N/A</v>
      </c>
      <c r="H299" s="68"/>
      <c r="I299" s="68" t="e">
        <f t="shared" si="217"/>
        <v>#N/A</v>
      </c>
      <c r="J299" s="68" t="e">
        <f>IF(C299&lt;&gt;" ",IF($B$48="Spider Valve",($C299/448.83*(('Spider Valve Sizing'!$B$10^2*19.64*$B$60*SQRT($B$49))/'Spider Valve Sizing'!$B$25))^2/(2*$B$60^2*(PI()/4*('Spider Valve Sizing'!$B$10/12)^2)^2*32.2),0)," ")</f>
        <v>#N/A</v>
      </c>
      <c r="K299" s="68" t="e">
        <f>IF(C299&lt;&gt;" ",(IF($B$26="No",0,(10.4394*(((1/$B$27*$C299)^1.852)/(($B$59^1.852)*(VLOOKUP($B$29,'Hidden Data'!$A$4:$E$17,(IF($B$30="SCH 40",3,IF($B$30="SCH 80",4,5))))^4.8655))*($B$28/3)))))," ")</f>
        <v>#N/A</v>
      </c>
      <c r="L299" s="67" t="e">
        <f t="shared" si="218"/>
        <v>#N/A</v>
      </c>
      <c r="M299" s="67" t="e">
        <f t="shared" si="219"/>
        <v>#N/A</v>
      </c>
      <c r="N299" s="69">
        <f>IF($B$48="Low Pressure Pipe",(IF($C299&lt;&gt;" ",($B$50*$AC$564)," ")),IF($B$48="Spider Valve",(IF($C299&lt;&gt;" ",(($B$60*(PI()/4*'Spider Valve Sizing'!$B$10^2)/144*SQRT(2*32.2*$B$49))*448.83)/(('Spider Valve Sizing'!$B$10^2*19.64*$B$60*SQRT($B$49))/'Spider Valve Sizing'!$B$25)," ")),IF(AND(OR($B$48="Non-Pressurized",$B$48="force main")=TRUE,$C$49="yes"),$F$49,NA())))</f>
        <v>30</v>
      </c>
      <c r="O299" s="68" t="e">
        <f t="shared" si="220"/>
        <v>#N/A</v>
      </c>
      <c r="P299" s="68" t="e">
        <f>IF($C299&lt;&gt;" ",IF($A$34="",0,(10.4394*((($C299*$D$34/100)^1.852)/(($B$59^1.852)*(VLOOKUP($B$34,'Hidden Data'!$A$4:$E$17,(IF($B$18="SCH 40",3,IF($B$18="SCH 80",4,5))))^4.8655))*'Hidden Data'!$E$118)))," ")</f>
        <v>#N/A</v>
      </c>
      <c r="Q299" s="68" t="e">
        <f>IF($C299&lt;&gt;" ",IF($A$35="",0,(10.4394*((($C299*$D$35/100)^1.852)/(($B$59^1.852)*(VLOOKUP($B$35,'Hidden Data'!$A$4:$E$17,(IF($B$18="SCH 40",3,IF($B$18="SCH 80",4,5))))^4.8655))*'Hidden Data'!$E$119)))," ")</f>
        <v>#N/A</v>
      </c>
      <c r="R299" s="68" t="e">
        <f>IF($C299&lt;&gt;" ",IF($A$36="",0,(10.4394*((($C299*$D$36/100)^1.852)/(($B$59^1.852)*(VLOOKUP($B$36,'Hidden Data'!$A$4:$E$17,(IF($B$18="SCH 40",3,IF($B$18="SCH 80",4,5))))^4.8655))*'Hidden Data'!$E$120)))," ")</f>
        <v>#N/A</v>
      </c>
      <c r="S299" s="68" t="e">
        <f>IF($C299&lt;&gt;" ",IF($A$37="",0,(10.4394*((($C299*$D$37/100)^1.852)/(($B$59^1.852)*(VLOOKUP($B$37,'Hidden Data'!$A$4:$E$17,(IF($B$18="SCH 40",3,IF($B$18="SCH 80",4,5))))^4.8655))*'Hidden Data'!$E$121)))," ")</f>
        <v>#N/A</v>
      </c>
      <c r="T299" s="68" t="e">
        <f>IF($C299&lt;&gt;" ",IF($A$38="",0,(10.4394*((($C299*$D$38/100)^1.852)/(($B$59^1.852)*(VLOOKUP($B$38,'Hidden Data'!$A$4:$E$17,(IF($B$18="SCH 40",3,IF($B$18="SCH 80",4,5))))^4.8655))*'Hidden Data'!$E$122)))," ")</f>
        <v>#N/A</v>
      </c>
      <c r="U299" s="67" t="e">
        <f t="shared" si="221"/>
        <v>#N/A</v>
      </c>
      <c r="V299" s="175" t="e">
        <f t="shared" si="222"/>
        <v>#N/A</v>
      </c>
      <c r="W299" s="175" t="e">
        <f t="shared" si="223"/>
        <v>#N/A</v>
      </c>
      <c r="Z299" s="141" t="e">
        <f t="shared" si="224"/>
        <v>#N/A</v>
      </c>
      <c r="AA299" s="141" t="e">
        <f t="shared" si="225"/>
        <v>#N/A</v>
      </c>
      <c r="AB299" s="153" t="e">
        <f t="shared" si="226"/>
        <v>#N/A</v>
      </c>
      <c r="AC299" s="154" t="e">
        <f t="shared" si="227"/>
        <v>#N/A</v>
      </c>
      <c r="AD299" s="164" t="e">
        <f t="shared" si="228"/>
        <v>#N/A</v>
      </c>
      <c r="AE299" s="165" t="e">
        <f t="shared" si="229"/>
        <v>#N/A</v>
      </c>
      <c r="AF299" s="154" t="e">
        <f t="shared" si="230"/>
        <v>#N/A</v>
      </c>
      <c r="AG299" s="154" t="e">
        <f t="shared" si="231"/>
        <v>#N/A</v>
      </c>
      <c r="AH299" s="164" t="e">
        <f t="shared" si="232"/>
        <v>#N/A</v>
      </c>
      <c r="AI299" s="165" t="e">
        <f t="shared" si="233"/>
        <v>#N/A</v>
      </c>
      <c r="AJ299" s="154" t="e">
        <f t="shared" si="234"/>
        <v>#N/A</v>
      </c>
      <c r="AK299" s="154" t="e">
        <f t="shared" si="235"/>
        <v>#N/A</v>
      </c>
      <c r="AL299" s="164" t="e">
        <f t="shared" si="236"/>
        <v>#N/A</v>
      </c>
      <c r="AM299" s="165" t="e">
        <f t="shared" si="237"/>
        <v>#N/A</v>
      </c>
      <c r="AN299" s="154" t="e">
        <f t="shared" si="238"/>
        <v>#N/A</v>
      </c>
      <c r="AO299" s="155" t="e">
        <f t="shared" si="239"/>
        <v>#N/A</v>
      </c>
      <c r="AP299" s="153" t="e">
        <f t="shared" si="240"/>
        <v>#N/A</v>
      </c>
      <c r="AQ299" s="154" t="e">
        <f t="shared" si="241"/>
        <v>#N/A</v>
      </c>
      <c r="AR299" s="164" t="e">
        <f t="shared" si="242"/>
        <v>#N/A</v>
      </c>
      <c r="AS299" s="165" t="e">
        <f t="shared" si="243"/>
        <v>#N/A</v>
      </c>
      <c r="AT299" s="154" t="e">
        <f t="shared" si="244"/>
        <v>#N/A</v>
      </c>
      <c r="AU299" s="154" t="e">
        <f t="shared" si="245"/>
        <v>#N/A</v>
      </c>
      <c r="AV299" s="164" t="e">
        <f t="shared" si="246"/>
        <v>#N/A</v>
      </c>
      <c r="AW299" s="165" t="e">
        <f t="shared" si="247"/>
        <v>#N/A</v>
      </c>
      <c r="AX299" s="154" t="e">
        <f t="shared" si="248"/>
        <v>#N/A</v>
      </c>
      <c r="AY299" s="154" t="e">
        <f t="shared" si="249"/>
        <v>#N/A</v>
      </c>
      <c r="AZ299" s="164" t="e">
        <f t="shared" si="250"/>
        <v>#N/A</v>
      </c>
      <c r="BA299" s="165" t="e">
        <f t="shared" si="251"/>
        <v>#N/A</v>
      </c>
      <c r="BB299" s="154" t="e">
        <f t="shared" si="252"/>
        <v>#N/A</v>
      </c>
      <c r="BC299" s="155" t="e">
        <f t="shared" si="253"/>
        <v>#N/A</v>
      </c>
      <c r="BD299" s="153" t="e">
        <f t="shared" si="254"/>
        <v>#N/A</v>
      </c>
      <c r="BE299" s="154" t="e">
        <f t="shared" si="255"/>
        <v>#N/A</v>
      </c>
      <c r="BF299" s="164" t="e">
        <f t="shared" si="256"/>
        <v>#N/A</v>
      </c>
      <c r="BG299" s="165" t="e">
        <f t="shared" si="257"/>
        <v>#N/A</v>
      </c>
      <c r="BH299" s="154" t="e">
        <f t="shared" si="258"/>
        <v>#N/A</v>
      </c>
      <c r="BI299" s="154" t="e">
        <f t="shared" si="259"/>
        <v>#N/A</v>
      </c>
      <c r="BJ299" s="164" t="e">
        <f t="shared" si="260"/>
        <v>#N/A</v>
      </c>
      <c r="BK299" s="165" t="e">
        <f t="shared" si="261"/>
        <v>#N/A</v>
      </c>
      <c r="BL299" s="154" t="e">
        <f t="shared" si="262"/>
        <v>#N/A</v>
      </c>
      <c r="BM299" s="154" t="e">
        <f t="shared" si="263"/>
        <v>#N/A</v>
      </c>
      <c r="BN299" s="164" t="e">
        <f t="shared" si="264"/>
        <v>#N/A</v>
      </c>
      <c r="BO299" s="165" t="e">
        <f t="shared" si="265"/>
        <v>#N/A</v>
      </c>
      <c r="BP299" s="154" t="e">
        <f t="shared" si="266"/>
        <v>#N/A</v>
      </c>
      <c r="BQ299" s="155" t="e">
        <f t="shared" si="267"/>
        <v>#N/A</v>
      </c>
      <c r="BR299" s="153" t="e">
        <f t="shared" si="268"/>
        <v>#N/A</v>
      </c>
      <c r="BS299" s="154" t="e">
        <f t="shared" si="269"/>
        <v>#N/A</v>
      </c>
      <c r="BT299" s="164" t="e">
        <f t="shared" si="270"/>
        <v>#N/A</v>
      </c>
      <c r="BU299" s="165" t="e">
        <f t="shared" si="271"/>
        <v>#N/A</v>
      </c>
      <c r="BV299" s="154" t="e">
        <f t="shared" si="272"/>
        <v>#N/A</v>
      </c>
      <c r="BW299" s="154" t="e">
        <f t="shared" si="273"/>
        <v>#N/A</v>
      </c>
      <c r="BX299" s="164" t="e">
        <f t="shared" si="274"/>
        <v>#N/A</v>
      </c>
      <c r="BY299" s="165" t="e">
        <f t="shared" si="275"/>
        <v>#N/A</v>
      </c>
      <c r="BZ299" s="154" t="e">
        <f t="shared" si="276"/>
        <v>#N/A</v>
      </c>
      <c r="CA299" s="154" t="e">
        <f t="shared" si="277"/>
        <v>#N/A</v>
      </c>
      <c r="CB299" s="164" t="e">
        <f t="shared" si="278"/>
        <v>#N/A</v>
      </c>
      <c r="CC299" s="165" t="e">
        <f t="shared" si="279"/>
        <v>#N/A</v>
      </c>
      <c r="CD299" s="154" t="e">
        <f t="shared" si="280"/>
        <v>#N/A</v>
      </c>
      <c r="CE299" s="155" t="e">
        <f t="shared" si="281"/>
        <v>#N/A</v>
      </c>
    </row>
    <row r="300" spans="2:83" s="59" customFormat="1" hidden="1" x14ac:dyDescent="0.2">
      <c r="B300" s="59" t="e">
        <f t="shared" si="216"/>
        <v>#N/A</v>
      </c>
      <c r="C300" s="67" t="e">
        <f t="shared" si="214"/>
        <v>#N/A</v>
      </c>
      <c r="D300" s="67"/>
      <c r="E300" s="67" t="e">
        <f>IF(C300&lt;&gt;" ",$B$9, " ")</f>
        <v>#N/A</v>
      </c>
      <c r="F300" s="68" t="e">
        <f>IF(C300&lt;&gt;" ",((10.4394*(($C300^1.852)/(($B$59^1.852)*(VLOOKUP($B$17,'Hidden Data'!$A$4:$E$17,(IF($B$18="SCH 40",3,IF($B$18="SCH 80",4,5))))^4.8655))*$B$16))+IF($B$15&lt;2,0,(10.4394*((($C$19/100*$C300)^1.852)/(($B$59^1.852)*(VLOOKUP($B$20,'Hidden Data'!$A$4:$E$17,(IF($B$21="SCH 40",3,IF($B$21="SCH 80",4,5))))^4.8655))*$B$19)))+IF($B$15&lt;3,0,(10.4394*((($C$22/100*$C300)^1.852)/(($B$59^1.852)*(VLOOKUP($B$23,'Hidden Data'!$A$4:$E$17,(IF($B$24="SCH 40",3,IF($B$24="SCH 80",4,5))))^4.8655))*$B$22)))+K300+L300+M300+P300+Q300+R300+S300+T300)*(1+$B$42/100), " ")</f>
        <v>#N/A</v>
      </c>
      <c r="G300" s="68" t="e">
        <f t="shared" si="215"/>
        <v>#N/A</v>
      </c>
      <c r="H300" s="68"/>
      <c r="I300" s="68" t="e">
        <f t="shared" si="217"/>
        <v>#N/A</v>
      </c>
      <c r="J300" s="68" t="e">
        <f>IF(C300&lt;&gt;" ",IF($B$48="Spider Valve",($C300/448.83*(('Spider Valve Sizing'!$B$10^2*19.64*$B$60*SQRT($B$49))/'Spider Valve Sizing'!$B$25))^2/(2*$B$60^2*(PI()/4*('Spider Valve Sizing'!$B$10/12)^2)^2*32.2),0)," ")</f>
        <v>#N/A</v>
      </c>
      <c r="K300" s="68" t="e">
        <f>IF(C300&lt;&gt;" ",(IF($B$26="No",0,(10.4394*(((1/$B$27*$C300)^1.852)/(($B$59^1.852)*(VLOOKUP($B$29,'Hidden Data'!$A$4:$E$17,(IF($B$30="SCH 40",3,IF($B$30="SCH 80",4,5))))^4.8655))*($B$28/3)))))," ")</f>
        <v>#N/A</v>
      </c>
      <c r="L300" s="67" t="e">
        <f t="shared" si="218"/>
        <v>#N/A</v>
      </c>
      <c r="M300" s="67" t="e">
        <f t="shared" si="219"/>
        <v>#N/A</v>
      </c>
      <c r="N300" s="69">
        <f>IF($B$48="Low Pressure Pipe",(IF($C300&lt;&gt;" ",($B$50*$AC$564)," ")),IF($B$48="Spider Valve",(IF($C300&lt;&gt;" ",(($B$60*(PI()/4*'Spider Valve Sizing'!$B$10^2)/144*SQRT(2*32.2*$B$49))*448.83)/(('Spider Valve Sizing'!$B$10^2*19.64*$B$60*SQRT($B$49))/'Spider Valve Sizing'!$B$25)," ")),IF(AND(OR($B$48="Non-Pressurized",$B$48="force main")=TRUE,$C$49="yes"),$F$49,NA())))</f>
        <v>30</v>
      </c>
      <c r="O300" s="68" t="e">
        <f t="shared" si="220"/>
        <v>#N/A</v>
      </c>
      <c r="P300" s="68" t="e">
        <f>IF($C300&lt;&gt;" ",IF($A$34="",0,(10.4394*((($C300*$D$34/100)^1.852)/(($B$59^1.852)*(VLOOKUP($B$34,'Hidden Data'!$A$4:$E$17,(IF($B$18="SCH 40",3,IF($B$18="SCH 80",4,5))))^4.8655))*'Hidden Data'!$E$118)))," ")</f>
        <v>#N/A</v>
      </c>
      <c r="Q300" s="68" t="e">
        <f>IF($C300&lt;&gt;" ",IF($A$35="",0,(10.4394*((($C300*$D$35/100)^1.852)/(($B$59^1.852)*(VLOOKUP($B$35,'Hidden Data'!$A$4:$E$17,(IF($B$18="SCH 40",3,IF($B$18="SCH 80",4,5))))^4.8655))*'Hidden Data'!$E$119)))," ")</f>
        <v>#N/A</v>
      </c>
      <c r="R300" s="68" t="e">
        <f>IF($C300&lt;&gt;" ",IF($A$36="",0,(10.4394*((($C300*$D$36/100)^1.852)/(($B$59^1.852)*(VLOOKUP($B$36,'Hidden Data'!$A$4:$E$17,(IF($B$18="SCH 40",3,IF($B$18="SCH 80",4,5))))^4.8655))*'Hidden Data'!$E$120)))," ")</f>
        <v>#N/A</v>
      </c>
      <c r="S300" s="68" t="e">
        <f>IF($C300&lt;&gt;" ",IF($A$37="",0,(10.4394*((($C300*$D$37/100)^1.852)/(($B$59^1.852)*(VLOOKUP($B$37,'Hidden Data'!$A$4:$E$17,(IF($B$18="SCH 40",3,IF($B$18="SCH 80",4,5))))^4.8655))*'Hidden Data'!$E$121)))," ")</f>
        <v>#N/A</v>
      </c>
      <c r="T300" s="68" t="e">
        <f>IF($C300&lt;&gt;" ",IF($A$38="",0,(10.4394*((($C300*$D$38/100)^1.852)/(($B$59^1.852)*(VLOOKUP($B$38,'Hidden Data'!$A$4:$E$17,(IF($B$18="SCH 40",3,IF($B$18="SCH 80",4,5))))^4.8655))*'Hidden Data'!$E$122)))," ")</f>
        <v>#N/A</v>
      </c>
      <c r="U300" s="67" t="e">
        <f t="shared" si="221"/>
        <v>#N/A</v>
      </c>
      <c r="V300" s="175" t="e">
        <f t="shared" si="222"/>
        <v>#N/A</v>
      </c>
      <c r="W300" s="175" t="e">
        <f t="shared" si="223"/>
        <v>#N/A</v>
      </c>
      <c r="Z300" s="141" t="e">
        <f t="shared" si="224"/>
        <v>#N/A</v>
      </c>
      <c r="AA300" s="141" t="e">
        <f t="shared" si="225"/>
        <v>#N/A</v>
      </c>
      <c r="AB300" s="153" t="e">
        <f t="shared" si="226"/>
        <v>#N/A</v>
      </c>
      <c r="AC300" s="154" t="e">
        <f t="shared" si="227"/>
        <v>#N/A</v>
      </c>
      <c r="AD300" s="164" t="e">
        <f t="shared" si="228"/>
        <v>#N/A</v>
      </c>
      <c r="AE300" s="165" t="e">
        <f t="shared" si="229"/>
        <v>#N/A</v>
      </c>
      <c r="AF300" s="154" t="e">
        <f t="shared" si="230"/>
        <v>#N/A</v>
      </c>
      <c r="AG300" s="154" t="e">
        <f t="shared" si="231"/>
        <v>#N/A</v>
      </c>
      <c r="AH300" s="164" t="e">
        <f t="shared" si="232"/>
        <v>#N/A</v>
      </c>
      <c r="AI300" s="165" t="e">
        <f t="shared" si="233"/>
        <v>#N/A</v>
      </c>
      <c r="AJ300" s="154" t="e">
        <f t="shared" si="234"/>
        <v>#N/A</v>
      </c>
      <c r="AK300" s="154" t="e">
        <f t="shared" si="235"/>
        <v>#N/A</v>
      </c>
      <c r="AL300" s="164" t="e">
        <f t="shared" si="236"/>
        <v>#N/A</v>
      </c>
      <c r="AM300" s="165" t="e">
        <f t="shared" si="237"/>
        <v>#N/A</v>
      </c>
      <c r="AN300" s="154" t="e">
        <f t="shared" si="238"/>
        <v>#N/A</v>
      </c>
      <c r="AO300" s="155" t="e">
        <f t="shared" si="239"/>
        <v>#N/A</v>
      </c>
      <c r="AP300" s="153" t="e">
        <f t="shared" si="240"/>
        <v>#N/A</v>
      </c>
      <c r="AQ300" s="154" t="e">
        <f t="shared" si="241"/>
        <v>#N/A</v>
      </c>
      <c r="AR300" s="164" t="e">
        <f t="shared" si="242"/>
        <v>#N/A</v>
      </c>
      <c r="AS300" s="165" t="e">
        <f t="shared" si="243"/>
        <v>#N/A</v>
      </c>
      <c r="AT300" s="154" t="e">
        <f t="shared" si="244"/>
        <v>#N/A</v>
      </c>
      <c r="AU300" s="154" t="e">
        <f t="shared" si="245"/>
        <v>#N/A</v>
      </c>
      <c r="AV300" s="164" t="e">
        <f t="shared" si="246"/>
        <v>#N/A</v>
      </c>
      <c r="AW300" s="165" t="e">
        <f t="shared" si="247"/>
        <v>#N/A</v>
      </c>
      <c r="AX300" s="154" t="e">
        <f t="shared" si="248"/>
        <v>#N/A</v>
      </c>
      <c r="AY300" s="154" t="e">
        <f t="shared" si="249"/>
        <v>#N/A</v>
      </c>
      <c r="AZ300" s="164" t="e">
        <f t="shared" si="250"/>
        <v>#N/A</v>
      </c>
      <c r="BA300" s="165" t="e">
        <f t="shared" si="251"/>
        <v>#N/A</v>
      </c>
      <c r="BB300" s="154" t="e">
        <f t="shared" si="252"/>
        <v>#N/A</v>
      </c>
      <c r="BC300" s="155" t="e">
        <f t="shared" si="253"/>
        <v>#N/A</v>
      </c>
      <c r="BD300" s="153" t="e">
        <f t="shared" si="254"/>
        <v>#N/A</v>
      </c>
      <c r="BE300" s="154" t="e">
        <f t="shared" si="255"/>
        <v>#N/A</v>
      </c>
      <c r="BF300" s="164" t="e">
        <f t="shared" si="256"/>
        <v>#N/A</v>
      </c>
      <c r="BG300" s="165" t="e">
        <f t="shared" si="257"/>
        <v>#N/A</v>
      </c>
      <c r="BH300" s="154" t="e">
        <f t="shared" si="258"/>
        <v>#N/A</v>
      </c>
      <c r="BI300" s="154" t="e">
        <f t="shared" si="259"/>
        <v>#N/A</v>
      </c>
      <c r="BJ300" s="164" t="e">
        <f t="shared" si="260"/>
        <v>#N/A</v>
      </c>
      <c r="BK300" s="165" t="e">
        <f t="shared" si="261"/>
        <v>#N/A</v>
      </c>
      <c r="BL300" s="154" t="e">
        <f t="shared" si="262"/>
        <v>#N/A</v>
      </c>
      <c r="BM300" s="154" t="e">
        <f t="shared" si="263"/>
        <v>#N/A</v>
      </c>
      <c r="BN300" s="164" t="e">
        <f t="shared" si="264"/>
        <v>#N/A</v>
      </c>
      <c r="BO300" s="165" t="e">
        <f t="shared" si="265"/>
        <v>#N/A</v>
      </c>
      <c r="BP300" s="154" t="e">
        <f t="shared" si="266"/>
        <v>#N/A</v>
      </c>
      <c r="BQ300" s="155" t="e">
        <f t="shared" si="267"/>
        <v>#N/A</v>
      </c>
      <c r="BR300" s="153" t="e">
        <f t="shared" si="268"/>
        <v>#N/A</v>
      </c>
      <c r="BS300" s="154" t="e">
        <f t="shared" si="269"/>
        <v>#N/A</v>
      </c>
      <c r="BT300" s="164" t="e">
        <f t="shared" si="270"/>
        <v>#N/A</v>
      </c>
      <c r="BU300" s="165" t="e">
        <f t="shared" si="271"/>
        <v>#N/A</v>
      </c>
      <c r="BV300" s="154" t="e">
        <f t="shared" si="272"/>
        <v>#N/A</v>
      </c>
      <c r="BW300" s="154" t="e">
        <f t="shared" si="273"/>
        <v>#N/A</v>
      </c>
      <c r="BX300" s="164" t="e">
        <f t="shared" si="274"/>
        <v>#N/A</v>
      </c>
      <c r="BY300" s="165" t="e">
        <f t="shared" si="275"/>
        <v>#N/A</v>
      </c>
      <c r="BZ300" s="154" t="e">
        <f t="shared" si="276"/>
        <v>#N/A</v>
      </c>
      <c r="CA300" s="154" t="e">
        <f t="shared" si="277"/>
        <v>#N/A</v>
      </c>
      <c r="CB300" s="164" t="e">
        <f t="shared" si="278"/>
        <v>#N/A</v>
      </c>
      <c r="CC300" s="165" t="e">
        <f t="shared" si="279"/>
        <v>#N/A</v>
      </c>
      <c r="CD300" s="154" t="e">
        <f t="shared" si="280"/>
        <v>#N/A</v>
      </c>
      <c r="CE300" s="155" t="e">
        <f t="shared" si="281"/>
        <v>#N/A</v>
      </c>
    </row>
    <row r="301" spans="2:83" s="59" customFormat="1" hidden="1" x14ac:dyDescent="0.2">
      <c r="B301" s="59" t="e">
        <f t="shared" si="216"/>
        <v>#N/A</v>
      </c>
      <c r="C301" s="67" t="e">
        <f t="shared" si="214"/>
        <v>#N/A</v>
      </c>
      <c r="D301" s="67"/>
      <c r="E301" s="67" t="e">
        <f>IF(C301&lt;&gt;" ",$B$9, " ")</f>
        <v>#N/A</v>
      </c>
      <c r="F301" s="68" t="e">
        <f>IF(C301&lt;&gt;" ",((10.4394*(($C301^1.852)/(($B$59^1.852)*(VLOOKUP($B$17,'Hidden Data'!$A$4:$E$17,(IF($B$18="SCH 40",3,IF($B$18="SCH 80",4,5))))^4.8655))*$B$16))+IF($B$15&lt;2,0,(10.4394*((($C$19/100*$C301)^1.852)/(($B$59^1.852)*(VLOOKUP($B$20,'Hidden Data'!$A$4:$E$17,(IF($B$21="SCH 40",3,IF($B$21="SCH 80",4,5))))^4.8655))*$B$19)))+IF($B$15&lt;3,0,(10.4394*((($C$22/100*$C301)^1.852)/(($B$59^1.852)*(VLOOKUP($B$23,'Hidden Data'!$A$4:$E$17,(IF($B$24="SCH 40",3,IF($B$24="SCH 80",4,5))))^4.8655))*$B$22)))+K301+L301+M301+P301+Q301+R301+S301+T301)*(1+$B$42/100), " ")</f>
        <v>#N/A</v>
      </c>
      <c r="G301" s="68" t="e">
        <f t="shared" si="215"/>
        <v>#N/A</v>
      </c>
      <c r="H301" s="68"/>
      <c r="I301" s="68" t="e">
        <f t="shared" si="217"/>
        <v>#N/A</v>
      </c>
      <c r="J301" s="68" t="e">
        <f>IF(C301&lt;&gt;" ",IF($B$48="Spider Valve",($C301/448.83*(('Spider Valve Sizing'!$B$10^2*19.64*$B$60*SQRT($B$49))/'Spider Valve Sizing'!$B$25))^2/(2*$B$60^2*(PI()/4*('Spider Valve Sizing'!$B$10/12)^2)^2*32.2),0)," ")</f>
        <v>#N/A</v>
      </c>
      <c r="K301" s="68" t="e">
        <f>IF(C301&lt;&gt;" ",(IF($B$26="No",0,(10.4394*(((1/$B$27*$C301)^1.852)/(($B$59^1.852)*(VLOOKUP($B$29,'Hidden Data'!$A$4:$E$17,(IF($B$30="SCH 40",3,IF($B$30="SCH 80",4,5))))^4.8655))*($B$28/3)))))," ")</f>
        <v>#N/A</v>
      </c>
      <c r="L301" s="67" t="e">
        <f t="shared" si="218"/>
        <v>#N/A</v>
      </c>
      <c r="M301" s="67" t="e">
        <f t="shared" si="219"/>
        <v>#N/A</v>
      </c>
      <c r="N301" s="69">
        <f>IF($B$48="Low Pressure Pipe",(IF($C301&lt;&gt;" ",($B$50*$AC$564)," ")),IF($B$48="Spider Valve",(IF($C301&lt;&gt;" ",(($B$60*(PI()/4*'Spider Valve Sizing'!$B$10^2)/144*SQRT(2*32.2*$B$49))*448.83)/(('Spider Valve Sizing'!$B$10^2*19.64*$B$60*SQRT($B$49))/'Spider Valve Sizing'!$B$25)," ")),IF(AND(OR($B$48="Non-Pressurized",$B$48="force main")=TRUE,$C$49="yes"),$F$49,NA())))</f>
        <v>30</v>
      </c>
      <c r="O301" s="68" t="e">
        <f t="shared" si="220"/>
        <v>#N/A</v>
      </c>
      <c r="P301" s="68" t="e">
        <f>IF($C301&lt;&gt;" ",IF($A$34="",0,(10.4394*((($C301*$D$34/100)^1.852)/(($B$59^1.852)*(VLOOKUP($B$34,'Hidden Data'!$A$4:$E$17,(IF($B$18="SCH 40",3,IF($B$18="SCH 80",4,5))))^4.8655))*'Hidden Data'!$E$118)))," ")</f>
        <v>#N/A</v>
      </c>
      <c r="Q301" s="68" t="e">
        <f>IF($C301&lt;&gt;" ",IF($A$35="",0,(10.4394*((($C301*$D$35/100)^1.852)/(($B$59^1.852)*(VLOOKUP($B$35,'Hidden Data'!$A$4:$E$17,(IF($B$18="SCH 40",3,IF($B$18="SCH 80",4,5))))^4.8655))*'Hidden Data'!$E$119)))," ")</f>
        <v>#N/A</v>
      </c>
      <c r="R301" s="68" t="e">
        <f>IF($C301&lt;&gt;" ",IF($A$36="",0,(10.4394*((($C301*$D$36/100)^1.852)/(($B$59^1.852)*(VLOOKUP($B$36,'Hidden Data'!$A$4:$E$17,(IF($B$18="SCH 40",3,IF($B$18="SCH 80",4,5))))^4.8655))*'Hidden Data'!$E$120)))," ")</f>
        <v>#N/A</v>
      </c>
      <c r="S301" s="68" t="e">
        <f>IF($C301&lt;&gt;" ",IF($A$37="",0,(10.4394*((($C301*$D$37/100)^1.852)/(($B$59^1.852)*(VLOOKUP($B$37,'Hidden Data'!$A$4:$E$17,(IF($B$18="SCH 40",3,IF($B$18="SCH 80",4,5))))^4.8655))*'Hidden Data'!$E$121)))," ")</f>
        <v>#N/A</v>
      </c>
      <c r="T301" s="68" t="e">
        <f>IF($C301&lt;&gt;" ",IF($A$38="",0,(10.4394*((($C301*$D$38/100)^1.852)/(($B$59^1.852)*(VLOOKUP($B$38,'Hidden Data'!$A$4:$E$17,(IF($B$18="SCH 40",3,IF($B$18="SCH 80",4,5))))^4.8655))*'Hidden Data'!$E$122)))," ")</f>
        <v>#N/A</v>
      </c>
      <c r="U301" s="67" t="e">
        <f t="shared" si="221"/>
        <v>#N/A</v>
      </c>
      <c r="V301" s="175" t="e">
        <f t="shared" si="222"/>
        <v>#N/A</v>
      </c>
      <c r="W301" s="175" t="e">
        <f t="shared" si="223"/>
        <v>#N/A</v>
      </c>
      <c r="Z301" s="141" t="e">
        <f t="shared" si="224"/>
        <v>#N/A</v>
      </c>
      <c r="AA301" s="141" t="e">
        <f t="shared" si="225"/>
        <v>#N/A</v>
      </c>
      <c r="AB301" s="153" t="e">
        <f t="shared" si="226"/>
        <v>#N/A</v>
      </c>
      <c r="AC301" s="154" t="e">
        <f t="shared" si="227"/>
        <v>#N/A</v>
      </c>
      <c r="AD301" s="164" t="e">
        <f t="shared" si="228"/>
        <v>#N/A</v>
      </c>
      <c r="AE301" s="165" t="e">
        <f t="shared" si="229"/>
        <v>#N/A</v>
      </c>
      <c r="AF301" s="154" t="e">
        <f t="shared" si="230"/>
        <v>#N/A</v>
      </c>
      <c r="AG301" s="154" t="e">
        <f t="shared" si="231"/>
        <v>#N/A</v>
      </c>
      <c r="AH301" s="164" t="e">
        <f t="shared" si="232"/>
        <v>#N/A</v>
      </c>
      <c r="AI301" s="165" t="e">
        <f t="shared" si="233"/>
        <v>#N/A</v>
      </c>
      <c r="AJ301" s="154" t="e">
        <f t="shared" si="234"/>
        <v>#N/A</v>
      </c>
      <c r="AK301" s="154" t="e">
        <f t="shared" si="235"/>
        <v>#N/A</v>
      </c>
      <c r="AL301" s="164" t="e">
        <f t="shared" si="236"/>
        <v>#N/A</v>
      </c>
      <c r="AM301" s="165" t="e">
        <f t="shared" si="237"/>
        <v>#N/A</v>
      </c>
      <c r="AN301" s="154" t="e">
        <f t="shared" si="238"/>
        <v>#N/A</v>
      </c>
      <c r="AO301" s="155" t="e">
        <f t="shared" si="239"/>
        <v>#N/A</v>
      </c>
      <c r="AP301" s="153" t="e">
        <f t="shared" si="240"/>
        <v>#N/A</v>
      </c>
      <c r="AQ301" s="154" t="e">
        <f t="shared" si="241"/>
        <v>#N/A</v>
      </c>
      <c r="AR301" s="164" t="e">
        <f t="shared" si="242"/>
        <v>#N/A</v>
      </c>
      <c r="AS301" s="165" t="e">
        <f t="shared" si="243"/>
        <v>#N/A</v>
      </c>
      <c r="AT301" s="154" t="e">
        <f t="shared" si="244"/>
        <v>#N/A</v>
      </c>
      <c r="AU301" s="154" t="e">
        <f t="shared" si="245"/>
        <v>#N/A</v>
      </c>
      <c r="AV301" s="164" t="e">
        <f t="shared" si="246"/>
        <v>#N/A</v>
      </c>
      <c r="AW301" s="165" t="e">
        <f t="shared" si="247"/>
        <v>#N/A</v>
      </c>
      <c r="AX301" s="154" t="e">
        <f t="shared" si="248"/>
        <v>#N/A</v>
      </c>
      <c r="AY301" s="154" t="e">
        <f t="shared" si="249"/>
        <v>#N/A</v>
      </c>
      <c r="AZ301" s="164" t="e">
        <f t="shared" si="250"/>
        <v>#N/A</v>
      </c>
      <c r="BA301" s="165" t="e">
        <f t="shared" si="251"/>
        <v>#N/A</v>
      </c>
      <c r="BB301" s="154" t="e">
        <f t="shared" si="252"/>
        <v>#N/A</v>
      </c>
      <c r="BC301" s="155" t="e">
        <f t="shared" si="253"/>
        <v>#N/A</v>
      </c>
      <c r="BD301" s="153" t="e">
        <f t="shared" si="254"/>
        <v>#N/A</v>
      </c>
      <c r="BE301" s="154" t="e">
        <f t="shared" si="255"/>
        <v>#N/A</v>
      </c>
      <c r="BF301" s="164" t="e">
        <f t="shared" si="256"/>
        <v>#N/A</v>
      </c>
      <c r="BG301" s="165" t="e">
        <f t="shared" si="257"/>
        <v>#N/A</v>
      </c>
      <c r="BH301" s="154" t="e">
        <f t="shared" si="258"/>
        <v>#N/A</v>
      </c>
      <c r="BI301" s="154" t="e">
        <f t="shared" si="259"/>
        <v>#N/A</v>
      </c>
      <c r="BJ301" s="164" t="e">
        <f t="shared" si="260"/>
        <v>#N/A</v>
      </c>
      <c r="BK301" s="165" t="e">
        <f t="shared" si="261"/>
        <v>#N/A</v>
      </c>
      <c r="BL301" s="154" t="e">
        <f t="shared" si="262"/>
        <v>#N/A</v>
      </c>
      <c r="BM301" s="154" t="e">
        <f t="shared" si="263"/>
        <v>#N/A</v>
      </c>
      <c r="BN301" s="164" t="e">
        <f t="shared" si="264"/>
        <v>#N/A</v>
      </c>
      <c r="BO301" s="165" t="e">
        <f t="shared" si="265"/>
        <v>#N/A</v>
      </c>
      <c r="BP301" s="154" t="e">
        <f t="shared" si="266"/>
        <v>#N/A</v>
      </c>
      <c r="BQ301" s="155" t="e">
        <f t="shared" si="267"/>
        <v>#N/A</v>
      </c>
      <c r="BR301" s="153" t="e">
        <f t="shared" si="268"/>
        <v>#N/A</v>
      </c>
      <c r="BS301" s="154" t="e">
        <f t="shared" si="269"/>
        <v>#N/A</v>
      </c>
      <c r="BT301" s="164" t="e">
        <f t="shared" si="270"/>
        <v>#N/A</v>
      </c>
      <c r="BU301" s="165" t="e">
        <f t="shared" si="271"/>
        <v>#N/A</v>
      </c>
      <c r="BV301" s="154" t="e">
        <f t="shared" si="272"/>
        <v>#N/A</v>
      </c>
      <c r="BW301" s="154" t="e">
        <f t="shared" si="273"/>
        <v>#N/A</v>
      </c>
      <c r="BX301" s="164" t="e">
        <f t="shared" si="274"/>
        <v>#N/A</v>
      </c>
      <c r="BY301" s="165" t="e">
        <f t="shared" si="275"/>
        <v>#N/A</v>
      </c>
      <c r="BZ301" s="154" t="e">
        <f t="shared" si="276"/>
        <v>#N/A</v>
      </c>
      <c r="CA301" s="154" t="e">
        <f t="shared" si="277"/>
        <v>#N/A</v>
      </c>
      <c r="CB301" s="164" t="e">
        <f t="shared" si="278"/>
        <v>#N/A</v>
      </c>
      <c r="CC301" s="165" t="e">
        <f t="shared" si="279"/>
        <v>#N/A</v>
      </c>
      <c r="CD301" s="154" t="e">
        <f t="shared" si="280"/>
        <v>#N/A</v>
      </c>
      <c r="CE301" s="155" t="e">
        <f t="shared" si="281"/>
        <v>#N/A</v>
      </c>
    </row>
    <row r="302" spans="2:83" s="59" customFormat="1" hidden="1" x14ac:dyDescent="0.2">
      <c r="B302" s="59" t="e">
        <f t="shared" si="216"/>
        <v>#N/A</v>
      </c>
      <c r="C302" s="67" t="e">
        <f t="shared" si="214"/>
        <v>#N/A</v>
      </c>
      <c r="D302" s="67"/>
      <c r="E302" s="67" t="e">
        <f>IF(C302&lt;&gt;" ",$B$9, " ")</f>
        <v>#N/A</v>
      </c>
      <c r="F302" s="68" t="e">
        <f>IF(C302&lt;&gt;" ",((10.4394*(($C302^1.852)/(($B$59^1.852)*(VLOOKUP($B$17,'Hidden Data'!$A$4:$E$17,(IF($B$18="SCH 40",3,IF($B$18="SCH 80",4,5))))^4.8655))*$B$16))+IF($B$15&lt;2,0,(10.4394*((($C$19/100*$C302)^1.852)/(($B$59^1.852)*(VLOOKUP($B$20,'Hidden Data'!$A$4:$E$17,(IF($B$21="SCH 40",3,IF($B$21="SCH 80",4,5))))^4.8655))*$B$19)))+IF($B$15&lt;3,0,(10.4394*((($C$22/100*$C302)^1.852)/(($B$59^1.852)*(VLOOKUP($B$23,'Hidden Data'!$A$4:$E$17,(IF($B$24="SCH 40",3,IF($B$24="SCH 80",4,5))))^4.8655))*$B$22)))+K302+L302+M302+P302+Q302+R302+S302+T302)*(1+$B$42/100), " ")</f>
        <v>#N/A</v>
      </c>
      <c r="G302" s="68" t="e">
        <f t="shared" si="215"/>
        <v>#N/A</v>
      </c>
      <c r="H302" s="68"/>
      <c r="I302" s="68" t="e">
        <f t="shared" si="217"/>
        <v>#N/A</v>
      </c>
      <c r="J302" s="68" t="e">
        <f>IF(C302&lt;&gt;" ",IF($B$48="Spider Valve",($C302/448.83*(('Spider Valve Sizing'!$B$10^2*19.64*$B$60*SQRT($B$49))/'Spider Valve Sizing'!$B$25))^2/(2*$B$60^2*(PI()/4*('Spider Valve Sizing'!$B$10/12)^2)^2*32.2),0)," ")</f>
        <v>#N/A</v>
      </c>
      <c r="K302" s="68" t="e">
        <f>IF(C302&lt;&gt;" ",(IF($B$26="No",0,(10.4394*(((1/$B$27*$C302)^1.852)/(($B$59^1.852)*(VLOOKUP($B$29,'Hidden Data'!$A$4:$E$17,(IF($B$30="SCH 40",3,IF($B$30="SCH 80",4,5))))^4.8655))*($B$28/3)))))," ")</f>
        <v>#N/A</v>
      </c>
      <c r="L302" s="67" t="e">
        <f t="shared" si="218"/>
        <v>#N/A</v>
      </c>
      <c r="M302" s="67" t="e">
        <f t="shared" si="219"/>
        <v>#N/A</v>
      </c>
      <c r="N302" s="69">
        <f>IF($B$48="Low Pressure Pipe",(IF($C302&lt;&gt;" ",($B$50*$AC$564)," ")),IF($B$48="Spider Valve",(IF($C302&lt;&gt;" ",(($B$60*(PI()/4*'Spider Valve Sizing'!$B$10^2)/144*SQRT(2*32.2*$B$49))*448.83)/(('Spider Valve Sizing'!$B$10^2*19.64*$B$60*SQRT($B$49))/'Spider Valve Sizing'!$B$25)," ")),IF(AND(OR($B$48="Non-Pressurized",$B$48="force main")=TRUE,$C$49="yes"),$F$49,NA())))</f>
        <v>30</v>
      </c>
      <c r="O302" s="68" t="e">
        <f t="shared" si="220"/>
        <v>#N/A</v>
      </c>
      <c r="P302" s="68" t="e">
        <f>IF($C302&lt;&gt;" ",IF($A$34="",0,(10.4394*((($C302*$D$34/100)^1.852)/(($B$59^1.852)*(VLOOKUP($B$34,'Hidden Data'!$A$4:$E$17,(IF($B$18="SCH 40",3,IF($B$18="SCH 80",4,5))))^4.8655))*'Hidden Data'!$E$118)))," ")</f>
        <v>#N/A</v>
      </c>
      <c r="Q302" s="68" t="e">
        <f>IF($C302&lt;&gt;" ",IF($A$35="",0,(10.4394*((($C302*$D$35/100)^1.852)/(($B$59^1.852)*(VLOOKUP($B$35,'Hidden Data'!$A$4:$E$17,(IF($B$18="SCH 40",3,IF($B$18="SCH 80",4,5))))^4.8655))*'Hidden Data'!$E$119)))," ")</f>
        <v>#N/A</v>
      </c>
      <c r="R302" s="68" t="e">
        <f>IF($C302&lt;&gt;" ",IF($A$36="",0,(10.4394*((($C302*$D$36/100)^1.852)/(($B$59^1.852)*(VLOOKUP($B$36,'Hidden Data'!$A$4:$E$17,(IF($B$18="SCH 40",3,IF($B$18="SCH 80",4,5))))^4.8655))*'Hidden Data'!$E$120)))," ")</f>
        <v>#N/A</v>
      </c>
      <c r="S302" s="68" t="e">
        <f>IF($C302&lt;&gt;" ",IF($A$37="",0,(10.4394*((($C302*$D$37/100)^1.852)/(($B$59^1.852)*(VLOOKUP($B$37,'Hidden Data'!$A$4:$E$17,(IF($B$18="SCH 40",3,IF($B$18="SCH 80",4,5))))^4.8655))*'Hidden Data'!$E$121)))," ")</f>
        <v>#N/A</v>
      </c>
      <c r="T302" s="68" t="e">
        <f>IF($C302&lt;&gt;" ",IF($A$38="",0,(10.4394*((($C302*$D$38/100)^1.852)/(($B$59^1.852)*(VLOOKUP($B$38,'Hidden Data'!$A$4:$E$17,(IF($B$18="SCH 40",3,IF($B$18="SCH 80",4,5))))^4.8655))*'Hidden Data'!$E$122)))," ")</f>
        <v>#N/A</v>
      </c>
      <c r="U302" s="67" t="e">
        <f t="shared" si="221"/>
        <v>#N/A</v>
      </c>
      <c r="V302" s="175" t="e">
        <f t="shared" si="222"/>
        <v>#N/A</v>
      </c>
      <c r="W302" s="175" t="e">
        <f t="shared" si="223"/>
        <v>#N/A</v>
      </c>
      <c r="Z302" s="141" t="e">
        <f t="shared" si="224"/>
        <v>#N/A</v>
      </c>
      <c r="AA302" s="141" t="e">
        <f t="shared" si="225"/>
        <v>#N/A</v>
      </c>
      <c r="AB302" s="153" t="e">
        <f t="shared" si="226"/>
        <v>#N/A</v>
      </c>
      <c r="AC302" s="154" t="e">
        <f t="shared" si="227"/>
        <v>#N/A</v>
      </c>
      <c r="AD302" s="164" t="e">
        <f t="shared" si="228"/>
        <v>#N/A</v>
      </c>
      <c r="AE302" s="165" t="e">
        <f t="shared" si="229"/>
        <v>#N/A</v>
      </c>
      <c r="AF302" s="154" t="e">
        <f t="shared" si="230"/>
        <v>#N/A</v>
      </c>
      <c r="AG302" s="154" t="e">
        <f t="shared" si="231"/>
        <v>#N/A</v>
      </c>
      <c r="AH302" s="164" t="e">
        <f t="shared" si="232"/>
        <v>#N/A</v>
      </c>
      <c r="AI302" s="165" t="e">
        <f t="shared" si="233"/>
        <v>#N/A</v>
      </c>
      <c r="AJ302" s="154" t="e">
        <f t="shared" si="234"/>
        <v>#N/A</v>
      </c>
      <c r="AK302" s="154" t="e">
        <f t="shared" si="235"/>
        <v>#N/A</v>
      </c>
      <c r="AL302" s="164" t="e">
        <f t="shared" si="236"/>
        <v>#N/A</v>
      </c>
      <c r="AM302" s="165" t="e">
        <f t="shared" si="237"/>
        <v>#N/A</v>
      </c>
      <c r="AN302" s="154" t="e">
        <f t="shared" si="238"/>
        <v>#N/A</v>
      </c>
      <c r="AO302" s="155" t="e">
        <f t="shared" si="239"/>
        <v>#N/A</v>
      </c>
      <c r="AP302" s="153" t="e">
        <f t="shared" si="240"/>
        <v>#N/A</v>
      </c>
      <c r="AQ302" s="154" t="e">
        <f t="shared" si="241"/>
        <v>#N/A</v>
      </c>
      <c r="AR302" s="164" t="e">
        <f t="shared" si="242"/>
        <v>#N/A</v>
      </c>
      <c r="AS302" s="165" t="e">
        <f t="shared" si="243"/>
        <v>#N/A</v>
      </c>
      <c r="AT302" s="154" t="e">
        <f t="shared" si="244"/>
        <v>#N/A</v>
      </c>
      <c r="AU302" s="154" t="e">
        <f t="shared" si="245"/>
        <v>#N/A</v>
      </c>
      <c r="AV302" s="164" t="e">
        <f t="shared" si="246"/>
        <v>#N/A</v>
      </c>
      <c r="AW302" s="165" t="e">
        <f t="shared" si="247"/>
        <v>#N/A</v>
      </c>
      <c r="AX302" s="154" t="e">
        <f t="shared" si="248"/>
        <v>#N/A</v>
      </c>
      <c r="AY302" s="154" t="e">
        <f t="shared" si="249"/>
        <v>#N/A</v>
      </c>
      <c r="AZ302" s="164" t="e">
        <f t="shared" si="250"/>
        <v>#N/A</v>
      </c>
      <c r="BA302" s="165" t="e">
        <f t="shared" si="251"/>
        <v>#N/A</v>
      </c>
      <c r="BB302" s="154" t="e">
        <f t="shared" si="252"/>
        <v>#N/A</v>
      </c>
      <c r="BC302" s="155" t="e">
        <f t="shared" si="253"/>
        <v>#N/A</v>
      </c>
      <c r="BD302" s="153" t="e">
        <f t="shared" si="254"/>
        <v>#N/A</v>
      </c>
      <c r="BE302" s="154" t="e">
        <f t="shared" si="255"/>
        <v>#N/A</v>
      </c>
      <c r="BF302" s="164" t="e">
        <f t="shared" si="256"/>
        <v>#N/A</v>
      </c>
      <c r="BG302" s="165" t="e">
        <f t="shared" si="257"/>
        <v>#N/A</v>
      </c>
      <c r="BH302" s="154" t="e">
        <f t="shared" si="258"/>
        <v>#N/A</v>
      </c>
      <c r="BI302" s="154" t="e">
        <f t="shared" si="259"/>
        <v>#N/A</v>
      </c>
      <c r="BJ302" s="164" t="e">
        <f t="shared" si="260"/>
        <v>#N/A</v>
      </c>
      <c r="BK302" s="165" t="e">
        <f t="shared" si="261"/>
        <v>#N/A</v>
      </c>
      <c r="BL302" s="154" t="e">
        <f t="shared" si="262"/>
        <v>#N/A</v>
      </c>
      <c r="BM302" s="154" t="e">
        <f t="shared" si="263"/>
        <v>#N/A</v>
      </c>
      <c r="BN302" s="164" t="e">
        <f t="shared" si="264"/>
        <v>#N/A</v>
      </c>
      <c r="BO302" s="165" t="e">
        <f t="shared" si="265"/>
        <v>#N/A</v>
      </c>
      <c r="BP302" s="154" t="e">
        <f t="shared" si="266"/>
        <v>#N/A</v>
      </c>
      <c r="BQ302" s="155" t="e">
        <f t="shared" si="267"/>
        <v>#N/A</v>
      </c>
      <c r="BR302" s="153" t="e">
        <f t="shared" si="268"/>
        <v>#N/A</v>
      </c>
      <c r="BS302" s="154" t="e">
        <f t="shared" si="269"/>
        <v>#N/A</v>
      </c>
      <c r="BT302" s="164" t="e">
        <f t="shared" si="270"/>
        <v>#N/A</v>
      </c>
      <c r="BU302" s="165" t="e">
        <f t="shared" si="271"/>
        <v>#N/A</v>
      </c>
      <c r="BV302" s="154" t="e">
        <f t="shared" si="272"/>
        <v>#N/A</v>
      </c>
      <c r="BW302" s="154" t="e">
        <f t="shared" si="273"/>
        <v>#N/A</v>
      </c>
      <c r="BX302" s="164" t="e">
        <f t="shared" si="274"/>
        <v>#N/A</v>
      </c>
      <c r="BY302" s="165" t="e">
        <f t="shared" si="275"/>
        <v>#N/A</v>
      </c>
      <c r="BZ302" s="154" t="e">
        <f t="shared" si="276"/>
        <v>#N/A</v>
      </c>
      <c r="CA302" s="154" t="e">
        <f t="shared" si="277"/>
        <v>#N/A</v>
      </c>
      <c r="CB302" s="164" t="e">
        <f t="shared" si="278"/>
        <v>#N/A</v>
      </c>
      <c r="CC302" s="165" t="e">
        <f t="shared" si="279"/>
        <v>#N/A</v>
      </c>
      <c r="CD302" s="154" t="e">
        <f t="shared" si="280"/>
        <v>#N/A</v>
      </c>
      <c r="CE302" s="155" t="e">
        <f t="shared" si="281"/>
        <v>#N/A</v>
      </c>
    </row>
    <row r="303" spans="2:83" s="59" customFormat="1" hidden="1" x14ac:dyDescent="0.2">
      <c r="B303" s="59" t="e">
        <f t="shared" si="216"/>
        <v>#N/A</v>
      </c>
      <c r="C303" s="67" t="e">
        <f t="shared" si="214"/>
        <v>#N/A</v>
      </c>
      <c r="D303" s="67"/>
      <c r="E303" s="67" t="e">
        <f>IF(C303&lt;&gt;" ",$B$9, " ")</f>
        <v>#N/A</v>
      </c>
      <c r="F303" s="68" t="e">
        <f>IF(C303&lt;&gt;" ",((10.4394*(($C303^1.852)/(($B$59^1.852)*(VLOOKUP($B$17,'Hidden Data'!$A$4:$E$17,(IF($B$18="SCH 40",3,IF($B$18="SCH 80",4,5))))^4.8655))*$B$16))+IF($B$15&lt;2,0,(10.4394*((($C$19/100*$C303)^1.852)/(($B$59^1.852)*(VLOOKUP($B$20,'Hidden Data'!$A$4:$E$17,(IF($B$21="SCH 40",3,IF($B$21="SCH 80",4,5))))^4.8655))*$B$19)))+IF($B$15&lt;3,0,(10.4394*((($C$22/100*$C303)^1.852)/(($B$59^1.852)*(VLOOKUP($B$23,'Hidden Data'!$A$4:$E$17,(IF($B$24="SCH 40",3,IF($B$24="SCH 80",4,5))))^4.8655))*$B$22)))+K303+L303+M303+P303+Q303+R303+S303+T303)*(1+$B$42/100), " ")</f>
        <v>#N/A</v>
      </c>
      <c r="G303" s="68" t="e">
        <f t="shared" si="215"/>
        <v>#N/A</v>
      </c>
      <c r="H303" s="68"/>
      <c r="I303" s="68" t="e">
        <f t="shared" si="217"/>
        <v>#N/A</v>
      </c>
      <c r="J303" s="68" t="e">
        <f>IF(C303&lt;&gt;" ",IF($B$48="Spider Valve",($C303/448.83*(('Spider Valve Sizing'!$B$10^2*19.64*$B$60*SQRT($B$49))/'Spider Valve Sizing'!$B$25))^2/(2*$B$60^2*(PI()/4*('Spider Valve Sizing'!$B$10/12)^2)^2*32.2),0)," ")</f>
        <v>#N/A</v>
      </c>
      <c r="K303" s="68" t="e">
        <f>IF(C303&lt;&gt;" ",(IF($B$26="No",0,(10.4394*(((1/$B$27*$C303)^1.852)/(($B$59^1.852)*(VLOOKUP($B$29,'Hidden Data'!$A$4:$E$17,(IF($B$30="SCH 40",3,IF($B$30="SCH 80",4,5))))^4.8655))*($B$28/3)))))," ")</f>
        <v>#N/A</v>
      </c>
      <c r="L303" s="67" t="e">
        <f t="shared" si="218"/>
        <v>#N/A</v>
      </c>
      <c r="M303" s="67" t="e">
        <f t="shared" si="219"/>
        <v>#N/A</v>
      </c>
      <c r="N303" s="69">
        <f>IF($B$48="Low Pressure Pipe",(IF($C303&lt;&gt;" ",($B$50*$AC$564)," ")),IF($B$48="Spider Valve",(IF($C303&lt;&gt;" ",(($B$60*(PI()/4*'Spider Valve Sizing'!$B$10^2)/144*SQRT(2*32.2*$B$49))*448.83)/(('Spider Valve Sizing'!$B$10^2*19.64*$B$60*SQRT($B$49))/'Spider Valve Sizing'!$B$25)," ")),IF(AND(OR($B$48="Non-Pressurized",$B$48="force main")=TRUE,$C$49="yes"),$F$49,NA())))</f>
        <v>30</v>
      </c>
      <c r="O303" s="68" t="e">
        <f t="shared" si="220"/>
        <v>#N/A</v>
      </c>
      <c r="P303" s="68" t="e">
        <f>IF($C303&lt;&gt;" ",IF($A$34="",0,(10.4394*((($C303*$D$34/100)^1.852)/(($B$59^1.852)*(VLOOKUP($B$34,'Hidden Data'!$A$4:$E$17,(IF($B$18="SCH 40",3,IF($B$18="SCH 80",4,5))))^4.8655))*'Hidden Data'!$E$118)))," ")</f>
        <v>#N/A</v>
      </c>
      <c r="Q303" s="68" t="e">
        <f>IF($C303&lt;&gt;" ",IF($A$35="",0,(10.4394*((($C303*$D$35/100)^1.852)/(($B$59^1.852)*(VLOOKUP($B$35,'Hidden Data'!$A$4:$E$17,(IF($B$18="SCH 40",3,IF($B$18="SCH 80",4,5))))^4.8655))*'Hidden Data'!$E$119)))," ")</f>
        <v>#N/A</v>
      </c>
      <c r="R303" s="68" t="e">
        <f>IF($C303&lt;&gt;" ",IF($A$36="",0,(10.4394*((($C303*$D$36/100)^1.852)/(($B$59^1.852)*(VLOOKUP($B$36,'Hidden Data'!$A$4:$E$17,(IF($B$18="SCH 40",3,IF($B$18="SCH 80",4,5))))^4.8655))*'Hidden Data'!$E$120)))," ")</f>
        <v>#N/A</v>
      </c>
      <c r="S303" s="68" t="e">
        <f>IF($C303&lt;&gt;" ",IF($A$37="",0,(10.4394*((($C303*$D$37/100)^1.852)/(($B$59^1.852)*(VLOOKUP($B$37,'Hidden Data'!$A$4:$E$17,(IF($B$18="SCH 40",3,IF($B$18="SCH 80",4,5))))^4.8655))*'Hidden Data'!$E$121)))," ")</f>
        <v>#N/A</v>
      </c>
      <c r="T303" s="68" t="e">
        <f>IF($C303&lt;&gt;" ",IF($A$38="",0,(10.4394*((($C303*$D$38/100)^1.852)/(($B$59^1.852)*(VLOOKUP($B$38,'Hidden Data'!$A$4:$E$17,(IF($B$18="SCH 40",3,IF($B$18="SCH 80",4,5))))^4.8655))*'Hidden Data'!$E$122)))," ")</f>
        <v>#N/A</v>
      </c>
      <c r="U303" s="67" t="e">
        <f t="shared" si="221"/>
        <v>#N/A</v>
      </c>
      <c r="V303" s="175" t="e">
        <f t="shared" si="222"/>
        <v>#N/A</v>
      </c>
      <c r="W303" s="175" t="e">
        <f t="shared" si="223"/>
        <v>#N/A</v>
      </c>
      <c r="Z303" s="141" t="e">
        <f t="shared" si="224"/>
        <v>#N/A</v>
      </c>
      <c r="AA303" s="141" t="e">
        <f t="shared" si="225"/>
        <v>#N/A</v>
      </c>
      <c r="AB303" s="153" t="e">
        <f t="shared" si="226"/>
        <v>#N/A</v>
      </c>
      <c r="AC303" s="154" t="e">
        <f t="shared" si="227"/>
        <v>#N/A</v>
      </c>
      <c r="AD303" s="164" t="e">
        <f t="shared" si="228"/>
        <v>#N/A</v>
      </c>
      <c r="AE303" s="165" t="e">
        <f t="shared" si="229"/>
        <v>#N/A</v>
      </c>
      <c r="AF303" s="154" t="e">
        <f t="shared" si="230"/>
        <v>#N/A</v>
      </c>
      <c r="AG303" s="154" t="e">
        <f t="shared" si="231"/>
        <v>#N/A</v>
      </c>
      <c r="AH303" s="164" t="e">
        <f t="shared" si="232"/>
        <v>#N/A</v>
      </c>
      <c r="AI303" s="165" t="e">
        <f t="shared" si="233"/>
        <v>#N/A</v>
      </c>
      <c r="AJ303" s="154" t="e">
        <f t="shared" si="234"/>
        <v>#N/A</v>
      </c>
      <c r="AK303" s="154" t="e">
        <f t="shared" si="235"/>
        <v>#N/A</v>
      </c>
      <c r="AL303" s="164" t="e">
        <f t="shared" si="236"/>
        <v>#N/A</v>
      </c>
      <c r="AM303" s="165" t="e">
        <f t="shared" si="237"/>
        <v>#N/A</v>
      </c>
      <c r="AN303" s="154" t="e">
        <f t="shared" si="238"/>
        <v>#N/A</v>
      </c>
      <c r="AO303" s="155" t="e">
        <f t="shared" si="239"/>
        <v>#N/A</v>
      </c>
      <c r="AP303" s="153" t="e">
        <f t="shared" si="240"/>
        <v>#N/A</v>
      </c>
      <c r="AQ303" s="154" t="e">
        <f t="shared" si="241"/>
        <v>#N/A</v>
      </c>
      <c r="AR303" s="164" t="e">
        <f t="shared" si="242"/>
        <v>#N/A</v>
      </c>
      <c r="AS303" s="165" t="e">
        <f t="shared" si="243"/>
        <v>#N/A</v>
      </c>
      <c r="AT303" s="154" t="e">
        <f t="shared" si="244"/>
        <v>#N/A</v>
      </c>
      <c r="AU303" s="154" t="e">
        <f t="shared" si="245"/>
        <v>#N/A</v>
      </c>
      <c r="AV303" s="164" t="e">
        <f t="shared" si="246"/>
        <v>#N/A</v>
      </c>
      <c r="AW303" s="165" t="e">
        <f t="shared" si="247"/>
        <v>#N/A</v>
      </c>
      <c r="AX303" s="154" t="e">
        <f t="shared" si="248"/>
        <v>#N/A</v>
      </c>
      <c r="AY303" s="154" t="e">
        <f t="shared" si="249"/>
        <v>#N/A</v>
      </c>
      <c r="AZ303" s="164" t="e">
        <f t="shared" si="250"/>
        <v>#N/A</v>
      </c>
      <c r="BA303" s="165" t="e">
        <f t="shared" si="251"/>
        <v>#N/A</v>
      </c>
      <c r="BB303" s="154" t="e">
        <f t="shared" si="252"/>
        <v>#N/A</v>
      </c>
      <c r="BC303" s="155" t="e">
        <f t="shared" si="253"/>
        <v>#N/A</v>
      </c>
      <c r="BD303" s="153" t="e">
        <f t="shared" si="254"/>
        <v>#N/A</v>
      </c>
      <c r="BE303" s="154" t="e">
        <f t="shared" si="255"/>
        <v>#N/A</v>
      </c>
      <c r="BF303" s="164" t="e">
        <f t="shared" si="256"/>
        <v>#N/A</v>
      </c>
      <c r="BG303" s="165" t="e">
        <f t="shared" si="257"/>
        <v>#N/A</v>
      </c>
      <c r="BH303" s="154" t="e">
        <f t="shared" si="258"/>
        <v>#N/A</v>
      </c>
      <c r="BI303" s="154" t="e">
        <f t="shared" si="259"/>
        <v>#N/A</v>
      </c>
      <c r="BJ303" s="164" t="e">
        <f t="shared" si="260"/>
        <v>#N/A</v>
      </c>
      <c r="BK303" s="165" t="e">
        <f t="shared" si="261"/>
        <v>#N/A</v>
      </c>
      <c r="BL303" s="154" t="e">
        <f t="shared" si="262"/>
        <v>#N/A</v>
      </c>
      <c r="BM303" s="154" t="e">
        <f t="shared" si="263"/>
        <v>#N/A</v>
      </c>
      <c r="BN303" s="164" t="e">
        <f t="shared" si="264"/>
        <v>#N/A</v>
      </c>
      <c r="BO303" s="165" t="e">
        <f t="shared" si="265"/>
        <v>#N/A</v>
      </c>
      <c r="BP303" s="154" t="e">
        <f t="shared" si="266"/>
        <v>#N/A</v>
      </c>
      <c r="BQ303" s="155" t="e">
        <f t="shared" si="267"/>
        <v>#N/A</v>
      </c>
      <c r="BR303" s="153" t="e">
        <f t="shared" si="268"/>
        <v>#N/A</v>
      </c>
      <c r="BS303" s="154" t="e">
        <f t="shared" si="269"/>
        <v>#N/A</v>
      </c>
      <c r="BT303" s="164" t="e">
        <f t="shared" si="270"/>
        <v>#N/A</v>
      </c>
      <c r="BU303" s="165" t="e">
        <f t="shared" si="271"/>
        <v>#N/A</v>
      </c>
      <c r="BV303" s="154" t="e">
        <f t="shared" si="272"/>
        <v>#N/A</v>
      </c>
      <c r="BW303" s="154" t="e">
        <f t="shared" si="273"/>
        <v>#N/A</v>
      </c>
      <c r="BX303" s="164" t="e">
        <f t="shared" si="274"/>
        <v>#N/A</v>
      </c>
      <c r="BY303" s="165" t="e">
        <f t="shared" si="275"/>
        <v>#N/A</v>
      </c>
      <c r="BZ303" s="154" t="e">
        <f t="shared" si="276"/>
        <v>#N/A</v>
      </c>
      <c r="CA303" s="154" t="e">
        <f t="shared" si="277"/>
        <v>#N/A</v>
      </c>
      <c r="CB303" s="164" t="e">
        <f t="shared" si="278"/>
        <v>#N/A</v>
      </c>
      <c r="CC303" s="165" t="e">
        <f t="shared" si="279"/>
        <v>#N/A</v>
      </c>
      <c r="CD303" s="154" t="e">
        <f t="shared" si="280"/>
        <v>#N/A</v>
      </c>
      <c r="CE303" s="155" t="e">
        <f t="shared" si="281"/>
        <v>#N/A</v>
      </c>
    </row>
    <row r="304" spans="2:83" s="59" customFormat="1" hidden="1" x14ac:dyDescent="0.2">
      <c r="B304" s="59" t="e">
        <f t="shared" si="216"/>
        <v>#N/A</v>
      </c>
      <c r="C304" s="67" t="e">
        <f t="shared" si="214"/>
        <v>#N/A</v>
      </c>
      <c r="D304" s="67"/>
      <c r="E304" s="67" t="e">
        <f>IF(C304&lt;&gt;" ",$B$9, " ")</f>
        <v>#N/A</v>
      </c>
      <c r="F304" s="68" t="e">
        <f>IF(C304&lt;&gt;" ",((10.4394*(($C304^1.852)/(($B$59^1.852)*(VLOOKUP($B$17,'Hidden Data'!$A$4:$E$17,(IF($B$18="SCH 40",3,IF($B$18="SCH 80",4,5))))^4.8655))*$B$16))+IF($B$15&lt;2,0,(10.4394*((($C$19/100*$C304)^1.852)/(($B$59^1.852)*(VLOOKUP($B$20,'Hidden Data'!$A$4:$E$17,(IF($B$21="SCH 40",3,IF($B$21="SCH 80",4,5))))^4.8655))*$B$19)))+IF($B$15&lt;3,0,(10.4394*((($C$22/100*$C304)^1.852)/(($B$59^1.852)*(VLOOKUP($B$23,'Hidden Data'!$A$4:$E$17,(IF($B$24="SCH 40",3,IF($B$24="SCH 80",4,5))))^4.8655))*$B$22)))+K304+L304+M304+P304+Q304+R304+S304+T304)*(1+$B$42/100), " ")</f>
        <v>#N/A</v>
      </c>
      <c r="G304" s="68" t="e">
        <f t="shared" si="215"/>
        <v>#N/A</v>
      </c>
      <c r="H304" s="68"/>
      <c r="I304" s="68" t="e">
        <f t="shared" si="217"/>
        <v>#N/A</v>
      </c>
      <c r="J304" s="68" t="e">
        <f>IF(C304&lt;&gt;" ",IF($B$48="Spider Valve",($C304/448.83*(('Spider Valve Sizing'!$B$10^2*19.64*$B$60*SQRT($B$49))/'Spider Valve Sizing'!$B$25))^2/(2*$B$60^2*(PI()/4*('Spider Valve Sizing'!$B$10/12)^2)^2*32.2),0)," ")</f>
        <v>#N/A</v>
      </c>
      <c r="K304" s="68" t="e">
        <f>IF(C304&lt;&gt;" ",(IF($B$26="No",0,(10.4394*(((1/$B$27*$C304)^1.852)/(($B$59^1.852)*(VLOOKUP($B$29,'Hidden Data'!$A$4:$E$17,(IF($B$30="SCH 40",3,IF($B$30="SCH 80",4,5))))^4.8655))*($B$28/3)))))," ")</f>
        <v>#N/A</v>
      </c>
      <c r="L304" s="67" t="e">
        <f t="shared" si="218"/>
        <v>#N/A</v>
      </c>
      <c r="M304" s="67" t="e">
        <f t="shared" si="219"/>
        <v>#N/A</v>
      </c>
      <c r="N304" s="69">
        <f>IF($B$48="Low Pressure Pipe",(IF($C304&lt;&gt;" ",($B$50*$AC$564)," ")),IF($B$48="Spider Valve",(IF($C304&lt;&gt;" ",(($B$60*(PI()/4*'Spider Valve Sizing'!$B$10^2)/144*SQRT(2*32.2*$B$49))*448.83)/(('Spider Valve Sizing'!$B$10^2*19.64*$B$60*SQRT($B$49))/'Spider Valve Sizing'!$B$25)," ")),IF(AND(OR($B$48="Non-Pressurized",$B$48="force main")=TRUE,$C$49="yes"),$F$49,NA())))</f>
        <v>30</v>
      </c>
      <c r="O304" s="68" t="e">
        <f t="shared" si="220"/>
        <v>#N/A</v>
      </c>
      <c r="P304" s="68" t="e">
        <f>IF($C304&lt;&gt;" ",IF($A$34="",0,(10.4394*((($C304*$D$34/100)^1.852)/(($B$59^1.852)*(VLOOKUP($B$34,'Hidden Data'!$A$4:$E$17,(IF($B$18="SCH 40",3,IF($B$18="SCH 80",4,5))))^4.8655))*'Hidden Data'!$E$118)))," ")</f>
        <v>#N/A</v>
      </c>
      <c r="Q304" s="68" t="e">
        <f>IF($C304&lt;&gt;" ",IF($A$35="",0,(10.4394*((($C304*$D$35/100)^1.852)/(($B$59^1.852)*(VLOOKUP($B$35,'Hidden Data'!$A$4:$E$17,(IF($B$18="SCH 40",3,IF($B$18="SCH 80",4,5))))^4.8655))*'Hidden Data'!$E$119)))," ")</f>
        <v>#N/A</v>
      </c>
      <c r="R304" s="68" t="e">
        <f>IF($C304&lt;&gt;" ",IF($A$36="",0,(10.4394*((($C304*$D$36/100)^1.852)/(($B$59^1.852)*(VLOOKUP($B$36,'Hidden Data'!$A$4:$E$17,(IF($B$18="SCH 40",3,IF($B$18="SCH 80",4,5))))^4.8655))*'Hidden Data'!$E$120)))," ")</f>
        <v>#N/A</v>
      </c>
      <c r="S304" s="68" t="e">
        <f>IF($C304&lt;&gt;" ",IF($A$37="",0,(10.4394*((($C304*$D$37/100)^1.852)/(($B$59^1.852)*(VLOOKUP($B$37,'Hidden Data'!$A$4:$E$17,(IF($B$18="SCH 40",3,IF($B$18="SCH 80",4,5))))^4.8655))*'Hidden Data'!$E$121)))," ")</f>
        <v>#N/A</v>
      </c>
      <c r="T304" s="68" t="e">
        <f>IF($C304&lt;&gt;" ",IF($A$38="",0,(10.4394*((($C304*$D$38/100)^1.852)/(($B$59^1.852)*(VLOOKUP($B$38,'Hidden Data'!$A$4:$E$17,(IF($B$18="SCH 40",3,IF($B$18="SCH 80",4,5))))^4.8655))*'Hidden Data'!$E$122)))," ")</f>
        <v>#N/A</v>
      </c>
      <c r="U304" s="67" t="e">
        <f t="shared" si="221"/>
        <v>#N/A</v>
      </c>
      <c r="V304" s="175" t="e">
        <f t="shared" si="222"/>
        <v>#N/A</v>
      </c>
      <c r="W304" s="175" t="e">
        <f t="shared" si="223"/>
        <v>#N/A</v>
      </c>
      <c r="Z304" s="141" t="e">
        <f t="shared" si="224"/>
        <v>#N/A</v>
      </c>
      <c r="AA304" s="141" t="e">
        <f t="shared" si="225"/>
        <v>#N/A</v>
      </c>
      <c r="AB304" s="153" t="e">
        <f t="shared" si="226"/>
        <v>#N/A</v>
      </c>
      <c r="AC304" s="154" t="e">
        <f t="shared" si="227"/>
        <v>#N/A</v>
      </c>
      <c r="AD304" s="164" t="e">
        <f t="shared" si="228"/>
        <v>#N/A</v>
      </c>
      <c r="AE304" s="165" t="e">
        <f t="shared" si="229"/>
        <v>#N/A</v>
      </c>
      <c r="AF304" s="154" t="e">
        <f t="shared" si="230"/>
        <v>#N/A</v>
      </c>
      <c r="AG304" s="154" t="e">
        <f t="shared" si="231"/>
        <v>#N/A</v>
      </c>
      <c r="AH304" s="164" t="e">
        <f t="shared" si="232"/>
        <v>#N/A</v>
      </c>
      <c r="AI304" s="165" t="e">
        <f t="shared" si="233"/>
        <v>#N/A</v>
      </c>
      <c r="AJ304" s="154" t="e">
        <f t="shared" si="234"/>
        <v>#N/A</v>
      </c>
      <c r="AK304" s="154" t="e">
        <f t="shared" si="235"/>
        <v>#N/A</v>
      </c>
      <c r="AL304" s="164" t="e">
        <f t="shared" si="236"/>
        <v>#N/A</v>
      </c>
      <c r="AM304" s="165" t="e">
        <f t="shared" si="237"/>
        <v>#N/A</v>
      </c>
      <c r="AN304" s="154" t="e">
        <f t="shared" si="238"/>
        <v>#N/A</v>
      </c>
      <c r="AO304" s="155" t="e">
        <f t="shared" si="239"/>
        <v>#N/A</v>
      </c>
      <c r="AP304" s="153" t="e">
        <f t="shared" si="240"/>
        <v>#N/A</v>
      </c>
      <c r="AQ304" s="154" t="e">
        <f t="shared" si="241"/>
        <v>#N/A</v>
      </c>
      <c r="AR304" s="164" t="e">
        <f t="shared" si="242"/>
        <v>#N/A</v>
      </c>
      <c r="AS304" s="165" t="e">
        <f t="shared" si="243"/>
        <v>#N/A</v>
      </c>
      <c r="AT304" s="154" t="e">
        <f t="shared" si="244"/>
        <v>#N/A</v>
      </c>
      <c r="AU304" s="154" t="e">
        <f t="shared" si="245"/>
        <v>#N/A</v>
      </c>
      <c r="AV304" s="164" t="e">
        <f t="shared" si="246"/>
        <v>#N/A</v>
      </c>
      <c r="AW304" s="165" t="e">
        <f t="shared" si="247"/>
        <v>#N/A</v>
      </c>
      <c r="AX304" s="154" t="e">
        <f t="shared" si="248"/>
        <v>#N/A</v>
      </c>
      <c r="AY304" s="154" t="e">
        <f t="shared" si="249"/>
        <v>#N/A</v>
      </c>
      <c r="AZ304" s="164" t="e">
        <f t="shared" si="250"/>
        <v>#N/A</v>
      </c>
      <c r="BA304" s="165" t="e">
        <f t="shared" si="251"/>
        <v>#N/A</v>
      </c>
      <c r="BB304" s="154" t="e">
        <f t="shared" si="252"/>
        <v>#N/A</v>
      </c>
      <c r="BC304" s="155" t="e">
        <f t="shared" si="253"/>
        <v>#N/A</v>
      </c>
      <c r="BD304" s="153" t="e">
        <f t="shared" si="254"/>
        <v>#N/A</v>
      </c>
      <c r="BE304" s="154" t="e">
        <f t="shared" si="255"/>
        <v>#N/A</v>
      </c>
      <c r="BF304" s="164" t="e">
        <f t="shared" si="256"/>
        <v>#N/A</v>
      </c>
      <c r="BG304" s="165" t="e">
        <f t="shared" si="257"/>
        <v>#N/A</v>
      </c>
      <c r="BH304" s="154" t="e">
        <f t="shared" si="258"/>
        <v>#N/A</v>
      </c>
      <c r="BI304" s="154" t="e">
        <f t="shared" si="259"/>
        <v>#N/A</v>
      </c>
      <c r="BJ304" s="164" t="e">
        <f t="shared" si="260"/>
        <v>#N/A</v>
      </c>
      <c r="BK304" s="165" t="e">
        <f t="shared" si="261"/>
        <v>#N/A</v>
      </c>
      <c r="BL304" s="154" t="e">
        <f t="shared" si="262"/>
        <v>#N/A</v>
      </c>
      <c r="BM304" s="154" t="e">
        <f t="shared" si="263"/>
        <v>#N/A</v>
      </c>
      <c r="BN304" s="164" t="e">
        <f t="shared" si="264"/>
        <v>#N/A</v>
      </c>
      <c r="BO304" s="165" t="e">
        <f t="shared" si="265"/>
        <v>#N/A</v>
      </c>
      <c r="BP304" s="154" t="e">
        <f t="shared" si="266"/>
        <v>#N/A</v>
      </c>
      <c r="BQ304" s="155" t="e">
        <f t="shared" si="267"/>
        <v>#N/A</v>
      </c>
      <c r="BR304" s="153" t="e">
        <f t="shared" si="268"/>
        <v>#N/A</v>
      </c>
      <c r="BS304" s="154" t="e">
        <f t="shared" si="269"/>
        <v>#N/A</v>
      </c>
      <c r="BT304" s="164" t="e">
        <f t="shared" si="270"/>
        <v>#N/A</v>
      </c>
      <c r="BU304" s="165" t="e">
        <f t="shared" si="271"/>
        <v>#N/A</v>
      </c>
      <c r="BV304" s="154" t="e">
        <f t="shared" si="272"/>
        <v>#N/A</v>
      </c>
      <c r="BW304" s="154" t="e">
        <f t="shared" si="273"/>
        <v>#N/A</v>
      </c>
      <c r="BX304" s="164" t="e">
        <f t="shared" si="274"/>
        <v>#N/A</v>
      </c>
      <c r="BY304" s="165" t="e">
        <f t="shared" si="275"/>
        <v>#N/A</v>
      </c>
      <c r="BZ304" s="154" t="e">
        <f t="shared" si="276"/>
        <v>#N/A</v>
      </c>
      <c r="CA304" s="154" t="e">
        <f t="shared" si="277"/>
        <v>#N/A</v>
      </c>
      <c r="CB304" s="164" t="e">
        <f t="shared" si="278"/>
        <v>#N/A</v>
      </c>
      <c r="CC304" s="165" t="e">
        <f t="shared" si="279"/>
        <v>#N/A</v>
      </c>
      <c r="CD304" s="154" t="e">
        <f t="shared" si="280"/>
        <v>#N/A</v>
      </c>
      <c r="CE304" s="155" t="e">
        <f t="shared" si="281"/>
        <v>#N/A</v>
      </c>
    </row>
    <row r="305" spans="2:83" s="59" customFormat="1" hidden="1" x14ac:dyDescent="0.2">
      <c r="B305" s="59" t="e">
        <f t="shared" si="216"/>
        <v>#N/A</v>
      </c>
      <c r="C305" s="67" t="e">
        <f t="shared" si="214"/>
        <v>#N/A</v>
      </c>
      <c r="D305" s="67"/>
      <c r="E305" s="67" t="e">
        <f>IF(C305&lt;&gt;" ",$B$9, " ")</f>
        <v>#N/A</v>
      </c>
      <c r="F305" s="68" t="e">
        <f>IF(C305&lt;&gt;" ",((10.4394*(($C305^1.852)/(($B$59^1.852)*(VLOOKUP($B$17,'Hidden Data'!$A$4:$E$17,(IF($B$18="SCH 40",3,IF($B$18="SCH 80",4,5))))^4.8655))*$B$16))+IF($B$15&lt;2,0,(10.4394*((($C$19/100*$C305)^1.852)/(($B$59^1.852)*(VLOOKUP($B$20,'Hidden Data'!$A$4:$E$17,(IF($B$21="SCH 40",3,IF($B$21="SCH 80",4,5))))^4.8655))*$B$19)))+IF($B$15&lt;3,0,(10.4394*((($C$22/100*$C305)^1.852)/(($B$59^1.852)*(VLOOKUP($B$23,'Hidden Data'!$A$4:$E$17,(IF($B$24="SCH 40",3,IF($B$24="SCH 80",4,5))))^4.8655))*$B$22)))+K305+L305+M305+P305+Q305+R305+S305+T305)*(1+$B$42/100), " ")</f>
        <v>#N/A</v>
      </c>
      <c r="G305" s="68" t="e">
        <f t="shared" si="215"/>
        <v>#N/A</v>
      </c>
      <c r="H305" s="68"/>
      <c r="I305" s="68" t="e">
        <f t="shared" si="217"/>
        <v>#N/A</v>
      </c>
      <c r="J305" s="68" t="e">
        <f>IF(C305&lt;&gt;" ",IF($B$48="Spider Valve",($C305/448.83*(('Spider Valve Sizing'!$B$10^2*19.64*$B$60*SQRT($B$49))/'Spider Valve Sizing'!$B$25))^2/(2*$B$60^2*(PI()/4*('Spider Valve Sizing'!$B$10/12)^2)^2*32.2),0)," ")</f>
        <v>#N/A</v>
      </c>
      <c r="K305" s="68" t="e">
        <f>IF(C305&lt;&gt;" ",(IF($B$26="No",0,(10.4394*(((1/$B$27*$C305)^1.852)/(($B$59^1.852)*(VLOOKUP($B$29,'Hidden Data'!$A$4:$E$17,(IF($B$30="SCH 40",3,IF($B$30="SCH 80",4,5))))^4.8655))*($B$28/3)))))," ")</f>
        <v>#N/A</v>
      </c>
      <c r="L305" s="67" t="e">
        <f t="shared" si="218"/>
        <v>#N/A</v>
      </c>
      <c r="M305" s="67" t="e">
        <f t="shared" si="219"/>
        <v>#N/A</v>
      </c>
      <c r="N305" s="69">
        <f>IF($B$48="Low Pressure Pipe",(IF($C305&lt;&gt;" ",($B$50*$AC$564)," ")),IF($B$48="Spider Valve",(IF($C305&lt;&gt;" ",(($B$60*(PI()/4*'Spider Valve Sizing'!$B$10^2)/144*SQRT(2*32.2*$B$49))*448.83)/(('Spider Valve Sizing'!$B$10^2*19.64*$B$60*SQRT($B$49))/'Spider Valve Sizing'!$B$25)," ")),IF(AND(OR($B$48="Non-Pressurized",$B$48="force main")=TRUE,$C$49="yes"),$F$49,NA())))</f>
        <v>30</v>
      </c>
      <c r="O305" s="68" t="e">
        <f t="shared" si="220"/>
        <v>#N/A</v>
      </c>
      <c r="P305" s="68" t="e">
        <f>IF($C305&lt;&gt;" ",IF($A$34="",0,(10.4394*((($C305*$D$34/100)^1.852)/(($B$59^1.852)*(VLOOKUP($B$34,'Hidden Data'!$A$4:$E$17,(IF($B$18="SCH 40",3,IF($B$18="SCH 80",4,5))))^4.8655))*'Hidden Data'!$E$118)))," ")</f>
        <v>#N/A</v>
      </c>
      <c r="Q305" s="68" t="e">
        <f>IF($C305&lt;&gt;" ",IF($A$35="",0,(10.4394*((($C305*$D$35/100)^1.852)/(($B$59^1.852)*(VLOOKUP($B$35,'Hidden Data'!$A$4:$E$17,(IF($B$18="SCH 40",3,IF($B$18="SCH 80",4,5))))^4.8655))*'Hidden Data'!$E$119)))," ")</f>
        <v>#N/A</v>
      </c>
      <c r="R305" s="68" t="e">
        <f>IF($C305&lt;&gt;" ",IF($A$36="",0,(10.4394*((($C305*$D$36/100)^1.852)/(($B$59^1.852)*(VLOOKUP($B$36,'Hidden Data'!$A$4:$E$17,(IF($B$18="SCH 40",3,IF($B$18="SCH 80",4,5))))^4.8655))*'Hidden Data'!$E$120)))," ")</f>
        <v>#N/A</v>
      </c>
      <c r="S305" s="68" t="e">
        <f>IF($C305&lt;&gt;" ",IF($A$37="",0,(10.4394*((($C305*$D$37/100)^1.852)/(($B$59^1.852)*(VLOOKUP($B$37,'Hidden Data'!$A$4:$E$17,(IF($B$18="SCH 40",3,IF($B$18="SCH 80",4,5))))^4.8655))*'Hidden Data'!$E$121)))," ")</f>
        <v>#N/A</v>
      </c>
      <c r="T305" s="68" t="e">
        <f>IF($C305&lt;&gt;" ",IF($A$38="",0,(10.4394*((($C305*$D$38/100)^1.852)/(($B$59^1.852)*(VLOOKUP($B$38,'Hidden Data'!$A$4:$E$17,(IF($B$18="SCH 40",3,IF($B$18="SCH 80",4,5))))^4.8655))*'Hidden Data'!$E$122)))," ")</f>
        <v>#N/A</v>
      </c>
      <c r="U305" s="67" t="e">
        <f t="shared" si="221"/>
        <v>#N/A</v>
      </c>
      <c r="V305" s="175" t="e">
        <f t="shared" si="222"/>
        <v>#N/A</v>
      </c>
      <c r="W305" s="175" t="e">
        <f t="shared" si="223"/>
        <v>#N/A</v>
      </c>
      <c r="Z305" s="141" t="e">
        <f t="shared" si="224"/>
        <v>#N/A</v>
      </c>
      <c r="AA305" s="141" t="e">
        <f t="shared" si="225"/>
        <v>#N/A</v>
      </c>
      <c r="AB305" s="153" t="e">
        <f t="shared" si="226"/>
        <v>#N/A</v>
      </c>
      <c r="AC305" s="154" t="e">
        <f t="shared" si="227"/>
        <v>#N/A</v>
      </c>
      <c r="AD305" s="164" t="e">
        <f t="shared" si="228"/>
        <v>#N/A</v>
      </c>
      <c r="AE305" s="165" t="e">
        <f t="shared" si="229"/>
        <v>#N/A</v>
      </c>
      <c r="AF305" s="154" t="e">
        <f t="shared" si="230"/>
        <v>#N/A</v>
      </c>
      <c r="AG305" s="154" t="e">
        <f t="shared" si="231"/>
        <v>#N/A</v>
      </c>
      <c r="AH305" s="164" t="e">
        <f t="shared" si="232"/>
        <v>#N/A</v>
      </c>
      <c r="AI305" s="165" t="e">
        <f t="shared" si="233"/>
        <v>#N/A</v>
      </c>
      <c r="AJ305" s="154" t="e">
        <f t="shared" si="234"/>
        <v>#N/A</v>
      </c>
      <c r="AK305" s="154" t="e">
        <f t="shared" si="235"/>
        <v>#N/A</v>
      </c>
      <c r="AL305" s="164" t="e">
        <f t="shared" si="236"/>
        <v>#N/A</v>
      </c>
      <c r="AM305" s="165" t="e">
        <f t="shared" si="237"/>
        <v>#N/A</v>
      </c>
      <c r="AN305" s="154" t="e">
        <f t="shared" si="238"/>
        <v>#N/A</v>
      </c>
      <c r="AO305" s="155" t="e">
        <f t="shared" si="239"/>
        <v>#N/A</v>
      </c>
      <c r="AP305" s="153" t="e">
        <f t="shared" si="240"/>
        <v>#N/A</v>
      </c>
      <c r="AQ305" s="154" t="e">
        <f t="shared" si="241"/>
        <v>#N/A</v>
      </c>
      <c r="AR305" s="164" t="e">
        <f t="shared" si="242"/>
        <v>#N/A</v>
      </c>
      <c r="AS305" s="165" t="e">
        <f t="shared" si="243"/>
        <v>#N/A</v>
      </c>
      <c r="AT305" s="154" t="e">
        <f t="shared" si="244"/>
        <v>#N/A</v>
      </c>
      <c r="AU305" s="154" t="e">
        <f t="shared" si="245"/>
        <v>#N/A</v>
      </c>
      <c r="AV305" s="164" t="e">
        <f t="shared" si="246"/>
        <v>#N/A</v>
      </c>
      <c r="AW305" s="165" t="e">
        <f t="shared" si="247"/>
        <v>#N/A</v>
      </c>
      <c r="AX305" s="154" t="e">
        <f t="shared" si="248"/>
        <v>#N/A</v>
      </c>
      <c r="AY305" s="154" t="e">
        <f t="shared" si="249"/>
        <v>#N/A</v>
      </c>
      <c r="AZ305" s="164" t="e">
        <f t="shared" si="250"/>
        <v>#N/A</v>
      </c>
      <c r="BA305" s="165" t="e">
        <f t="shared" si="251"/>
        <v>#N/A</v>
      </c>
      <c r="BB305" s="154" t="e">
        <f t="shared" si="252"/>
        <v>#N/A</v>
      </c>
      <c r="BC305" s="155" t="e">
        <f t="shared" si="253"/>
        <v>#N/A</v>
      </c>
      <c r="BD305" s="153" t="e">
        <f t="shared" si="254"/>
        <v>#N/A</v>
      </c>
      <c r="BE305" s="154" t="e">
        <f t="shared" si="255"/>
        <v>#N/A</v>
      </c>
      <c r="BF305" s="164" t="e">
        <f t="shared" si="256"/>
        <v>#N/A</v>
      </c>
      <c r="BG305" s="165" t="e">
        <f t="shared" si="257"/>
        <v>#N/A</v>
      </c>
      <c r="BH305" s="154" t="e">
        <f t="shared" si="258"/>
        <v>#N/A</v>
      </c>
      <c r="BI305" s="154" t="e">
        <f t="shared" si="259"/>
        <v>#N/A</v>
      </c>
      <c r="BJ305" s="164" t="e">
        <f t="shared" si="260"/>
        <v>#N/A</v>
      </c>
      <c r="BK305" s="165" t="e">
        <f t="shared" si="261"/>
        <v>#N/A</v>
      </c>
      <c r="BL305" s="154" t="e">
        <f t="shared" si="262"/>
        <v>#N/A</v>
      </c>
      <c r="BM305" s="154" t="e">
        <f t="shared" si="263"/>
        <v>#N/A</v>
      </c>
      <c r="BN305" s="164" t="e">
        <f t="shared" si="264"/>
        <v>#N/A</v>
      </c>
      <c r="BO305" s="165" t="e">
        <f t="shared" si="265"/>
        <v>#N/A</v>
      </c>
      <c r="BP305" s="154" t="e">
        <f t="shared" si="266"/>
        <v>#N/A</v>
      </c>
      <c r="BQ305" s="155" t="e">
        <f t="shared" si="267"/>
        <v>#N/A</v>
      </c>
      <c r="BR305" s="153" t="e">
        <f t="shared" si="268"/>
        <v>#N/A</v>
      </c>
      <c r="BS305" s="154" t="e">
        <f t="shared" si="269"/>
        <v>#N/A</v>
      </c>
      <c r="BT305" s="164" t="e">
        <f t="shared" si="270"/>
        <v>#N/A</v>
      </c>
      <c r="BU305" s="165" t="e">
        <f t="shared" si="271"/>
        <v>#N/A</v>
      </c>
      <c r="BV305" s="154" t="e">
        <f t="shared" si="272"/>
        <v>#N/A</v>
      </c>
      <c r="BW305" s="154" t="e">
        <f t="shared" si="273"/>
        <v>#N/A</v>
      </c>
      <c r="BX305" s="164" t="e">
        <f t="shared" si="274"/>
        <v>#N/A</v>
      </c>
      <c r="BY305" s="165" t="e">
        <f t="shared" si="275"/>
        <v>#N/A</v>
      </c>
      <c r="BZ305" s="154" t="e">
        <f t="shared" si="276"/>
        <v>#N/A</v>
      </c>
      <c r="CA305" s="154" t="e">
        <f t="shared" si="277"/>
        <v>#N/A</v>
      </c>
      <c r="CB305" s="164" t="e">
        <f t="shared" si="278"/>
        <v>#N/A</v>
      </c>
      <c r="CC305" s="165" t="e">
        <f t="shared" si="279"/>
        <v>#N/A</v>
      </c>
      <c r="CD305" s="154" t="e">
        <f t="shared" si="280"/>
        <v>#N/A</v>
      </c>
      <c r="CE305" s="155" t="e">
        <f t="shared" si="281"/>
        <v>#N/A</v>
      </c>
    </row>
    <row r="306" spans="2:83" s="59" customFormat="1" hidden="1" x14ac:dyDescent="0.2">
      <c r="B306" s="59" t="e">
        <f t="shared" si="216"/>
        <v>#N/A</v>
      </c>
      <c r="C306" s="67" t="e">
        <f t="shared" si="214"/>
        <v>#N/A</v>
      </c>
      <c r="D306" s="67"/>
      <c r="E306" s="67" t="e">
        <f>IF(C306&lt;&gt;" ",$B$9, " ")</f>
        <v>#N/A</v>
      </c>
      <c r="F306" s="68" t="e">
        <f>IF(C306&lt;&gt;" ",((10.4394*(($C306^1.852)/(($B$59^1.852)*(VLOOKUP($B$17,'Hidden Data'!$A$4:$E$17,(IF($B$18="SCH 40",3,IF($B$18="SCH 80",4,5))))^4.8655))*$B$16))+IF($B$15&lt;2,0,(10.4394*((($C$19/100*$C306)^1.852)/(($B$59^1.852)*(VLOOKUP($B$20,'Hidden Data'!$A$4:$E$17,(IF($B$21="SCH 40",3,IF($B$21="SCH 80",4,5))))^4.8655))*$B$19)))+IF($B$15&lt;3,0,(10.4394*((($C$22/100*$C306)^1.852)/(($B$59^1.852)*(VLOOKUP($B$23,'Hidden Data'!$A$4:$E$17,(IF($B$24="SCH 40",3,IF($B$24="SCH 80",4,5))))^4.8655))*$B$22)))+K306+L306+M306+P306+Q306+R306+S306+T306)*(1+$B$42/100), " ")</f>
        <v>#N/A</v>
      </c>
      <c r="G306" s="68" t="e">
        <f t="shared" si="215"/>
        <v>#N/A</v>
      </c>
      <c r="H306" s="68"/>
      <c r="I306" s="68" t="e">
        <f t="shared" si="217"/>
        <v>#N/A</v>
      </c>
      <c r="J306" s="68" t="e">
        <f>IF(C306&lt;&gt;" ",IF($B$48="Spider Valve",($C306/448.83*(('Spider Valve Sizing'!$B$10^2*19.64*$B$60*SQRT($B$49))/'Spider Valve Sizing'!$B$25))^2/(2*$B$60^2*(PI()/4*('Spider Valve Sizing'!$B$10/12)^2)^2*32.2),0)," ")</f>
        <v>#N/A</v>
      </c>
      <c r="K306" s="68" t="e">
        <f>IF(C306&lt;&gt;" ",(IF($B$26="No",0,(10.4394*(((1/$B$27*$C306)^1.852)/(($B$59^1.852)*(VLOOKUP($B$29,'Hidden Data'!$A$4:$E$17,(IF($B$30="SCH 40",3,IF($B$30="SCH 80",4,5))))^4.8655))*($B$28/3)))))," ")</f>
        <v>#N/A</v>
      </c>
      <c r="L306" s="67" t="e">
        <f t="shared" si="218"/>
        <v>#N/A</v>
      </c>
      <c r="M306" s="67" t="e">
        <f t="shared" si="219"/>
        <v>#N/A</v>
      </c>
      <c r="N306" s="69">
        <f>IF($B$48="Low Pressure Pipe",(IF($C306&lt;&gt;" ",($B$50*$AC$564)," ")),IF($B$48="Spider Valve",(IF($C306&lt;&gt;" ",(($B$60*(PI()/4*'Spider Valve Sizing'!$B$10^2)/144*SQRT(2*32.2*$B$49))*448.83)/(('Spider Valve Sizing'!$B$10^2*19.64*$B$60*SQRT($B$49))/'Spider Valve Sizing'!$B$25)," ")),IF(AND(OR($B$48="Non-Pressurized",$B$48="force main")=TRUE,$C$49="yes"),$F$49,NA())))</f>
        <v>30</v>
      </c>
      <c r="O306" s="68" t="e">
        <f t="shared" si="220"/>
        <v>#N/A</v>
      </c>
      <c r="P306" s="68" t="e">
        <f>IF($C306&lt;&gt;" ",IF($A$34="",0,(10.4394*((($C306*$D$34/100)^1.852)/(($B$59^1.852)*(VLOOKUP($B$34,'Hidden Data'!$A$4:$E$17,(IF($B$18="SCH 40",3,IF($B$18="SCH 80",4,5))))^4.8655))*'Hidden Data'!$E$118)))," ")</f>
        <v>#N/A</v>
      </c>
      <c r="Q306" s="68" t="e">
        <f>IF($C306&lt;&gt;" ",IF($A$35="",0,(10.4394*((($C306*$D$35/100)^1.852)/(($B$59^1.852)*(VLOOKUP($B$35,'Hidden Data'!$A$4:$E$17,(IF($B$18="SCH 40",3,IF($B$18="SCH 80",4,5))))^4.8655))*'Hidden Data'!$E$119)))," ")</f>
        <v>#N/A</v>
      </c>
      <c r="R306" s="68" t="e">
        <f>IF($C306&lt;&gt;" ",IF($A$36="",0,(10.4394*((($C306*$D$36/100)^1.852)/(($B$59^1.852)*(VLOOKUP($B$36,'Hidden Data'!$A$4:$E$17,(IF($B$18="SCH 40",3,IF($B$18="SCH 80",4,5))))^4.8655))*'Hidden Data'!$E$120)))," ")</f>
        <v>#N/A</v>
      </c>
      <c r="S306" s="68" t="e">
        <f>IF($C306&lt;&gt;" ",IF($A$37="",0,(10.4394*((($C306*$D$37/100)^1.852)/(($B$59^1.852)*(VLOOKUP($B$37,'Hidden Data'!$A$4:$E$17,(IF($B$18="SCH 40",3,IF($B$18="SCH 80",4,5))))^4.8655))*'Hidden Data'!$E$121)))," ")</f>
        <v>#N/A</v>
      </c>
      <c r="T306" s="68" t="e">
        <f>IF($C306&lt;&gt;" ",IF($A$38="",0,(10.4394*((($C306*$D$38/100)^1.852)/(($B$59^1.852)*(VLOOKUP($B$38,'Hidden Data'!$A$4:$E$17,(IF($B$18="SCH 40",3,IF($B$18="SCH 80",4,5))))^4.8655))*'Hidden Data'!$E$122)))," ")</f>
        <v>#N/A</v>
      </c>
      <c r="U306" s="67" t="e">
        <f t="shared" si="221"/>
        <v>#N/A</v>
      </c>
      <c r="V306" s="175" t="e">
        <f t="shared" si="222"/>
        <v>#N/A</v>
      </c>
      <c r="W306" s="175" t="e">
        <f t="shared" si="223"/>
        <v>#N/A</v>
      </c>
      <c r="Z306" s="141" t="e">
        <f t="shared" si="224"/>
        <v>#N/A</v>
      </c>
      <c r="AA306" s="141" t="e">
        <f t="shared" si="225"/>
        <v>#N/A</v>
      </c>
      <c r="AB306" s="153" t="e">
        <f t="shared" si="226"/>
        <v>#N/A</v>
      </c>
      <c r="AC306" s="154" t="e">
        <f t="shared" si="227"/>
        <v>#N/A</v>
      </c>
      <c r="AD306" s="164" t="e">
        <f t="shared" si="228"/>
        <v>#N/A</v>
      </c>
      <c r="AE306" s="165" t="e">
        <f t="shared" si="229"/>
        <v>#N/A</v>
      </c>
      <c r="AF306" s="154" t="e">
        <f t="shared" si="230"/>
        <v>#N/A</v>
      </c>
      <c r="AG306" s="154" t="e">
        <f t="shared" si="231"/>
        <v>#N/A</v>
      </c>
      <c r="AH306" s="164" t="e">
        <f t="shared" si="232"/>
        <v>#N/A</v>
      </c>
      <c r="AI306" s="165" t="e">
        <f t="shared" si="233"/>
        <v>#N/A</v>
      </c>
      <c r="AJ306" s="154" t="e">
        <f t="shared" si="234"/>
        <v>#N/A</v>
      </c>
      <c r="AK306" s="154" t="e">
        <f t="shared" si="235"/>
        <v>#N/A</v>
      </c>
      <c r="AL306" s="164" t="e">
        <f t="shared" si="236"/>
        <v>#N/A</v>
      </c>
      <c r="AM306" s="165" t="e">
        <f t="shared" si="237"/>
        <v>#N/A</v>
      </c>
      <c r="AN306" s="154" t="e">
        <f t="shared" si="238"/>
        <v>#N/A</v>
      </c>
      <c r="AO306" s="155" t="e">
        <f t="shared" si="239"/>
        <v>#N/A</v>
      </c>
      <c r="AP306" s="153" t="e">
        <f t="shared" si="240"/>
        <v>#N/A</v>
      </c>
      <c r="AQ306" s="154" t="e">
        <f t="shared" si="241"/>
        <v>#N/A</v>
      </c>
      <c r="AR306" s="164" t="e">
        <f t="shared" si="242"/>
        <v>#N/A</v>
      </c>
      <c r="AS306" s="165" t="e">
        <f t="shared" si="243"/>
        <v>#N/A</v>
      </c>
      <c r="AT306" s="154" t="e">
        <f t="shared" si="244"/>
        <v>#N/A</v>
      </c>
      <c r="AU306" s="154" t="e">
        <f t="shared" si="245"/>
        <v>#N/A</v>
      </c>
      <c r="AV306" s="164" t="e">
        <f t="shared" si="246"/>
        <v>#N/A</v>
      </c>
      <c r="AW306" s="165" t="e">
        <f t="shared" si="247"/>
        <v>#N/A</v>
      </c>
      <c r="AX306" s="154" t="e">
        <f t="shared" si="248"/>
        <v>#N/A</v>
      </c>
      <c r="AY306" s="154" t="e">
        <f t="shared" si="249"/>
        <v>#N/A</v>
      </c>
      <c r="AZ306" s="164" t="e">
        <f t="shared" si="250"/>
        <v>#N/A</v>
      </c>
      <c r="BA306" s="165" t="e">
        <f t="shared" si="251"/>
        <v>#N/A</v>
      </c>
      <c r="BB306" s="154" t="e">
        <f t="shared" si="252"/>
        <v>#N/A</v>
      </c>
      <c r="BC306" s="155" t="e">
        <f t="shared" si="253"/>
        <v>#N/A</v>
      </c>
      <c r="BD306" s="153" t="e">
        <f t="shared" si="254"/>
        <v>#N/A</v>
      </c>
      <c r="BE306" s="154" t="e">
        <f t="shared" si="255"/>
        <v>#N/A</v>
      </c>
      <c r="BF306" s="164" t="e">
        <f t="shared" si="256"/>
        <v>#N/A</v>
      </c>
      <c r="BG306" s="165" t="e">
        <f t="shared" si="257"/>
        <v>#N/A</v>
      </c>
      <c r="BH306" s="154" t="e">
        <f t="shared" si="258"/>
        <v>#N/A</v>
      </c>
      <c r="BI306" s="154" t="e">
        <f t="shared" si="259"/>
        <v>#N/A</v>
      </c>
      <c r="BJ306" s="164" t="e">
        <f t="shared" si="260"/>
        <v>#N/A</v>
      </c>
      <c r="BK306" s="165" t="e">
        <f t="shared" si="261"/>
        <v>#N/A</v>
      </c>
      <c r="BL306" s="154" t="e">
        <f t="shared" si="262"/>
        <v>#N/A</v>
      </c>
      <c r="BM306" s="154" t="e">
        <f t="shared" si="263"/>
        <v>#N/A</v>
      </c>
      <c r="BN306" s="164" t="e">
        <f t="shared" si="264"/>
        <v>#N/A</v>
      </c>
      <c r="BO306" s="165" t="e">
        <f t="shared" si="265"/>
        <v>#N/A</v>
      </c>
      <c r="BP306" s="154" t="e">
        <f t="shared" si="266"/>
        <v>#N/A</v>
      </c>
      <c r="BQ306" s="155" t="e">
        <f t="shared" si="267"/>
        <v>#N/A</v>
      </c>
      <c r="BR306" s="153" t="e">
        <f t="shared" si="268"/>
        <v>#N/A</v>
      </c>
      <c r="BS306" s="154" t="e">
        <f t="shared" si="269"/>
        <v>#N/A</v>
      </c>
      <c r="BT306" s="164" t="e">
        <f t="shared" si="270"/>
        <v>#N/A</v>
      </c>
      <c r="BU306" s="165" t="e">
        <f t="shared" si="271"/>
        <v>#N/A</v>
      </c>
      <c r="BV306" s="154" t="e">
        <f t="shared" si="272"/>
        <v>#N/A</v>
      </c>
      <c r="BW306" s="154" t="e">
        <f t="shared" si="273"/>
        <v>#N/A</v>
      </c>
      <c r="BX306" s="164" t="e">
        <f t="shared" si="274"/>
        <v>#N/A</v>
      </c>
      <c r="BY306" s="165" t="e">
        <f t="shared" si="275"/>
        <v>#N/A</v>
      </c>
      <c r="BZ306" s="154" t="e">
        <f t="shared" si="276"/>
        <v>#N/A</v>
      </c>
      <c r="CA306" s="154" t="e">
        <f t="shared" si="277"/>
        <v>#N/A</v>
      </c>
      <c r="CB306" s="164" t="e">
        <f t="shared" si="278"/>
        <v>#N/A</v>
      </c>
      <c r="CC306" s="165" t="e">
        <f t="shared" si="279"/>
        <v>#N/A</v>
      </c>
      <c r="CD306" s="154" t="e">
        <f t="shared" si="280"/>
        <v>#N/A</v>
      </c>
      <c r="CE306" s="155" t="e">
        <f t="shared" si="281"/>
        <v>#N/A</v>
      </c>
    </row>
    <row r="307" spans="2:83" s="59" customFormat="1" hidden="1" x14ac:dyDescent="0.2">
      <c r="B307" s="59" t="e">
        <f t="shared" si="216"/>
        <v>#N/A</v>
      </c>
      <c r="C307" s="67" t="e">
        <f t="shared" si="214"/>
        <v>#N/A</v>
      </c>
      <c r="D307" s="67"/>
      <c r="E307" s="67" t="e">
        <f>IF(C307&lt;&gt;" ",$B$9, " ")</f>
        <v>#N/A</v>
      </c>
      <c r="F307" s="68" t="e">
        <f>IF(C307&lt;&gt;" ",((10.4394*(($C307^1.852)/(($B$59^1.852)*(VLOOKUP($B$17,'Hidden Data'!$A$4:$E$17,(IF($B$18="SCH 40",3,IF($B$18="SCH 80",4,5))))^4.8655))*$B$16))+IF($B$15&lt;2,0,(10.4394*((($C$19/100*$C307)^1.852)/(($B$59^1.852)*(VLOOKUP($B$20,'Hidden Data'!$A$4:$E$17,(IF($B$21="SCH 40",3,IF($B$21="SCH 80",4,5))))^4.8655))*$B$19)))+IF($B$15&lt;3,0,(10.4394*((($C$22/100*$C307)^1.852)/(($B$59^1.852)*(VLOOKUP($B$23,'Hidden Data'!$A$4:$E$17,(IF($B$24="SCH 40",3,IF($B$24="SCH 80",4,5))))^4.8655))*$B$22)))+K307+L307+M307+P307+Q307+R307+S307+T307)*(1+$B$42/100), " ")</f>
        <v>#N/A</v>
      </c>
      <c r="G307" s="68" t="e">
        <f t="shared" si="215"/>
        <v>#N/A</v>
      </c>
      <c r="H307" s="68"/>
      <c r="I307" s="68" t="e">
        <f t="shared" si="217"/>
        <v>#N/A</v>
      </c>
      <c r="J307" s="68" t="e">
        <f>IF(C307&lt;&gt;" ",IF($B$48="Spider Valve",($C307/448.83*(('Spider Valve Sizing'!$B$10^2*19.64*$B$60*SQRT($B$49))/'Spider Valve Sizing'!$B$25))^2/(2*$B$60^2*(PI()/4*('Spider Valve Sizing'!$B$10/12)^2)^2*32.2),0)," ")</f>
        <v>#N/A</v>
      </c>
      <c r="K307" s="68" t="e">
        <f>IF(C307&lt;&gt;" ",(IF($B$26="No",0,(10.4394*(((1/$B$27*$C307)^1.852)/(($B$59^1.852)*(VLOOKUP($B$29,'Hidden Data'!$A$4:$E$17,(IF($B$30="SCH 40",3,IF($B$30="SCH 80",4,5))))^4.8655))*($B$28/3)))))," ")</f>
        <v>#N/A</v>
      </c>
      <c r="L307" s="67" t="e">
        <f t="shared" si="218"/>
        <v>#N/A</v>
      </c>
      <c r="M307" s="67" t="e">
        <f t="shared" si="219"/>
        <v>#N/A</v>
      </c>
      <c r="N307" s="69">
        <f>IF($B$48="Low Pressure Pipe",(IF($C307&lt;&gt;" ",($B$50*$AC$564)," ")),IF($B$48="Spider Valve",(IF($C307&lt;&gt;" ",(($B$60*(PI()/4*'Spider Valve Sizing'!$B$10^2)/144*SQRT(2*32.2*$B$49))*448.83)/(('Spider Valve Sizing'!$B$10^2*19.64*$B$60*SQRT($B$49))/'Spider Valve Sizing'!$B$25)," ")),IF(AND(OR($B$48="Non-Pressurized",$B$48="force main")=TRUE,$C$49="yes"),$F$49,NA())))</f>
        <v>30</v>
      </c>
      <c r="O307" s="68" t="e">
        <f t="shared" si="220"/>
        <v>#N/A</v>
      </c>
      <c r="P307" s="68" t="e">
        <f>IF($C307&lt;&gt;" ",IF($A$34="",0,(10.4394*((($C307*$D$34/100)^1.852)/(($B$59^1.852)*(VLOOKUP($B$34,'Hidden Data'!$A$4:$E$17,(IF($B$18="SCH 40",3,IF($B$18="SCH 80",4,5))))^4.8655))*'Hidden Data'!$E$118)))," ")</f>
        <v>#N/A</v>
      </c>
      <c r="Q307" s="68" t="e">
        <f>IF($C307&lt;&gt;" ",IF($A$35="",0,(10.4394*((($C307*$D$35/100)^1.852)/(($B$59^1.852)*(VLOOKUP($B$35,'Hidden Data'!$A$4:$E$17,(IF($B$18="SCH 40",3,IF($B$18="SCH 80",4,5))))^4.8655))*'Hidden Data'!$E$119)))," ")</f>
        <v>#N/A</v>
      </c>
      <c r="R307" s="68" t="e">
        <f>IF($C307&lt;&gt;" ",IF($A$36="",0,(10.4394*((($C307*$D$36/100)^1.852)/(($B$59^1.852)*(VLOOKUP($B$36,'Hidden Data'!$A$4:$E$17,(IF($B$18="SCH 40",3,IF($B$18="SCH 80",4,5))))^4.8655))*'Hidden Data'!$E$120)))," ")</f>
        <v>#N/A</v>
      </c>
      <c r="S307" s="68" t="e">
        <f>IF($C307&lt;&gt;" ",IF($A$37="",0,(10.4394*((($C307*$D$37/100)^1.852)/(($B$59^1.852)*(VLOOKUP($B$37,'Hidden Data'!$A$4:$E$17,(IF($B$18="SCH 40",3,IF($B$18="SCH 80",4,5))))^4.8655))*'Hidden Data'!$E$121)))," ")</f>
        <v>#N/A</v>
      </c>
      <c r="T307" s="68" t="e">
        <f>IF($C307&lt;&gt;" ",IF($A$38="",0,(10.4394*((($C307*$D$38/100)^1.852)/(($B$59^1.852)*(VLOOKUP($B$38,'Hidden Data'!$A$4:$E$17,(IF($B$18="SCH 40",3,IF($B$18="SCH 80",4,5))))^4.8655))*'Hidden Data'!$E$122)))," ")</f>
        <v>#N/A</v>
      </c>
      <c r="U307" s="67" t="e">
        <f t="shared" si="221"/>
        <v>#N/A</v>
      </c>
      <c r="V307" s="175" t="e">
        <f t="shared" si="222"/>
        <v>#N/A</v>
      </c>
      <c r="W307" s="175" t="e">
        <f t="shared" si="223"/>
        <v>#N/A</v>
      </c>
      <c r="Z307" s="141" t="e">
        <f t="shared" si="224"/>
        <v>#N/A</v>
      </c>
      <c r="AA307" s="141" t="e">
        <f t="shared" si="225"/>
        <v>#N/A</v>
      </c>
      <c r="AB307" s="153" t="e">
        <f t="shared" si="226"/>
        <v>#N/A</v>
      </c>
      <c r="AC307" s="154" t="e">
        <f t="shared" si="227"/>
        <v>#N/A</v>
      </c>
      <c r="AD307" s="164" t="e">
        <f t="shared" si="228"/>
        <v>#N/A</v>
      </c>
      <c r="AE307" s="165" t="e">
        <f t="shared" si="229"/>
        <v>#N/A</v>
      </c>
      <c r="AF307" s="154" t="e">
        <f t="shared" si="230"/>
        <v>#N/A</v>
      </c>
      <c r="AG307" s="154" t="e">
        <f t="shared" si="231"/>
        <v>#N/A</v>
      </c>
      <c r="AH307" s="164" t="e">
        <f t="shared" si="232"/>
        <v>#N/A</v>
      </c>
      <c r="AI307" s="165" t="e">
        <f t="shared" si="233"/>
        <v>#N/A</v>
      </c>
      <c r="AJ307" s="154" t="e">
        <f t="shared" si="234"/>
        <v>#N/A</v>
      </c>
      <c r="AK307" s="154" t="e">
        <f t="shared" si="235"/>
        <v>#N/A</v>
      </c>
      <c r="AL307" s="164" t="e">
        <f t="shared" si="236"/>
        <v>#N/A</v>
      </c>
      <c r="AM307" s="165" t="e">
        <f t="shared" si="237"/>
        <v>#N/A</v>
      </c>
      <c r="AN307" s="154" t="e">
        <f t="shared" si="238"/>
        <v>#N/A</v>
      </c>
      <c r="AO307" s="155" t="e">
        <f t="shared" si="239"/>
        <v>#N/A</v>
      </c>
      <c r="AP307" s="153" t="e">
        <f t="shared" si="240"/>
        <v>#N/A</v>
      </c>
      <c r="AQ307" s="154" t="e">
        <f t="shared" si="241"/>
        <v>#N/A</v>
      </c>
      <c r="AR307" s="164" t="e">
        <f t="shared" si="242"/>
        <v>#N/A</v>
      </c>
      <c r="AS307" s="165" t="e">
        <f t="shared" si="243"/>
        <v>#N/A</v>
      </c>
      <c r="AT307" s="154" t="e">
        <f t="shared" si="244"/>
        <v>#N/A</v>
      </c>
      <c r="AU307" s="154" t="e">
        <f t="shared" si="245"/>
        <v>#N/A</v>
      </c>
      <c r="AV307" s="164" t="e">
        <f t="shared" si="246"/>
        <v>#N/A</v>
      </c>
      <c r="AW307" s="165" t="e">
        <f t="shared" si="247"/>
        <v>#N/A</v>
      </c>
      <c r="AX307" s="154" t="e">
        <f t="shared" si="248"/>
        <v>#N/A</v>
      </c>
      <c r="AY307" s="154" t="e">
        <f t="shared" si="249"/>
        <v>#N/A</v>
      </c>
      <c r="AZ307" s="164" t="e">
        <f t="shared" si="250"/>
        <v>#N/A</v>
      </c>
      <c r="BA307" s="165" t="e">
        <f t="shared" si="251"/>
        <v>#N/A</v>
      </c>
      <c r="BB307" s="154" t="e">
        <f t="shared" si="252"/>
        <v>#N/A</v>
      </c>
      <c r="BC307" s="155" t="e">
        <f t="shared" si="253"/>
        <v>#N/A</v>
      </c>
      <c r="BD307" s="153" t="e">
        <f t="shared" si="254"/>
        <v>#N/A</v>
      </c>
      <c r="BE307" s="154" t="e">
        <f t="shared" si="255"/>
        <v>#N/A</v>
      </c>
      <c r="BF307" s="164" t="e">
        <f t="shared" si="256"/>
        <v>#N/A</v>
      </c>
      <c r="BG307" s="165" t="e">
        <f t="shared" si="257"/>
        <v>#N/A</v>
      </c>
      <c r="BH307" s="154" t="e">
        <f t="shared" si="258"/>
        <v>#N/A</v>
      </c>
      <c r="BI307" s="154" t="e">
        <f t="shared" si="259"/>
        <v>#N/A</v>
      </c>
      <c r="BJ307" s="164" t="e">
        <f t="shared" si="260"/>
        <v>#N/A</v>
      </c>
      <c r="BK307" s="165" t="e">
        <f t="shared" si="261"/>
        <v>#N/A</v>
      </c>
      <c r="BL307" s="154" t="e">
        <f t="shared" si="262"/>
        <v>#N/A</v>
      </c>
      <c r="BM307" s="154" t="e">
        <f t="shared" si="263"/>
        <v>#N/A</v>
      </c>
      <c r="BN307" s="164" t="e">
        <f t="shared" si="264"/>
        <v>#N/A</v>
      </c>
      <c r="BO307" s="165" t="e">
        <f t="shared" si="265"/>
        <v>#N/A</v>
      </c>
      <c r="BP307" s="154" t="e">
        <f t="shared" si="266"/>
        <v>#N/A</v>
      </c>
      <c r="BQ307" s="155" t="e">
        <f t="shared" si="267"/>
        <v>#N/A</v>
      </c>
      <c r="BR307" s="153" t="e">
        <f t="shared" si="268"/>
        <v>#N/A</v>
      </c>
      <c r="BS307" s="154" t="e">
        <f t="shared" si="269"/>
        <v>#N/A</v>
      </c>
      <c r="BT307" s="164" t="e">
        <f t="shared" si="270"/>
        <v>#N/A</v>
      </c>
      <c r="BU307" s="165" t="e">
        <f t="shared" si="271"/>
        <v>#N/A</v>
      </c>
      <c r="BV307" s="154" t="e">
        <f t="shared" si="272"/>
        <v>#N/A</v>
      </c>
      <c r="BW307" s="154" t="e">
        <f t="shared" si="273"/>
        <v>#N/A</v>
      </c>
      <c r="BX307" s="164" t="e">
        <f t="shared" si="274"/>
        <v>#N/A</v>
      </c>
      <c r="BY307" s="165" t="e">
        <f t="shared" si="275"/>
        <v>#N/A</v>
      </c>
      <c r="BZ307" s="154" t="e">
        <f t="shared" si="276"/>
        <v>#N/A</v>
      </c>
      <c r="CA307" s="154" t="e">
        <f t="shared" si="277"/>
        <v>#N/A</v>
      </c>
      <c r="CB307" s="164" t="e">
        <f t="shared" si="278"/>
        <v>#N/A</v>
      </c>
      <c r="CC307" s="165" t="e">
        <f t="shared" si="279"/>
        <v>#N/A</v>
      </c>
      <c r="CD307" s="154" t="e">
        <f t="shared" si="280"/>
        <v>#N/A</v>
      </c>
      <c r="CE307" s="155" t="e">
        <f t="shared" si="281"/>
        <v>#N/A</v>
      </c>
    </row>
    <row r="308" spans="2:83" s="59" customFormat="1" hidden="1" x14ac:dyDescent="0.2">
      <c r="B308" s="59" t="e">
        <f t="shared" si="216"/>
        <v>#N/A</v>
      </c>
      <c r="C308" s="67" t="e">
        <f t="shared" si="214"/>
        <v>#N/A</v>
      </c>
      <c r="D308" s="67"/>
      <c r="E308" s="67" t="e">
        <f>IF(C308&lt;&gt;" ",$B$9, " ")</f>
        <v>#N/A</v>
      </c>
      <c r="F308" s="68" t="e">
        <f>IF(C308&lt;&gt;" ",((10.4394*(($C308^1.852)/(($B$59^1.852)*(VLOOKUP($B$17,'Hidden Data'!$A$4:$E$17,(IF($B$18="SCH 40",3,IF($B$18="SCH 80",4,5))))^4.8655))*$B$16))+IF($B$15&lt;2,0,(10.4394*((($C$19/100*$C308)^1.852)/(($B$59^1.852)*(VLOOKUP($B$20,'Hidden Data'!$A$4:$E$17,(IF($B$21="SCH 40",3,IF($B$21="SCH 80",4,5))))^4.8655))*$B$19)))+IF($B$15&lt;3,0,(10.4394*((($C$22/100*$C308)^1.852)/(($B$59^1.852)*(VLOOKUP($B$23,'Hidden Data'!$A$4:$E$17,(IF($B$24="SCH 40",3,IF($B$24="SCH 80",4,5))))^4.8655))*$B$22)))+K308+L308+M308+P308+Q308+R308+S308+T308)*(1+$B$42/100), " ")</f>
        <v>#N/A</v>
      </c>
      <c r="G308" s="68" t="e">
        <f t="shared" si="215"/>
        <v>#N/A</v>
      </c>
      <c r="H308" s="68"/>
      <c r="I308" s="68" t="e">
        <f t="shared" si="217"/>
        <v>#N/A</v>
      </c>
      <c r="J308" s="68" t="e">
        <f>IF(C308&lt;&gt;" ",IF($B$48="Spider Valve",($C308/448.83*(('Spider Valve Sizing'!$B$10^2*19.64*$B$60*SQRT($B$49))/'Spider Valve Sizing'!$B$25))^2/(2*$B$60^2*(PI()/4*('Spider Valve Sizing'!$B$10/12)^2)^2*32.2),0)," ")</f>
        <v>#N/A</v>
      </c>
      <c r="K308" s="68" t="e">
        <f>IF(C308&lt;&gt;" ",(IF($B$26="No",0,(10.4394*(((1/$B$27*$C308)^1.852)/(($B$59^1.852)*(VLOOKUP($B$29,'Hidden Data'!$A$4:$E$17,(IF($B$30="SCH 40",3,IF($B$30="SCH 80",4,5))))^4.8655))*($B$28/3)))))," ")</f>
        <v>#N/A</v>
      </c>
      <c r="L308" s="67" t="e">
        <f t="shared" si="218"/>
        <v>#N/A</v>
      </c>
      <c r="M308" s="67" t="e">
        <f t="shared" si="219"/>
        <v>#N/A</v>
      </c>
      <c r="N308" s="69">
        <f>IF($B$48="Low Pressure Pipe",(IF($C308&lt;&gt;" ",($B$50*$AC$564)," ")),IF($B$48="Spider Valve",(IF($C308&lt;&gt;" ",(($B$60*(PI()/4*'Spider Valve Sizing'!$B$10^2)/144*SQRT(2*32.2*$B$49))*448.83)/(('Spider Valve Sizing'!$B$10^2*19.64*$B$60*SQRT($B$49))/'Spider Valve Sizing'!$B$25)," ")),IF(AND(OR($B$48="Non-Pressurized",$B$48="force main")=TRUE,$C$49="yes"),$F$49,NA())))</f>
        <v>30</v>
      </c>
      <c r="O308" s="68" t="e">
        <f t="shared" si="220"/>
        <v>#N/A</v>
      </c>
      <c r="P308" s="68" t="e">
        <f>IF($C308&lt;&gt;" ",IF($A$34="",0,(10.4394*((($C308*$D$34/100)^1.852)/(($B$59^1.852)*(VLOOKUP($B$34,'Hidden Data'!$A$4:$E$17,(IF($B$18="SCH 40",3,IF($B$18="SCH 80",4,5))))^4.8655))*'Hidden Data'!$E$118)))," ")</f>
        <v>#N/A</v>
      </c>
      <c r="Q308" s="68" t="e">
        <f>IF($C308&lt;&gt;" ",IF($A$35="",0,(10.4394*((($C308*$D$35/100)^1.852)/(($B$59^1.852)*(VLOOKUP($B$35,'Hidden Data'!$A$4:$E$17,(IF($B$18="SCH 40",3,IF($B$18="SCH 80",4,5))))^4.8655))*'Hidden Data'!$E$119)))," ")</f>
        <v>#N/A</v>
      </c>
      <c r="R308" s="68" t="e">
        <f>IF($C308&lt;&gt;" ",IF($A$36="",0,(10.4394*((($C308*$D$36/100)^1.852)/(($B$59^1.852)*(VLOOKUP($B$36,'Hidden Data'!$A$4:$E$17,(IF($B$18="SCH 40",3,IF($B$18="SCH 80",4,5))))^4.8655))*'Hidden Data'!$E$120)))," ")</f>
        <v>#N/A</v>
      </c>
      <c r="S308" s="68" t="e">
        <f>IF($C308&lt;&gt;" ",IF($A$37="",0,(10.4394*((($C308*$D$37/100)^1.852)/(($B$59^1.852)*(VLOOKUP($B$37,'Hidden Data'!$A$4:$E$17,(IF($B$18="SCH 40",3,IF($B$18="SCH 80",4,5))))^4.8655))*'Hidden Data'!$E$121)))," ")</f>
        <v>#N/A</v>
      </c>
      <c r="T308" s="68" t="e">
        <f>IF($C308&lt;&gt;" ",IF($A$38="",0,(10.4394*((($C308*$D$38/100)^1.852)/(($B$59^1.852)*(VLOOKUP($B$38,'Hidden Data'!$A$4:$E$17,(IF($B$18="SCH 40",3,IF($B$18="SCH 80",4,5))))^4.8655))*'Hidden Data'!$E$122)))," ")</f>
        <v>#N/A</v>
      </c>
      <c r="U308" s="67" t="e">
        <f t="shared" si="221"/>
        <v>#N/A</v>
      </c>
      <c r="V308" s="175" t="e">
        <f t="shared" si="222"/>
        <v>#N/A</v>
      </c>
      <c r="W308" s="175" t="e">
        <f t="shared" si="223"/>
        <v>#N/A</v>
      </c>
      <c r="Z308" s="141" t="e">
        <f t="shared" si="224"/>
        <v>#N/A</v>
      </c>
      <c r="AA308" s="141" t="e">
        <f t="shared" si="225"/>
        <v>#N/A</v>
      </c>
      <c r="AB308" s="153" t="e">
        <f t="shared" si="226"/>
        <v>#N/A</v>
      </c>
      <c r="AC308" s="154" t="e">
        <f t="shared" si="227"/>
        <v>#N/A</v>
      </c>
      <c r="AD308" s="164" t="e">
        <f t="shared" si="228"/>
        <v>#N/A</v>
      </c>
      <c r="AE308" s="165" t="e">
        <f t="shared" si="229"/>
        <v>#N/A</v>
      </c>
      <c r="AF308" s="154" t="e">
        <f t="shared" si="230"/>
        <v>#N/A</v>
      </c>
      <c r="AG308" s="154" t="e">
        <f t="shared" si="231"/>
        <v>#N/A</v>
      </c>
      <c r="AH308" s="164" t="e">
        <f t="shared" si="232"/>
        <v>#N/A</v>
      </c>
      <c r="AI308" s="165" t="e">
        <f t="shared" si="233"/>
        <v>#N/A</v>
      </c>
      <c r="AJ308" s="154" t="e">
        <f t="shared" si="234"/>
        <v>#N/A</v>
      </c>
      <c r="AK308" s="154" t="e">
        <f t="shared" si="235"/>
        <v>#N/A</v>
      </c>
      <c r="AL308" s="164" t="e">
        <f t="shared" si="236"/>
        <v>#N/A</v>
      </c>
      <c r="AM308" s="165" t="e">
        <f t="shared" si="237"/>
        <v>#N/A</v>
      </c>
      <c r="AN308" s="154" t="e">
        <f t="shared" si="238"/>
        <v>#N/A</v>
      </c>
      <c r="AO308" s="155" t="e">
        <f t="shared" si="239"/>
        <v>#N/A</v>
      </c>
      <c r="AP308" s="153" t="e">
        <f t="shared" si="240"/>
        <v>#N/A</v>
      </c>
      <c r="AQ308" s="154" t="e">
        <f t="shared" si="241"/>
        <v>#N/A</v>
      </c>
      <c r="AR308" s="164" t="e">
        <f t="shared" si="242"/>
        <v>#N/A</v>
      </c>
      <c r="AS308" s="165" t="e">
        <f t="shared" si="243"/>
        <v>#N/A</v>
      </c>
      <c r="AT308" s="154" t="e">
        <f t="shared" si="244"/>
        <v>#N/A</v>
      </c>
      <c r="AU308" s="154" t="e">
        <f t="shared" si="245"/>
        <v>#N/A</v>
      </c>
      <c r="AV308" s="164" t="e">
        <f t="shared" si="246"/>
        <v>#N/A</v>
      </c>
      <c r="AW308" s="165" t="e">
        <f t="shared" si="247"/>
        <v>#N/A</v>
      </c>
      <c r="AX308" s="154" t="e">
        <f t="shared" si="248"/>
        <v>#N/A</v>
      </c>
      <c r="AY308" s="154" t="e">
        <f t="shared" si="249"/>
        <v>#N/A</v>
      </c>
      <c r="AZ308" s="164" t="e">
        <f t="shared" si="250"/>
        <v>#N/A</v>
      </c>
      <c r="BA308" s="165" t="e">
        <f t="shared" si="251"/>
        <v>#N/A</v>
      </c>
      <c r="BB308" s="154" t="e">
        <f t="shared" si="252"/>
        <v>#N/A</v>
      </c>
      <c r="BC308" s="155" t="e">
        <f t="shared" si="253"/>
        <v>#N/A</v>
      </c>
      <c r="BD308" s="153" t="e">
        <f t="shared" si="254"/>
        <v>#N/A</v>
      </c>
      <c r="BE308" s="154" t="e">
        <f t="shared" si="255"/>
        <v>#N/A</v>
      </c>
      <c r="BF308" s="164" t="e">
        <f t="shared" si="256"/>
        <v>#N/A</v>
      </c>
      <c r="BG308" s="165" t="e">
        <f t="shared" si="257"/>
        <v>#N/A</v>
      </c>
      <c r="BH308" s="154" t="e">
        <f t="shared" si="258"/>
        <v>#N/A</v>
      </c>
      <c r="BI308" s="154" t="e">
        <f t="shared" si="259"/>
        <v>#N/A</v>
      </c>
      <c r="BJ308" s="164" t="e">
        <f t="shared" si="260"/>
        <v>#N/A</v>
      </c>
      <c r="BK308" s="165" t="e">
        <f t="shared" si="261"/>
        <v>#N/A</v>
      </c>
      <c r="BL308" s="154" t="e">
        <f t="shared" si="262"/>
        <v>#N/A</v>
      </c>
      <c r="BM308" s="154" t="e">
        <f t="shared" si="263"/>
        <v>#N/A</v>
      </c>
      <c r="BN308" s="164" t="e">
        <f t="shared" si="264"/>
        <v>#N/A</v>
      </c>
      <c r="BO308" s="165" t="e">
        <f t="shared" si="265"/>
        <v>#N/A</v>
      </c>
      <c r="BP308" s="154" t="e">
        <f t="shared" si="266"/>
        <v>#N/A</v>
      </c>
      <c r="BQ308" s="155" t="e">
        <f t="shared" si="267"/>
        <v>#N/A</v>
      </c>
      <c r="BR308" s="153" t="e">
        <f t="shared" si="268"/>
        <v>#N/A</v>
      </c>
      <c r="BS308" s="154" t="e">
        <f t="shared" si="269"/>
        <v>#N/A</v>
      </c>
      <c r="BT308" s="164" t="e">
        <f t="shared" si="270"/>
        <v>#N/A</v>
      </c>
      <c r="BU308" s="165" t="e">
        <f t="shared" si="271"/>
        <v>#N/A</v>
      </c>
      <c r="BV308" s="154" t="e">
        <f t="shared" si="272"/>
        <v>#N/A</v>
      </c>
      <c r="BW308" s="154" t="e">
        <f t="shared" si="273"/>
        <v>#N/A</v>
      </c>
      <c r="BX308" s="164" t="e">
        <f t="shared" si="274"/>
        <v>#N/A</v>
      </c>
      <c r="BY308" s="165" t="e">
        <f t="shared" si="275"/>
        <v>#N/A</v>
      </c>
      <c r="BZ308" s="154" t="e">
        <f t="shared" si="276"/>
        <v>#N/A</v>
      </c>
      <c r="CA308" s="154" t="e">
        <f t="shared" si="277"/>
        <v>#N/A</v>
      </c>
      <c r="CB308" s="164" t="e">
        <f t="shared" si="278"/>
        <v>#N/A</v>
      </c>
      <c r="CC308" s="165" t="e">
        <f t="shared" si="279"/>
        <v>#N/A</v>
      </c>
      <c r="CD308" s="154" t="e">
        <f t="shared" si="280"/>
        <v>#N/A</v>
      </c>
      <c r="CE308" s="155" t="e">
        <f t="shared" si="281"/>
        <v>#N/A</v>
      </c>
    </row>
    <row r="309" spans="2:83" s="59" customFormat="1" hidden="1" x14ac:dyDescent="0.2">
      <c r="B309" s="59" t="e">
        <f t="shared" si="216"/>
        <v>#N/A</v>
      </c>
      <c r="C309" s="67" t="e">
        <f t="shared" si="214"/>
        <v>#N/A</v>
      </c>
      <c r="D309" s="67"/>
      <c r="E309" s="67" t="e">
        <f>IF(C309&lt;&gt;" ",$B$9, " ")</f>
        <v>#N/A</v>
      </c>
      <c r="F309" s="68" t="e">
        <f>IF(C309&lt;&gt;" ",((10.4394*(($C309^1.852)/(($B$59^1.852)*(VLOOKUP($B$17,'Hidden Data'!$A$4:$E$17,(IF($B$18="SCH 40",3,IF($B$18="SCH 80",4,5))))^4.8655))*$B$16))+IF($B$15&lt;2,0,(10.4394*((($C$19/100*$C309)^1.852)/(($B$59^1.852)*(VLOOKUP($B$20,'Hidden Data'!$A$4:$E$17,(IF($B$21="SCH 40",3,IF($B$21="SCH 80",4,5))))^4.8655))*$B$19)))+IF($B$15&lt;3,0,(10.4394*((($C$22/100*$C309)^1.852)/(($B$59^1.852)*(VLOOKUP($B$23,'Hidden Data'!$A$4:$E$17,(IF($B$24="SCH 40",3,IF($B$24="SCH 80",4,5))))^4.8655))*$B$22)))+K309+L309+M309+P309+Q309+R309+S309+T309)*(1+$B$42/100), " ")</f>
        <v>#N/A</v>
      </c>
      <c r="G309" s="68" t="e">
        <f t="shared" si="215"/>
        <v>#N/A</v>
      </c>
      <c r="H309" s="68"/>
      <c r="I309" s="68" t="e">
        <f t="shared" si="217"/>
        <v>#N/A</v>
      </c>
      <c r="J309" s="68" t="e">
        <f>IF(C309&lt;&gt;" ",IF($B$48="Spider Valve",($C309/448.83*(('Spider Valve Sizing'!$B$10^2*19.64*$B$60*SQRT($B$49))/'Spider Valve Sizing'!$B$25))^2/(2*$B$60^2*(PI()/4*('Spider Valve Sizing'!$B$10/12)^2)^2*32.2),0)," ")</f>
        <v>#N/A</v>
      </c>
      <c r="K309" s="68" t="e">
        <f>IF(C309&lt;&gt;" ",(IF($B$26="No",0,(10.4394*(((1/$B$27*$C309)^1.852)/(($B$59^1.852)*(VLOOKUP($B$29,'Hidden Data'!$A$4:$E$17,(IF($B$30="SCH 40",3,IF($B$30="SCH 80",4,5))))^4.8655))*($B$28/3)))))," ")</f>
        <v>#N/A</v>
      </c>
      <c r="L309" s="67" t="e">
        <f t="shared" si="218"/>
        <v>#N/A</v>
      </c>
      <c r="M309" s="67" t="e">
        <f t="shared" si="219"/>
        <v>#N/A</v>
      </c>
      <c r="N309" s="69">
        <f>IF($B$48="Low Pressure Pipe",(IF($C309&lt;&gt;" ",($B$50*$AC$564)," ")),IF($B$48="Spider Valve",(IF($C309&lt;&gt;" ",(($B$60*(PI()/4*'Spider Valve Sizing'!$B$10^2)/144*SQRT(2*32.2*$B$49))*448.83)/(('Spider Valve Sizing'!$B$10^2*19.64*$B$60*SQRT($B$49))/'Spider Valve Sizing'!$B$25)," ")),IF(AND(OR($B$48="Non-Pressurized",$B$48="force main")=TRUE,$C$49="yes"),$F$49,NA())))</f>
        <v>30</v>
      </c>
      <c r="O309" s="68" t="e">
        <f t="shared" si="220"/>
        <v>#N/A</v>
      </c>
      <c r="P309" s="68" t="e">
        <f>IF($C309&lt;&gt;" ",IF($A$34="",0,(10.4394*((($C309*$D$34/100)^1.852)/(($B$59^1.852)*(VLOOKUP($B$34,'Hidden Data'!$A$4:$E$17,(IF($B$18="SCH 40",3,IF($B$18="SCH 80",4,5))))^4.8655))*'Hidden Data'!$E$118)))," ")</f>
        <v>#N/A</v>
      </c>
      <c r="Q309" s="68" t="e">
        <f>IF($C309&lt;&gt;" ",IF($A$35="",0,(10.4394*((($C309*$D$35/100)^1.852)/(($B$59^1.852)*(VLOOKUP($B$35,'Hidden Data'!$A$4:$E$17,(IF($B$18="SCH 40",3,IF($B$18="SCH 80",4,5))))^4.8655))*'Hidden Data'!$E$119)))," ")</f>
        <v>#N/A</v>
      </c>
      <c r="R309" s="68" t="e">
        <f>IF($C309&lt;&gt;" ",IF($A$36="",0,(10.4394*((($C309*$D$36/100)^1.852)/(($B$59^1.852)*(VLOOKUP($B$36,'Hidden Data'!$A$4:$E$17,(IF($B$18="SCH 40",3,IF($B$18="SCH 80",4,5))))^4.8655))*'Hidden Data'!$E$120)))," ")</f>
        <v>#N/A</v>
      </c>
      <c r="S309" s="68" t="e">
        <f>IF($C309&lt;&gt;" ",IF($A$37="",0,(10.4394*((($C309*$D$37/100)^1.852)/(($B$59^1.852)*(VLOOKUP($B$37,'Hidden Data'!$A$4:$E$17,(IF($B$18="SCH 40",3,IF($B$18="SCH 80",4,5))))^4.8655))*'Hidden Data'!$E$121)))," ")</f>
        <v>#N/A</v>
      </c>
      <c r="T309" s="68" t="e">
        <f>IF($C309&lt;&gt;" ",IF($A$38="",0,(10.4394*((($C309*$D$38/100)^1.852)/(($B$59^1.852)*(VLOOKUP($B$38,'Hidden Data'!$A$4:$E$17,(IF($B$18="SCH 40",3,IF($B$18="SCH 80",4,5))))^4.8655))*'Hidden Data'!$E$122)))," ")</f>
        <v>#N/A</v>
      </c>
      <c r="U309" s="67" t="e">
        <f t="shared" si="221"/>
        <v>#N/A</v>
      </c>
      <c r="V309" s="175" t="e">
        <f t="shared" si="222"/>
        <v>#N/A</v>
      </c>
      <c r="W309" s="175" t="e">
        <f t="shared" si="223"/>
        <v>#N/A</v>
      </c>
      <c r="Z309" s="141" t="e">
        <f t="shared" si="224"/>
        <v>#N/A</v>
      </c>
      <c r="AA309" s="141" t="e">
        <f t="shared" si="225"/>
        <v>#N/A</v>
      </c>
      <c r="AB309" s="153" t="e">
        <f t="shared" si="226"/>
        <v>#N/A</v>
      </c>
      <c r="AC309" s="154" t="e">
        <f t="shared" si="227"/>
        <v>#N/A</v>
      </c>
      <c r="AD309" s="164" t="e">
        <f t="shared" si="228"/>
        <v>#N/A</v>
      </c>
      <c r="AE309" s="165" t="e">
        <f t="shared" si="229"/>
        <v>#N/A</v>
      </c>
      <c r="AF309" s="154" t="e">
        <f t="shared" si="230"/>
        <v>#N/A</v>
      </c>
      <c r="AG309" s="154" t="e">
        <f t="shared" si="231"/>
        <v>#N/A</v>
      </c>
      <c r="AH309" s="164" t="e">
        <f t="shared" si="232"/>
        <v>#N/A</v>
      </c>
      <c r="AI309" s="165" t="e">
        <f t="shared" si="233"/>
        <v>#N/A</v>
      </c>
      <c r="AJ309" s="154" t="e">
        <f t="shared" si="234"/>
        <v>#N/A</v>
      </c>
      <c r="AK309" s="154" t="e">
        <f t="shared" si="235"/>
        <v>#N/A</v>
      </c>
      <c r="AL309" s="164" t="e">
        <f t="shared" si="236"/>
        <v>#N/A</v>
      </c>
      <c r="AM309" s="165" t="e">
        <f t="shared" si="237"/>
        <v>#N/A</v>
      </c>
      <c r="AN309" s="154" t="e">
        <f t="shared" si="238"/>
        <v>#N/A</v>
      </c>
      <c r="AO309" s="155" t="e">
        <f t="shared" si="239"/>
        <v>#N/A</v>
      </c>
      <c r="AP309" s="153" t="e">
        <f t="shared" si="240"/>
        <v>#N/A</v>
      </c>
      <c r="AQ309" s="154" t="e">
        <f t="shared" si="241"/>
        <v>#N/A</v>
      </c>
      <c r="AR309" s="164" t="e">
        <f t="shared" si="242"/>
        <v>#N/A</v>
      </c>
      <c r="AS309" s="165" t="e">
        <f t="shared" si="243"/>
        <v>#N/A</v>
      </c>
      <c r="AT309" s="154" t="e">
        <f t="shared" si="244"/>
        <v>#N/A</v>
      </c>
      <c r="AU309" s="154" t="e">
        <f t="shared" si="245"/>
        <v>#N/A</v>
      </c>
      <c r="AV309" s="164" t="e">
        <f t="shared" si="246"/>
        <v>#N/A</v>
      </c>
      <c r="AW309" s="165" t="e">
        <f t="shared" si="247"/>
        <v>#N/A</v>
      </c>
      <c r="AX309" s="154" t="e">
        <f t="shared" si="248"/>
        <v>#N/A</v>
      </c>
      <c r="AY309" s="154" t="e">
        <f t="shared" si="249"/>
        <v>#N/A</v>
      </c>
      <c r="AZ309" s="164" t="e">
        <f t="shared" si="250"/>
        <v>#N/A</v>
      </c>
      <c r="BA309" s="165" t="e">
        <f t="shared" si="251"/>
        <v>#N/A</v>
      </c>
      <c r="BB309" s="154" t="e">
        <f t="shared" si="252"/>
        <v>#N/A</v>
      </c>
      <c r="BC309" s="155" t="e">
        <f t="shared" si="253"/>
        <v>#N/A</v>
      </c>
      <c r="BD309" s="153" t="e">
        <f t="shared" si="254"/>
        <v>#N/A</v>
      </c>
      <c r="BE309" s="154" t="e">
        <f t="shared" si="255"/>
        <v>#N/A</v>
      </c>
      <c r="BF309" s="164" t="e">
        <f t="shared" si="256"/>
        <v>#N/A</v>
      </c>
      <c r="BG309" s="165" t="e">
        <f t="shared" si="257"/>
        <v>#N/A</v>
      </c>
      <c r="BH309" s="154" t="e">
        <f t="shared" si="258"/>
        <v>#N/A</v>
      </c>
      <c r="BI309" s="154" t="e">
        <f t="shared" si="259"/>
        <v>#N/A</v>
      </c>
      <c r="BJ309" s="164" t="e">
        <f t="shared" si="260"/>
        <v>#N/A</v>
      </c>
      <c r="BK309" s="165" t="e">
        <f t="shared" si="261"/>
        <v>#N/A</v>
      </c>
      <c r="BL309" s="154" t="e">
        <f t="shared" si="262"/>
        <v>#N/A</v>
      </c>
      <c r="BM309" s="154" t="e">
        <f t="shared" si="263"/>
        <v>#N/A</v>
      </c>
      <c r="BN309" s="164" t="e">
        <f t="shared" si="264"/>
        <v>#N/A</v>
      </c>
      <c r="BO309" s="165" t="e">
        <f t="shared" si="265"/>
        <v>#N/A</v>
      </c>
      <c r="BP309" s="154" t="e">
        <f t="shared" si="266"/>
        <v>#N/A</v>
      </c>
      <c r="BQ309" s="155" t="e">
        <f t="shared" si="267"/>
        <v>#N/A</v>
      </c>
      <c r="BR309" s="153" t="e">
        <f t="shared" si="268"/>
        <v>#N/A</v>
      </c>
      <c r="BS309" s="154" t="e">
        <f t="shared" si="269"/>
        <v>#N/A</v>
      </c>
      <c r="BT309" s="164" t="e">
        <f t="shared" si="270"/>
        <v>#N/A</v>
      </c>
      <c r="BU309" s="165" t="e">
        <f t="shared" si="271"/>
        <v>#N/A</v>
      </c>
      <c r="BV309" s="154" t="e">
        <f t="shared" si="272"/>
        <v>#N/A</v>
      </c>
      <c r="BW309" s="154" t="e">
        <f t="shared" si="273"/>
        <v>#N/A</v>
      </c>
      <c r="BX309" s="164" t="e">
        <f t="shared" si="274"/>
        <v>#N/A</v>
      </c>
      <c r="BY309" s="165" t="e">
        <f t="shared" si="275"/>
        <v>#N/A</v>
      </c>
      <c r="BZ309" s="154" t="e">
        <f t="shared" si="276"/>
        <v>#N/A</v>
      </c>
      <c r="CA309" s="154" t="e">
        <f t="shared" si="277"/>
        <v>#N/A</v>
      </c>
      <c r="CB309" s="164" t="e">
        <f t="shared" si="278"/>
        <v>#N/A</v>
      </c>
      <c r="CC309" s="165" t="e">
        <f t="shared" si="279"/>
        <v>#N/A</v>
      </c>
      <c r="CD309" s="154" t="e">
        <f t="shared" si="280"/>
        <v>#N/A</v>
      </c>
      <c r="CE309" s="155" t="e">
        <f t="shared" si="281"/>
        <v>#N/A</v>
      </c>
    </row>
    <row r="310" spans="2:83" s="59" customFormat="1" hidden="1" x14ac:dyDescent="0.2">
      <c r="B310" s="59" t="e">
        <f t="shared" si="216"/>
        <v>#N/A</v>
      </c>
      <c r="C310" s="67" t="e">
        <f t="shared" si="214"/>
        <v>#N/A</v>
      </c>
      <c r="D310" s="67"/>
      <c r="E310" s="67" t="e">
        <f>IF(C310&lt;&gt;" ",$B$9, " ")</f>
        <v>#N/A</v>
      </c>
      <c r="F310" s="68" t="e">
        <f>IF(C310&lt;&gt;" ",((10.4394*(($C310^1.852)/(($B$59^1.852)*(VLOOKUP($B$17,'Hidden Data'!$A$4:$E$17,(IF($B$18="SCH 40",3,IF($B$18="SCH 80",4,5))))^4.8655))*$B$16))+IF($B$15&lt;2,0,(10.4394*((($C$19/100*$C310)^1.852)/(($B$59^1.852)*(VLOOKUP($B$20,'Hidden Data'!$A$4:$E$17,(IF($B$21="SCH 40",3,IF($B$21="SCH 80",4,5))))^4.8655))*$B$19)))+IF($B$15&lt;3,0,(10.4394*((($C$22/100*$C310)^1.852)/(($B$59^1.852)*(VLOOKUP($B$23,'Hidden Data'!$A$4:$E$17,(IF($B$24="SCH 40",3,IF($B$24="SCH 80",4,5))))^4.8655))*$B$22)))+K310+L310+M310+P310+Q310+R310+S310+T310)*(1+$B$42/100), " ")</f>
        <v>#N/A</v>
      </c>
      <c r="G310" s="68" t="e">
        <f t="shared" si="215"/>
        <v>#N/A</v>
      </c>
      <c r="H310" s="68"/>
      <c r="I310" s="68" t="e">
        <f t="shared" si="217"/>
        <v>#N/A</v>
      </c>
      <c r="J310" s="68" t="e">
        <f>IF(C310&lt;&gt;" ",IF($B$48="Spider Valve",($C310/448.83*(('Spider Valve Sizing'!$B$10^2*19.64*$B$60*SQRT($B$49))/'Spider Valve Sizing'!$B$25))^2/(2*$B$60^2*(PI()/4*('Spider Valve Sizing'!$B$10/12)^2)^2*32.2),0)," ")</f>
        <v>#N/A</v>
      </c>
      <c r="K310" s="68" t="e">
        <f>IF(C310&lt;&gt;" ",(IF($B$26="No",0,(10.4394*(((1/$B$27*$C310)^1.852)/(($B$59^1.852)*(VLOOKUP($B$29,'Hidden Data'!$A$4:$E$17,(IF($B$30="SCH 40",3,IF($B$30="SCH 80",4,5))))^4.8655))*($B$28/3)))))," ")</f>
        <v>#N/A</v>
      </c>
      <c r="L310" s="67" t="e">
        <f t="shared" si="218"/>
        <v>#N/A</v>
      </c>
      <c r="M310" s="67" t="e">
        <f t="shared" si="219"/>
        <v>#N/A</v>
      </c>
      <c r="N310" s="69">
        <f>IF($B$48="Low Pressure Pipe",(IF($C310&lt;&gt;" ",($B$50*$AC$564)," ")),IF($B$48="Spider Valve",(IF($C310&lt;&gt;" ",(($B$60*(PI()/4*'Spider Valve Sizing'!$B$10^2)/144*SQRT(2*32.2*$B$49))*448.83)/(('Spider Valve Sizing'!$B$10^2*19.64*$B$60*SQRT($B$49))/'Spider Valve Sizing'!$B$25)," ")),IF(AND(OR($B$48="Non-Pressurized",$B$48="force main")=TRUE,$C$49="yes"),$F$49,NA())))</f>
        <v>30</v>
      </c>
      <c r="O310" s="68" t="e">
        <f t="shared" si="220"/>
        <v>#N/A</v>
      </c>
      <c r="P310" s="68" t="e">
        <f>IF($C310&lt;&gt;" ",IF($A$34="",0,(10.4394*((($C310*$D$34/100)^1.852)/(($B$59^1.852)*(VLOOKUP($B$34,'Hidden Data'!$A$4:$E$17,(IF($B$18="SCH 40",3,IF($B$18="SCH 80",4,5))))^4.8655))*'Hidden Data'!$E$118)))," ")</f>
        <v>#N/A</v>
      </c>
      <c r="Q310" s="68" t="e">
        <f>IF($C310&lt;&gt;" ",IF($A$35="",0,(10.4394*((($C310*$D$35/100)^1.852)/(($B$59^1.852)*(VLOOKUP($B$35,'Hidden Data'!$A$4:$E$17,(IF($B$18="SCH 40",3,IF($B$18="SCH 80",4,5))))^4.8655))*'Hidden Data'!$E$119)))," ")</f>
        <v>#N/A</v>
      </c>
      <c r="R310" s="68" t="e">
        <f>IF($C310&lt;&gt;" ",IF($A$36="",0,(10.4394*((($C310*$D$36/100)^1.852)/(($B$59^1.852)*(VLOOKUP($B$36,'Hidden Data'!$A$4:$E$17,(IF($B$18="SCH 40",3,IF($B$18="SCH 80",4,5))))^4.8655))*'Hidden Data'!$E$120)))," ")</f>
        <v>#N/A</v>
      </c>
      <c r="S310" s="68" t="e">
        <f>IF($C310&lt;&gt;" ",IF($A$37="",0,(10.4394*((($C310*$D$37/100)^1.852)/(($B$59^1.852)*(VLOOKUP($B$37,'Hidden Data'!$A$4:$E$17,(IF($B$18="SCH 40",3,IF($B$18="SCH 80",4,5))))^4.8655))*'Hidden Data'!$E$121)))," ")</f>
        <v>#N/A</v>
      </c>
      <c r="T310" s="68" t="e">
        <f>IF($C310&lt;&gt;" ",IF($A$38="",0,(10.4394*((($C310*$D$38/100)^1.852)/(($B$59^1.852)*(VLOOKUP($B$38,'Hidden Data'!$A$4:$E$17,(IF($B$18="SCH 40",3,IF($B$18="SCH 80",4,5))))^4.8655))*'Hidden Data'!$E$122)))," ")</f>
        <v>#N/A</v>
      </c>
      <c r="U310" s="67" t="e">
        <f t="shared" si="221"/>
        <v>#N/A</v>
      </c>
      <c r="V310" s="175" t="e">
        <f t="shared" si="222"/>
        <v>#N/A</v>
      </c>
      <c r="W310" s="175" t="e">
        <f t="shared" si="223"/>
        <v>#N/A</v>
      </c>
      <c r="Z310" s="141" t="e">
        <f t="shared" si="224"/>
        <v>#N/A</v>
      </c>
      <c r="AA310" s="141" t="e">
        <f t="shared" si="225"/>
        <v>#N/A</v>
      </c>
      <c r="AB310" s="153" t="e">
        <f t="shared" si="226"/>
        <v>#N/A</v>
      </c>
      <c r="AC310" s="154" t="e">
        <f t="shared" si="227"/>
        <v>#N/A</v>
      </c>
      <c r="AD310" s="164" t="e">
        <f t="shared" si="228"/>
        <v>#N/A</v>
      </c>
      <c r="AE310" s="165" t="e">
        <f t="shared" si="229"/>
        <v>#N/A</v>
      </c>
      <c r="AF310" s="154" t="e">
        <f t="shared" si="230"/>
        <v>#N/A</v>
      </c>
      <c r="AG310" s="154" t="e">
        <f t="shared" si="231"/>
        <v>#N/A</v>
      </c>
      <c r="AH310" s="164" t="e">
        <f t="shared" si="232"/>
        <v>#N/A</v>
      </c>
      <c r="AI310" s="165" t="e">
        <f t="shared" si="233"/>
        <v>#N/A</v>
      </c>
      <c r="AJ310" s="154" t="e">
        <f t="shared" si="234"/>
        <v>#N/A</v>
      </c>
      <c r="AK310" s="154" t="e">
        <f t="shared" si="235"/>
        <v>#N/A</v>
      </c>
      <c r="AL310" s="164" t="e">
        <f t="shared" si="236"/>
        <v>#N/A</v>
      </c>
      <c r="AM310" s="165" t="e">
        <f t="shared" si="237"/>
        <v>#N/A</v>
      </c>
      <c r="AN310" s="154" t="e">
        <f t="shared" si="238"/>
        <v>#N/A</v>
      </c>
      <c r="AO310" s="155" t="e">
        <f t="shared" si="239"/>
        <v>#N/A</v>
      </c>
      <c r="AP310" s="153" t="e">
        <f t="shared" si="240"/>
        <v>#N/A</v>
      </c>
      <c r="AQ310" s="154" t="e">
        <f t="shared" si="241"/>
        <v>#N/A</v>
      </c>
      <c r="AR310" s="164" t="e">
        <f t="shared" si="242"/>
        <v>#N/A</v>
      </c>
      <c r="AS310" s="165" t="e">
        <f t="shared" si="243"/>
        <v>#N/A</v>
      </c>
      <c r="AT310" s="154" t="e">
        <f t="shared" si="244"/>
        <v>#N/A</v>
      </c>
      <c r="AU310" s="154" t="e">
        <f t="shared" si="245"/>
        <v>#N/A</v>
      </c>
      <c r="AV310" s="164" t="e">
        <f t="shared" si="246"/>
        <v>#N/A</v>
      </c>
      <c r="AW310" s="165" t="e">
        <f t="shared" si="247"/>
        <v>#N/A</v>
      </c>
      <c r="AX310" s="154" t="e">
        <f t="shared" si="248"/>
        <v>#N/A</v>
      </c>
      <c r="AY310" s="154" t="e">
        <f t="shared" si="249"/>
        <v>#N/A</v>
      </c>
      <c r="AZ310" s="164" t="e">
        <f t="shared" si="250"/>
        <v>#N/A</v>
      </c>
      <c r="BA310" s="165" t="e">
        <f t="shared" si="251"/>
        <v>#N/A</v>
      </c>
      <c r="BB310" s="154" t="e">
        <f t="shared" si="252"/>
        <v>#N/A</v>
      </c>
      <c r="BC310" s="155" t="e">
        <f t="shared" si="253"/>
        <v>#N/A</v>
      </c>
      <c r="BD310" s="153" t="e">
        <f t="shared" si="254"/>
        <v>#N/A</v>
      </c>
      <c r="BE310" s="154" t="e">
        <f t="shared" si="255"/>
        <v>#N/A</v>
      </c>
      <c r="BF310" s="164" t="e">
        <f t="shared" si="256"/>
        <v>#N/A</v>
      </c>
      <c r="BG310" s="165" t="e">
        <f t="shared" si="257"/>
        <v>#N/A</v>
      </c>
      <c r="BH310" s="154" t="e">
        <f t="shared" si="258"/>
        <v>#N/A</v>
      </c>
      <c r="BI310" s="154" t="e">
        <f t="shared" si="259"/>
        <v>#N/A</v>
      </c>
      <c r="BJ310" s="164" t="e">
        <f t="shared" si="260"/>
        <v>#N/A</v>
      </c>
      <c r="BK310" s="165" t="e">
        <f t="shared" si="261"/>
        <v>#N/A</v>
      </c>
      <c r="BL310" s="154" t="e">
        <f t="shared" si="262"/>
        <v>#N/A</v>
      </c>
      <c r="BM310" s="154" t="e">
        <f t="shared" si="263"/>
        <v>#N/A</v>
      </c>
      <c r="BN310" s="164" t="e">
        <f t="shared" si="264"/>
        <v>#N/A</v>
      </c>
      <c r="BO310" s="165" t="e">
        <f t="shared" si="265"/>
        <v>#N/A</v>
      </c>
      <c r="BP310" s="154" t="e">
        <f t="shared" si="266"/>
        <v>#N/A</v>
      </c>
      <c r="BQ310" s="155" t="e">
        <f t="shared" si="267"/>
        <v>#N/A</v>
      </c>
      <c r="BR310" s="153" t="e">
        <f t="shared" si="268"/>
        <v>#N/A</v>
      </c>
      <c r="BS310" s="154" t="e">
        <f t="shared" si="269"/>
        <v>#N/A</v>
      </c>
      <c r="BT310" s="164" t="e">
        <f t="shared" si="270"/>
        <v>#N/A</v>
      </c>
      <c r="BU310" s="165" t="e">
        <f t="shared" si="271"/>
        <v>#N/A</v>
      </c>
      <c r="BV310" s="154" t="e">
        <f t="shared" si="272"/>
        <v>#N/A</v>
      </c>
      <c r="BW310" s="154" t="e">
        <f t="shared" si="273"/>
        <v>#N/A</v>
      </c>
      <c r="BX310" s="164" t="e">
        <f t="shared" si="274"/>
        <v>#N/A</v>
      </c>
      <c r="BY310" s="165" t="e">
        <f t="shared" si="275"/>
        <v>#N/A</v>
      </c>
      <c r="BZ310" s="154" t="e">
        <f t="shared" si="276"/>
        <v>#N/A</v>
      </c>
      <c r="CA310" s="154" t="e">
        <f t="shared" si="277"/>
        <v>#N/A</v>
      </c>
      <c r="CB310" s="164" t="e">
        <f t="shared" si="278"/>
        <v>#N/A</v>
      </c>
      <c r="CC310" s="165" t="e">
        <f t="shared" si="279"/>
        <v>#N/A</v>
      </c>
      <c r="CD310" s="154" t="e">
        <f t="shared" si="280"/>
        <v>#N/A</v>
      </c>
      <c r="CE310" s="155" t="e">
        <f t="shared" si="281"/>
        <v>#N/A</v>
      </c>
    </row>
    <row r="311" spans="2:83" s="59" customFormat="1" hidden="1" x14ac:dyDescent="0.2">
      <c r="B311" s="59" t="e">
        <f t="shared" si="216"/>
        <v>#N/A</v>
      </c>
      <c r="C311" s="67" t="e">
        <f t="shared" si="214"/>
        <v>#N/A</v>
      </c>
      <c r="D311" s="67"/>
      <c r="E311" s="67" t="e">
        <f>IF(C311&lt;&gt;" ",$B$9, " ")</f>
        <v>#N/A</v>
      </c>
      <c r="F311" s="68" t="e">
        <f>IF(C311&lt;&gt;" ",((10.4394*(($C311^1.852)/(($B$59^1.852)*(VLOOKUP($B$17,'Hidden Data'!$A$4:$E$17,(IF($B$18="SCH 40",3,IF($B$18="SCH 80",4,5))))^4.8655))*$B$16))+IF($B$15&lt;2,0,(10.4394*((($C$19/100*$C311)^1.852)/(($B$59^1.852)*(VLOOKUP($B$20,'Hidden Data'!$A$4:$E$17,(IF($B$21="SCH 40",3,IF($B$21="SCH 80",4,5))))^4.8655))*$B$19)))+IF($B$15&lt;3,0,(10.4394*((($C$22/100*$C311)^1.852)/(($B$59^1.852)*(VLOOKUP($B$23,'Hidden Data'!$A$4:$E$17,(IF($B$24="SCH 40",3,IF($B$24="SCH 80",4,5))))^4.8655))*$B$22)))+K311+L311+M311+P311+Q311+R311+S311+T311)*(1+$B$42/100), " ")</f>
        <v>#N/A</v>
      </c>
      <c r="G311" s="68" t="e">
        <f t="shared" si="215"/>
        <v>#N/A</v>
      </c>
      <c r="H311" s="68"/>
      <c r="I311" s="68" t="e">
        <f t="shared" si="217"/>
        <v>#N/A</v>
      </c>
      <c r="J311" s="68" t="e">
        <f>IF(C311&lt;&gt;" ",IF($B$48="Spider Valve",($C311/448.83*(('Spider Valve Sizing'!$B$10^2*19.64*$B$60*SQRT($B$49))/'Spider Valve Sizing'!$B$25))^2/(2*$B$60^2*(PI()/4*('Spider Valve Sizing'!$B$10/12)^2)^2*32.2),0)," ")</f>
        <v>#N/A</v>
      </c>
      <c r="K311" s="68" t="e">
        <f>IF(C311&lt;&gt;" ",(IF($B$26="No",0,(10.4394*(((1/$B$27*$C311)^1.852)/(($B$59^1.852)*(VLOOKUP($B$29,'Hidden Data'!$A$4:$E$17,(IF($B$30="SCH 40",3,IF($B$30="SCH 80",4,5))))^4.8655))*($B$28/3)))))," ")</f>
        <v>#N/A</v>
      </c>
      <c r="L311" s="67" t="e">
        <f t="shared" si="218"/>
        <v>#N/A</v>
      </c>
      <c r="M311" s="67" t="e">
        <f t="shared" si="219"/>
        <v>#N/A</v>
      </c>
      <c r="N311" s="69">
        <f>IF($B$48="Low Pressure Pipe",(IF($C311&lt;&gt;" ",($B$50*$AC$564)," ")),IF($B$48="Spider Valve",(IF($C311&lt;&gt;" ",(($B$60*(PI()/4*'Spider Valve Sizing'!$B$10^2)/144*SQRT(2*32.2*$B$49))*448.83)/(('Spider Valve Sizing'!$B$10^2*19.64*$B$60*SQRT($B$49))/'Spider Valve Sizing'!$B$25)," ")),IF(AND(OR($B$48="Non-Pressurized",$B$48="force main")=TRUE,$C$49="yes"),$F$49,NA())))</f>
        <v>30</v>
      </c>
      <c r="O311" s="68" t="e">
        <f t="shared" si="220"/>
        <v>#N/A</v>
      </c>
      <c r="P311" s="68" t="e">
        <f>IF($C311&lt;&gt;" ",IF($A$34="",0,(10.4394*((($C311*$D$34/100)^1.852)/(($B$59^1.852)*(VLOOKUP($B$34,'Hidden Data'!$A$4:$E$17,(IF($B$18="SCH 40",3,IF($B$18="SCH 80",4,5))))^4.8655))*'Hidden Data'!$E$118)))," ")</f>
        <v>#N/A</v>
      </c>
      <c r="Q311" s="68" t="e">
        <f>IF($C311&lt;&gt;" ",IF($A$35="",0,(10.4394*((($C311*$D$35/100)^1.852)/(($B$59^1.852)*(VLOOKUP($B$35,'Hidden Data'!$A$4:$E$17,(IF($B$18="SCH 40",3,IF($B$18="SCH 80",4,5))))^4.8655))*'Hidden Data'!$E$119)))," ")</f>
        <v>#N/A</v>
      </c>
      <c r="R311" s="68" t="e">
        <f>IF($C311&lt;&gt;" ",IF($A$36="",0,(10.4394*((($C311*$D$36/100)^1.852)/(($B$59^1.852)*(VLOOKUP($B$36,'Hidden Data'!$A$4:$E$17,(IF($B$18="SCH 40",3,IF($B$18="SCH 80",4,5))))^4.8655))*'Hidden Data'!$E$120)))," ")</f>
        <v>#N/A</v>
      </c>
      <c r="S311" s="68" t="e">
        <f>IF($C311&lt;&gt;" ",IF($A$37="",0,(10.4394*((($C311*$D$37/100)^1.852)/(($B$59^1.852)*(VLOOKUP($B$37,'Hidden Data'!$A$4:$E$17,(IF($B$18="SCH 40",3,IF($B$18="SCH 80",4,5))))^4.8655))*'Hidden Data'!$E$121)))," ")</f>
        <v>#N/A</v>
      </c>
      <c r="T311" s="68" t="e">
        <f>IF($C311&lt;&gt;" ",IF($A$38="",0,(10.4394*((($C311*$D$38/100)^1.852)/(($B$59^1.852)*(VLOOKUP($B$38,'Hidden Data'!$A$4:$E$17,(IF($B$18="SCH 40",3,IF($B$18="SCH 80",4,5))))^4.8655))*'Hidden Data'!$E$122)))," ")</f>
        <v>#N/A</v>
      </c>
      <c r="U311" s="67" t="e">
        <f t="shared" si="221"/>
        <v>#N/A</v>
      </c>
      <c r="V311" s="175" t="e">
        <f t="shared" si="222"/>
        <v>#N/A</v>
      </c>
      <c r="W311" s="175" t="e">
        <f t="shared" si="223"/>
        <v>#N/A</v>
      </c>
      <c r="Z311" s="141" t="e">
        <f t="shared" si="224"/>
        <v>#N/A</v>
      </c>
      <c r="AA311" s="141" t="e">
        <f t="shared" si="225"/>
        <v>#N/A</v>
      </c>
      <c r="AB311" s="153" t="e">
        <f t="shared" si="226"/>
        <v>#N/A</v>
      </c>
      <c r="AC311" s="154" t="e">
        <f t="shared" si="227"/>
        <v>#N/A</v>
      </c>
      <c r="AD311" s="164" t="e">
        <f t="shared" si="228"/>
        <v>#N/A</v>
      </c>
      <c r="AE311" s="165" t="e">
        <f t="shared" si="229"/>
        <v>#N/A</v>
      </c>
      <c r="AF311" s="154" t="e">
        <f t="shared" si="230"/>
        <v>#N/A</v>
      </c>
      <c r="AG311" s="154" t="e">
        <f t="shared" si="231"/>
        <v>#N/A</v>
      </c>
      <c r="AH311" s="164" t="e">
        <f t="shared" si="232"/>
        <v>#N/A</v>
      </c>
      <c r="AI311" s="165" t="e">
        <f t="shared" si="233"/>
        <v>#N/A</v>
      </c>
      <c r="AJ311" s="154" t="e">
        <f t="shared" si="234"/>
        <v>#N/A</v>
      </c>
      <c r="AK311" s="154" t="e">
        <f t="shared" si="235"/>
        <v>#N/A</v>
      </c>
      <c r="AL311" s="164" t="e">
        <f t="shared" si="236"/>
        <v>#N/A</v>
      </c>
      <c r="AM311" s="165" t="e">
        <f t="shared" si="237"/>
        <v>#N/A</v>
      </c>
      <c r="AN311" s="154" t="e">
        <f t="shared" si="238"/>
        <v>#N/A</v>
      </c>
      <c r="AO311" s="155" t="e">
        <f t="shared" si="239"/>
        <v>#N/A</v>
      </c>
      <c r="AP311" s="153" t="e">
        <f t="shared" si="240"/>
        <v>#N/A</v>
      </c>
      <c r="AQ311" s="154" t="e">
        <f t="shared" si="241"/>
        <v>#N/A</v>
      </c>
      <c r="AR311" s="164" t="e">
        <f t="shared" si="242"/>
        <v>#N/A</v>
      </c>
      <c r="AS311" s="165" t="e">
        <f t="shared" si="243"/>
        <v>#N/A</v>
      </c>
      <c r="AT311" s="154" t="e">
        <f t="shared" si="244"/>
        <v>#N/A</v>
      </c>
      <c r="AU311" s="154" t="e">
        <f t="shared" si="245"/>
        <v>#N/A</v>
      </c>
      <c r="AV311" s="164" t="e">
        <f t="shared" si="246"/>
        <v>#N/A</v>
      </c>
      <c r="AW311" s="165" t="e">
        <f t="shared" si="247"/>
        <v>#N/A</v>
      </c>
      <c r="AX311" s="154" t="e">
        <f t="shared" si="248"/>
        <v>#N/A</v>
      </c>
      <c r="AY311" s="154" t="e">
        <f t="shared" si="249"/>
        <v>#N/A</v>
      </c>
      <c r="AZ311" s="164" t="e">
        <f t="shared" si="250"/>
        <v>#N/A</v>
      </c>
      <c r="BA311" s="165" t="e">
        <f t="shared" si="251"/>
        <v>#N/A</v>
      </c>
      <c r="BB311" s="154" t="e">
        <f t="shared" si="252"/>
        <v>#N/A</v>
      </c>
      <c r="BC311" s="155" t="e">
        <f t="shared" si="253"/>
        <v>#N/A</v>
      </c>
      <c r="BD311" s="153" t="e">
        <f t="shared" si="254"/>
        <v>#N/A</v>
      </c>
      <c r="BE311" s="154" t="e">
        <f t="shared" si="255"/>
        <v>#N/A</v>
      </c>
      <c r="BF311" s="164" t="e">
        <f t="shared" si="256"/>
        <v>#N/A</v>
      </c>
      <c r="BG311" s="165" t="e">
        <f t="shared" si="257"/>
        <v>#N/A</v>
      </c>
      <c r="BH311" s="154" t="e">
        <f t="shared" si="258"/>
        <v>#N/A</v>
      </c>
      <c r="BI311" s="154" t="e">
        <f t="shared" si="259"/>
        <v>#N/A</v>
      </c>
      <c r="BJ311" s="164" t="e">
        <f t="shared" si="260"/>
        <v>#N/A</v>
      </c>
      <c r="BK311" s="165" t="e">
        <f t="shared" si="261"/>
        <v>#N/A</v>
      </c>
      <c r="BL311" s="154" t="e">
        <f t="shared" si="262"/>
        <v>#N/A</v>
      </c>
      <c r="BM311" s="154" t="e">
        <f t="shared" si="263"/>
        <v>#N/A</v>
      </c>
      <c r="BN311" s="164" t="e">
        <f t="shared" si="264"/>
        <v>#N/A</v>
      </c>
      <c r="BO311" s="165" t="e">
        <f t="shared" si="265"/>
        <v>#N/A</v>
      </c>
      <c r="BP311" s="154" t="e">
        <f t="shared" si="266"/>
        <v>#N/A</v>
      </c>
      <c r="BQ311" s="155" t="e">
        <f t="shared" si="267"/>
        <v>#N/A</v>
      </c>
      <c r="BR311" s="153" t="e">
        <f t="shared" si="268"/>
        <v>#N/A</v>
      </c>
      <c r="BS311" s="154" t="e">
        <f t="shared" si="269"/>
        <v>#N/A</v>
      </c>
      <c r="BT311" s="164" t="e">
        <f t="shared" si="270"/>
        <v>#N/A</v>
      </c>
      <c r="BU311" s="165" t="e">
        <f t="shared" si="271"/>
        <v>#N/A</v>
      </c>
      <c r="BV311" s="154" t="e">
        <f t="shared" si="272"/>
        <v>#N/A</v>
      </c>
      <c r="BW311" s="154" t="e">
        <f t="shared" si="273"/>
        <v>#N/A</v>
      </c>
      <c r="BX311" s="164" t="e">
        <f t="shared" si="274"/>
        <v>#N/A</v>
      </c>
      <c r="BY311" s="165" t="e">
        <f t="shared" si="275"/>
        <v>#N/A</v>
      </c>
      <c r="BZ311" s="154" t="e">
        <f t="shared" si="276"/>
        <v>#N/A</v>
      </c>
      <c r="CA311" s="154" t="e">
        <f t="shared" si="277"/>
        <v>#N/A</v>
      </c>
      <c r="CB311" s="164" t="e">
        <f t="shared" si="278"/>
        <v>#N/A</v>
      </c>
      <c r="CC311" s="165" t="e">
        <f t="shared" si="279"/>
        <v>#N/A</v>
      </c>
      <c r="CD311" s="154" t="e">
        <f t="shared" si="280"/>
        <v>#N/A</v>
      </c>
      <c r="CE311" s="155" t="e">
        <f t="shared" si="281"/>
        <v>#N/A</v>
      </c>
    </row>
    <row r="312" spans="2:83" s="59" customFormat="1" hidden="1" x14ac:dyDescent="0.2">
      <c r="B312" s="59" t="e">
        <f t="shared" si="216"/>
        <v>#N/A</v>
      </c>
      <c r="C312" s="67" t="e">
        <f t="shared" si="214"/>
        <v>#N/A</v>
      </c>
      <c r="D312" s="67"/>
      <c r="E312" s="67" t="e">
        <f>IF(C312&lt;&gt;" ",$B$9, " ")</f>
        <v>#N/A</v>
      </c>
      <c r="F312" s="68" t="e">
        <f>IF(C312&lt;&gt;" ",((10.4394*(($C312^1.852)/(($B$59^1.852)*(VLOOKUP($B$17,'Hidden Data'!$A$4:$E$17,(IF($B$18="SCH 40",3,IF($B$18="SCH 80",4,5))))^4.8655))*$B$16))+IF($B$15&lt;2,0,(10.4394*((($C$19/100*$C312)^1.852)/(($B$59^1.852)*(VLOOKUP($B$20,'Hidden Data'!$A$4:$E$17,(IF($B$21="SCH 40",3,IF($B$21="SCH 80",4,5))))^4.8655))*$B$19)))+IF($B$15&lt;3,0,(10.4394*((($C$22/100*$C312)^1.852)/(($B$59^1.852)*(VLOOKUP($B$23,'Hidden Data'!$A$4:$E$17,(IF($B$24="SCH 40",3,IF($B$24="SCH 80",4,5))))^4.8655))*$B$22)))+K312+L312+M312+P312+Q312+R312+S312+T312)*(1+$B$42/100), " ")</f>
        <v>#N/A</v>
      </c>
      <c r="G312" s="68" t="e">
        <f t="shared" si="215"/>
        <v>#N/A</v>
      </c>
      <c r="H312" s="68"/>
      <c r="I312" s="68" t="e">
        <f t="shared" si="217"/>
        <v>#N/A</v>
      </c>
      <c r="J312" s="68" t="e">
        <f>IF(C312&lt;&gt;" ",IF($B$48="Spider Valve",($C312/448.83*(('Spider Valve Sizing'!$B$10^2*19.64*$B$60*SQRT($B$49))/'Spider Valve Sizing'!$B$25))^2/(2*$B$60^2*(PI()/4*('Spider Valve Sizing'!$B$10/12)^2)^2*32.2),0)," ")</f>
        <v>#N/A</v>
      </c>
      <c r="K312" s="68" t="e">
        <f>IF(C312&lt;&gt;" ",(IF($B$26="No",0,(10.4394*(((1/$B$27*$C312)^1.852)/(($B$59^1.852)*(VLOOKUP($B$29,'Hidden Data'!$A$4:$E$17,(IF($B$30="SCH 40",3,IF($B$30="SCH 80",4,5))))^4.8655))*($B$28/3)))))," ")</f>
        <v>#N/A</v>
      </c>
      <c r="L312" s="67" t="e">
        <f t="shared" si="218"/>
        <v>#N/A</v>
      </c>
      <c r="M312" s="67" t="e">
        <f t="shared" si="219"/>
        <v>#N/A</v>
      </c>
      <c r="N312" s="69">
        <f>IF($B$48="Low Pressure Pipe",(IF($C312&lt;&gt;" ",($B$50*$AC$564)," ")),IF($B$48="Spider Valve",(IF($C312&lt;&gt;" ",(($B$60*(PI()/4*'Spider Valve Sizing'!$B$10^2)/144*SQRT(2*32.2*$B$49))*448.83)/(('Spider Valve Sizing'!$B$10^2*19.64*$B$60*SQRT($B$49))/'Spider Valve Sizing'!$B$25)," ")),IF(AND(OR($B$48="Non-Pressurized",$B$48="force main")=TRUE,$C$49="yes"),$F$49,NA())))</f>
        <v>30</v>
      </c>
      <c r="O312" s="68" t="e">
        <f t="shared" si="220"/>
        <v>#N/A</v>
      </c>
      <c r="P312" s="68" t="e">
        <f>IF($C312&lt;&gt;" ",IF($A$34="",0,(10.4394*((($C312*$D$34/100)^1.852)/(($B$59^1.852)*(VLOOKUP($B$34,'Hidden Data'!$A$4:$E$17,(IF($B$18="SCH 40",3,IF($B$18="SCH 80",4,5))))^4.8655))*'Hidden Data'!$E$118)))," ")</f>
        <v>#N/A</v>
      </c>
      <c r="Q312" s="68" t="e">
        <f>IF($C312&lt;&gt;" ",IF($A$35="",0,(10.4394*((($C312*$D$35/100)^1.852)/(($B$59^1.852)*(VLOOKUP($B$35,'Hidden Data'!$A$4:$E$17,(IF($B$18="SCH 40",3,IF($B$18="SCH 80",4,5))))^4.8655))*'Hidden Data'!$E$119)))," ")</f>
        <v>#N/A</v>
      </c>
      <c r="R312" s="68" t="e">
        <f>IF($C312&lt;&gt;" ",IF($A$36="",0,(10.4394*((($C312*$D$36/100)^1.852)/(($B$59^1.852)*(VLOOKUP($B$36,'Hidden Data'!$A$4:$E$17,(IF($B$18="SCH 40",3,IF($B$18="SCH 80",4,5))))^4.8655))*'Hidden Data'!$E$120)))," ")</f>
        <v>#N/A</v>
      </c>
      <c r="S312" s="68" t="e">
        <f>IF($C312&lt;&gt;" ",IF($A$37="",0,(10.4394*((($C312*$D$37/100)^1.852)/(($B$59^1.852)*(VLOOKUP($B$37,'Hidden Data'!$A$4:$E$17,(IF($B$18="SCH 40",3,IF($B$18="SCH 80",4,5))))^4.8655))*'Hidden Data'!$E$121)))," ")</f>
        <v>#N/A</v>
      </c>
      <c r="T312" s="68" t="e">
        <f>IF($C312&lt;&gt;" ",IF($A$38="",0,(10.4394*((($C312*$D$38/100)^1.852)/(($B$59^1.852)*(VLOOKUP($B$38,'Hidden Data'!$A$4:$E$17,(IF($B$18="SCH 40",3,IF($B$18="SCH 80",4,5))))^4.8655))*'Hidden Data'!$E$122)))," ")</f>
        <v>#N/A</v>
      </c>
      <c r="U312" s="67" t="e">
        <f t="shared" si="221"/>
        <v>#N/A</v>
      </c>
      <c r="V312" s="175" t="e">
        <f t="shared" si="222"/>
        <v>#N/A</v>
      </c>
      <c r="W312" s="175" t="e">
        <f t="shared" si="223"/>
        <v>#N/A</v>
      </c>
      <c r="Z312" s="141" t="e">
        <f t="shared" si="224"/>
        <v>#N/A</v>
      </c>
      <c r="AA312" s="141" t="e">
        <f t="shared" si="225"/>
        <v>#N/A</v>
      </c>
      <c r="AB312" s="153" t="e">
        <f t="shared" si="226"/>
        <v>#N/A</v>
      </c>
      <c r="AC312" s="154" t="e">
        <f t="shared" si="227"/>
        <v>#N/A</v>
      </c>
      <c r="AD312" s="164" t="e">
        <f t="shared" si="228"/>
        <v>#N/A</v>
      </c>
      <c r="AE312" s="165" t="e">
        <f t="shared" si="229"/>
        <v>#N/A</v>
      </c>
      <c r="AF312" s="154" t="e">
        <f t="shared" si="230"/>
        <v>#N/A</v>
      </c>
      <c r="AG312" s="154" t="e">
        <f t="shared" si="231"/>
        <v>#N/A</v>
      </c>
      <c r="AH312" s="164" t="e">
        <f t="shared" si="232"/>
        <v>#N/A</v>
      </c>
      <c r="AI312" s="165" t="e">
        <f t="shared" si="233"/>
        <v>#N/A</v>
      </c>
      <c r="AJ312" s="154" t="e">
        <f t="shared" si="234"/>
        <v>#N/A</v>
      </c>
      <c r="AK312" s="154" t="e">
        <f t="shared" si="235"/>
        <v>#N/A</v>
      </c>
      <c r="AL312" s="164" t="e">
        <f t="shared" si="236"/>
        <v>#N/A</v>
      </c>
      <c r="AM312" s="165" t="e">
        <f t="shared" si="237"/>
        <v>#N/A</v>
      </c>
      <c r="AN312" s="154" t="e">
        <f t="shared" si="238"/>
        <v>#N/A</v>
      </c>
      <c r="AO312" s="155" t="e">
        <f t="shared" si="239"/>
        <v>#N/A</v>
      </c>
      <c r="AP312" s="153" t="e">
        <f t="shared" si="240"/>
        <v>#N/A</v>
      </c>
      <c r="AQ312" s="154" t="e">
        <f t="shared" si="241"/>
        <v>#N/A</v>
      </c>
      <c r="AR312" s="164" t="e">
        <f t="shared" si="242"/>
        <v>#N/A</v>
      </c>
      <c r="AS312" s="165" t="e">
        <f t="shared" si="243"/>
        <v>#N/A</v>
      </c>
      <c r="AT312" s="154" t="e">
        <f t="shared" si="244"/>
        <v>#N/A</v>
      </c>
      <c r="AU312" s="154" t="e">
        <f t="shared" si="245"/>
        <v>#N/A</v>
      </c>
      <c r="AV312" s="164" t="e">
        <f t="shared" si="246"/>
        <v>#N/A</v>
      </c>
      <c r="AW312" s="165" t="e">
        <f t="shared" si="247"/>
        <v>#N/A</v>
      </c>
      <c r="AX312" s="154" t="e">
        <f t="shared" si="248"/>
        <v>#N/A</v>
      </c>
      <c r="AY312" s="154" t="e">
        <f t="shared" si="249"/>
        <v>#N/A</v>
      </c>
      <c r="AZ312" s="164" t="e">
        <f t="shared" si="250"/>
        <v>#N/A</v>
      </c>
      <c r="BA312" s="165" t="e">
        <f t="shared" si="251"/>
        <v>#N/A</v>
      </c>
      <c r="BB312" s="154" t="e">
        <f t="shared" si="252"/>
        <v>#N/A</v>
      </c>
      <c r="BC312" s="155" t="e">
        <f t="shared" si="253"/>
        <v>#N/A</v>
      </c>
      <c r="BD312" s="153" t="e">
        <f t="shared" si="254"/>
        <v>#N/A</v>
      </c>
      <c r="BE312" s="154" t="e">
        <f t="shared" si="255"/>
        <v>#N/A</v>
      </c>
      <c r="BF312" s="164" t="e">
        <f t="shared" si="256"/>
        <v>#N/A</v>
      </c>
      <c r="BG312" s="165" t="e">
        <f t="shared" si="257"/>
        <v>#N/A</v>
      </c>
      <c r="BH312" s="154" t="e">
        <f t="shared" si="258"/>
        <v>#N/A</v>
      </c>
      <c r="BI312" s="154" t="e">
        <f t="shared" si="259"/>
        <v>#N/A</v>
      </c>
      <c r="BJ312" s="164" t="e">
        <f t="shared" si="260"/>
        <v>#N/A</v>
      </c>
      <c r="BK312" s="165" t="e">
        <f t="shared" si="261"/>
        <v>#N/A</v>
      </c>
      <c r="BL312" s="154" t="e">
        <f t="shared" si="262"/>
        <v>#N/A</v>
      </c>
      <c r="BM312" s="154" t="e">
        <f t="shared" si="263"/>
        <v>#N/A</v>
      </c>
      <c r="BN312" s="164" t="e">
        <f t="shared" si="264"/>
        <v>#N/A</v>
      </c>
      <c r="BO312" s="165" t="e">
        <f t="shared" si="265"/>
        <v>#N/A</v>
      </c>
      <c r="BP312" s="154" t="e">
        <f t="shared" si="266"/>
        <v>#N/A</v>
      </c>
      <c r="BQ312" s="155" t="e">
        <f t="shared" si="267"/>
        <v>#N/A</v>
      </c>
      <c r="BR312" s="153" t="e">
        <f t="shared" si="268"/>
        <v>#N/A</v>
      </c>
      <c r="BS312" s="154" t="e">
        <f t="shared" si="269"/>
        <v>#N/A</v>
      </c>
      <c r="BT312" s="164" t="e">
        <f t="shared" si="270"/>
        <v>#N/A</v>
      </c>
      <c r="BU312" s="165" t="e">
        <f t="shared" si="271"/>
        <v>#N/A</v>
      </c>
      <c r="BV312" s="154" t="e">
        <f t="shared" si="272"/>
        <v>#N/A</v>
      </c>
      <c r="BW312" s="154" t="e">
        <f t="shared" si="273"/>
        <v>#N/A</v>
      </c>
      <c r="BX312" s="164" t="e">
        <f t="shared" si="274"/>
        <v>#N/A</v>
      </c>
      <c r="BY312" s="165" t="e">
        <f t="shared" si="275"/>
        <v>#N/A</v>
      </c>
      <c r="BZ312" s="154" t="e">
        <f t="shared" si="276"/>
        <v>#N/A</v>
      </c>
      <c r="CA312" s="154" t="e">
        <f t="shared" si="277"/>
        <v>#N/A</v>
      </c>
      <c r="CB312" s="164" t="e">
        <f t="shared" si="278"/>
        <v>#N/A</v>
      </c>
      <c r="CC312" s="165" t="e">
        <f t="shared" si="279"/>
        <v>#N/A</v>
      </c>
      <c r="CD312" s="154" t="e">
        <f t="shared" si="280"/>
        <v>#N/A</v>
      </c>
      <c r="CE312" s="155" t="e">
        <f t="shared" si="281"/>
        <v>#N/A</v>
      </c>
    </row>
    <row r="313" spans="2:83" s="59" customFormat="1" hidden="1" x14ac:dyDescent="0.2">
      <c r="B313" s="59" t="e">
        <f t="shared" si="216"/>
        <v>#N/A</v>
      </c>
      <c r="C313" s="67" t="e">
        <f t="shared" si="214"/>
        <v>#N/A</v>
      </c>
      <c r="D313" s="67"/>
      <c r="E313" s="67" t="e">
        <f>IF(C313&lt;&gt;" ",$B$9, " ")</f>
        <v>#N/A</v>
      </c>
      <c r="F313" s="68" t="e">
        <f>IF(C313&lt;&gt;" ",((10.4394*(($C313^1.852)/(($B$59^1.852)*(VLOOKUP($B$17,'Hidden Data'!$A$4:$E$17,(IF($B$18="SCH 40",3,IF($B$18="SCH 80",4,5))))^4.8655))*$B$16))+IF($B$15&lt;2,0,(10.4394*((($C$19/100*$C313)^1.852)/(($B$59^1.852)*(VLOOKUP($B$20,'Hidden Data'!$A$4:$E$17,(IF($B$21="SCH 40",3,IF($B$21="SCH 80",4,5))))^4.8655))*$B$19)))+IF($B$15&lt;3,0,(10.4394*((($C$22/100*$C313)^1.852)/(($B$59^1.852)*(VLOOKUP($B$23,'Hidden Data'!$A$4:$E$17,(IF($B$24="SCH 40",3,IF($B$24="SCH 80",4,5))))^4.8655))*$B$22)))+K313+L313+M313+P313+Q313+R313+S313+T313)*(1+$B$42/100), " ")</f>
        <v>#N/A</v>
      </c>
      <c r="G313" s="68" t="e">
        <f t="shared" si="215"/>
        <v>#N/A</v>
      </c>
      <c r="H313" s="68"/>
      <c r="I313" s="68" t="e">
        <f t="shared" si="217"/>
        <v>#N/A</v>
      </c>
      <c r="J313" s="68" t="e">
        <f>IF(C313&lt;&gt;" ",IF($B$48="Spider Valve",($C313/448.83*(('Spider Valve Sizing'!$B$10^2*19.64*$B$60*SQRT($B$49))/'Spider Valve Sizing'!$B$25))^2/(2*$B$60^2*(PI()/4*('Spider Valve Sizing'!$B$10/12)^2)^2*32.2),0)," ")</f>
        <v>#N/A</v>
      </c>
      <c r="K313" s="68" t="e">
        <f>IF(C313&lt;&gt;" ",(IF($B$26="No",0,(10.4394*(((1/$B$27*$C313)^1.852)/(($B$59^1.852)*(VLOOKUP($B$29,'Hidden Data'!$A$4:$E$17,(IF($B$30="SCH 40",3,IF($B$30="SCH 80",4,5))))^4.8655))*($B$28/3)))))," ")</f>
        <v>#N/A</v>
      </c>
      <c r="L313" s="67" t="e">
        <f t="shared" si="218"/>
        <v>#N/A</v>
      </c>
      <c r="M313" s="67" t="e">
        <f t="shared" si="219"/>
        <v>#N/A</v>
      </c>
      <c r="N313" s="69">
        <f>IF($B$48="Low Pressure Pipe",(IF($C313&lt;&gt;" ",($B$50*$AC$564)," ")),IF($B$48="Spider Valve",(IF($C313&lt;&gt;" ",(($B$60*(PI()/4*'Spider Valve Sizing'!$B$10^2)/144*SQRT(2*32.2*$B$49))*448.83)/(('Spider Valve Sizing'!$B$10^2*19.64*$B$60*SQRT($B$49))/'Spider Valve Sizing'!$B$25)," ")),IF(AND(OR($B$48="Non-Pressurized",$B$48="force main")=TRUE,$C$49="yes"),$F$49,NA())))</f>
        <v>30</v>
      </c>
      <c r="O313" s="68" t="e">
        <f t="shared" si="220"/>
        <v>#N/A</v>
      </c>
      <c r="P313" s="68" t="e">
        <f>IF($C313&lt;&gt;" ",IF($A$34="",0,(10.4394*((($C313*$D$34/100)^1.852)/(($B$59^1.852)*(VLOOKUP($B$34,'Hidden Data'!$A$4:$E$17,(IF($B$18="SCH 40",3,IF($B$18="SCH 80",4,5))))^4.8655))*'Hidden Data'!$E$118)))," ")</f>
        <v>#N/A</v>
      </c>
      <c r="Q313" s="68" t="e">
        <f>IF($C313&lt;&gt;" ",IF($A$35="",0,(10.4394*((($C313*$D$35/100)^1.852)/(($B$59^1.852)*(VLOOKUP($B$35,'Hidden Data'!$A$4:$E$17,(IF($B$18="SCH 40",3,IF($B$18="SCH 80",4,5))))^4.8655))*'Hidden Data'!$E$119)))," ")</f>
        <v>#N/A</v>
      </c>
      <c r="R313" s="68" t="e">
        <f>IF($C313&lt;&gt;" ",IF($A$36="",0,(10.4394*((($C313*$D$36/100)^1.852)/(($B$59^1.852)*(VLOOKUP($B$36,'Hidden Data'!$A$4:$E$17,(IF($B$18="SCH 40",3,IF($B$18="SCH 80",4,5))))^4.8655))*'Hidden Data'!$E$120)))," ")</f>
        <v>#N/A</v>
      </c>
      <c r="S313" s="68" t="e">
        <f>IF($C313&lt;&gt;" ",IF($A$37="",0,(10.4394*((($C313*$D$37/100)^1.852)/(($B$59^1.852)*(VLOOKUP($B$37,'Hidden Data'!$A$4:$E$17,(IF($B$18="SCH 40",3,IF($B$18="SCH 80",4,5))))^4.8655))*'Hidden Data'!$E$121)))," ")</f>
        <v>#N/A</v>
      </c>
      <c r="T313" s="68" t="e">
        <f>IF($C313&lt;&gt;" ",IF($A$38="",0,(10.4394*((($C313*$D$38/100)^1.852)/(($B$59^1.852)*(VLOOKUP($B$38,'Hidden Data'!$A$4:$E$17,(IF($B$18="SCH 40",3,IF($B$18="SCH 80",4,5))))^4.8655))*'Hidden Data'!$E$122)))," ")</f>
        <v>#N/A</v>
      </c>
      <c r="U313" s="67" t="e">
        <f t="shared" si="221"/>
        <v>#N/A</v>
      </c>
      <c r="V313" s="175" t="e">
        <f t="shared" si="222"/>
        <v>#N/A</v>
      </c>
      <c r="W313" s="175" t="e">
        <f t="shared" si="223"/>
        <v>#N/A</v>
      </c>
      <c r="Z313" s="141" t="e">
        <f t="shared" si="224"/>
        <v>#N/A</v>
      </c>
      <c r="AA313" s="141" t="e">
        <f t="shared" si="225"/>
        <v>#N/A</v>
      </c>
      <c r="AB313" s="153" t="e">
        <f t="shared" si="226"/>
        <v>#N/A</v>
      </c>
      <c r="AC313" s="154" t="e">
        <f t="shared" si="227"/>
        <v>#N/A</v>
      </c>
      <c r="AD313" s="164" t="e">
        <f t="shared" si="228"/>
        <v>#N/A</v>
      </c>
      <c r="AE313" s="165" t="e">
        <f t="shared" si="229"/>
        <v>#N/A</v>
      </c>
      <c r="AF313" s="154" t="e">
        <f t="shared" si="230"/>
        <v>#N/A</v>
      </c>
      <c r="AG313" s="154" t="e">
        <f t="shared" si="231"/>
        <v>#N/A</v>
      </c>
      <c r="AH313" s="164" t="e">
        <f t="shared" si="232"/>
        <v>#N/A</v>
      </c>
      <c r="AI313" s="165" t="e">
        <f t="shared" si="233"/>
        <v>#N/A</v>
      </c>
      <c r="AJ313" s="154" t="e">
        <f t="shared" si="234"/>
        <v>#N/A</v>
      </c>
      <c r="AK313" s="154" t="e">
        <f t="shared" si="235"/>
        <v>#N/A</v>
      </c>
      <c r="AL313" s="164" t="e">
        <f t="shared" si="236"/>
        <v>#N/A</v>
      </c>
      <c r="AM313" s="165" t="e">
        <f t="shared" si="237"/>
        <v>#N/A</v>
      </c>
      <c r="AN313" s="154" t="e">
        <f t="shared" si="238"/>
        <v>#N/A</v>
      </c>
      <c r="AO313" s="155" t="e">
        <f t="shared" si="239"/>
        <v>#N/A</v>
      </c>
      <c r="AP313" s="153" t="e">
        <f t="shared" si="240"/>
        <v>#N/A</v>
      </c>
      <c r="AQ313" s="154" t="e">
        <f t="shared" si="241"/>
        <v>#N/A</v>
      </c>
      <c r="AR313" s="164" t="e">
        <f t="shared" si="242"/>
        <v>#N/A</v>
      </c>
      <c r="AS313" s="165" t="e">
        <f t="shared" si="243"/>
        <v>#N/A</v>
      </c>
      <c r="AT313" s="154" t="e">
        <f t="shared" si="244"/>
        <v>#N/A</v>
      </c>
      <c r="AU313" s="154" t="e">
        <f t="shared" si="245"/>
        <v>#N/A</v>
      </c>
      <c r="AV313" s="164" t="e">
        <f t="shared" si="246"/>
        <v>#N/A</v>
      </c>
      <c r="AW313" s="165" t="e">
        <f t="shared" si="247"/>
        <v>#N/A</v>
      </c>
      <c r="AX313" s="154" t="e">
        <f t="shared" si="248"/>
        <v>#N/A</v>
      </c>
      <c r="AY313" s="154" t="e">
        <f t="shared" si="249"/>
        <v>#N/A</v>
      </c>
      <c r="AZ313" s="164" t="e">
        <f t="shared" si="250"/>
        <v>#N/A</v>
      </c>
      <c r="BA313" s="165" t="e">
        <f t="shared" si="251"/>
        <v>#N/A</v>
      </c>
      <c r="BB313" s="154" t="e">
        <f t="shared" si="252"/>
        <v>#N/A</v>
      </c>
      <c r="BC313" s="155" t="e">
        <f t="shared" si="253"/>
        <v>#N/A</v>
      </c>
      <c r="BD313" s="153" t="e">
        <f t="shared" si="254"/>
        <v>#N/A</v>
      </c>
      <c r="BE313" s="154" t="e">
        <f t="shared" si="255"/>
        <v>#N/A</v>
      </c>
      <c r="BF313" s="164" t="e">
        <f t="shared" si="256"/>
        <v>#N/A</v>
      </c>
      <c r="BG313" s="165" t="e">
        <f t="shared" si="257"/>
        <v>#N/A</v>
      </c>
      <c r="BH313" s="154" t="e">
        <f t="shared" si="258"/>
        <v>#N/A</v>
      </c>
      <c r="BI313" s="154" t="e">
        <f t="shared" si="259"/>
        <v>#N/A</v>
      </c>
      <c r="BJ313" s="164" t="e">
        <f t="shared" si="260"/>
        <v>#N/A</v>
      </c>
      <c r="BK313" s="165" t="e">
        <f t="shared" si="261"/>
        <v>#N/A</v>
      </c>
      <c r="BL313" s="154" t="e">
        <f t="shared" si="262"/>
        <v>#N/A</v>
      </c>
      <c r="BM313" s="154" t="e">
        <f t="shared" si="263"/>
        <v>#N/A</v>
      </c>
      <c r="BN313" s="164" t="e">
        <f t="shared" si="264"/>
        <v>#N/A</v>
      </c>
      <c r="BO313" s="165" t="e">
        <f t="shared" si="265"/>
        <v>#N/A</v>
      </c>
      <c r="BP313" s="154" t="e">
        <f t="shared" si="266"/>
        <v>#N/A</v>
      </c>
      <c r="BQ313" s="155" t="e">
        <f t="shared" si="267"/>
        <v>#N/A</v>
      </c>
      <c r="BR313" s="153" t="e">
        <f t="shared" si="268"/>
        <v>#N/A</v>
      </c>
      <c r="BS313" s="154" t="e">
        <f t="shared" si="269"/>
        <v>#N/A</v>
      </c>
      <c r="BT313" s="164" t="e">
        <f t="shared" si="270"/>
        <v>#N/A</v>
      </c>
      <c r="BU313" s="165" t="e">
        <f t="shared" si="271"/>
        <v>#N/A</v>
      </c>
      <c r="BV313" s="154" t="e">
        <f t="shared" si="272"/>
        <v>#N/A</v>
      </c>
      <c r="BW313" s="154" t="e">
        <f t="shared" si="273"/>
        <v>#N/A</v>
      </c>
      <c r="BX313" s="164" t="e">
        <f t="shared" si="274"/>
        <v>#N/A</v>
      </c>
      <c r="BY313" s="165" t="e">
        <f t="shared" si="275"/>
        <v>#N/A</v>
      </c>
      <c r="BZ313" s="154" t="e">
        <f t="shared" si="276"/>
        <v>#N/A</v>
      </c>
      <c r="CA313" s="154" t="e">
        <f t="shared" si="277"/>
        <v>#N/A</v>
      </c>
      <c r="CB313" s="164" t="e">
        <f t="shared" si="278"/>
        <v>#N/A</v>
      </c>
      <c r="CC313" s="165" t="e">
        <f t="shared" si="279"/>
        <v>#N/A</v>
      </c>
      <c r="CD313" s="154" t="e">
        <f t="shared" si="280"/>
        <v>#N/A</v>
      </c>
      <c r="CE313" s="155" t="e">
        <f t="shared" si="281"/>
        <v>#N/A</v>
      </c>
    </row>
    <row r="314" spans="2:83" s="59" customFormat="1" hidden="1" x14ac:dyDescent="0.2">
      <c r="B314" s="59" t="e">
        <f t="shared" si="216"/>
        <v>#N/A</v>
      </c>
      <c r="C314" s="67" t="e">
        <f t="shared" si="214"/>
        <v>#N/A</v>
      </c>
      <c r="D314" s="67"/>
      <c r="E314" s="67" t="e">
        <f>IF(C314&lt;&gt;" ",$B$9, " ")</f>
        <v>#N/A</v>
      </c>
      <c r="F314" s="68" t="e">
        <f>IF(C314&lt;&gt;" ",((10.4394*(($C314^1.852)/(($B$59^1.852)*(VLOOKUP($B$17,'Hidden Data'!$A$4:$E$17,(IF($B$18="SCH 40",3,IF($B$18="SCH 80",4,5))))^4.8655))*$B$16))+IF($B$15&lt;2,0,(10.4394*((($C$19/100*$C314)^1.852)/(($B$59^1.852)*(VLOOKUP($B$20,'Hidden Data'!$A$4:$E$17,(IF($B$21="SCH 40",3,IF($B$21="SCH 80",4,5))))^4.8655))*$B$19)))+IF($B$15&lt;3,0,(10.4394*((($C$22/100*$C314)^1.852)/(($B$59^1.852)*(VLOOKUP($B$23,'Hidden Data'!$A$4:$E$17,(IF($B$24="SCH 40",3,IF($B$24="SCH 80",4,5))))^4.8655))*$B$22)))+K314+L314+M314+P314+Q314+R314+S314+T314)*(1+$B$42/100), " ")</f>
        <v>#N/A</v>
      </c>
      <c r="G314" s="68" t="e">
        <f t="shared" si="215"/>
        <v>#N/A</v>
      </c>
      <c r="H314" s="68"/>
      <c r="I314" s="68" t="e">
        <f t="shared" si="217"/>
        <v>#N/A</v>
      </c>
      <c r="J314" s="68" t="e">
        <f>IF(C314&lt;&gt;" ",IF($B$48="Spider Valve",($C314/448.83*(('Spider Valve Sizing'!$B$10^2*19.64*$B$60*SQRT($B$49))/'Spider Valve Sizing'!$B$25))^2/(2*$B$60^2*(PI()/4*('Spider Valve Sizing'!$B$10/12)^2)^2*32.2),0)," ")</f>
        <v>#N/A</v>
      </c>
      <c r="K314" s="68" t="e">
        <f>IF(C314&lt;&gt;" ",(IF($B$26="No",0,(10.4394*(((1/$B$27*$C314)^1.852)/(($B$59^1.852)*(VLOOKUP($B$29,'Hidden Data'!$A$4:$E$17,(IF($B$30="SCH 40",3,IF($B$30="SCH 80",4,5))))^4.8655))*($B$28/3)))))," ")</f>
        <v>#N/A</v>
      </c>
      <c r="L314" s="67" t="e">
        <f t="shared" si="218"/>
        <v>#N/A</v>
      </c>
      <c r="M314" s="67" t="e">
        <f t="shared" si="219"/>
        <v>#N/A</v>
      </c>
      <c r="N314" s="69">
        <f>IF($B$48="Low Pressure Pipe",(IF($C314&lt;&gt;" ",($B$50*$AC$564)," ")),IF($B$48="Spider Valve",(IF($C314&lt;&gt;" ",(($B$60*(PI()/4*'Spider Valve Sizing'!$B$10^2)/144*SQRT(2*32.2*$B$49))*448.83)/(('Spider Valve Sizing'!$B$10^2*19.64*$B$60*SQRT($B$49))/'Spider Valve Sizing'!$B$25)," ")),IF(AND(OR($B$48="Non-Pressurized",$B$48="force main")=TRUE,$C$49="yes"),$F$49,NA())))</f>
        <v>30</v>
      </c>
      <c r="O314" s="68" t="e">
        <f t="shared" si="220"/>
        <v>#N/A</v>
      </c>
      <c r="P314" s="68" t="e">
        <f>IF($C314&lt;&gt;" ",IF($A$34="",0,(10.4394*((($C314*$D$34/100)^1.852)/(($B$59^1.852)*(VLOOKUP($B$34,'Hidden Data'!$A$4:$E$17,(IF($B$18="SCH 40",3,IF($B$18="SCH 80",4,5))))^4.8655))*'Hidden Data'!$E$118)))," ")</f>
        <v>#N/A</v>
      </c>
      <c r="Q314" s="68" t="e">
        <f>IF($C314&lt;&gt;" ",IF($A$35="",0,(10.4394*((($C314*$D$35/100)^1.852)/(($B$59^1.852)*(VLOOKUP($B$35,'Hidden Data'!$A$4:$E$17,(IF($B$18="SCH 40",3,IF($B$18="SCH 80",4,5))))^4.8655))*'Hidden Data'!$E$119)))," ")</f>
        <v>#N/A</v>
      </c>
      <c r="R314" s="68" t="e">
        <f>IF($C314&lt;&gt;" ",IF($A$36="",0,(10.4394*((($C314*$D$36/100)^1.852)/(($B$59^1.852)*(VLOOKUP($B$36,'Hidden Data'!$A$4:$E$17,(IF($B$18="SCH 40",3,IF($B$18="SCH 80",4,5))))^4.8655))*'Hidden Data'!$E$120)))," ")</f>
        <v>#N/A</v>
      </c>
      <c r="S314" s="68" t="e">
        <f>IF($C314&lt;&gt;" ",IF($A$37="",0,(10.4394*((($C314*$D$37/100)^1.852)/(($B$59^1.852)*(VLOOKUP($B$37,'Hidden Data'!$A$4:$E$17,(IF($B$18="SCH 40",3,IF($B$18="SCH 80",4,5))))^4.8655))*'Hidden Data'!$E$121)))," ")</f>
        <v>#N/A</v>
      </c>
      <c r="T314" s="68" t="e">
        <f>IF($C314&lt;&gt;" ",IF($A$38="",0,(10.4394*((($C314*$D$38/100)^1.852)/(($B$59^1.852)*(VLOOKUP($B$38,'Hidden Data'!$A$4:$E$17,(IF($B$18="SCH 40",3,IF($B$18="SCH 80",4,5))))^4.8655))*'Hidden Data'!$E$122)))," ")</f>
        <v>#N/A</v>
      </c>
      <c r="U314" s="67" t="e">
        <f t="shared" si="221"/>
        <v>#N/A</v>
      </c>
      <c r="V314" s="175" t="e">
        <f t="shared" si="222"/>
        <v>#N/A</v>
      </c>
      <c r="W314" s="175" t="e">
        <f t="shared" si="223"/>
        <v>#N/A</v>
      </c>
      <c r="Z314" s="141" t="e">
        <f t="shared" si="224"/>
        <v>#N/A</v>
      </c>
      <c r="AA314" s="141" t="e">
        <f t="shared" si="225"/>
        <v>#N/A</v>
      </c>
      <c r="AB314" s="153" t="e">
        <f t="shared" si="226"/>
        <v>#N/A</v>
      </c>
      <c r="AC314" s="154" t="e">
        <f t="shared" si="227"/>
        <v>#N/A</v>
      </c>
      <c r="AD314" s="164" t="e">
        <f t="shared" si="228"/>
        <v>#N/A</v>
      </c>
      <c r="AE314" s="165" t="e">
        <f t="shared" si="229"/>
        <v>#N/A</v>
      </c>
      <c r="AF314" s="154" t="e">
        <f t="shared" si="230"/>
        <v>#N/A</v>
      </c>
      <c r="AG314" s="154" t="e">
        <f t="shared" si="231"/>
        <v>#N/A</v>
      </c>
      <c r="AH314" s="164" t="e">
        <f t="shared" si="232"/>
        <v>#N/A</v>
      </c>
      <c r="AI314" s="165" t="e">
        <f t="shared" si="233"/>
        <v>#N/A</v>
      </c>
      <c r="AJ314" s="154" t="e">
        <f t="shared" si="234"/>
        <v>#N/A</v>
      </c>
      <c r="AK314" s="154" t="e">
        <f t="shared" si="235"/>
        <v>#N/A</v>
      </c>
      <c r="AL314" s="164" t="e">
        <f t="shared" si="236"/>
        <v>#N/A</v>
      </c>
      <c r="AM314" s="165" t="e">
        <f t="shared" si="237"/>
        <v>#N/A</v>
      </c>
      <c r="AN314" s="154" t="e">
        <f t="shared" si="238"/>
        <v>#N/A</v>
      </c>
      <c r="AO314" s="155" t="e">
        <f t="shared" si="239"/>
        <v>#N/A</v>
      </c>
      <c r="AP314" s="153" t="e">
        <f t="shared" si="240"/>
        <v>#N/A</v>
      </c>
      <c r="AQ314" s="154" t="e">
        <f t="shared" si="241"/>
        <v>#N/A</v>
      </c>
      <c r="AR314" s="164" t="e">
        <f t="shared" si="242"/>
        <v>#N/A</v>
      </c>
      <c r="AS314" s="165" t="e">
        <f t="shared" si="243"/>
        <v>#N/A</v>
      </c>
      <c r="AT314" s="154" t="e">
        <f t="shared" si="244"/>
        <v>#N/A</v>
      </c>
      <c r="AU314" s="154" t="e">
        <f t="shared" si="245"/>
        <v>#N/A</v>
      </c>
      <c r="AV314" s="164" t="e">
        <f t="shared" si="246"/>
        <v>#N/A</v>
      </c>
      <c r="AW314" s="165" t="e">
        <f t="shared" si="247"/>
        <v>#N/A</v>
      </c>
      <c r="AX314" s="154" t="e">
        <f t="shared" si="248"/>
        <v>#N/A</v>
      </c>
      <c r="AY314" s="154" t="e">
        <f t="shared" si="249"/>
        <v>#N/A</v>
      </c>
      <c r="AZ314" s="164" t="e">
        <f t="shared" si="250"/>
        <v>#N/A</v>
      </c>
      <c r="BA314" s="165" t="e">
        <f t="shared" si="251"/>
        <v>#N/A</v>
      </c>
      <c r="BB314" s="154" t="e">
        <f t="shared" si="252"/>
        <v>#N/A</v>
      </c>
      <c r="BC314" s="155" t="e">
        <f t="shared" si="253"/>
        <v>#N/A</v>
      </c>
      <c r="BD314" s="153" t="e">
        <f t="shared" si="254"/>
        <v>#N/A</v>
      </c>
      <c r="BE314" s="154" t="e">
        <f t="shared" si="255"/>
        <v>#N/A</v>
      </c>
      <c r="BF314" s="164" t="e">
        <f t="shared" si="256"/>
        <v>#N/A</v>
      </c>
      <c r="BG314" s="165" t="e">
        <f t="shared" si="257"/>
        <v>#N/A</v>
      </c>
      <c r="BH314" s="154" t="e">
        <f t="shared" si="258"/>
        <v>#N/A</v>
      </c>
      <c r="BI314" s="154" t="e">
        <f t="shared" si="259"/>
        <v>#N/A</v>
      </c>
      <c r="BJ314" s="164" t="e">
        <f t="shared" si="260"/>
        <v>#N/A</v>
      </c>
      <c r="BK314" s="165" t="e">
        <f t="shared" si="261"/>
        <v>#N/A</v>
      </c>
      <c r="BL314" s="154" t="e">
        <f t="shared" si="262"/>
        <v>#N/A</v>
      </c>
      <c r="BM314" s="154" t="e">
        <f t="shared" si="263"/>
        <v>#N/A</v>
      </c>
      <c r="BN314" s="164" t="e">
        <f t="shared" si="264"/>
        <v>#N/A</v>
      </c>
      <c r="BO314" s="165" t="e">
        <f t="shared" si="265"/>
        <v>#N/A</v>
      </c>
      <c r="BP314" s="154" t="e">
        <f t="shared" si="266"/>
        <v>#N/A</v>
      </c>
      <c r="BQ314" s="155" t="e">
        <f t="shared" si="267"/>
        <v>#N/A</v>
      </c>
      <c r="BR314" s="153" t="e">
        <f t="shared" si="268"/>
        <v>#N/A</v>
      </c>
      <c r="BS314" s="154" t="e">
        <f t="shared" si="269"/>
        <v>#N/A</v>
      </c>
      <c r="BT314" s="164" t="e">
        <f t="shared" si="270"/>
        <v>#N/A</v>
      </c>
      <c r="BU314" s="165" t="e">
        <f t="shared" si="271"/>
        <v>#N/A</v>
      </c>
      <c r="BV314" s="154" t="e">
        <f t="shared" si="272"/>
        <v>#N/A</v>
      </c>
      <c r="BW314" s="154" t="e">
        <f t="shared" si="273"/>
        <v>#N/A</v>
      </c>
      <c r="BX314" s="164" t="e">
        <f t="shared" si="274"/>
        <v>#N/A</v>
      </c>
      <c r="BY314" s="165" t="e">
        <f t="shared" si="275"/>
        <v>#N/A</v>
      </c>
      <c r="BZ314" s="154" t="e">
        <f t="shared" si="276"/>
        <v>#N/A</v>
      </c>
      <c r="CA314" s="154" t="e">
        <f t="shared" si="277"/>
        <v>#N/A</v>
      </c>
      <c r="CB314" s="164" t="e">
        <f t="shared" si="278"/>
        <v>#N/A</v>
      </c>
      <c r="CC314" s="165" t="e">
        <f t="shared" si="279"/>
        <v>#N/A</v>
      </c>
      <c r="CD314" s="154" t="e">
        <f t="shared" si="280"/>
        <v>#N/A</v>
      </c>
      <c r="CE314" s="155" t="e">
        <f t="shared" si="281"/>
        <v>#N/A</v>
      </c>
    </row>
    <row r="315" spans="2:83" s="59" customFormat="1" hidden="1" x14ac:dyDescent="0.2">
      <c r="B315" s="59" t="e">
        <f t="shared" si="216"/>
        <v>#N/A</v>
      </c>
      <c r="C315" s="67" t="e">
        <f t="shared" si="214"/>
        <v>#N/A</v>
      </c>
      <c r="D315" s="67"/>
      <c r="E315" s="67" t="e">
        <f>IF(C315&lt;&gt;" ",$B$9, " ")</f>
        <v>#N/A</v>
      </c>
      <c r="F315" s="68" t="e">
        <f>IF(C315&lt;&gt;" ",((10.4394*(($C315^1.852)/(($B$59^1.852)*(VLOOKUP($B$17,'Hidden Data'!$A$4:$E$17,(IF($B$18="SCH 40",3,IF($B$18="SCH 80",4,5))))^4.8655))*$B$16))+IF($B$15&lt;2,0,(10.4394*((($C$19/100*$C315)^1.852)/(($B$59^1.852)*(VLOOKUP($B$20,'Hidden Data'!$A$4:$E$17,(IF($B$21="SCH 40",3,IF($B$21="SCH 80",4,5))))^4.8655))*$B$19)))+IF($B$15&lt;3,0,(10.4394*((($C$22/100*$C315)^1.852)/(($B$59^1.852)*(VLOOKUP($B$23,'Hidden Data'!$A$4:$E$17,(IF($B$24="SCH 40",3,IF($B$24="SCH 80",4,5))))^4.8655))*$B$22)))+K315+L315+M315+P315+Q315+R315+S315+T315)*(1+$B$42/100), " ")</f>
        <v>#N/A</v>
      </c>
      <c r="G315" s="68" t="e">
        <f t="shared" si="215"/>
        <v>#N/A</v>
      </c>
      <c r="H315" s="68"/>
      <c r="I315" s="68" t="e">
        <f t="shared" si="217"/>
        <v>#N/A</v>
      </c>
      <c r="J315" s="68" t="e">
        <f>IF(C315&lt;&gt;" ",IF($B$48="Spider Valve",($C315/448.83*(('Spider Valve Sizing'!$B$10^2*19.64*$B$60*SQRT($B$49))/'Spider Valve Sizing'!$B$25))^2/(2*$B$60^2*(PI()/4*('Spider Valve Sizing'!$B$10/12)^2)^2*32.2),0)," ")</f>
        <v>#N/A</v>
      </c>
      <c r="K315" s="68" t="e">
        <f>IF(C315&lt;&gt;" ",(IF($B$26="No",0,(10.4394*(((1/$B$27*$C315)^1.852)/(($B$59^1.852)*(VLOOKUP($B$29,'Hidden Data'!$A$4:$E$17,(IF($B$30="SCH 40",3,IF($B$30="SCH 80",4,5))))^4.8655))*($B$28/3)))))," ")</f>
        <v>#N/A</v>
      </c>
      <c r="L315" s="67" t="e">
        <f t="shared" si="218"/>
        <v>#N/A</v>
      </c>
      <c r="M315" s="67" t="e">
        <f t="shared" si="219"/>
        <v>#N/A</v>
      </c>
      <c r="N315" s="69">
        <f>IF($B$48="Low Pressure Pipe",(IF($C315&lt;&gt;" ",($B$50*$AC$564)," ")),IF($B$48="Spider Valve",(IF($C315&lt;&gt;" ",(($B$60*(PI()/4*'Spider Valve Sizing'!$B$10^2)/144*SQRT(2*32.2*$B$49))*448.83)/(('Spider Valve Sizing'!$B$10^2*19.64*$B$60*SQRT($B$49))/'Spider Valve Sizing'!$B$25)," ")),IF(AND(OR($B$48="Non-Pressurized",$B$48="force main")=TRUE,$C$49="yes"),$F$49,NA())))</f>
        <v>30</v>
      </c>
      <c r="O315" s="68" t="e">
        <f t="shared" si="220"/>
        <v>#N/A</v>
      </c>
      <c r="P315" s="68" t="e">
        <f>IF($C315&lt;&gt;" ",IF($A$34="",0,(10.4394*((($C315*$D$34/100)^1.852)/(($B$59^1.852)*(VLOOKUP($B$34,'Hidden Data'!$A$4:$E$17,(IF($B$18="SCH 40",3,IF($B$18="SCH 80",4,5))))^4.8655))*'Hidden Data'!$E$118)))," ")</f>
        <v>#N/A</v>
      </c>
      <c r="Q315" s="68" t="e">
        <f>IF($C315&lt;&gt;" ",IF($A$35="",0,(10.4394*((($C315*$D$35/100)^1.852)/(($B$59^1.852)*(VLOOKUP($B$35,'Hidden Data'!$A$4:$E$17,(IF($B$18="SCH 40",3,IF($B$18="SCH 80",4,5))))^4.8655))*'Hidden Data'!$E$119)))," ")</f>
        <v>#N/A</v>
      </c>
      <c r="R315" s="68" t="e">
        <f>IF($C315&lt;&gt;" ",IF($A$36="",0,(10.4394*((($C315*$D$36/100)^1.852)/(($B$59^1.852)*(VLOOKUP($B$36,'Hidden Data'!$A$4:$E$17,(IF($B$18="SCH 40",3,IF($B$18="SCH 80",4,5))))^4.8655))*'Hidden Data'!$E$120)))," ")</f>
        <v>#N/A</v>
      </c>
      <c r="S315" s="68" t="e">
        <f>IF($C315&lt;&gt;" ",IF($A$37="",0,(10.4394*((($C315*$D$37/100)^1.852)/(($B$59^1.852)*(VLOOKUP($B$37,'Hidden Data'!$A$4:$E$17,(IF($B$18="SCH 40",3,IF($B$18="SCH 80",4,5))))^4.8655))*'Hidden Data'!$E$121)))," ")</f>
        <v>#N/A</v>
      </c>
      <c r="T315" s="68" t="e">
        <f>IF($C315&lt;&gt;" ",IF($A$38="",0,(10.4394*((($C315*$D$38/100)^1.852)/(($B$59^1.852)*(VLOOKUP($B$38,'Hidden Data'!$A$4:$E$17,(IF($B$18="SCH 40",3,IF($B$18="SCH 80",4,5))))^4.8655))*'Hidden Data'!$E$122)))," ")</f>
        <v>#N/A</v>
      </c>
      <c r="U315" s="67" t="e">
        <f t="shared" si="221"/>
        <v>#N/A</v>
      </c>
      <c r="V315" s="175" t="e">
        <f t="shared" si="222"/>
        <v>#N/A</v>
      </c>
      <c r="W315" s="175" t="e">
        <f t="shared" si="223"/>
        <v>#N/A</v>
      </c>
      <c r="Z315" s="141" t="e">
        <f t="shared" si="224"/>
        <v>#N/A</v>
      </c>
      <c r="AA315" s="141" t="e">
        <f t="shared" si="225"/>
        <v>#N/A</v>
      </c>
      <c r="AB315" s="153" t="e">
        <f t="shared" si="226"/>
        <v>#N/A</v>
      </c>
      <c r="AC315" s="154" t="e">
        <f t="shared" si="227"/>
        <v>#N/A</v>
      </c>
      <c r="AD315" s="164" t="e">
        <f t="shared" si="228"/>
        <v>#N/A</v>
      </c>
      <c r="AE315" s="165" t="e">
        <f t="shared" si="229"/>
        <v>#N/A</v>
      </c>
      <c r="AF315" s="154" t="e">
        <f t="shared" si="230"/>
        <v>#N/A</v>
      </c>
      <c r="AG315" s="154" t="e">
        <f t="shared" si="231"/>
        <v>#N/A</v>
      </c>
      <c r="AH315" s="164" t="e">
        <f t="shared" si="232"/>
        <v>#N/A</v>
      </c>
      <c r="AI315" s="165" t="e">
        <f t="shared" si="233"/>
        <v>#N/A</v>
      </c>
      <c r="AJ315" s="154" t="e">
        <f t="shared" si="234"/>
        <v>#N/A</v>
      </c>
      <c r="AK315" s="154" t="e">
        <f t="shared" si="235"/>
        <v>#N/A</v>
      </c>
      <c r="AL315" s="164" t="e">
        <f t="shared" si="236"/>
        <v>#N/A</v>
      </c>
      <c r="AM315" s="165" t="e">
        <f t="shared" si="237"/>
        <v>#N/A</v>
      </c>
      <c r="AN315" s="154" t="e">
        <f t="shared" si="238"/>
        <v>#N/A</v>
      </c>
      <c r="AO315" s="155" t="e">
        <f t="shared" si="239"/>
        <v>#N/A</v>
      </c>
      <c r="AP315" s="153" t="e">
        <f t="shared" si="240"/>
        <v>#N/A</v>
      </c>
      <c r="AQ315" s="154" t="e">
        <f t="shared" si="241"/>
        <v>#N/A</v>
      </c>
      <c r="AR315" s="164" t="e">
        <f t="shared" si="242"/>
        <v>#N/A</v>
      </c>
      <c r="AS315" s="165" t="e">
        <f t="shared" si="243"/>
        <v>#N/A</v>
      </c>
      <c r="AT315" s="154" t="e">
        <f t="shared" si="244"/>
        <v>#N/A</v>
      </c>
      <c r="AU315" s="154" t="e">
        <f t="shared" si="245"/>
        <v>#N/A</v>
      </c>
      <c r="AV315" s="164" t="e">
        <f t="shared" si="246"/>
        <v>#N/A</v>
      </c>
      <c r="AW315" s="165" t="e">
        <f t="shared" si="247"/>
        <v>#N/A</v>
      </c>
      <c r="AX315" s="154" t="e">
        <f t="shared" si="248"/>
        <v>#N/A</v>
      </c>
      <c r="AY315" s="154" t="e">
        <f t="shared" si="249"/>
        <v>#N/A</v>
      </c>
      <c r="AZ315" s="164" t="e">
        <f t="shared" si="250"/>
        <v>#N/A</v>
      </c>
      <c r="BA315" s="165" t="e">
        <f t="shared" si="251"/>
        <v>#N/A</v>
      </c>
      <c r="BB315" s="154" t="e">
        <f t="shared" si="252"/>
        <v>#N/A</v>
      </c>
      <c r="BC315" s="155" t="e">
        <f t="shared" si="253"/>
        <v>#N/A</v>
      </c>
      <c r="BD315" s="153" t="e">
        <f t="shared" si="254"/>
        <v>#N/A</v>
      </c>
      <c r="BE315" s="154" t="e">
        <f t="shared" si="255"/>
        <v>#N/A</v>
      </c>
      <c r="BF315" s="164" t="e">
        <f t="shared" si="256"/>
        <v>#N/A</v>
      </c>
      <c r="BG315" s="165" t="e">
        <f t="shared" si="257"/>
        <v>#N/A</v>
      </c>
      <c r="BH315" s="154" t="e">
        <f t="shared" si="258"/>
        <v>#N/A</v>
      </c>
      <c r="BI315" s="154" t="e">
        <f t="shared" si="259"/>
        <v>#N/A</v>
      </c>
      <c r="BJ315" s="164" t="e">
        <f t="shared" si="260"/>
        <v>#N/A</v>
      </c>
      <c r="BK315" s="165" t="e">
        <f t="shared" si="261"/>
        <v>#N/A</v>
      </c>
      <c r="BL315" s="154" t="e">
        <f t="shared" si="262"/>
        <v>#N/A</v>
      </c>
      <c r="BM315" s="154" t="e">
        <f t="shared" si="263"/>
        <v>#N/A</v>
      </c>
      <c r="BN315" s="164" t="e">
        <f t="shared" si="264"/>
        <v>#N/A</v>
      </c>
      <c r="BO315" s="165" t="e">
        <f t="shared" si="265"/>
        <v>#N/A</v>
      </c>
      <c r="BP315" s="154" t="e">
        <f t="shared" si="266"/>
        <v>#N/A</v>
      </c>
      <c r="BQ315" s="155" t="e">
        <f t="shared" si="267"/>
        <v>#N/A</v>
      </c>
      <c r="BR315" s="153" t="e">
        <f t="shared" si="268"/>
        <v>#N/A</v>
      </c>
      <c r="BS315" s="154" t="e">
        <f t="shared" si="269"/>
        <v>#N/A</v>
      </c>
      <c r="BT315" s="164" t="e">
        <f t="shared" si="270"/>
        <v>#N/A</v>
      </c>
      <c r="BU315" s="165" t="e">
        <f t="shared" si="271"/>
        <v>#N/A</v>
      </c>
      <c r="BV315" s="154" t="e">
        <f t="shared" si="272"/>
        <v>#N/A</v>
      </c>
      <c r="BW315" s="154" t="e">
        <f t="shared" si="273"/>
        <v>#N/A</v>
      </c>
      <c r="BX315" s="164" t="e">
        <f t="shared" si="274"/>
        <v>#N/A</v>
      </c>
      <c r="BY315" s="165" t="e">
        <f t="shared" si="275"/>
        <v>#N/A</v>
      </c>
      <c r="BZ315" s="154" t="e">
        <f t="shared" si="276"/>
        <v>#N/A</v>
      </c>
      <c r="CA315" s="154" t="e">
        <f t="shared" si="277"/>
        <v>#N/A</v>
      </c>
      <c r="CB315" s="164" t="e">
        <f t="shared" si="278"/>
        <v>#N/A</v>
      </c>
      <c r="CC315" s="165" t="e">
        <f t="shared" si="279"/>
        <v>#N/A</v>
      </c>
      <c r="CD315" s="154" t="e">
        <f t="shared" si="280"/>
        <v>#N/A</v>
      </c>
      <c r="CE315" s="155" t="e">
        <f t="shared" si="281"/>
        <v>#N/A</v>
      </c>
    </row>
    <row r="316" spans="2:83" s="59" customFormat="1" hidden="1" x14ac:dyDescent="0.2">
      <c r="B316" s="59" t="e">
        <f t="shared" si="216"/>
        <v>#N/A</v>
      </c>
      <c r="C316" s="67" t="e">
        <f t="shared" si="214"/>
        <v>#N/A</v>
      </c>
      <c r="D316" s="67"/>
      <c r="E316" s="67" t="e">
        <f>IF(C316&lt;&gt;" ",$B$9, " ")</f>
        <v>#N/A</v>
      </c>
      <c r="F316" s="68" t="e">
        <f>IF(C316&lt;&gt;" ",((10.4394*(($C316^1.852)/(($B$59^1.852)*(VLOOKUP($B$17,'Hidden Data'!$A$4:$E$17,(IF($B$18="SCH 40",3,IF($B$18="SCH 80",4,5))))^4.8655))*$B$16))+IF($B$15&lt;2,0,(10.4394*((($C$19/100*$C316)^1.852)/(($B$59^1.852)*(VLOOKUP($B$20,'Hidden Data'!$A$4:$E$17,(IF($B$21="SCH 40",3,IF($B$21="SCH 80",4,5))))^4.8655))*$B$19)))+IF($B$15&lt;3,0,(10.4394*((($C$22/100*$C316)^1.852)/(($B$59^1.852)*(VLOOKUP($B$23,'Hidden Data'!$A$4:$E$17,(IF($B$24="SCH 40",3,IF($B$24="SCH 80",4,5))))^4.8655))*$B$22)))+K316+L316+M316+P316+Q316+R316+S316+T316)*(1+$B$42/100), " ")</f>
        <v>#N/A</v>
      </c>
      <c r="G316" s="68" t="e">
        <f t="shared" si="215"/>
        <v>#N/A</v>
      </c>
      <c r="H316" s="68"/>
      <c r="I316" s="68" t="e">
        <f t="shared" si="217"/>
        <v>#N/A</v>
      </c>
      <c r="J316" s="68" t="e">
        <f>IF(C316&lt;&gt;" ",IF($B$48="Spider Valve",($C316/448.83*(('Spider Valve Sizing'!$B$10^2*19.64*$B$60*SQRT($B$49))/'Spider Valve Sizing'!$B$25))^2/(2*$B$60^2*(PI()/4*('Spider Valve Sizing'!$B$10/12)^2)^2*32.2),0)," ")</f>
        <v>#N/A</v>
      </c>
      <c r="K316" s="68" t="e">
        <f>IF(C316&lt;&gt;" ",(IF($B$26="No",0,(10.4394*(((1/$B$27*$C316)^1.852)/(($B$59^1.852)*(VLOOKUP($B$29,'Hidden Data'!$A$4:$E$17,(IF($B$30="SCH 40",3,IF($B$30="SCH 80",4,5))))^4.8655))*($B$28/3)))))," ")</f>
        <v>#N/A</v>
      </c>
      <c r="L316" s="67" t="e">
        <f t="shared" si="218"/>
        <v>#N/A</v>
      </c>
      <c r="M316" s="67" t="e">
        <f t="shared" si="219"/>
        <v>#N/A</v>
      </c>
      <c r="N316" s="69">
        <f>IF($B$48="Low Pressure Pipe",(IF($C316&lt;&gt;" ",($B$50*$AC$564)," ")),IF($B$48="Spider Valve",(IF($C316&lt;&gt;" ",(($B$60*(PI()/4*'Spider Valve Sizing'!$B$10^2)/144*SQRT(2*32.2*$B$49))*448.83)/(('Spider Valve Sizing'!$B$10^2*19.64*$B$60*SQRT($B$49))/'Spider Valve Sizing'!$B$25)," ")),IF(AND(OR($B$48="Non-Pressurized",$B$48="force main")=TRUE,$C$49="yes"),$F$49,NA())))</f>
        <v>30</v>
      </c>
      <c r="O316" s="68" t="e">
        <f t="shared" si="220"/>
        <v>#N/A</v>
      </c>
      <c r="P316" s="68" t="e">
        <f>IF($C316&lt;&gt;" ",IF($A$34="",0,(10.4394*((($C316*$D$34/100)^1.852)/(($B$59^1.852)*(VLOOKUP($B$34,'Hidden Data'!$A$4:$E$17,(IF($B$18="SCH 40",3,IF($B$18="SCH 80",4,5))))^4.8655))*'Hidden Data'!$E$118)))," ")</f>
        <v>#N/A</v>
      </c>
      <c r="Q316" s="68" t="e">
        <f>IF($C316&lt;&gt;" ",IF($A$35="",0,(10.4394*((($C316*$D$35/100)^1.852)/(($B$59^1.852)*(VLOOKUP($B$35,'Hidden Data'!$A$4:$E$17,(IF($B$18="SCH 40",3,IF($B$18="SCH 80",4,5))))^4.8655))*'Hidden Data'!$E$119)))," ")</f>
        <v>#N/A</v>
      </c>
      <c r="R316" s="68" t="e">
        <f>IF($C316&lt;&gt;" ",IF($A$36="",0,(10.4394*((($C316*$D$36/100)^1.852)/(($B$59^1.852)*(VLOOKUP($B$36,'Hidden Data'!$A$4:$E$17,(IF($B$18="SCH 40",3,IF($B$18="SCH 80",4,5))))^4.8655))*'Hidden Data'!$E$120)))," ")</f>
        <v>#N/A</v>
      </c>
      <c r="S316" s="68" t="e">
        <f>IF($C316&lt;&gt;" ",IF($A$37="",0,(10.4394*((($C316*$D$37/100)^1.852)/(($B$59^1.852)*(VLOOKUP($B$37,'Hidden Data'!$A$4:$E$17,(IF($B$18="SCH 40",3,IF($B$18="SCH 80",4,5))))^4.8655))*'Hidden Data'!$E$121)))," ")</f>
        <v>#N/A</v>
      </c>
      <c r="T316" s="68" t="e">
        <f>IF($C316&lt;&gt;" ",IF($A$38="",0,(10.4394*((($C316*$D$38/100)^1.852)/(($B$59^1.852)*(VLOOKUP($B$38,'Hidden Data'!$A$4:$E$17,(IF($B$18="SCH 40",3,IF($B$18="SCH 80",4,5))))^4.8655))*'Hidden Data'!$E$122)))," ")</f>
        <v>#N/A</v>
      </c>
      <c r="U316" s="67" t="e">
        <f t="shared" si="221"/>
        <v>#N/A</v>
      </c>
      <c r="V316" s="175" t="e">
        <f t="shared" si="222"/>
        <v>#N/A</v>
      </c>
      <c r="W316" s="175" t="e">
        <f t="shared" si="223"/>
        <v>#N/A</v>
      </c>
      <c r="Z316" s="141" t="e">
        <f t="shared" si="224"/>
        <v>#N/A</v>
      </c>
      <c r="AA316" s="141" t="e">
        <f t="shared" si="225"/>
        <v>#N/A</v>
      </c>
      <c r="AB316" s="153" t="e">
        <f t="shared" si="226"/>
        <v>#N/A</v>
      </c>
      <c r="AC316" s="154" t="e">
        <f t="shared" si="227"/>
        <v>#N/A</v>
      </c>
      <c r="AD316" s="164" t="e">
        <f t="shared" si="228"/>
        <v>#N/A</v>
      </c>
      <c r="AE316" s="165" t="e">
        <f t="shared" si="229"/>
        <v>#N/A</v>
      </c>
      <c r="AF316" s="154" t="e">
        <f t="shared" si="230"/>
        <v>#N/A</v>
      </c>
      <c r="AG316" s="154" t="e">
        <f t="shared" si="231"/>
        <v>#N/A</v>
      </c>
      <c r="AH316" s="164" t="e">
        <f t="shared" si="232"/>
        <v>#N/A</v>
      </c>
      <c r="AI316" s="165" t="e">
        <f t="shared" si="233"/>
        <v>#N/A</v>
      </c>
      <c r="AJ316" s="154" t="e">
        <f t="shared" si="234"/>
        <v>#N/A</v>
      </c>
      <c r="AK316" s="154" t="e">
        <f t="shared" si="235"/>
        <v>#N/A</v>
      </c>
      <c r="AL316" s="164" t="e">
        <f t="shared" si="236"/>
        <v>#N/A</v>
      </c>
      <c r="AM316" s="165" t="e">
        <f t="shared" si="237"/>
        <v>#N/A</v>
      </c>
      <c r="AN316" s="154" t="e">
        <f t="shared" si="238"/>
        <v>#N/A</v>
      </c>
      <c r="AO316" s="155" t="e">
        <f t="shared" si="239"/>
        <v>#N/A</v>
      </c>
      <c r="AP316" s="153" t="e">
        <f t="shared" si="240"/>
        <v>#N/A</v>
      </c>
      <c r="AQ316" s="154" t="e">
        <f t="shared" si="241"/>
        <v>#N/A</v>
      </c>
      <c r="AR316" s="164" t="e">
        <f t="shared" si="242"/>
        <v>#N/A</v>
      </c>
      <c r="AS316" s="165" t="e">
        <f t="shared" si="243"/>
        <v>#N/A</v>
      </c>
      <c r="AT316" s="154" t="e">
        <f t="shared" si="244"/>
        <v>#N/A</v>
      </c>
      <c r="AU316" s="154" t="e">
        <f t="shared" si="245"/>
        <v>#N/A</v>
      </c>
      <c r="AV316" s="164" t="e">
        <f t="shared" si="246"/>
        <v>#N/A</v>
      </c>
      <c r="AW316" s="165" t="e">
        <f t="shared" si="247"/>
        <v>#N/A</v>
      </c>
      <c r="AX316" s="154" t="e">
        <f t="shared" si="248"/>
        <v>#N/A</v>
      </c>
      <c r="AY316" s="154" t="e">
        <f t="shared" si="249"/>
        <v>#N/A</v>
      </c>
      <c r="AZ316" s="164" t="e">
        <f t="shared" si="250"/>
        <v>#N/A</v>
      </c>
      <c r="BA316" s="165" t="e">
        <f t="shared" si="251"/>
        <v>#N/A</v>
      </c>
      <c r="BB316" s="154" t="e">
        <f t="shared" si="252"/>
        <v>#N/A</v>
      </c>
      <c r="BC316" s="155" t="e">
        <f t="shared" si="253"/>
        <v>#N/A</v>
      </c>
      <c r="BD316" s="153" t="e">
        <f t="shared" si="254"/>
        <v>#N/A</v>
      </c>
      <c r="BE316" s="154" t="e">
        <f t="shared" si="255"/>
        <v>#N/A</v>
      </c>
      <c r="BF316" s="164" t="e">
        <f t="shared" si="256"/>
        <v>#N/A</v>
      </c>
      <c r="BG316" s="165" t="e">
        <f t="shared" si="257"/>
        <v>#N/A</v>
      </c>
      <c r="BH316" s="154" t="e">
        <f t="shared" si="258"/>
        <v>#N/A</v>
      </c>
      <c r="BI316" s="154" t="e">
        <f t="shared" si="259"/>
        <v>#N/A</v>
      </c>
      <c r="BJ316" s="164" t="e">
        <f t="shared" si="260"/>
        <v>#N/A</v>
      </c>
      <c r="BK316" s="165" t="e">
        <f t="shared" si="261"/>
        <v>#N/A</v>
      </c>
      <c r="BL316" s="154" t="e">
        <f t="shared" si="262"/>
        <v>#N/A</v>
      </c>
      <c r="BM316" s="154" t="e">
        <f t="shared" si="263"/>
        <v>#N/A</v>
      </c>
      <c r="BN316" s="164" t="e">
        <f t="shared" si="264"/>
        <v>#N/A</v>
      </c>
      <c r="BO316" s="165" t="e">
        <f t="shared" si="265"/>
        <v>#N/A</v>
      </c>
      <c r="BP316" s="154" t="e">
        <f t="shared" si="266"/>
        <v>#N/A</v>
      </c>
      <c r="BQ316" s="155" t="e">
        <f t="shared" si="267"/>
        <v>#N/A</v>
      </c>
      <c r="BR316" s="153" t="e">
        <f t="shared" si="268"/>
        <v>#N/A</v>
      </c>
      <c r="BS316" s="154" t="e">
        <f t="shared" si="269"/>
        <v>#N/A</v>
      </c>
      <c r="BT316" s="164" t="e">
        <f t="shared" si="270"/>
        <v>#N/A</v>
      </c>
      <c r="BU316" s="165" t="e">
        <f t="shared" si="271"/>
        <v>#N/A</v>
      </c>
      <c r="BV316" s="154" t="e">
        <f t="shared" si="272"/>
        <v>#N/A</v>
      </c>
      <c r="BW316" s="154" t="e">
        <f t="shared" si="273"/>
        <v>#N/A</v>
      </c>
      <c r="BX316" s="164" t="e">
        <f t="shared" si="274"/>
        <v>#N/A</v>
      </c>
      <c r="BY316" s="165" t="e">
        <f t="shared" si="275"/>
        <v>#N/A</v>
      </c>
      <c r="BZ316" s="154" t="e">
        <f t="shared" si="276"/>
        <v>#N/A</v>
      </c>
      <c r="CA316" s="154" t="e">
        <f t="shared" si="277"/>
        <v>#N/A</v>
      </c>
      <c r="CB316" s="164" t="e">
        <f t="shared" si="278"/>
        <v>#N/A</v>
      </c>
      <c r="CC316" s="165" t="e">
        <f t="shared" si="279"/>
        <v>#N/A</v>
      </c>
      <c r="CD316" s="154" t="e">
        <f t="shared" si="280"/>
        <v>#N/A</v>
      </c>
      <c r="CE316" s="155" t="e">
        <f t="shared" si="281"/>
        <v>#N/A</v>
      </c>
    </row>
    <row r="317" spans="2:83" s="59" customFormat="1" hidden="1" x14ac:dyDescent="0.2">
      <c r="B317" s="59" t="e">
        <f t="shared" si="216"/>
        <v>#N/A</v>
      </c>
      <c r="C317" s="67" t="e">
        <f t="shared" si="214"/>
        <v>#N/A</v>
      </c>
      <c r="D317" s="67"/>
      <c r="E317" s="67" t="e">
        <f>IF(C317&lt;&gt;" ",$B$9, " ")</f>
        <v>#N/A</v>
      </c>
      <c r="F317" s="68" t="e">
        <f>IF(C317&lt;&gt;" ",((10.4394*(($C317^1.852)/(($B$59^1.852)*(VLOOKUP($B$17,'Hidden Data'!$A$4:$E$17,(IF($B$18="SCH 40",3,IF($B$18="SCH 80",4,5))))^4.8655))*$B$16))+IF($B$15&lt;2,0,(10.4394*((($C$19/100*$C317)^1.852)/(($B$59^1.852)*(VLOOKUP($B$20,'Hidden Data'!$A$4:$E$17,(IF($B$21="SCH 40",3,IF($B$21="SCH 80",4,5))))^4.8655))*$B$19)))+IF($B$15&lt;3,0,(10.4394*((($C$22/100*$C317)^1.852)/(($B$59^1.852)*(VLOOKUP($B$23,'Hidden Data'!$A$4:$E$17,(IF($B$24="SCH 40",3,IF($B$24="SCH 80",4,5))))^4.8655))*$B$22)))+K317+L317+M317+P317+Q317+R317+S317+T317)*(1+$B$42/100), " ")</f>
        <v>#N/A</v>
      </c>
      <c r="G317" s="68" t="e">
        <f t="shared" si="215"/>
        <v>#N/A</v>
      </c>
      <c r="H317" s="68"/>
      <c r="I317" s="68" t="e">
        <f t="shared" si="217"/>
        <v>#N/A</v>
      </c>
      <c r="J317" s="68" t="e">
        <f>IF(C317&lt;&gt;" ",IF($B$48="Spider Valve",($C317/448.83*(('Spider Valve Sizing'!$B$10^2*19.64*$B$60*SQRT($B$49))/'Spider Valve Sizing'!$B$25))^2/(2*$B$60^2*(PI()/4*('Spider Valve Sizing'!$B$10/12)^2)^2*32.2),0)," ")</f>
        <v>#N/A</v>
      </c>
      <c r="K317" s="68" t="e">
        <f>IF(C317&lt;&gt;" ",(IF($B$26="No",0,(10.4394*(((1/$B$27*$C317)^1.852)/(($B$59^1.852)*(VLOOKUP($B$29,'Hidden Data'!$A$4:$E$17,(IF($B$30="SCH 40",3,IF($B$30="SCH 80",4,5))))^4.8655))*($B$28/3)))))," ")</f>
        <v>#N/A</v>
      </c>
      <c r="L317" s="67" t="e">
        <f t="shared" si="218"/>
        <v>#N/A</v>
      </c>
      <c r="M317" s="67" t="e">
        <f t="shared" si="219"/>
        <v>#N/A</v>
      </c>
      <c r="N317" s="69">
        <f>IF($B$48="Low Pressure Pipe",(IF($C317&lt;&gt;" ",($B$50*$AC$564)," ")),IF($B$48="Spider Valve",(IF($C317&lt;&gt;" ",(($B$60*(PI()/4*'Spider Valve Sizing'!$B$10^2)/144*SQRT(2*32.2*$B$49))*448.83)/(('Spider Valve Sizing'!$B$10^2*19.64*$B$60*SQRT($B$49))/'Spider Valve Sizing'!$B$25)," ")),IF(AND(OR($B$48="Non-Pressurized",$B$48="force main")=TRUE,$C$49="yes"),$F$49,NA())))</f>
        <v>30</v>
      </c>
      <c r="O317" s="68" t="e">
        <f t="shared" si="220"/>
        <v>#N/A</v>
      </c>
      <c r="P317" s="68" t="e">
        <f>IF($C317&lt;&gt;" ",IF($A$34="",0,(10.4394*((($C317*$D$34/100)^1.852)/(($B$59^1.852)*(VLOOKUP($B$34,'Hidden Data'!$A$4:$E$17,(IF($B$18="SCH 40",3,IF($B$18="SCH 80",4,5))))^4.8655))*'Hidden Data'!$E$118)))," ")</f>
        <v>#N/A</v>
      </c>
      <c r="Q317" s="68" t="e">
        <f>IF($C317&lt;&gt;" ",IF($A$35="",0,(10.4394*((($C317*$D$35/100)^1.852)/(($B$59^1.852)*(VLOOKUP($B$35,'Hidden Data'!$A$4:$E$17,(IF($B$18="SCH 40",3,IF($B$18="SCH 80",4,5))))^4.8655))*'Hidden Data'!$E$119)))," ")</f>
        <v>#N/A</v>
      </c>
      <c r="R317" s="68" t="e">
        <f>IF($C317&lt;&gt;" ",IF($A$36="",0,(10.4394*((($C317*$D$36/100)^1.852)/(($B$59^1.852)*(VLOOKUP($B$36,'Hidden Data'!$A$4:$E$17,(IF($B$18="SCH 40",3,IF($B$18="SCH 80",4,5))))^4.8655))*'Hidden Data'!$E$120)))," ")</f>
        <v>#N/A</v>
      </c>
      <c r="S317" s="68" t="e">
        <f>IF($C317&lt;&gt;" ",IF($A$37="",0,(10.4394*((($C317*$D$37/100)^1.852)/(($B$59^1.852)*(VLOOKUP($B$37,'Hidden Data'!$A$4:$E$17,(IF($B$18="SCH 40",3,IF($B$18="SCH 80",4,5))))^4.8655))*'Hidden Data'!$E$121)))," ")</f>
        <v>#N/A</v>
      </c>
      <c r="T317" s="68" t="e">
        <f>IF($C317&lt;&gt;" ",IF($A$38="",0,(10.4394*((($C317*$D$38/100)^1.852)/(($B$59^1.852)*(VLOOKUP($B$38,'Hidden Data'!$A$4:$E$17,(IF($B$18="SCH 40",3,IF($B$18="SCH 80",4,5))))^4.8655))*'Hidden Data'!$E$122)))," ")</f>
        <v>#N/A</v>
      </c>
      <c r="U317" s="67" t="e">
        <f t="shared" si="221"/>
        <v>#N/A</v>
      </c>
      <c r="V317" s="175" t="e">
        <f t="shared" si="222"/>
        <v>#N/A</v>
      </c>
      <c r="W317" s="175" t="e">
        <f t="shared" si="223"/>
        <v>#N/A</v>
      </c>
      <c r="Z317" s="141" t="e">
        <f t="shared" si="224"/>
        <v>#N/A</v>
      </c>
      <c r="AA317" s="141" t="e">
        <f t="shared" si="225"/>
        <v>#N/A</v>
      </c>
      <c r="AB317" s="153" t="e">
        <f t="shared" si="226"/>
        <v>#N/A</v>
      </c>
      <c r="AC317" s="154" t="e">
        <f t="shared" si="227"/>
        <v>#N/A</v>
      </c>
      <c r="AD317" s="164" t="e">
        <f t="shared" si="228"/>
        <v>#N/A</v>
      </c>
      <c r="AE317" s="165" t="e">
        <f t="shared" si="229"/>
        <v>#N/A</v>
      </c>
      <c r="AF317" s="154" t="e">
        <f t="shared" si="230"/>
        <v>#N/A</v>
      </c>
      <c r="AG317" s="154" t="e">
        <f t="shared" si="231"/>
        <v>#N/A</v>
      </c>
      <c r="AH317" s="164" t="e">
        <f t="shared" si="232"/>
        <v>#N/A</v>
      </c>
      <c r="AI317" s="165" t="e">
        <f t="shared" si="233"/>
        <v>#N/A</v>
      </c>
      <c r="AJ317" s="154" t="e">
        <f t="shared" si="234"/>
        <v>#N/A</v>
      </c>
      <c r="AK317" s="154" t="e">
        <f t="shared" si="235"/>
        <v>#N/A</v>
      </c>
      <c r="AL317" s="164" t="e">
        <f t="shared" si="236"/>
        <v>#N/A</v>
      </c>
      <c r="AM317" s="165" t="e">
        <f t="shared" si="237"/>
        <v>#N/A</v>
      </c>
      <c r="AN317" s="154" t="e">
        <f t="shared" si="238"/>
        <v>#N/A</v>
      </c>
      <c r="AO317" s="155" t="e">
        <f t="shared" si="239"/>
        <v>#N/A</v>
      </c>
      <c r="AP317" s="153" t="e">
        <f t="shared" si="240"/>
        <v>#N/A</v>
      </c>
      <c r="AQ317" s="154" t="e">
        <f t="shared" si="241"/>
        <v>#N/A</v>
      </c>
      <c r="AR317" s="164" t="e">
        <f t="shared" si="242"/>
        <v>#N/A</v>
      </c>
      <c r="AS317" s="165" t="e">
        <f t="shared" si="243"/>
        <v>#N/A</v>
      </c>
      <c r="AT317" s="154" t="e">
        <f t="shared" si="244"/>
        <v>#N/A</v>
      </c>
      <c r="AU317" s="154" t="e">
        <f t="shared" si="245"/>
        <v>#N/A</v>
      </c>
      <c r="AV317" s="164" t="e">
        <f t="shared" si="246"/>
        <v>#N/A</v>
      </c>
      <c r="AW317" s="165" t="e">
        <f t="shared" si="247"/>
        <v>#N/A</v>
      </c>
      <c r="AX317" s="154" t="e">
        <f t="shared" si="248"/>
        <v>#N/A</v>
      </c>
      <c r="AY317" s="154" t="e">
        <f t="shared" si="249"/>
        <v>#N/A</v>
      </c>
      <c r="AZ317" s="164" t="e">
        <f t="shared" si="250"/>
        <v>#N/A</v>
      </c>
      <c r="BA317" s="165" t="e">
        <f t="shared" si="251"/>
        <v>#N/A</v>
      </c>
      <c r="BB317" s="154" t="e">
        <f t="shared" si="252"/>
        <v>#N/A</v>
      </c>
      <c r="BC317" s="155" t="e">
        <f t="shared" si="253"/>
        <v>#N/A</v>
      </c>
      <c r="BD317" s="153" t="e">
        <f t="shared" si="254"/>
        <v>#N/A</v>
      </c>
      <c r="BE317" s="154" t="e">
        <f t="shared" si="255"/>
        <v>#N/A</v>
      </c>
      <c r="BF317" s="164" t="e">
        <f t="shared" si="256"/>
        <v>#N/A</v>
      </c>
      <c r="BG317" s="165" t="e">
        <f t="shared" si="257"/>
        <v>#N/A</v>
      </c>
      <c r="BH317" s="154" t="e">
        <f t="shared" si="258"/>
        <v>#N/A</v>
      </c>
      <c r="BI317" s="154" t="e">
        <f t="shared" si="259"/>
        <v>#N/A</v>
      </c>
      <c r="BJ317" s="164" t="e">
        <f t="shared" si="260"/>
        <v>#N/A</v>
      </c>
      <c r="BK317" s="165" t="e">
        <f t="shared" si="261"/>
        <v>#N/A</v>
      </c>
      <c r="BL317" s="154" t="e">
        <f t="shared" si="262"/>
        <v>#N/A</v>
      </c>
      <c r="BM317" s="154" t="e">
        <f t="shared" si="263"/>
        <v>#N/A</v>
      </c>
      <c r="BN317" s="164" t="e">
        <f t="shared" si="264"/>
        <v>#N/A</v>
      </c>
      <c r="BO317" s="165" t="e">
        <f t="shared" si="265"/>
        <v>#N/A</v>
      </c>
      <c r="BP317" s="154" t="e">
        <f t="shared" si="266"/>
        <v>#N/A</v>
      </c>
      <c r="BQ317" s="155" t="e">
        <f t="shared" si="267"/>
        <v>#N/A</v>
      </c>
      <c r="BR317" s="153" t="e">
        <f t="shared" si="268"/>
        <v>#N/A</v>
      </c>
      <c r="BS317" s="154" t="e">
        <f t="shared" si="269"/>
        <v>#N/A</v>
      </c>
      <c r="BT317" s="164" t="e">
        <f t="shared" si="270"/>
        <v>#N/A</v>
      </c>
      <c r="BU317" s="165" t="e">
        <f t="shared" si="271"/>
        <v>#N/A</v>
      </c>
      <c r="BV317" s="154" t="e">
        <f t="shared" si="272"/>
        <v>#N/A</v>
      </c>
      <c r="BW317" s="154" t="e">
        <f t="shared" si="273"/>
        <v>#N/A</v>
      </c>
      <c r="BX317" s="164" t="e">
        <f t="shared" si="274"/>
        <v>#N/A</v>
      </c>
      <c r="BY317" s="165" t="e">
        <f t="shared" si="275"/>
        <v>#N/A</v>
      </c>
      <c r="BZ317" s="154" t="e">
        <f t="shared" si="276"/>
        <v>#N/A</v>
      </c>
      <c r="CA317" s="154" t="e">
        <f t="shared" si="277"/>
        <v>#N/A</v>
      </c>
      <c r="CB317" s="164" t="e">
        <f t="shared" si="278"/>
        <v>#N/A</v>
      </c>
      <c r="CC317" s="165" t="e">
        <f t="shared" si="279"/>
        <v>#N/A</v>
      </c>
      <c r="CD317" s="154" t="e">
        <f t="shared" si="280"/>
        <v>#N/A</v>
      </c>
      <c r="CE317" s="155" t="e">
        <f t="shared" si="281"/>
        <v>#N/A</v>
      </c>
    </row>
    <row r="318" spans="2:83" s="59" customFormat="1" hidden="1" x14ac:dyDescent="0.2">
      <c r="B318" s="59" t="e">
        <f t="shared" si="216"/>
        <v>#N/A</v>
      </c>
      <c r="C318" s="67" t="e">
        <f t="shared" si="214"/>
        <v>#N/A</v>
      </c>
      <c r="D318" s="67"/>
      <c r="E318" s="67" t="e">
        <f>IF(C318&lt;&gt;" ",$B$9, " ")</f>
        <v>#N/A</v>
      </c>
      <c r="F318" s="68" t="e">
        <f>IF(C318&lt;&gt;" ",((10.4394*(($C318^1.852)/(($B$59^1.852)*(VLOOKUP($B$17,'Hidden Data'!$A$4:$E$17,(IF($B$18="SCH 40",3,IF($B$18="SCH 80",4,5))))^4.8655))*$B$16))+IF($B$15&lt;2,0,(10.4394*((($C$19/100*$C318)^1.852)/(($B$59^1.852)*(VLOOKUP($B$20,'Hidden Data'!$A$4:$E$17,(IF($B$21="SCH 40",3,IF($B$21="SCH 80",4,5))))^4.8655))*$B$19)))+IF($B$15&lt;3,0,(10.4394*((($C$22/100*$C318)^1.852)/(($B$59^1.852)*(VLOOKUP($B$23,'Hidden Data'!$A$4:$E$17,(IF($B$24="SCH 40",3,IF($B$24="SCH 80",4,5))))^4.8655))*$B$22)))+K318+L318+M318+P318+Q318+R318+S318+T318)*(1+$B$42/100), " ")</f>
        <v>#N/A</v>
      </c>
      <c r="G318" s="68" t="e">
        <f t="shared" si="215"/>
        <v>#N/A</v>
      </c>
      <c r="H318" s="68"/>
      <c r="I318" s="68" t="e">
        <f t="shared" si="217"/>
        <v>#N/A</v>
      </c>
      <c r="J318" s="68" t="e">
        <f>IF(C318&lt;&gt;" ",IF($B$48="Spider Valve",($C318/448.83*(('Spider Valve Sizing'!$B$10^2*19.64*$B$60*SQRT($B$49))/'Spider Valve Sizing'!$B$25))^2/(2*$B$60^2*(PI()/4*('Spider Valve Sizing'!$B$10/12)^2)^2*32.2),0)," ")</f>
        <v>#N/A</v>
      </c>
      <c r="K318" s="68" t="e">
        <f>IF(C318&lt;&gt;" ",(IF($B$26="No",0,(10.4394*(((1/$B$27*$C318)^1.852)/(($B$59^1.852)*(VLOOKUP($B$29,'Hidden Data'!$A$4:$E$17,(IF($B$30="SCH 40",3,IF($B$30="SCH 80",4,5))))^4.8655))*($B$28/3)))))," ")</f>
        <v>#N/A</v>
      </c>
      <c r="L318" s="67" t="e">
        <f t="shared" si="218"/>
        <v>#N/A</v>
      </c>
      <c r="M318" s="67" t="e">
        <f t="shared" si="219"/>
        <v>#N/A</v>
      </c>
      <c r="N318" s="69">
        <f>IF($B$48="Low Pressure Pipe",(IF($C318&lt;&gt;" ",($B$50*$AC$564)," ")),IF($B$48="Spider Valve",(IF($C318&lt;&gt;" ",(($B$60*(PI()/4*'Spider Valve Sizing'!$B$10^2)/144*SQRT(2*32.2*$B$49))*448.83)/(('Spider Valve Sizing'!$B$10^2*19.64*$B$60*SQRT($B$49))/'Spider Valve Sizing'!$B$25)," ")),IF(AND(OR($B$48="Non-Pressurized",$B$48="force main")=TRUE,$C$49="yes"),$F$49,NA())))</f>
        <v>30</v>
      </c>
      <c r="O318" s="68" t="e">
        <f t="shared" si="220"/>
        <v>#N/A</v>
      </c>
      <c r="P318" s="68" t="e">
        <f>IF($C318&lt;&gt;" ",IF($A$34="",0,(10.4394*((($C318*$D$34/100)^1.852)/(($B$59^1.852)*(VLOOKUP($B$34,'Hidden Data'!$A$4:$E$17,(IF($B$18="SCH 40",3,IF($B$18="SCH 80",4,5))))^4.8655))*'Hidden Data'!$E$118)))," ")</f>
        <v>#N/A</v>
      </c>
      <c r="Q318" s="68" t="e">
        <f>IF($C318&lt;&gt;" ",IF($A$35="",0,(10.4394*((($C318*$D$35/100)^1.852)/(($B$59^1.852)*(VLOOKUP($B$35,'Hidden Data'!$A$4:$E$17,(IF($B$18="SCH 40",3,IF($B$18="SCH 80",4,5))))^4.8655))*'Hidden Data'!$E$119)))," ")</f>
        <v>#N/A</v>
      </c>
      <c r="R318" s="68" t="e">
        <f>IF($C318&lt;&gt;" ",IF($A$36="",0,(10.4394*((($C318*$D$36/100)^1.852)/(($B$59^1.852)*(VLOOKUP($B$36,'Hidden Data'!$A$4:$E$17,(IF($B$18="SCH 40",3,IF($B$18="SCH 80",4,5))))^4.8655))*'Hidden Data'!$E$120)))," ")</f>
        <v>#N/A</v>
      </c>
      <c r="S318" s="68" t="e">
        <f>IF($C318&lt;&gt;" ",IF($A$37="",0,(10.4394*((($C318*$D$37/100)^1.852)/(($B$59^1.852)*(VLOOKUP($B$37,'Hidden Data'!$A$4:$E$17,(IF($B$18="SCH 40",3,IF($B$18="SCH 80",4,5))))^4.8655))*'Hidden Data'!$E$121)))," ")</f>
        <v>#N/A</v>
      </c>
      <c r="T318" s="68" t="e">
        <f>IF($C318&lt;&gt;" ",IF($A$38="",0,(10.4394*((($C318*$D$38/100)^1.852)/(($B$59^1.852)*(VLOOKUP($B$38,'Hidden Data'!$A$4:$E$17,(IF($B$18="SCH 40",3,IF($B$18="SCH 80",4,5))))^4.8655))*'Hidden Data'!$E$122)))," ")</f>
        <v>#N/A</v>
      </c>
      <c r="U318" s="67" t="e">
        <f t="shared" si="221"/>
        <v>#N/A</v>
      </c>
      <c r="V318" s="175" t="e">
        <f t="shared" si="222"/>
        <v>#N/A</v>
      </c>
      <c r="W318" s="175" t="e">
        <f t="shared" si="223"/>
        <v>#N/A</v>
      </c>
      <c r="Z318" s="141" t="e">
        <f t="shared" si="224"/>
        <v>#N/A</v>
      </c>
      <c r="AA318" s="141" t="e">
        <f t="shared" si="225"/>
        <v>#N/A</v>
      </c>
      <c r="AB318" s="153" t="e">
        <f t="shared" si="226"/>
        <v>#N/A</v>
      </c>
      <c r="AC318" s="154" t="e">
        <f t="shared" si="227"/>
        <v>#N/A</v>
      </c>
      <c r="AD318" s="164" t="e">
        <f t="shared" si="228"/>
        <v>#N/A</v>
      </c>
      <c r="AE318" s="165" t="e">
        <f t="shared" si="229"/>
        <v>#N/A</v>
      </c>
      <c r="AF318" s="154" t="e">
        <f t="shared" si="230"/>
        <v>#N/A</v>
      </c>
      <c r="AG318" s="154" t="e">
        <f t="shared" si="231"/>
        <v>#N/A</v>
      </c>
      <c r="AH318" s="164" t="e">
        <f t="shared" si="232"/>
        <v>#N/A</v>
      </c>
      <c r="AI318" s="165" t="e">
        <f t="shared" si="233"/>
        <v>#N/A</v>
      </c>
      <c r="AJ318" s="154" t="e">
        <f t="shared" si="234"/>
        <v>#N/A</v>
      </c>
      <c r="AK318" s="154" t="e">
        <f t="shared" si="235"/>
        <v>#N/A</v>
      </c>
      <c r="AL318" s="164" t="e">
        <f t="shared" si="236"/>
        <v>#N/A</v>
      </c>
      <c r="AM318" s="165" t="e">
        <f t="shared" si="237"/>
        <v>#N/A</v>
      </c>
      <c r="AN318" s="154" t="e">
        <f t="shared" si="238"/>
        <v>#N/A</v>
      </c>
      <c r="AO318" s="155" t="e">
        <f t="shared" si="239"/>
        <v>#N/A</v>
      </c>
      <c r="AP318" s="153" t="e">
        <f t="shared" si="240"/>
        <v>#N/A</v>
      </c>
      <c r="AQ318" s="154" t="e">
        <f t="shared" si="241"/>
        <v>#N/A</v>
      </c>
      <c r="AR318" s="164" t="e">
        <f t="shared" si="242"/>
        <v>#N/A</v>
      </c>
      <c r="AS318" s="165" t="e">
        <f t="shared" si="243"/>
        <v>#N/A</v>
      </c>
      <c r="AT318" s="154" t="e">
        <f t="shared" si="244"/>
        <v>#N/A</v>
      </c>
      <c r="AU318" s="154" t="e">
        <f t="shared" si="245"/>
        <v>#N/A</v>
      </c>
      <c r="AV318" s="164" t="e">
        <f t="shared" si="246"/>
        <v>#N/A</v>
      </c>
      <c r="AW318" s="165" t="e">
        <f t="shared" si="247"/>
        <v>#N/A</v>
      </c>
      <c r="AX318" s="154" t="e">
        <f t="shared" si="248"/>
        <v>#N/A</v>
      </c>
      <c r="AY318" s="154" t="e">
        <f t="shared" si="249"/>
        <v>#N/A</v>
      </c>
      <c r="AZ318" s="164" t="e">
        <f t="shared" si="250"/>
        <v>#N/A</v>
      </c>
      <c r="BA318" s="165" t="e">
        <f t="shared" si="251"/>
        <v>#N/A</v>
      </c>
      <c r="BB318" s="154" t="e">
        <f t="shared" si="252"/>
        <v>#N/A</v>
      </c>
      <c r="BC318" s="155" t="e">
        <f t="shared" si="253"/>
        <v>#N/A</v>
      </c>
      <c r="BD318" s="153" t="e">
        <f t="shared" si="254"/>
        <v>#N/A</v>
      </c>
      <c r="BE318" s="154" t="e">
        <f t="shared" si="255"/>
        <v>#N/A</v>
      </c>
      <c r="BF318" s="164" t="e">
        <f t="shared" si="256"/>
        <v>#N/A</v>
      </c>
      <c r="BG318" s="165" t="e">
        <f t="shared" si="257"/>
        <v>#N/A</v>
      </c>
      <c r="BH318" s="154" t="e">
        <f t="shared" si="258"/>
        <v>#N/A</v>
      </c>
      <c r="BI318" s="154" t="e">
        <f t="shared" si="259"/>
        <v>#N/A</v>
      </c>
      <c r="BJ318" s="164" t="e">
        <f t="shared" si="260"/>
        <v>#N/A</v>
      </c>
      <c r="BK318" s="165" t="e">
        <f t="shared" si="261"/>
        <v>#N/A</v>
      </c>
      <c r="BL318" s="154" t="e">
        <f t="shared" si="262"/>
        <v>#N/A</v>
      </c>
      <c r="BM318" s="154" t="e">
        <f t="shared" si="263"/>
        <v>#N/A</v>
      </c>
      <c r="BN318" s="164" t="e">
        <f t="shared" si="264"/>
        <v>#N/A</v>
      </c>
      <c r="BO318" s="165" t="e">
        <f t="shared" si="265"/>
        <v>#N/A</v>
      </c>
      <c r="BP318" s="154" t="e">
        <f t="shared" si="266"/>
        <v>#N/A</v>
      </c>
      <c r="BQ318" s="155" t="e">
        <f t="shared" si="267"/>
        <v>#N/A</v>
      </c>
      <c r="BR318" s="153" t="e">
        <f t="shared" si="268"/>
        <v>#N/A</v>
      </c>
      <c r="BS318" s="154" t="e">
        <f t="shared" si="269"/>
        <v>#N/A</v>
      </c>
      <c r="BT318" s="164" t="e">
        <f t="shared" si="270"/>
        <v>#N/A</v>
      </c>
      <c r="BU318" s="165" t="e">
        <f t="shared" si="271"/>
        <v>#N/A</v>
      </c>
      <c r="BV318" s="154" t="e">
        <f t="shared" si="272"/>
        <v>#N/A</v>
      </c>
      <c r="BW318" s="154" t="e">
        <f t="shared" si="273"/>
        <v>#N/A</v>
      </c>
      <c r="BX318" s="164" t="e">
        <f t="shared" si="274"/>
        <v>#N/A</v>
      </c>
      <c r="BY318" s="165" t="e">
        <f t="shared" si="275"/>
        <v>#N/A</v>
      </c>
      <c r="BZ318" s="154" t="e">
        <f t="shared" si="276"/>
        <v>#N/A</v>
      </c>
      <c r="CA318" s="154" t="e">
        <f t="shared" si="277"/>
        <v>#N/A</v>
      </c>
      <c r="CB318" s="164" t="e">
        <f t="shared" si="278"/>
        <v>#N/A</v>
      </c>
      <c r="CC318" s="165" t="e">
        <f t="shared" si="279"/>
        <v>#N/A</v>
      </c>
      <c r="CD318" s="154" t="e">
        <f t="shared" si="280"/>
        <v>#N/A</v>
      </c>
      <c r="CE318" s="155" t="e">
        <f t="shared" si="281"/>
        <v>#N/A</v>
      </c>
    </row>
    <row r="319" spans="2:83" s="59" customFormat="1" hidden="1" x14ac:dyDescent="0.2">
      <c r="B319" s="59" t="e">
        <f t="shared" si="216"/>
        <v>#N/A</v>
      </c>
      <c r="C319" s="67" t="e">
        <f t="shared" si="214"/>
        <v>#N/A</v>
      </c>
      <c r="D319" s="67"/>
      <c r="E319" s="67" t="e">
        <f>IF(C319&lt;&gt;" ",$B$9, " ")</f>
        <v>#N/A</v>
      </c>
      <c r="F319" s="68" t="e">
        <f>IF(C319&lt;&gt;" ",((10.4394*(($C319^1.852)/(($B$59^1.852)*(VLOOKUP($B$17,'Hidden Data'!$A$4:$E$17,(IF($B$18="SCH 40",3,IF($B$18="SCH 80",4,5))))^4.8655))*$B$16))+IF($B$15&lt;2,0,(10.4394*((($C$19/100*$C319)^1.852)/(($B$59^1.852)*(VLOOKUP($B$20,'Hidden Data'!$A$4:$E$17,(IF($B$21="SCH 40",3,IF($B$21="SCH 80",4,5))))^4.8655))*$B$19)))+IF($B$15&lt;3,0,(10.4394*((($C$22/100*$C319)^1.852)/(($B$59^1.852)*(VLOOKUP($B$23,'Hidden Data'!$A$4:$E$17,(IF($B$24="SCH 40",3,IF($B$24="SCH 80",4,5))))^4.8655))*$B$22)))+K319+L319+M319+P319+Q319+R319+S319+T319)*(1+$B$42/100), " ")</f>
        <v>#N/A</v>
      </c>
      <c r="G319" s="68" t="e">
        <f t="shared" si="215"/>
        <v>#N/A</v>
      </c>
      <c r="H319" s="68"/>
      <c r="I319" s="68" t="e">
        <f t="shared" si="217"/>
        <v>#N/A</v>
      </c>
      <c r="J319" s="68" t="e">
        <f>IF(C319&lt;&gt;" ",IF($B$48="Spider Valve",($C319/448.83*(('Spider Valve Sizing'!$B$10^2*19.64*$B$60*SQRT($B$49))/'Spider Valve Sizing'!$B$25))^2/(2*$B$60^2*(PI()/4*('Spider Valve Sizing'!$B$10/12)^2)^2*32.2),0)," ")</f>
        <v>#N/A</v>
      </c>
      <c r="K319" s="68" t="e">
        <f>IF(C319&lt;&gt;" ",(IF($B$26="No",0,(10.4394*(((1/$B$27*$C319)^1.852)/(($B$59^1.852)*(VLOOKUP($B$29,'Hidden Data'!$A$4:$E$17,(IF($B$30="SCH 40",3,IF($B$30="SCH 80",4,5))))^4.8655))*($B$28/3)))))," ")</f>
        <v>#N/A</v>
      </c>
      <c r="L319" s="67" t="e">
        <f t="shared" si="218"/>
        <v>#N/A</v>
      </c>
      <c r="M319" s="67" t="e">
        <f t="shared" si="219"/>
        <v>#N/A</v>
      </c>
      <c r="N319" s="69">
        <f>IF($B$48="Low Pressure Pipe",(IF($C319&lt;&gt;" ",($B$50*$AC$564)," ")),IF($B$48="Spider Valve",(IF($C319&lt;&gt;" ",(($B$60*(PI()/4*'Spider Valve Sizing'!$B$10^2)/144*SQRT(2*32.2*$B$49))*448.83)/(('Spider Valve Sizing'!$B$10^2*19.64*$B$60*SQRT($B$49))/'Spider Valve Sizing'!$B$25)," ")),IF(AND(OR($B$48="Non-Pressurized",$B$48="force main")=TRUE,$C$49="yes"),$F$49,NA())))</f>
        <v>30</v>
      </c>
      <c r="O319" s="68" t="e">
        <f t="shared" si="220"/>
        <v>#N/A</v>
      </c>
      <c r="P319" s="68" t="e">
        <f>IF($C319&lt;&gt;" ",IF($A$34="",0,(10.4394*((($C319*$D$34/100)^1.852)/(($B$59^1.852)*(VLOOKUP($B$34,'Hidden Data'!$A$4:$E$17,(IF($B$18="SCH 40",3,IF($B$18="SCH 80",4,5))))^4.8655))*'Hidden Data'!$E$118)))," ")</f>
        <v>#N/A</v>
      </c>
      <c r="Q319" s="68" t="e">
        <f>IF($C319&lt;&gt;" ",IF($A$35="",0,(10.4394*((($C319*$D$35/100)^1.852)/(($B$59^1.852)*(VLOOKUP($B$35,'Hidden Data'!$A$4:$E$17,(IF($B$18="SCH 40",3,IF($B$18="SCH 80",4,5))))^4.8655))*'Hidden Data'!$E$119)))," ")</f>
        <v>#N/A</v>
      </c>
      <c r="R319" s="68" t="e">
        <f>IF($C319&lt;&gt;" ",IF($A$36="",0,(10.4394*((($C319*$D$36/100)^1.852)/(($B$59^1.852)*(VLOOKUP($B$36,'Hidden Data'!$A$4:$E$17,(IF($B$18="SCH 40",3,IF($B$18="SCH 80",4,5))))^4.8655))*'Hidden Data'!$E$120)))," ")</f>
        <v>#N/A</v>
      </c>
      <c r="S319" s="68" t="e">
        <f>IF($C319&lt;&gt;" ",IF($A$37="",0,(10.4394*((($C319*$D$37/100)^1.852)/(($B$59^1.852)*(VLOOKUP($B$37,'Hidden Data'!$A$4:$E$17,(IF($B$18="SCH 40",3,IF($B$18="SCH 80",4,5))))^4.8655))*'Hidden Data'!$E$121)))," ")</f>
        <v>#N/A</v>
      </c>
      <c r="T319" s="68" t="e">
        <f>IF($C319&lt;&gt;" ",IF($A$38="",0,(10.4394*((($C319*$D$38/100)^1.852)/(($B$59^1.852)*(VLOOKUP($B$38,'Hidden Data'!$A$4:$E$17,(IF($B$18="SCH 40",3,IF($B$18="SCH 80",4,5))))^4.8655))*'Hidden Data'!$E$122)))," ")</f>
        <v>#N/A</v>
      </c>
      <c r="U319" s="67" t="e">
        <f t="shared" si="221"/>
        <v>#N/A</v>
      </c>
      <c r="V319" s="175" t="e">
        <f t="shared" si="222"/>
        <v>#N/A</v>
      </c>
      <c r="W319" s="175" t="e">
        <f t="shared" si="223"/>
        <v>#N/A</v>
      </c>
      <c r="Z319" s="141" t="e">
        <f t="shared" si="224"/>
        <v>#N/A</v>
      </c>
      <c r="AA319" s="141" t="e">
        <f t="shared" si="225"/>
        <v>#N/A</v>
      </c>
      <c r="AB319" s="153" t="e">
        <f t="shared" si="226"/>
        <v>#N/A</v>
      </c>
      <c r="AC319" s="154" t="e">
        <f t="shared" si="227"/>
        <v>#N/A</v>
      </c>
      <c r="AD319" s="164" t="e">
        <f t="shared" si="228"/>
        <v>#N/A</v>
      </c>
      <c r="AE319" s="165" t="e">
        <f t="shared" si="229"/>
        <v>#N/A</v>
      </c>
      <c r="AF319" s="154" t="e">
        <f t="shared" si="230"/>
        <v>#N/A</v>
      </c>
      <c r="AG319" s="154" t="e">
        <f t="shared" si="231"/>
        <v>#N/A</v>
      </c>
      <c r="AH319" s="164" t="e">
        <f t="shared" si="232"/>
        <v>#N/A</v>
      </c>
      <c r="AI319" s="165" t="e">
        <f t="shared" si="233"/>
        <v>#N/A</v>
      </c>
      <c r="AJ319" s="154" t="e">
        <f t="shared" si="234"/>
        <v>#N/A</v>
      </c>
      <c r="AK319" s="154" t="e">
        <f t="shared" si="235"/>
        <v>#N/A</v>
      </c>
      <c r="AL319" s="164" t="e">
        <f t="shared" si="236"/>
        <v>#N/A</v>
      </c>
      <c r="AM319" s="165" t="e">
        <f t="shared" si="237"/>
        <v>#N/A</v>
      </c>
      <c r="AN319" s="154" t="e">
        <f t="shared" si="238"/>
        <v>#N/A</v>
      </c>
      <c r="AO319" s="155" t="e">
        <f t="shared" si="239"/>
        <v>#N/A</v>
      </c>
      <c r="AP319" s="153" t="e">
        <f t="shared" si="240"/>
        <v>#N/A</v>
      </c>
      <c r="AQ319" s="154" t="e">
        <f t="shared" si="241"/>
        <v>#N/A</v>
      </c>
      <c r="AR319" s="164" t="e">
        <f t="shared" si="242"/>
        <v>#N/A</v>
      </c>
      <c r="AS319" s="165" t="e">
        <f t="shared" si="243"/>
        <v>#N/A</v>
      </c>
      <c r="AT319" s="154" t="e">
        <f t="shared" si="244"/>
        <v>#N/A</v>
      </c>
      <c r="AU319" s="154" t="e">
        <f t="shared" si="245"/>
        <v>#N/A</v>
      </c>
      <c r="AV319" s="164" t="e">
        <f t="shared" si="246"/>
        <v>#N/A</v>
      </c>
      <c r="AW319" s="165" t="e">
        <f t="shared" si="247"/>
        <v>#N/A</v>
      </c>
      <c r="AX319" s="154" t="e">
        <f t="shared" si="248"/>
        <v>#N/A</v>
      </c>
      <c r="AY319" s="154" t="e">
        <f t="shared" si="249"/>
        <v>#N/A</v>
      </c>
      <c r="AZ319" s="164" t="e">
        <f t="shared" si="250"/>
        <v>#N/A</v>
      </c>
      <c r="BA319" s="165" t="e">
        <f t="shared" si="251"/>
        <v>#N/A</v>
      </c>
      <c r="BB319" s="154" t="e">
        <f t="shared" si="252"/>
        <v>#N/A</v>
      </c>
      <c r="BC319" s="155" t="e">
        <f t="shared" si="253"/>
        <v>#N/A</v>
      </c>
      <c r="BD319" s="153" t="e">
        <f t="shared" si="254"/>
        <v>#N/A</v>
      </c>
      <c r="BE319" s="154" t="e">
        <f t="shared" si="255"/>
        <v>#N/A</v>
      </c>
      <c r="BF319" s="164" t="e">
        <f t="shared" si="256"/>
        <v>#N/A</v>
      </c>
      <c r="BG319" s="165" t="e">
        <f t="shared" si="257"/>
        <v>#N/A</v>
      </c>
      <c r="BH319" s="154" t="e">
        <f t="shared" si="258"/>
        <v>#N/A</v>
      </c>
      <c r="BI319" s="154" t="e">
        <f t="shared" si="259"/>
        <v>#N/A</v>
      </c>
      <c r="BJ319" s="164" t="e">
        <f t="shared" si="260"/>
        <v>#N/A</v>
      </c>
      <c r="BK319" s="165" t="e">
        <f t="shared" si="261"/>
        <v>#N/A</v>
      </c>
      <c r="BL319" s="154" t="e">
        <f t="shared" si="262"/>
        <v>#N/A</v>
      </c>
      <c r="BM319" s="154" t="e">
        <f t="shared" si="263"/>
        <v>#N/A</v>
      </c>
      <c r="BN319" s="164" t="e">
        <f t="shared" si="264"/>
        <v>#N/A</v>
      </c>
      <c r="BO319" s="165" t="e">
        <f t="shared" si="265"/>
        <v>#N/A</v>
      </c>
      <c r="BP319" s="154" t="e">
        <f t="shared" si="266"/>
        <v>#N/A</v>
      </c>
      <c r="BQ319" s="155" t="e">
        <f t="shared" si="267"/>
        <v>#N/A</v>
      </c>
      <c r="BR319" s="153" t="e">
        <f t="shared" si="268"/>
        <v>#N/A</v>
      </c>
      <c r="BS319" s="154" t="e">
        <f t="shared" si="269"/>
        <v>#N/A</v>
      </c>
      <c r="BT319" s="164" t="e">
        <f t="shared" si="270"/>
        <v>#N/A</v>
      </c>
      <c r="BU319" s="165" t="e">
        <f t="shared" si="271"/>
        <v>#N/A</v>
      </c>
      <c r="BV319" s="154" t="e">
        <f t="shared" si="272"/>
        <v>#N/A</v>
      </c>
      <c r="BW319" s="154" t="e">
        <f t="shared" si="273"/>
        <v>#N/A</v>
      </c>
      <c r="BX319" s="164" t="e">
        <f t="shared" si="274"/>
        <v>#N/A</v>
      </c>
      <c r="BY319" s="165" t="e">
        <f t="shared" si="275"/>
        <v>#N/A</v>
      </c>
      <c r="BZ319" s="154" t="e">
        <f t="shared" si="276"/>
        <v>#N/A</v>
      </c>
      <c r="CA319" s="154" t="e">
        <f t="shared" si="277"/>
        <v>#N/A</v>
      </c>
      <c r="CB319" s="164" t="e">
        <f t="shared" si="278"/>
        <v>#N/A</v>
      </c>
      <c r="CC319" s="165" t="e">
        <f t="shared" si="279"/>
        <v>#N/A</v>
      </c>
      <c r="CD319" s="154" t="e">
        <f t="shared" si="280"/>
        <v>#N/A</v>
      </c>
      <c r="CE319" s="155" t="e">
        <f t="shared" si="281"/>
        <v>#N/A</v>
      </c>
    </row>
    <row r="320" spans="2:83" s="59" customFormat="1" hidden="1" x14ac:dyDescent="0.2">
      <c r="B320" s="59" t="e">
        <f t="shared" si="216"/>
        <v>#N/A</v>
      </c>
      <c r="C320" s="67" t="e">
        <f t="shared" si="214"/>
        <v>#N/A</v>
      </c>
      <c r="D320" s="67"/>
      <c r="E320" s="67" t="e">
        <f>IF(C320&lt;&gt;" ",$B$9, " ")</f>
        <v>#N/A</v>
      </c>
      <c r="F320" s="68" t="e">
        <f>IF(C320&lt;&gt;" ",((10.4394*(($C320^1.852)/(($B$59^1.852)*(VLOOKUP($B$17,'Hidden Data'!$A$4:$E$17,(IF($B$18="SCH 40",3,IF($B$18="SCH 80",4,5))))^4.8655))*$B$16))+IF($B$15&lt;2,0,(10.4394*((($C$19/100*$C320)^1.852)/(($B$59^1.852)*(VLOOKUP($B$20,'Hidden Data'!$A$4:$E$17,(IF($B$21="SCH 40",3,IF($B$21="SCH 80",4,5))))^4.8655))*$B$19)))+IF($B$15&lt;3,0,(10.4394*((($C$22/100*$C320)^1.852)/(($B$59^1.852)*(VLOOKUP($B$23,'Hidden Data'!$A$4:$E$17,(IF($B$24="SCH 40",3,IF($B$24="SCH 80",4,5))))^4.8655))*$B$22)))+K320+L320+M320+P320+Q320+R320+S320+T320)*(1+$B$42/100), " ")</f>
        <v>#N/A</v>
      </c>
      <c r="G320" s="68" t="e">
        <f t="shared" si="215"/>
        <v>#N/A</v>
      </c>
      <c r="H320" s="68"/>
      <c r="I320" s="68" t="e">
        <f t="shared" si="217"/>
        <v>#N/A</v>
      </c>
      <c r="J320" s="68" t="e">
        <f>IF(C320&lt;&gt;" ",IF($B$48="Spider Valve",($C320/448.83*(('Spider Valve Sizing'!$B$10^2*19.64*$B$60*SQRT($B$49))/'Spider Valve Sizing'!$B$25))^2/(2*$B$60^2*(PI()/4*('Spider Valve Sizing'!$B$10/12)^2)^2*32.2),0)," ")</f>
        <v>#N/A</v>
      </c>
      <c r="K320" s="68" t="e">
        <f>IF(C320&lt;&gt;" ",(IF($B$26="No",0,(10.4394*(((1/$B$27*$C320)^1.852)/(($B$59^1.852)*(VLOOKUP($B$29,'Hidden Data'!$A$4:$E$17,(IF($B$30="SCH 40",3,IF($B$30="SCH 80",4,5))))^4.8655))*($B$28/3)))))," ")</f>
        <v>#N/A</v>
      </c>
      <c r="L320" s="67" t="e">
        <f t="shared" si="218"/>
        <v>#N/A</v>
      </c>
      <c r="M320" s="67" t="e">
        <f t="shared" si="219"/>
        <v>#N/A</v>
      </c>
      <c r="N320" s="69">
        <f>IF($B$48="Low Pressure Pipe",(IF($C320&lt;&gt;" ",($B$50*$AC$564)," ")),IF($B$48="Spider Valve",(IF($C320&lt;&gt;" ",(($B$60*(PI()/4*'Spider Valve Sizing'!$B$10^2)/144*SQRT(2*32.2*$B$49))*448.83)/(('Spider Valve Sizing'!$B$10^2*19.64*$B$60*SQRT($B$49))/'Spider Valve Sizing'!$B$25)," ")),IF(AND(OR($B$48="Non-Pressurized",$B$48="force main")=TRUE,$C$49="yes"),$F$49,NA())))</f>
        <v>30</v>
      </c>
      <c r="O320" s="68" t="e">
        <f t="shared" si="220"/>
        <v>#N/A</v>
      </c>
      <c r="P320" s="68" t="e">
        <f>IF($C320&lt;&gt;" ",IF($A$34="",0,(10.4394*((($C320*$D$34/100)^1.852)/(($B$59^1.852)*(VLOOKUP($B$34,'Hidden Data'!$A$4:$E$17,(IF($B$18="SCH 40",3,IF($B$18="SCH 80",4,5))))^4.8655))*'Hidden Data'!$E$118)))," ")</f>
        <v>#N/A</v>
      </c>
      <c r="Q320" s="68" t="e">
        <f>IF($C320&lt;&gt;" ",IF($A$35="",0,(10.4394*((($C320*$D$35/100)^1.852)/(($B$59^1.852)*(VLOOKUP($B$35,'Hidden Data'!$A$4:$E$17,(IF($B$18="SCH 40",3,IF($B$18="SCH 80",4,5))))^4.8655))*'Hidden Data'!$E$119)))," ")</f>
        <v>#N/A</v>
      </c>
      <c r="R320" s="68" t="e">
        <f>IF($C320&lt;&gt;" ",IF($A$36="",0,(10.4394*((($C320*$D$36/100)^1.852)/(($B$59^1.852)*(VLOOKUP($B$36,'Hidden Data'!$A$4:$E$17,(IF($B$18="SCH 40",3,IF($B$18="SCH 80",4,5))))^4.8655))*'Hidden Data'!$E$120)))," ")</f>
        <v>#N/A</v>
      </c>
      <c r="S320" s="68" t="e">
        <f>IF($C320&lt;&gt;" ",IF($A$37="",0,(10.4394*((($C320*$D$37/100)^1.852)/(($B$59^1.852)*(VLOOKUP($B$37,'Hidden Data'!$A$4:$E$17,(IF($B$18="SCH 40",3,IF($B$18="SCH 80",4,5))))^4.8655))*'Hidden Data'!$E$121)))," ")</f>
        <v>#N/A</v>
      </c>
      <c r="T320" s="68" t="e">
        <f>IF($C320&lt;&gt;" ",IF($A$38="",0,(10.4394*((($C320*$D$38/100)^1.852)/(($B$59^1.852)*(VLOOKUP($B$38,'Hidden Data'!$A$4:$E$17,(IF($B$18="SCH 40",3,IF($B$18="SCH 80",4,5))))^4.8655))*'Hidden Data'!$E$122)))," ")</f>
        <v>#N/A</v>
      </c>
      <c r="U320" s="67" t="e">
        <f t="shared" si="221"/>
        <v>#N/A</v>
      </c>
      <c r="V320" s="175" t="e">
        <f t="shared" si="222"/>
        <v>#N/A</v>
      </c>
      <c r="W320" s="175" t="e">
        <f t="shared" si="223"/>
        <v>#N/A</v>
      </c>
      <c r="Z320" s="141" t="e">
        <f t="shared" si="224"/>
        <v>#N/A</v>
      </c>
      <c r="AA320" s="141" t="e">
        <f t="shared" si="225"/>
        <v>#N/A</v>
      </c>
      <c r="AB320" s="153" t="e">
        <f t="shared" si="226"/>
        <v>#N/A</v>
      </c>
      <c r="AC320" s="154" t="e">
        <f t="shared" si="227"/>
        <v>#N/A</v>
      </c>
      <c r="AD320" s="164" t="e">
        <f t="shared" si="228"/>
        <v>#N/A</v>
      </c>
      <c r="AE320" s="165" t="e">
        <f t="shared" si="229"/>
        <v>#N/A</v>
      </c>
      <c r="AF320" s="154" t="e">
        <f t="shared" si="230"/>
        <v>#N/A</v>
      </c>
      <c r="AG320" s="154" t="e">
        <f t="shared" si="231"/>
        <v>#N/A</v>
      </c>
      <c r="AH320" s="164" t="e">
        <f t="shared" si="232"/>
        <v>#N/A</v>
      </c>
      <c r="AI320" s="165" t="e">
        <f t="shared" si="233"/>
        <v>#N/A</v>
      </c>
      <c r="AJ320" s="154" t="e">
        <f t="shared" si="234"/>
        <v>#N/A</v>
      </c>
      <c r="AK320" s="154" t="e">
        <f t="shared" si="235"/>
        <v>#N/A</v>
      </c>
      <c r="AL320" s="164" t="e">
        <f t="shared" si="236"/>
        <v>#N/A</v>
      </c>
      <c r="AM320" s="165" t="e">
        <f t="shared" si="237"/>
        <v>#N/A</v>
      </c>
      <c r="AN320" s="154" t="e">
        <f t="shared" si="238"/>
        <v>#N/A</v>
      </c>
      <c r="AO320" s="155" t="e">
        <f t="shared" si="239"/>
        <v>#N/A</v>
      </c>
      <c r="AP320" s="153" t="e">
        <f t="shared" si="240"/>
        <v>#N/A</v>
      </c>
      <c r="AQ320" s="154" t="e">
        <f t="shared" si="241"/>
        <v>#N/A</v>
      </c>
      <c r="AR320" s="164" t="e">
        <f t="shared" si="242"/>
        <v>#N/A</v>
      </c>
      <c r="AS320" s="165" t="e">
        <f t="shared" si="243"/>
        <v>#N/A</v>
      </c>
      <c r="AT320" s="154" t="e">
        <f t="shared" si="244"/>
        <v>#N/A</v>
      </c>
      <c r="AU320" s="154" t="e">
        <f t="shared" si="245"/>
        <v>#N/A</v>
      </c>
      <c r="AV320" s="164" t="e">
        <f t="shared" si="246"/>
        <v>#N/A</v>
      </c>
      <c r="AW320" s="165" t="e">
        <f t="shared" si="247"/>
        <v>#N/A</v>
      </c>
      <c r="AX320" s="154" t="e">
        <f t="shared" si="248"/>
        <v>#N/A</v>
      </c>
      <c r="AY320" s="154" t="e">
        <f t="shared" si="249"/>
        <v>#N/A</v>
      </c>
      <c r="AZ320" s="164" t="e">
        <f t="shared" si="250"/>
        <v>#N/A</v>
      </c>
      <c r="BA320" s="165" t="e">
        <f t="shared" si="251"/>
        <v>#N/A</v>
      </c>
      <c r="BB320" s="154" t="e">
        <f t="shared" si="252"/>
        <v>#N/A</v>
      </c>
      <c r="BC320" s="155" t="e">
        <f t="shared" si="253"/>
        <v>#N/A</v>
      </c>
      <c r="BD320" s="153" t="e">
        <f t="shared" si="254"/>
        <v>#N/A</v>
      </c>
      <c r="BE320" s="154" t="e">
        <f t="shared" si="255"/>
        <v>#N/A</v>
      </c>
      <c r="BF320" s="164" t="e">
        <f t="shared" si="256"/>
        <v>#N/A</v>
      </c>
      <c r="BG320" s="165" t="e">
        <f t="shared" si="257"/>
        <v>#N/A</v>
      </c>
      <c r="BH320" s="154" t="e">
        <f t="shared" si="258"/>
        <v>#N/A</v>
      </c>
      <c r="BI320" s="154" t="e">
        <f t="shared" si="259"/>
        <v>#N/A</v>
      </c>
      <c r="BJ320" s="164" t="e">
        <f t="shared" si="260"/>
        <v>#N/A</v>
      </c>
      <c r="BK320" s="165" t="e">
        <f t="shared" si="261"/>
        <v>#N/A</v>
      </c>
      <c r="BL320" s="154" t="e">
        <f t="shared" si="262"/>
        <v>#N/A</v>
      </c>
      <c r="BM320" s="154" t="e">
        <f t="shared" si="263"/>
        <v>#N/A</v>
      </c>
      <c r="BN320" s="164" t="e">
        <f t="shared" si="264"/>
        <v>#N/A</v>
      </c>
      <c r="BO320" s="165" t="e">
        <f t="shared" si="265"/>
        <v>#N/A</v>
      </c>
      <c r="BP320" s="154" t="e">
        <f t="shared" si="266"/>
        <v>#N/A</v>
      </c>
      <c r="BQ320" s="155" t="e">
        <f t="shared" si="267"/>
        <v>#N/A</v>
      </c>
      <c r="BR320" s="153" t="e">
        <f t="shared" si="268"/>
        <v>#N/A</v>
      </c>
      <c r="BS320" s="154" t="e">
        <f t="shared" si="269"/>
        <v>#N/A</v>
      </c>
      <c r="BT320" s="164" t="e">
        <f t="shared" si="270"/>
        <v>#N/A</v>
      </c>
      <c r="BU320" s="165" t="e">
        <f t="shared" si="271"/>
        <v>#N/A</v>
      </c>
      <c r="BV320" s="154" t="e">
        <f t="shared" si="272"/>
        <v>#N/A</v>
      </c>
      <c r="BW320" s="154" t="e">
        <f t="shared" si="273"/>
        <v>#N/A</v>
      </c>
      <c r="BX320" s="164" t="e">
        <f t="shared" si="274"/>
        <v>#N/A</v>
      </c>
      <c r="BY320" s="165" t="e">
        <f t="shared" si="275"/>
        <v>#N/A</v>
      </c>
      <c r="BZ320" s="154" t="e">
        <f t="shared" si="276"/>
        <v>#N/A</v>
      </c>
      <c r="CA320" s="154" t="e">
        <f t="shared" si="277"/>
        <v>#N/A</v>
      </c>
      <c r="CB320" s="164" t="e">
        <f t="shared" si="278"/>
        <v>#N/A</v>
      </c>
      <c r="CC320" s="165" t="e">
        <f t="shared" si="279"/>
        <v>#N/A</v>
      </c>
      <c r="CD320" s="154" t="e">
        <f t="shared" si="280"/>
        <v>#N/A</v>
      </c>
      <c r="CE320" s="155" t="e">
        <f t="shared" si="281"/>
        <v>#N/A</v>
      </c>
    </row>
    <row r="321" spans="2:83" s="59" customFormat="1" hidden="1" x14ac:dyDescent="0.2">
      <c r="B321" s="59" t="e">
        <f t="shared" si="216"/>
        <v>#N/A</v>
      </c>
      <c r="C321" s="67" t="e">
        <f t="shared" si="214"/>
        <v>#N/A</v>
      </c>
      <c r="D321" s="67"/>
      <c r="E321" s="67" t="e">
        <f>IF(C321&lt;&gt;" ",$B$9, " ")</f>
        <v>#N/A</v>
      </c>
      <c r="F321" s="68" t="e">
        <f>IF(C321&lt;&gt;" ",((10.4394*(($C321^1.852)/(($B$59^1.852)*(VLOOKUP($B$17,'Hidden Data'!$A$4:$E$17,(IF($B$18="SCH 40",3,IF($B$18="SCH 80",4,5))))^4.8655))*$B$16))+IF($B$15&lt;2,0,(10.4394*((($C$19/100*$C321)^1.852)/(($B$59^1.852)*(VLOOKUP($B$20,'Hidden Data'!$A$4:$E$17,(IF($B$21="SCH 40",3,IF($B$21="SCH 80",4,5))))^4.8655))*$B$19)))+IF($B$15&lt;3,0,(10.4394*((($C$22/100*$C321)^1.852)/(($B$59^1.852)*(VLOOKUP($B$23,'Hidden Data'!$A$4:$E$17,(IF($B$24="SCH 40",3,IF($B$24="SCH 80",4,5))))^4.8655))*$B$22)))+K321+L321+M321+P321+Q321+R321+S321+T321)*(1+$B$42/100), " ")</f>
        <v>#N/A</v>
      </c>
      <c r="G321" s="68" t="e">
        <f t="shared" si="215"/>
        <v>#N/A</v>
      </c>
      <c r="H321" s="68"/>
      <c r="I321" s="68" t="e">
        <f t="shared" si="217"/>
        <v>#N/A</v>
      </c>
      <c r="J321" s="68" t="e">
        <f>IF(C321&lt;&gt;" ",IF($B$48="Spider Valve",($C321/448.83*(('Spider Valve Sizing'!$B$10^2*19.64*$B$60*SQRT($B$49))/'Spider Valve Sizing'!$B$25))^2/(2*$B$60^2*(PI()/4*('Spider Valve Sizing'!$B$10/12)^2)^2*32.2),0)," ")</f>
        <v>#N/A</v>
      </c>
      <c r="K321" s="68" t="e">
        <f>IF(C321&lt;&gt;" ",(IF($B$26="No",0,(10.4394*(((1/$B$27*$C321)^1.852)/(($B$59^1.852)*(VLOOKUP($B$29,'Hidden Data'!$A$4:$E$17,(IF($B$30="SCH 40",3,IF($B$30="SCH 80",4,5))))^4.8655))*($B$28/3)))))," ")</f>
        <v>#N/A</v>
      </c>
      <c r="L321" s="67" t="e">
        <f t="shared" si="218"/>
        <v>#N/A</v>
      </c>
      <c r="M321" s="67" t="e">
        <f t="shared" si="219"/>
        <v>#N/A</v>
      </c>
      <c r="N321" s="69">
        <f>IF($B$48="Low Pressure Pipe",(IF($C321&lt;&gt;" ",($B$50*$AC$564)," ")),IF($B$48="Spider Valve",(IF($C321&lt;&gt;" ",(($B$60*(PI()/4*'Spider Valve Sizing'!$B$10^2)/144*SQRT(2*32.2*$B$49))*448.83)/(('Spider Valve Sizing'!$B$10^2*19.64*$B$60*SQRT($B$49))/'Spider Valve Sizing'!$B$25)," ")),IF(AND(OR($B$48="Non-Pressurized",$B$48="force main")=TRUE,$C$49="yes"),$F$49,NA())))</f>
        <v>30</v>
      </c>
      <c r="O321" s="68" t="e">
        <f t="shared" si="220"/>
        <v>#N/A</v>
      </c>
      <c r="P321" s="68" t="e">
        <f>IF($C321&lt;&gt;" ",IF($A$34="",0,(10.4394*((($C321*$D$34/100)^1.852)/(($B$59^1.852)*(VLOOKUP($B$34,'Hidden Data'!$A$4:$E$17,(IF($B$18="SCH 40",3,IF($B$18="SCH 80",4,5))))^4.8655))*'Hidden Data'!$E$118)))," ")</f>
        <v>#N/A</v>
      </c>
      <c r="Q321" s="68" t="e">
        <f>IF($C321&lt;&gt;" ",IF($A$35="",0,(10.4394*((($C321*$D$35/100)^1.852)/(($B$59^1.852)*(VLOOKUP($B$35,'Hidden Data'!$A$4:$E$17,(IF($B$18="SCH 40",3,IF($B$18="SCH 80",4,5))))^4.8655))*'Hidden Data'!$E$119)))," ")</f>
        <v>#N/A</v>
      </c>
      <c r="R321" s="68" t="e">
        <f>IF($C321&lt;&gt;" ",IF($A$36="",0,(10.4394*((($C321*$D$36/100)^1.852)/(($B$59^1.852)*(VLOOKUP($B$36,'Hidden Data'!$A$4:$E$17,(IF($B$18="SCH 40",3,IF($B$18="SCH 80",4,5))))^4.8655))*'Hidden Data'!$E$120)))," ")</f>
        <v>#N/A</v>
      </c>
      <c r="S321" s="68" t="e">
        <f>IF($C321&lt;&gt;" ",IF($A$37="",0,(10.4394*((($C321*$D$37/100)^1.852)/(($B$59^1.852)*(VLOOKUP($B$37,'Hidden Data'!$A$4:$E$17,(IF($B$18="SCH 40",3,IF($B$18="SCH 80",4,5))))^4.8655))*'Hidden Data'!$E$121)))," ")</f>
        <v>#N/A</v>
      </c>
      <c r="T321" s="68" t="e">
        <f>IF($C321&lt;&gt;" ",IF($A$38="",0,(10.4394*((($C321*$D$38/100)^1.852)/(($B$59^1.852)*(VLOOKUP($B$38,'Hidden Data'!$A$4:$E$17,(IF($B$18="SCH 40",3,IF($B$18="SCH 80",4,5))))^4.8655))*'Hidden Data'!$E$122)))," ")</f>
        <v>#N/A</v>
      </c>
      <c r="U321" s="67" t="e">
        <f t="shared" si="221"/>
        <v>#N/A</v>
      </c>
      <c r="V321" s="175" t="e">
        <f t="shared" si="222"/>
        <v>#N/A</v>
      </c>
      <c r="W321" s="175" t="e">
        <f t="shared" si="223"/>
        <v>#N/A</v>
      </c>
      <c r="Z321" s="141" t="e">
        <f t="shared" si="224"/>
        <v>#N/A</v>
      </c>
      <c r="AA321" s="141" t="e">
        <f t="shared" si="225"/>
        <v>#N/A</v>
      </c>
      <c r="AB321" s="153" t="e">
        <f t="shared" si="226"/>
        <v>#N/A</v>
      </c>
      <c r="AC321" s="154" t="e">
        <f t="shared" si="227"/>
        <v>#N/A</v>
      </c>
      <c r="AD321" s="164" t="e">
        <f t="shared" si="228"/>
        <v>#N/A</v>
      </c>
      <c r="AE321" s="165" t="e">
        <f t="shared" si="229"/>
        <v>#N/A</v>
      </c>
      <c r="AF321" s="154" t="e">
        <f t="shared" si="230"/>
        <v>#N/A</v>
      </c>
      <c r="AG321" s="154" t="e">
        <f t="shared" si="231"/>
        <v>#N/A</v>
      </c>
      <c r="AH321" s="164" t="e">
        <f t="shared" si="232"/>
        <v>#N/A</v>
      </c>
      <c r="AI321" s="165" t="e">
        <f t="shared" si="233"/>
        <v>#N/A</v>
      </c>
      <c r="AJ321" s="154" t="e">
        <f t="shared" si="234"/>
        <v>#N/A</v>
      </c>
      <c r="AK321" s="154" t="e">
        <f t="shared" si="235"/>
        <v>#N/A</v>
      </c>
      <c r="AL321" s="164" t="e">
        <f t="shared" si="236"/>
        <v>#N/A</v>
      </c>
      <c r="AM321" s="165" t="e">
        <f t="shared" si="237"/>
        <v>#N/A</v>
      </c>
      <c r="AN321" s="154" t="e">
        <f t="shared" si="238"/>
        <v>#N/A</v>
      </c>
      <c r="AO321" s="155" t="e">
        <f t="shared" si="239"/>
        <v>#N/A</v>
      </c>
      <c r="AP321" s="153" t="e">
        <f t="shared" si="240"/>
        <v>#N/A</v>
      </c>
      <c r="AQ321" s="154" t="e">
        <f t="shared" si="241"/>
        <v>#N/A</v>
      </c>
      <c r="AR321" s="164" t="e">
        <f t="shared" si="242"/>
        <v>#N/A</v>
      </c>
      <c r="AS321" s="165" t="e">
        <f t="shared" si="243"/>
        <v>#N/A</v>
      </c>
      <c r="AT321" s="154" t="e">
        <f t="shared" si="244"/>
        <v>#N/A</v>
      </c>
      <c r="AU321" s="154" t="e">
        <f t="shared" si="245"/>
        <v>#N/A</v>
      </c>
      <c r="AV321" s="164" t="e">
        <f t="shared" si="246"/>
        <v>#N/A</v>
      </c>
      <c r="AW321" s="165" t="e">
        <f t="shared" si="247"/>
        <v>#N/A</v>
      </c>
      <c r="AX321" s="154" t="e">
        <f t="shared" si="248"/>
        <v>#N/A</v>
      </c>
      <c r="AY321" s="154" t="e">
        <f t="shared" si="249"/>
        <v>#N/A</v>
      </c>
      <c r="AZ321" s="164" t="e">
        <f t="shared" si="250"/>
        <v>#N/A</v>
      </c>
      <c r="BA321" s="165" t="e">
        <f t="shared" si="251"/>
        <v>#N/A</v>
      </c>
      <c r="BB321" s="154" t="e">
        <f t="shared" si="252"/>
        <v>#N/A</v>
      </c>
      <c r="BC321" s="155" t="e">
        <f t="shared" si="253"/>
        <v>#N/A</v>
      </c>
      <c r="BD321" s="153" t="e">
        <f t="shared" si="254"/>
        <v>#N/A</v>
      </c>
      <c r="BE321" s="154" t="e">
        <f t="shared" si="255"/>
        <v>#N/A</v>
      </c>
      <c r="BF321" s="164" t="e">
        <f t="shared" si="256"/>
        <v>#N/A</v>
      </c>
      <c r="BG321" s="165" t="e">
        <f t="shared" si="257"/>
        <v>#N/A</v>
      </c>
      <c r="BH321" s="154" t="e">
        <f t="shared" si="258"/>
        <v>#N/A</v>
      </c>
      <c r="BI321" s="154" t="e">
        <f t="shared" si="259"/>
        <v>#N/A</v>
      </c>
      <c r="BJ321" s="164" t="e">
        <f t="shared" si="260"/>
        <v>#N/A</v>
      </c>
      <c r="BK321" s="165" t="e">
        <f t="shared" si="261"/>
        <v>#N/A</v>
      </c>
      <c r="BL321" s="154" t="e">
        <f t="shared" si="262"/>
        <v>#N/A</v>
      </c>
      <c r="BM321" s="154" t="e">
        <f t="shared" si="263"/>
        <v>#N/A</v>
      </c>
      <c r="BN321" s="164" t="e">
        <f t="shared" si="264"/>
        <v>#N/A</v>
      </c>
      <c r="BO321" s="165" t="e">
        <f t="shared" si="265"/>
        <v>#N/A</v>
      </c>
      <c r="BP321" s="154" t="e">
        <f t="shared" si="266"/>
        <v>#N/A</v>
      </c>
      <c r="BQ321" s="155" t="e">
        <f t="shared" si="267"/>
        <v>#N/A</v>
      </c>
      <c r="BR321" s="153" t="e">
        <f t="shared" si="268"/>
        <v>#N/A</v>
      </c>
      <c r="BS321" s="154" t="e">
        <f t="shared" si="269"/>
        <v>#N/A</v>
      </c>
      <c r="BT321" s="164" t="e">
        <f t="shared" si="270"/>
        <v>#N/A</v>
      </c>
      <c r="BU321" s="165" t="e">
        <f t="shared" si="271"/>
        <v>#N/A</v>
      </c>
      <c r="BV321" s="154" t="e">
        <f t="shared" si="272"/>
        <v>#N/A</v>
      </c>
      <c r="BW321" s="154" t="e">
        <f t="shared" si="273"/>
        <v>#N/A</v>
      </c>
      <c r="BX321" s="164" t="e">
        <f t="shared" si="274"/>
        <v>#N/A</v>
      </c>
      <c r="BY321" s="165" t="e">
        <f t="shared" si="275"/>
        <v>#N/A</v>
      </c>
      <c r="BZ321" s="154" t="e">
        <f t="shared" si="276"/>
        <v>#N/A</v>
      </c>
      <c r="CA321" s="154" t="e">
        <f t="shared" si="277"/>
        <v>#N/A</v>
      </c>
      <c r="CB321" s="164" t="e">
        <f t="shared" si="278"/>
        <v>#N/A</v>
      </c>
      <c r="CC321" s="165" t="e">
        <f t="shared" si="279"/>
        <v>#N/A</v>
      </c>
      <c r="CD321" s="154" t="e">
        <f t="shared" si="280"/>
        <v>#N/A</v>
      </c>
      <c r="CE321" s="155" t="e">
        <f t="shared" si="281"/>
        <v>#N/A</v>
      </c>
    </row>
    <row r="322" spans="2:83" s="59" customFormat="1" hidden="1" x14ac:dyDescent="0.2">
      <c r="B322" s="59" t="e">
        <f t="shared" si="216"/>
        <v>#N/A</v>
      </c>
      <c r="C322" s="67" t="e">
        <f t="shared" si="214"/>
        <v>#N/A</v>
      </c>
      <c r="D322" s="67"/>
      <c r="E322" s="67" t="e">
        <f>IF(C322&lt;&gt;" ",$B$9, " ")</f>
        <v>#N/A</v>
      </c>
      <c r="F322" s="68" t="e">
        <f>IF(C322&lt;&gt;" ",((10.4394*(($C322^1.852)/(($B$59^1.852)*(VLOOKUP($B$17,'Hidden Data'!$A$4:$E$17,(IF($B$18="SCH 40",3,IF($B$18="SCH 80",4,5))))^4.8655))*$B$16))+IF($B$15&lt;2,0,(10.4394*((($C$19/100*$C322)^1.852)/(($B$59^1.852)*(VLOOKUP($B$20,'Hidden Data'!$A$4:$E$17,(IF($B$21="SCH 40",3,IF($B$21="SCH 80",4,5))))^4.8655))*$B$19)))+IF($B$15&lt;3,0,(10.4394*((($C$22/100*$C322)^1.852)/(($B$59^1.852)*(VLOOKUP($B$23,'Hidden Data'!$A$4:$E$17,(IF($B$24="SCH 40",3,IF($B$24="SCH 80",4,5))))^4.8655))*$B$22)))+K322+L322+M322+P322+Q322+R322+S322+T322)*(1+$B$42/100), " ")</f>
        <v>#N/A</v>
      </c>
      <c r="G322" s="68" t="e">
        <f t="shared" si="215"/>
        <v>#N/A</v>
      </c>
      <c r="H322" s="68"/>
      <c r="I322" s="68" t="e">
        <f t="shared" si="217"/>
        <v>#N/A</v>
      </c>
      <c r="J322" s="68" t="e">
        <f>IF(C322&lt;&gt;" ",IF($B$48="Spider Valve",($C322/448.83*(('Spider Valve Sizing'!$B$10^2*19.64*$B$60*SQRT($B$49))/'Spider Valve Sizing'!$B$25))^2/(2*$B$60^2*(PI()/4*('Spider Valve Sizing'!$B$10/12)^2)^2*32.2),0)," ")</f>
        <v>#N/A</v>
      </c>
      <c r="K322" s="68" t="e">
        <f>IF(C322&lt;&gt;" ",(IF($B$26="No",0,(10.4394*(((1/$B$27*$C322)^1.852)/(($B$59^1.852)*(VLOOKUP($B$29,'Hidden Data'!$A$4:$E$17,(IF($B$30="SCH 40",3,IF($B$30="SCH 80",4,5))))^4.8655))*($B$28/3)))))," ")</f>
        <v>#N/A</v>
      </c>
      <c r="L322" s="67" t="e">
        <f t="shared" si="218"/>
        <v>#N/A</v>
      </c>
      <c r="M322" s="67" t="e">
        <f t="shared" si="219"/>
        <v>#N/A</v>
      </c>
      <c r="N322" s="69">
        <f>IF($B$48="Low Pressure Pipe",(IF($C322&lt;&gt;" ",($B$50*$AC$564)," ")),IF($B$48="Spider Valve",(IF($C322&lt;&gt;" ",(($B$60*(PI()/4*'Spider Valve Sizing'!$B$10^2)/144*SQRT(2*32.2*$B$49))*448.83)/(('Spider Valve Sizing'!$B$10^2*19.64*$B$60*SQRT($B$49))/'Spider Valve Sizing'!$B$25)," ")),IF(AND(OR($B$48="Non-Pressurized",$B$48="force main")=TRUE,$C$49="yes"),$F$49,NA())))</f>
        <v>30</v>
      </c>
      <c r="O322" s="68" t="e">
        <f t="shared" si="220"/>
        <v>#N/A</v>
      </c>
      <c r="P322" s="68" t="e">
        <f>IF($C322&lt;&gt;" ",IF($A$34="",0,(10.4394*((($C322*$D$34/100)^1.852)/(($B$59^1.852)*(VLOOKUP($B$34,'Hidden Data'!$A$4:$E$17,(IF($B$18="SCH 40",3,IF($B$18="SCH 80",4,5))))^4.8655))*'Hidden Data'!$E$118)))," ")</f>
        <v>#N/A</v>
      </c>
      <c r="Q322" s="68" t="e">
        <f>IF($C322&lt;&gt;" ",IF($A$35="",0,(10.4394*((($C322*$D$35/100)^1.852)/(($B$59^1.852)*(VLOOKUP($B$35,'Hidden Data'!$A$4:$E$17,(IF($B$18="SCH 40",3,IF($B$18="SCH 80",4,5))))^4.8655))*'Hidden Data'!$E$119)))," ")</f>
        <v>#N/A</v>
      </c>
      <c r="R322" s="68" t="e">
        <f>IF($C322&lt;&gt;" ",IF($A$36="",0,(10.4394*((($C322*$D$36/100)^1.852)/(($B$59^1.852)*(VLOOKUP($B$36,'Hidden Data'!$A$4:$E$17,(IF($B$18="SCH 40",3,IF($B$18="SCH 80",4,5))))^4.8655))*'Hidden Data'!$E$120)))," ")</f>
        <v>#N/A</v>
      </c>
      <c r="S322" s="68" t="e">
        <f>IF($C322&lt;&gt;" ",IF($A$37="",0,(10.4394*((($C322*$D$37/100)^1.852)/(($B$59^1.852)*(VLOOKUP($B$37,'Hidden Data'!$A$4:$E$17,(IF($B$18="SCH 40",3,IF($B$18="SCH 80",4,5))))^4.8655))*'Hidden Data'!$E$121)))," ")</f>
        <v>#N/A</v>
      </c>
      <c r="T322" s="68" t="e">
        <f>IF($C322&lt;&gt;" ",IF($A$38="",0,(10.4394*((($C322*$D$38/100)^1.852)/(($B$59^1.852)*(VLOOKUP($B$38,'Hidden Data'!$A$4:$E$17,(IF($B$18="SCH 40",3,IF($B$18="SCH 80",4,5))))^4.8655))*'Hidden Data'!$E$122)))," ")</f>
        <v>#N/A</v>
      </c>
      <c r="U322" s="67" t="e">
        <f t="shared" si="221"/>
        <v>#N/A</v>
      </c>
      <c r="V322" s="175" t="e">
        <f t="shared" si="222"/>
        <v>#N/A</v>
      </c>
      <c r="W322" s="175" t="e">
        <f t="shared" si="223"/>
        <v>#N/A</v>
      </c>
      <c r="Z322" s="141" t="e">
        <f t="shared" si="224"/>
        <v>#N/A</v>
      </c>
      <c r="AA322" s="141" t="e">
        <f t="shared" si="225"/>
        <v>#N/A</v>
      </c>
      <c r="AB322" s="153" t="e">
        <f t="shared" si="226"/>
        <v>#N/A</v>
      </c>
      <c r="AC322" s="154" t="e">
        <f t="shared" si="227"/>
        <v>#N/A</v>
      </c>
      <c r="AD322" s="164" t="e">
        <f t="shared" si="228"/>
        <v>#N/A</v>
      </c>
      <c r="AE322" s="165" t="e">
        <f t="shared" si="229"/>
        <v>#N/A</v>
      </c>
      <c r="AF322" s="154" t="e">
        <f t="shared" si="230"/>
        <v>#N/A</v>
      </c>
      <c r="AG322" s="154" t="e">
        <f t="shared" si="231"/>
        <v>#N/A</v>
      </c>
      <c r="AH322" s="164" t="e">
        <f t="shared" si="232"/>
        <v>#N/A</v>
      </c>
      <c r="AI322" s="165" t="e">
        <f t="shared" si="233"/>
        <v>#N/A</v>
      </c>
      <c r="AJ322" s="154" t="e">
        <f t="shared" si="234"/>
        <v>#N/A</v>
      </c>
      <c r="AK322" s="154" t="e">
        <f t="shared" si="235"/>
        <v>#N/A</v>
      </c>
      <c r="AL322" s="164" t="e">
        <f t="shared" si="236"/>
        <v>#N/A</v>
      </c>
      <c r="AM322" s="165" t="e">
        <f t="shared" si="237"/>
        <v>#N/A</v>
      </c>
      <c r="AN322" s="154" t="e">
        <f t="shared" si="238"/>
        <v>#N/A</v>
      </c>
      <c r="AO322" s="155" t="e">
        <f t="shared" si="239"/>
        <v>#N/A</v>
      </c>
      <c r="AP322" s="153" t="e">
        <f t="shared" si="240"/>
        <v>#N/A</v>
      </c>
      <c r="AQ322" s="154" t="e">
        <f t="shared" si="241"/>
        <v>#N/A</v>
      </c>
      <c r="AR322" s="164" t="e">
        <f t="shared" si="242"/>
        <v>#N/A</v>
      </c>
      <c r="AS322" s="165" t="e">
        <f t="shared" si="243"/>
        <v>#N/A</v>
      </c>
      <c r="AT322" s="154" t="e">
        <f t="shared" si="244"/>
        <v>#N/A</v>
      </c>
      <c r="AU322" s="154" t="e">
        <f t="shared" si="245"/>
        <v>#N/A</v>
      </c>
      <c r="AV322" s="164" t="e">
        <f t="shared" si="246"/>
        <v>#N/A</v>
      </c>
      <c r="AW322" s="165" t="e">
        <f t="shared" si="247"/>
        <v>#N/A</v>
      </c>
      <c r="AX322" s="154" t="e">
        <f t="shared" si="248"/>
        <v>#N/A</v>
      </c>
      <c r="AY322" s="154" t="e">
        <f t="shared" si="249"/>
        <v>#N/A</v>
      </c>
      <c r="AZ322" s="164" t="e">
        <f t="shared" si="250"/>
        <v>#N/A</v>
      </c>
      <c r="BA322" s="165" t="e">
        <f t="shared" si="251"/>
        <v>#N/A</v>
      </c>
      <c r="BB322" s="154" t="e">
        <f t="shared" si="252"/>
        <v>#N/A</v>
      </c>
      <c r="BC322" s="155" t="e">
        <f t="shared" si="253"/>
        <v>#N/A</v>
      </c>
      <c r="BD322" s="153" t="e">
        <f t="shared" si="254"/>
        <v>#N/A</v>
      </c>
      <c r="BE322" s="154" t="e">
        <f t="shared" si="255"/>
        <v>#N/A</v>
      </c>
      <c r="BF322" s="164" t="e">
        <f t="shared" si="256"/>
        <v>#N/A</v>
      </c>
      <c r="BG322" s="165" t="e">
        <f t="shared" si="257"/>
        <v>#N/A</v>
      </c>
      <c r="BH322" s="154" t="e">
        <f t="shared" si="258"/>
        <v>#N/A</v>
      </c>
      <c r="BI322" s="154" t="e">
        <f t="shared" si="259"/>
        <v>#N/A</v>
      </c>
      <c r="BJ322" s="164" t="e">
        <f t="shared" si="260"/>
        <v>#N/A</v>
      </c>
      <c r="BK322" s="165" t="e">
        <f t="shared" si="261"/>
        <v>#N/A</v>
      </c>
      <c r="BL322" s="154" t="e">
        <f t="shared" si="262"/>
        <v>#N/A</v>
      </c>
      <c r="BM322" s="154" t="e">
        <f t="shared" si="263"/>
        <v>#N/A</v>
      </c>
      <c r="BN322" s="164" t="e">
        <f t="shared" si="264"/>
        <v>#N/A</v>
      </c>
      <c r="BO322" s="165" t="e">
        <f t="shared" si="265"/>
        <v>#N/A</v>
      </c>
      <c r="BP322" s="154" t="e">
        <f t="shared" si="266"/>
        <v>#N/A</v>
      </c>
      <c r="BQ322" s="155" t="e">
        <f t="shared" si="267"/>
        <v>#N/A</v>
      </c>
      <c r="BR322" s="153" t="e">
        <f t="shared" si="268"/>
        <v>#N/A</v>
      </c>
      <c r="BS322" s="154" t="e">
        <f t="shared" si="269"/>
        <v>#N/A</v>
      </c>
      <c r="BT322" s="164" t="e">
        <f t="shared" si="270"/>
        <v>#N/A</v>
      </c>
      <c r="BU322" s="165" t="e">
        <f t="shared" si="271"/>
        <v>#N/A</v>
      </c>
      <c r="BV322" s="154" t="e">
        <f t="shared" si="272"/>
        <v>#N/A</v>
      </c>
      <c r="BW322" s="154" t="e">
        <f t="shared" si="273"/>
        <v>#N/A</v>
      </c>
      <c r="BX322" s="164" t="e">
        <f t="shared" si="274"/>
        <v>#N/A</v>
      </c>
      <c r="BY322" s="165" t="e">
        <f t="shared" si="275"/>
        <v>#N/A</v>
      </c>
      <c r="BZ322" s="154" t="e">
        <f t="shared" si="276"/>
        <v>#N/A</v>
      </c>
      <c r="CA322" s="154" t="e">
        <f t="shared" si="277"/>
        <v>#N/A</v>
      </c>
      <c r="CB322" s="164" t="e">
        <f t="shared" si="278"/>
        <v>#N/A</v>
      </c>
      <c r="CC322" s="165" t="e">
        <f t="shared" si="279"/>
        <v>#N/A</v>
      </c>
      <c r="CD322" s="154" t="e">
        <f t="shared" si="280"/>
        <v>#N/A</v>
      </c>
      <c r="CE322" s="155" t="e">
        <f t="shared" si="281"/>
        <v>#N/A</v>
      </c>
    </row>
    <row r="323" spans="2:83" s="59" customFormat="1" hidden="1" x14ac:dyDescent="0.2">
      <c r="B323" s="59" t="e">
        <f t="shared" si="216"/>
        <v>#N/A</v>
      </c>
      <c r="C323" s="67" t="e">
        <f t="shared" si="214"/>
        <v>#N/A</v>
      </c>
      <c r="D323" s="67"/>
      <c r="E323" s="67" t="e">
        <f>IF(C323&lt;&gt;" ",$B$9, " ")</f>
        <v>#N/A</v>
      </c>
      <c r="F323" s="68" t="e">
        <f>IF(C323&lt;&gt;" ",((10.4394*(($C323^1.852)/(($B$59^1.852)*(VLOOKUP($B$17,'Hidden Data'!$A$4:$E$17,(IF($B$18="SCH 40",3,IF($B$18="SCH 80",4,5))))^4.8655))*$B$16))+IF($B$15&lt;2,0,(10.4394*((($C$19/100*$C323)^1.852)/(($B$59^1.852)*(VLOOKUP($B$20,'Hidden Data'!$A$4:$E$17,(IF($B$21="SCH 40",3,IF($B$21="SCH 80",4,5))))^4.8655))*$B$19)))+IF($B$15&lt;3,0,(10.4394*((($C$22/100*$C323)^1.852)/(($B$59^1.852)*(VLOOKUP($B$23,'Hidden Data'!$A$4:$E$17,(IF($B$24="SCH 40",3,IF($B$24="SCH 80",4,5))))^4.8655))*$B$22)))+K323+L323+M323+P323+Q323+R323+S323+T323)*(1+$B$42/100), " ")</f>
        <v>#N/A</v>
      </c>
      <c r="G323" s="68" t="e">
        <f t="shared" si="215"/>
        <v>#N/A</v>
      </c>
      <c r="H323" s="68"/>
      <c r="I323" s="68" t="e">
        <f t="shared" si="217"/>
        <v>#N/A</v>
      </c>
      <c r="J323" s="68" t="e">
        <f>IF(C323&lt;&gt;" ",IF($B$48="Spider Valve",($C323/448.83*(('Spider Valve Sizing'!$B$10^2*19.64*$B$60*SQRT($B$49))/'Spider Valve Sizing'!$B$25))^2/(2*$B$60^2*(PI()/4*('Spider Valve Sizing'!$B$10/12)^2)^2*32.2),0)," ")</f>
        <v>#N/A</v>
      </c>
      <c r="K323" s="68" t="e">
        <f>IF(C323&lt;&gt;" ",(IF($B$26="No",0,(10.4394*(((1/$B$27*$C323)^1.852)/(($B$59^1.852)*(VLOOKUP($B$29,'Hidden Data'!$A$4:$E$17,(IF($B$30="SCH 40",3,IF($B$30="SCH 80",4,5))))^4.8655))*($B$28/3)))))," ")</f>
        <v>#N/A</v>
      </c>
      <c r="L323" s="67" t="e">
        <f t="shared" si="218"/>
        <v>#N/A</v>
      </c>
      <c r="M323" s="67" t="e">
        <f t="shared" si="219"/>
        <v>#N/A</v>
      </c>
      <c r="N323" s="69">
        <f>IF($B$48="Low Pressure Pipe",(IF($C323&lt;&gt;" ",($B$50*$AC$564)," ")),IF($B$48="Spider Valve",(IF($C323&lt;&gt;" ",(($B$60*(PI()/4*'Spider Valve Sizing'!$B$10^2)/144*SQRT(2*32.2*$B$49))*448.83)/(('Spider Valve Sizing'!$B$10^2*19.64*$B$60*SQRT($B$49))/'Spider Valve Sizing'!$B$25)," ")),IF(AND(OR($B$48="Non-Pressurized",$B$48="force main")=TRUE,$C$49="yes"),$F$49,NA())))</f>
        <v>30</v>
      </c>
      <c r="O323" s="68" t="e">
        <f t="shared" si="220"/>
        <v>#N/A</v>
      </c>
      <c r="P323" s="68" t="e">
        <f>IF($C323&lt;&gt;" ",IF($A$34="",0,(10.4394*((($C323*$D$34/100)^1.852)/(($B$59^1.852)*(VLOOKUP($B$34,'Hidden Data'!$A$4:$E$17,(IF($B$18="SCH 40",3,IF($B$18="SCH 80",4,5))))^4.8655))*'Hidden Data'!$E$118)))," ")</f>
        <v>#N/A</v>
      </c>
      <c r="Q323" s="68" t="e">
        <f>IF($C323&lt;&gt;" ",IF($A$35="",0,(10.4394*((($C323*$D$35/100)^1.852)/(($B$59^1.852)*(VLOOKUP($B$35,'Hidden Data'!$A$4:$E$17,(IF($B$18="SCH 40",3,IF($B$18="SCH 80",4,5))))^4.8655))*'Hidden Data'!$E$119)))," ")</f>
        <v>#N/A</v>
      </c>
      <c r="R323" s="68" t="e">
        <f>IF($C323&lt;&gt;" ",IF($A$36="",0,(10.4394*((($C323*$D$36/100)^1.852)/(($B$59^1.852)*(VLOOKUP($B$36,'Hidden Data'!$A$4:$E$17,(IF($B$18="SCH 40",3,IF($B$18="SCH 80",4,5))))^4.8655))*'Hidden Data'!$E$120)))," ")</f>
        <v>#N/A</v>
      </c>
      <c r="S323" s="68" t="e">
        <f>IF($C323&lt;&gt;" ",IF($A$37="",0,(10.4394*((($C323*$D$37/100)^1.852)/(($B$59^1.852)*(VLOOKUP($B$37,'Hidden Data'!$A$4:$E$17,(IF($B$18="SCH 40",3,IF($B$18="SCH 80",4,5))))^4.8655))*'Hidden Data'!$E$121)))," ")</f>
        <v>#N/A</v>
      </c>
      <c r="T323" s="68" t="e">
        <f>IF($C323&lt;&gt;" ",IF($A$38="",0,(10.4394*((($C323*$D$38/100)^1.852)/(($B$59^1.852)*(VLOOKUP($B$38,'Hidden Data'!$A$4:$E$17,(IF($B$18="SCH 40",3,IF($B$18="SCH 80",4,5))))^4.8655))*'Hidden Data'!$E$122)))," ")</f>
        <v>#N/A</v>
      </c>
      <c r="U323" s="67" t="e">
        <f t="shared" si="221"/>
        <v>#N/A</v>
      </c>
      <c r="V323" s="175" t="e">
        <f t="shared" si="222"/>
        <v>#N/A</v>
      </c>
      <c r="W323" s="175" t="e">
        <f t="shared" si="223"/>
        <v>#N/A</v>
      </c>
      <c r="Z323" s="141" t="e">
        <f t="shared" si="224"/>
        <v>#N/A</v>
      </c>
      <c r="AA323" s="141" t="e">
        <f t="shared" si="225"/>
        <v>#N/A</v>
      </c>
      <c r="AB323" s="153" t="e">
        <f t="shared" si="226"/>
        <v>#N/A</v>
      </c>
      <c r="AC323" s="154" t="e">
        <f t="shared" si="227"/>
        <v>#N/A</v>
      </c>
      <c r="AD323" s="164" t="e">
        <f t="shared" si="228"/>
        <v>#N/A</v>
      </c>
      <c r="AE323" s="165" t="e">
        <f t="shared" si="229"/>
        <v>#N/A</v>
      </c>
      <c r="AF323" s="154" t="e">
        <f t="shared" si="230"/>
        <v>#N/A</v>
      </c>
      <c r="AG323" s="154" t="e">
        <f t="shared" si="231"/>
        <v>#N/A</v>
      </c>
      <c r="AH323" s="164" t="e">
        <f t="shared" si="232"/>
        <v>#N/A</v>
      </c>
      <c r="AI323" s="165" t="e">
        <f t="shared" si="233"/>
        <v>#N/A</v>
      </c>
      <c r="AJ323" s="154" t="e">
        <f t="shared" si="234"/>
        <v>#N/A</v>
      </c>
      <c r="AK323" s="154" t="e">
        <f t="shared" si="235"/>
        <v>#N/A</v>
      </c>
      <c r="AL323" s="164" t="e">
        <f t="shared" si="236"/>
        <v>#N/A</v>
      </c>
      <c r="AM323" s="165" t="e">
        <f t="shared" si="237"/>
        <v>#N/A</v>
      </c>
      <c r="AN323" s="154" t="e">
        <f t="shared" si="238"/>
        <v>#N/A</v>
      </c>
      <c r="AO323" s="155" t="e">
        <f t="shared" si="239"/>
        <v>#N/A</v>
      </c>
      <c r="AP323" s="153" t="e">
        <f t="shared" si="240"/>
        <v>#N/A</v>
      </c>
      <c r="AQ323" s="154" t="e">
        <f t="shared" si="241"/>
        <v>#N/A</v>
      </c>
      <c r="AR323" s="164" t="e">
        <f t="shared" si="242"/>
        <v>#N/A</v>
      </c>
      <c r="AS323" s="165" t="e">
        <f t="shared" si="243"/>
        <v>#N/A</v>
      </c>
      <c r="AT323" s="154" t="e">
        <f t="shared" si="244"/>
        <v>#N/A</v>
      </c>
      <c r="AU323" s="154" t="e">
        <f t="shared" si="245"/>
        <v>#N/A</v>
      </c>
      <c r="AV323" s="164" t="e">
        <f t="shared" si="246"/>
        <v>#N/A</v>
      </c>
      <c r="AW323" s="165" t="e">
        <f t="shared" si="247"/>
        <v>#N/A</v>
      </c>
      <c r="AX323" s="154" t="e">
        <f t="shared" si="248"/>
        <v>#N/A</v>
      </c>
      <c r="AY323" s="154" t="e">
        <f t="shared" si="249"/>
        <v>#N/A</v>
      </c>
      <c r="AZ323" s="164" t="e">
        <f t="shared" si="250"/>
        <v>#N/A</v>
      </c>
      <c r="BA323" s="165" t="e">
        <f t="shared" si="251"/>
        <v>#N/A</v>
      </c>
      <c r="BB323" s="154" t="e">
        <f t="shared" si="252"/>
        <v>#N/A</v>
      </c>
      <c r="BC323" s="155" t="e">
        <f t="shared" si="253"/>
        <v>#N/A</v>
      </c>
      <c r="BD323" s="153" t="e">
        <f t="shared" si="254"/>
        <v>#N/A</v>
      </c>
      <c r="BE323" s="154" t="e">
        <f t="shared" si="255"/>
        <v>#N/A</v>
      </c>
      <c r="BF323" s="164" t="e">
        <f t="shared" si="256"/>
        <v>#N/A</v>
      </c>
      <c r="BG323" s="165" t="e">
        <f t="shared" si="257"/>
        <v>#N/A</v>
      </c>
      <c r="BH323" s="154" t="e">
        <f t="shared" si="258"/>
        <v>#N/A</v>
      </c>
      <c r="BI323" s="154" t="e">
        <f t="shared" si="259"/>
        <v>#N/A</v>
      </c>
      <c r="BJ323" s="164" t="e">
        <f t="shared" si="260"/>
        <v>#N/A</v>
      </c>
      <c r="BK323" s="165" t="e">
        <f t="shared" si="261"/>
        <v>#N/A</v>
      </c>
      <c r="BL323" s="154" t="e">
        <f t="shared" si="262"/>
        <v>#N/A</v>
      </c>
      <c r="BM323" s="154" t="e">
        <f t="shared" si="263"/>
        <v>#N/A</v>
      </c>
      <c r="BN323" s="164" t="e">
        <f t="shared" si="264"/>
        <v>#N/A</v>
      </c>
      <c r="BO323" s="165" t="e">
        <f t="shared" si="265"/>
        <v>#N/A</v>
      </c>
      <c r="BP323" s="154" t="e">
        <f t="shared" si="266"/>
        <v>#N/A</v>
      </c>
      <c r="BQ323" s="155" t="e">
        <f t="shared" si="267"/>
        <v>#N/A</v>
      </c>
      <c r="BR323" s="153" t="e">
        <f t="shared" si="268"/>
        <v>#N/A</v>
      </c>
      <c r="BS323" s="154" t="e">
        <f t="shared" si="269"/>
        <v>#N/A</v>
      </c>
      <c r="BT323" s="164" t="e">
        <f t="shared" si="270"/>
        <v>#N/A</v>
      </c>
      <c r="BU323" s="165" t="e">
        <f t="shared" si="271"/>
        <v>#N/A</v>
      </c>
      <c r="BV323" s="154" t="e">
        <f t="shared" si="272"/>
        <v>#N/A</v>
      </c>
      <c r="BW323" s="154" t="e">
        <f t="shared" si="273"/>
        <v>#N/A</v>
      </c>
      <c r="BX323" s="164" t="e">
        <f t="shared" si="274"/>
        <v>#N/A</v>
      </c>
      <c r="BY323" s="165" t="e">
        <f t="shared" si="275"/>
        <v>#N/A</v>
      </c>
      <c r="BZ323" s="154" t="e">
        <f t="shared" si="276"/>
        <v>#N/A</v>
      </c>
      <c r="CA323" s="154" t="e">
        <f t="shared" si="277"/>
        <v>#N/A</v>
      </c>
      <c r="CB323" s="164" t="e">
        <f t="shared" si="278"/>
        <v>#N/A</v>
      </c>
      <c r="CC323" s="165" t="e">
        <f t="shared" si="279"/>
        <v>#N/A</v>
      </c>
      <c r="CD323" s="154" t="e">
        <f t="shared" si="280"/>
        <v>#N/A</v>
      </c>
      <c r="CE323" s="155" t="e">
        <f t="shared" si="281"/>
        <v>#N/A</v>
      </c>
    </row>
    <row r="324" spans="2:83" s="59" customFormat="1" hidden="1" x14ac:dyDescent="0.2">
      <c r="B324" s="59" t="e">
        <f t="shared" si="216"/>
        <v>#N/A</v>
      </c>
      <c r="C324" s="67" t="e">
        <f t="shared" si="214"/>
        <v>#N/A</v>
      </c>
      <c r="D324" s="67"/>
      <c r="E324" s="67" t="e">
        <f>IF(C324&lt;&gt;" ",$B$9, " ")</f>
        <v>#N/A</v>
      </c>
      <c r="F324" s="68" t="e">
        <f>IF(C324&lt;&gt;" ",((10.4394*(($C324^1.852)/(($B$59^1.852)*(VLOOKUP($B$17,'Hidden Data'!$A$4:$E$17,(IF($B$18="SCH 40",3,IF($B$18="SCH 80",4,5))))^4.8655))*$B$16))+IF($B$15&lt;2,0,(10.4394*((($C$19/100*$C324)^1.852)/(($B$59^1.852)*(VLOOKUP($B$20,'Hidden Data'!$A$4:$E$17,(IF($B$21="SCH 40",3,IF($B$21="SCH 80",4,5))))^4.8655))*$B$19)))+IF($B$15&lt;3,0,(10.4394*((($C$22/100*$C324)^1.852)/(($B$59^1.852)*(VLOOKUP($B$23,'Hidden Data'!$A$4:$E$17,(IF($B$24="SCH 40",3,IF($B$24="SCH 80",4,5))))^4.8655))*$B$22)))+K324+L324+M324+P324+Q324+R324+S324+T324)*(1+$B$42/100), " ")</f>
        <v>#N/A</v>
      </c>
      <c r="G324" s="68" t="e">
        <f t="shared" si="215"/>
        <v>#N/A</v>
      </c>
      <c r="H324" s="68"/>
      <c r="I324" s="68" t="e">
        <f t="shared" si="217"/>
        <v>#N/A</v>
      </c>
      <c r="J324" s="68" t="e">
        <f>IF(C324&lt;&gt;" ",IF($B$48="Spider Valve",($C324/448.83*(('Spider Valve Sizing'!$B$10^2*19.64*$B$60*SQRT($B$49))/'Spider Valve Sizing'!$B$25))^2/(2*$B$60^2*(PI()/4*('Spider Valve Sizing'!$B$10/12)^2)^2*32.2),0)," ")</f>
        <v>#N/A</v>
      </c>
      <c r="K324" s="68" t="e">
        <f>IF(C324&lt;&gt;" ",(IF($B$26="No",0,(10.4394*(((1/$B$27*$C324)^1.852)/(($B$59^1.852)*(VLOOKUP($B$29,'Hidden Data'!$A$4:$E$17,(IF($B$30="SCH 40",3,IF($B$30="SCH 80",4,5))))^4.8655))*($B$28/3)))))," ")</f>
        <v>#N/A</v>
      </c>
      <c r="L324" s="67" t="e">
        <f t="shared" si="218"/>
        <v>#N/A</v>
      </c>
      <c r="M324" s="67" t="e">
        <f t="shared" si="219"/>
        <v>#N/A</v>
      </c>
      <c r="N324" s="69">
        <f>IF($B$48="Low Pressure Pipe",(IF($C324&lt;&gt;" ",($B$50*$AC$564)," ")),IF($B$48="Spider Valve",(IF($C324&lt;&gt;" ",(($B$60*(PI()/4*'Spider Valve Sizing'!$B$10^2)/144*SQRT(2*32.2*$B$49))*448.83)/(('Spider Valve Sizing'!$B$10^2*19.64*$B$60*SQRT($B$49))/'Spider Valve Sizing'!$B$25)," ")),IF(AND(OR($B$48="Non-Pressurized",$B$48="force main")=TRUE,$C$49="yes"),$F$49,NA())))</f>
        <v>30</v>
      </c>
      <c r="O324" s="68" t="e">
        <f t="shared" si="220"/>
        <v>#N/A</v>
      </c>
      <c r="P324" s="68" t="e">
        <f>IF($C324&lt;&gt;" ",IF($A$34="",0,(10.4394*((($C324*$D$34/100)^1.852)/(($B$59^1.852)*(VLOOKUP($B$34,'Hidden Data'!$A$4:$E$17,(IF($B$18="SCH 40",3,IF($B$18="SCH 80",4,5))))^4.8655))*'Hidden Data'!$E$118)))," ")</f>
        <v>#N/A</v>
      </c>
      <c r="Q324" s="68" t="e">
        <f>IF($C324&lt;&gt;" ",IF($A$35="",0,(10.4394*((($C324*$D$35/100)^1.852)/(($B$59^1.852)*(VLOOKUP($B$35,'Hidden Data'!$A$4:$E$17,(IF($B$18="SCH 40",3,IF($B$18="SCH 80",4,5))))^4.8655))*'Hidden Data'!$E$119)))," ")</f>
        <v>#N/A</v>
      </c>
      <c r="R324" s="68" t="e">
        <f>IF($C324&lt;&gt;" ",IF($A$36="",0,(10.4394*((($C324*$D$36/100)^1.852)/(($B$59^1.852)*(VLOOKUP($B$36,'Hidden Data'!$A$4:$E$17,(IF($B$18="SCH 40",3,IF($B$18="SCH 80",4,5))))^4.8655))*'Hidden Data'!$E$120)))," ")</f>
        <v>#N/A</v>
      </c>
      <c r="S324" s="68" t="e">
        <f>IF($C324&lt;&gt;" ",IF($A$37="",0,(10.4394*((($C324*$D$37/100)^1.852)/(($B$59^1.852)*(VLOOKUP($B$37,'Hidden Data'!$A$4:$E$17,(IF($B$18="SCH 40",3,IF($B$18="SCH 80",4,5))))^4.8655))*'Hidden Data'!$E$121)))," ")</f>
        <v>#N/A</v>
      </c>
      <c r="T324" s="68" t="e">
        <f>IF($C324&lt;&gt;" ",IF($A$38="",0,(10.4394*((($C324*$D$38/100)^1.852)/(($B$59^1.852)*(VLOOKUP($B$38,'Hidden Data'!$A$4:$E$17,(IF($B$18="SCH 40",3,IF($B$18="SCH 80",4,5))))^4.8655))*'Hidden Data'!$E$122)))," ")</f>
        <v>#N/A</v>
      </c>
      <c r="U324" s="67" t="e">
        <f t="shared" si="221"/>
        <v>#N/A</v>
      </c>
      <c r="V324" s="175" t="e">
        <f t="shared" si="222"/>
        <v>#N/A</v>
      </c>
      <c r="W324" s="175" t="e">
        <f t="shared" si="223"/>
        <v>#N/A</v>
      </c>
      <c r="Z324" s="141" t="e">
        <f t="shared" si="224"/>
        <v>#N/A</v>
      </c>
      <c r="AA324" s="141" t="e">
        <f t="shared" si="225"/>
        <v>#N/A</v>
      </c>
      <c r="AB324" s="153" t="e">
        <f t="shared" si="226"/>
        <v>#N/A</v>
      </c>
      <c r="AC324" s="154" t="e">
        <f t="shared" si="227"/>
        <v>#N/A</v>
      </c>
      <c r="AD324" s="164" t="e">
        <f t="shared" si="228"/>
        <v>#N/A</v>
      </c>
      <c r="AE324" s="165" t="e">
        <f t="shared" si="229"/>
        <v>#N/A</v>
      </c>
      <c r="AF324" s="154" t="e">
        <f t="shared" si="230"/>
        <v>#N/A</v>
      </c>
      <c r="AG324" s="154" t="e">
        <f t="shared" si="231"/>
        <v>#N/A</v>
      </c>
      <c r="AH324" s="164" t="e">
        <f t="shared" si="232"/>
        <v>#N/A</v>
      </c>
      <c r="AI324" s="165" t="e">
        <f t="shared" si="233"/>
        <v>#N/A</v>
      </c>
      <c r="AJ324" s="154" t="e">
        <f t="shared" si="234"/>
        <v>#N/A</v>
      </c>
      <c r="AK324" s="154" t="e">
        <f t="shared" si="235"/>
        <v>#N/A</v>
      </c>
      <c r="AL324" s="164" t="e">
        <f t="shared" si="236"/>
        <v>#N/A</v>
      </c>
      <c r="AM324" s="165" t="e">
        <f t="shared" si="237"/>
        <v>#N/A</v>
      </c>
      <c r="AN324" s="154" t="e">
        <f t="shared" si="238"/>
        <v>#N/A</v>
      </c>
      <c r="AO324" s="155" t="e">
        <f t="shared" si="239"/>
        <v>#N/A</v>
      </c>
      <c r="AP324" s="153" t="e">
        <f t="shared" si="240"/>
        <v>#N/A</v>
      </c>
      <c r="AQ324" s="154" t="e">
        <f t="shared" si="241"/>
        <v>#N/A</v>
      </c>
      <c r="AR324" s="164" t="e">
        <f t="shared" si="242"/>
        <v>#N/A</v>
      </c>
      <c r="AS324" s="165" t="e">
        <f t="shared" si="243"/>
        <v>#N/A</v>
      </c>
      <c r="AT324" s="154" t="e">
        <f t="shared" si="244"/>
        <v>#N/A</v>
      </c>
      <c r="AU324" s="154" t="e">
        <f t="shared" si="245"/>
        <v>#N/A</v>
      </c>
      <c r="AV324" s="164" t="e">
        <f t="shared" si="246"/>
        <v>#N/A</v>
      </c>
      <c r="AW324" s="165" t="e">
        <f t="shared" si="247"/>
        <v>#N/A</v>
      </c>
      <c r="AX324" s="154" t="e">
        <f t="shared" si="248"/>
        <v>#N/A</v>
      </c>
      <c r="AY324" s="154" t="e">
        <f t="shared" si="249"/>
        <v>#N/A</v>
      </c>
      <c r="AZ324" s="164" t="e">
        <f t="shared" si="250"/>
        <v>#N/A</v>
      </c>
      <c r="BA324" s="165" t="e">
        <f t="shared" si="251"/>
        <v>#N/A</v>
      </c>
      <c r="BB324" s="154" t="e">
        <f t="shared" si="252"/>
        <v>#N/A</v>
      </c>
      <c r="BC324" s="155" t="e">
        <f t="shared" si="253"/>
        <v>#N/A</v>
      </c>
      <c r="BD324" s="153" t="e">
        <f t="shared" si="254"/>
        <v>#N/A</v>
      </c>
      <c r="BE324" s="154" t="e">
        <f t="shared" si="255"/>
        <v>#N/A</v>
      </c>
      <c r="BF324" s="164" t="e">
        <f t="shared" si="256"/>
        <v>#N/A</v>
      </c>
      <c r="BG324" s="165" t="e">
        <f t="shared" si="257"/>
        <v>#N/A</v>
      </c>
      <c r="BH324" s="154" t="e">
        <f t="shared" si="258"/>
        <v>#N/A</v>
      </c>
      <c r="BI324" s="154" t="e">
        <f t="shared" si="259"/>
        <v>#N/A</v>
      </c>
      <c r="BJ324" s="164" t="e">
        <f t="shared" si="260"/>
        <v>#N/A</v>
      </c>
      <c r="BK324" s="165" t="e">
        <f t="shared" si="261"/>
        <v>#N/A</v>
      </c>
      <c r="BL324" s="154" t="e">
        <f t="shared" si="262"/>
        <v>#N/A</v>
      </c>
      <c r="BM324" s="154" t="e">
        <f t="shared" si="263"/>
        <v>#N/A</v>
      </c>
      <c r="BN324" s="164" t="e">
        <f t="shared" si="264"/>
        <v>#N/A</v>
      </c>
      <c r="BO324" s="165" t="e">
        <f t="shared" si="265"/>
        <v>#N/A</v>
      </c>
      <c r="BP324" s="154" t="e">
        <f t="shared" si="266"/>
        <v>#N/A</v>
      </c>
      <c r="BQ324" s="155" t="e">
        <f t="shared" si="267"/>
        <v>#N/A</v>
      </c>
      <c r="BR324" s="153" t="e">
        <f t="shared" si="268"/>
        <v>#N/A</v>
      </c>
      <c r="BS324" s="154" t="e">
        <f t="shared" si="269"/>
        <v>#N/A</v>
      </c>
      <c r="BT324" s="164" t="e">
        <f t="shared" si="270"/>
        <v>#N/A</v>
      </c>
      <c r="BU324" s="165" t="e">
        <f t="shared" si="271"/>
        <v>#N/A</v>
      </c>
      <c r="BV324" s="154" t="e">
        <f t="shared" si="272"/>
        <v>#N/A</v>
      </c>
      <c r="BW324" s="154" t="e">
        <f t="shared" si="273"/>
        <v>#N/A</v>
      </c>
      <c r="BX324" s="164" t="e">
        <f t="shared" si="274"/>
        <v>#N/A</v>
      </c>
      <c r="BY324" s="165" t="e">
        <f t="shared" si="275"/>
        <v>#N/A</v>
      </c>
      <c r="BZ324" s="154" t="e">
        <f t="shared" si="276"/>
        <v>#N/A</v>
      </c>
      <c r="CA324" s="154" t="e">
        <f t="shared" si="277"/>
        <v>#N/A</v>
      </c>
      <c r="CB324" s="164" t="e">
        <f t="shared" si="278"/>
        <v>#N/A</v>
      </c>
      <c r="CC324" s="165" t="e">
        <f t="shared" si="279"/>
        <v>#N/A</v>
      </c>
      <c r="CD324" s="154" t="e">
        <f t="shared" si="280"/>
        <v>#N/A</v>
      </c>
      <c r="CE324" s="155" t="e">
        <f t="shared" si="281"/>
        <v>#N/A</v>
      </c>
    </row>
    <row r="325" spans="2:83" s="59" customFormat="1" hidden="1" x14ac:dyDescent="0.2">
      <c r="B325" s="59" t="e">
        <f t="shared" si="216"/>
        <v>#N/A</v>
      </c>
      <c r="C325" s="67" t="e">
        <f t="shared" si="214"/>
        <v>#N/A</v>
      </c>
      <c r="D325" s="67"/>
      <c r="E325" s="67" t="e">
        <f>IF(C325&lt;&gt;" ",$B$9, " ")</f>
        <v>#N/A</v>
      </c>
      <c r="F325" s="68" t="e">
        <f>IF(C325&lt;&gt;" ",((10.4394*(($C325^1.852)/(($B$59^1.852)*(VLOOKUP($B$17,'Hidden Data'!$A$4:$E$17,(IF($B$18="SCH 40",3,IF($B$18="SCH 80",4,5))))^4.8655))*$B$16))+IF($B$15&lt;2,0,(10.4394*((($C$19/100*$C325)^1.852)/(($B$59^1.852)*(VLOOKUP($B$20,'Hidden Data'!$A$4:$E$17,(IF($B$21="SCH 40",3,IF($B$21="SCH 80",4,5))))^4.8655))*$B$19)))+IF($B$15&lt;3,0,(10.4394*((($C$22/100*$C325)^1.852)/(($B$59^1.852)*(VLOOKUP($B$23,'Hidden Data'!$A$4:$E$17,(IF($B$24="SCH 40",3,IF($B$24="SCH 80",4,5))))^4.8655))*$B$22)))+K325+L325+M325+P325+Q325+R325+S325+T325)*(1+$B$42/100), " ")</f>
        <v>#N/A</v>
      </c>
      <c r="G325" s="68" t="e">
        <f t="shared" si="215"/>
        <v>#N/A</v>
      </c>
      <c r="H325" s="68"/>
      <c r="I325" s="68" t="e">
        <f t="shared" si="217"/>
        <v>#N/A</v>
      </c>
      <c r="J325" s="68" t="e">
        <f>IF(C325&lt;&gt;" ",IF($B$48="Spider Valve",($C325/448.83*(('Spider Valve Sizing'!$B$10^2*19.64*$B$60*SQRT($B$49))/'Spider Valve Sizing'!$B$25))^2/(2*$B$60^2*(PI()/4*('Spider Valve Sizing'!$B$10/12)^2)^2*32.2),0)," ")</f>
        <v>#N/A</v>
      </c>
      <c r="K325" s="68" t="e">
        <f>IF(C325&lt;&gt;" ",(IF($B$26="No",0,(10.4394*(((1/$B$27*$C325)^1.852)/(($B$59^1.852)*(VLOOKUP($B$29,'Hidden Data'!$A$4:$E$17,(IF($B$30="SCH 40",3,IF($B$30="SCH 80",4,5))))^4.8655))*($B$28/3)))))," ")</f>
        <v>#N/A</v>
      </c>
      <c r="L325" s="67" t="e">
        <f t="shared" si="218"/>
        <v>#N/A</v>
      </c>
      <c r="M325" s="67" t="e">
        <f t="shared" si="219"/>
        <v>#N/A</v>
      </c>
      <c r="N325" s="69">
        <f>IF($B$48="Low Pressure Pipe",(IF($C325&lt;&gt;" ",($B$50*$AC$564)," ")),IF($B$48="Spider Valve",(IF($C325&lt;&gt;" ",(($B$60*(PI()/4*'Spider Valve Sizing'!$B$10^2)/144*SQRT(2*32.2*$B$49))*448.83)/(('Spider Valve Sizing'!$B$10^2*19.64*$B$60*SQRT($B$49))/'Spider Valve Sizing'!$B$25)," ")),IF(AND(OR($B$48="Non-Pressurized",$B$48="force main")=TRUE,$C$49="yes"),$F$49,NA())))</f>
        <v>30</v>
      </c>
      <c r="O325" s="68" t="e">
        <f t="shared" si="220"/>
        <v>#N/A</v>
      </c>
      <c r="P325" s="68" t="e">
        <f>IF($C325&lt;&gt;" ",IF($A$34="",0,(10.4394*((($C325*$D$34/100)^1.852)/(($B$59^1.852)*(VLOOKUP($B$34,'Hidden Data'!$A$4:$E$17,(IF($B$18="SCH 40",3,IF($B$18="SCH 80",4,5))))^4.8655))*'Hidden Data'!$E$118)))," ")</f>
        <v>#N/A</v>
      </c>
      <c r="Q325" s="68" t="e">
        <f>IF($C325&lt;&gt;" ",IF($A$35="",0,(10.4394*((($C325*$D$35/100)^1.852)/(($B$59^1.852)*(VLOOKUP($B$35,'Hidden Data'!$A$4:$E$17,(IF($B$18="SCH 40",3,IF($B$18="SCH 80",4,5))))^4.8655))*'Hidden Data'!$E$119)))," ")</f>
        <v>#N/A</v>
      </c>
      <c r="R325" s="68" t="e">
        <f>IF($C325&lt;&gt;" ",IF($A$36="",0,(10.4394*((($C325*$D$36/100)^1.852)/(($B$59^1.852)*(VLOOKUP($B$36,'Hidden Data'!$A$4:$E$17,(IF($B$18="SCH 40",3,IF($B$18="SCH 80",4,5))))^4.8655))*'Hidden Data'!$E$120)))," ")</f>
        <v>#N/A</v>
      </c>
      <c r="S325" s="68" t="e">
        <f>IF($C325&lt;&gt;" ",IF($A$37="",0,(10.4394*((($C325*$D$37/100)^1.852)/(($B$59^1.852)*(VLOOKUP($B$37,'Hidden Data'!$A$4:$E$17,(IF($B$18="SCH 40",3,IF($B$18="SCH 80",4,5))))^4.8655))*'Hidden Data'!$E$121)))," ")</f>
        <v>#N/A</v>
      </c>
      <c r="T325" s="68" t="e">
        <f>IF($C325&lt;&gt;" ",IF($A$38="",0,(10.4394*((($C325*$D$38/100)^1.852)/(($B$59^1.852)*(VLOOKUP($B$38,'Hidden Data'!$A$4:$E$17,(IF($B$18="SCH 40",3,IF($B$18="SCH 80",4,5))))^4.8655))*'Hidden Data'!$E$122)))," ")</f>
        <v>#N/A</v>
      </c>
      <c r="U325" s="67" t="e">
        <f t="shared" si="221"/>
        <v>#N/A</v>
      </c>
      <c r="V325" s="175" t="e">
        <f t="shared" si="222"/>
        <v>#N/A</v>
      </c>
      <c r="W325" s="175" t="e">
        <f t="shared" si="223"/>
        <v>#N/A</v>
      </c>
      <c r="Z325" s="141" t="e">
        <f t="shared" si="224"/>
        <v>#N/A</v>
      </c>
      <c r="AA325" s="141" t="e">
        <f t="shared" si="225"/>
        <v>#N/A</v>
      </c>
      <c r="AB325" s="153" t="e">
        <f t="shared" si="226"/>
        <v>#N/A</v>
      </c>
      <c r="AC325" s="154" t="e">
        <f t="shared" si="227"/>
        <v>#N/A</v>
      </c>
      <c r="AD325" s="164" t="e">
        <f t="shared" si="228"/>
        <v>#N/A</v>
      </c>
      <c r="AE325" s="165" t="e">
        <f t="shared" si="229"/>
        <v>#N/A</v>
      </c>
      <c r="AF325" s="154" t="e">
        <f t="shared" si="230"/>
        <v>#N/A</v>
      </c>
      <c r="AG325" s="154" t="e">
        <f t="shared" si="231"/>
        <v>#N/A</v>
      </c>
      <c r="AH325" s="164" t="e">
        <f t="shared" si="232"/>
        <v>#N/A</v>
      </c>
      <c r="AI325" s="165" t="e">
        <f t="shared" si="233"/>
        <v>#N/A</v>
      </c>
      <c r="AJ325" s="154" t="e">
        <f t="shared" si="234"/>
        <v>#N/A</v>
      </c>
      <c r="AK325" s="154" t="e">
        <f t="shared" si="235"/>
        <v>#N/A</v>
      </c>
      <c r="AL325" s="164" t="e">
        <f t="shared" si="236"/>
        <v>#N/A</v>
      </c>
      <c r="AM325" s="165" t="e">
        <f t="shared" si="237"/>
        <v>#N/A</v>
      </c>
      <c r="AN325" s="154" t="e">
        <f t="shared" si="238"/>
        <v>#N/A</v>
      </c>
      <c r="AO325" s="155" t="e">
        <f t="shared" si="239"/>
        <v>#N/A</v>
      </c>
      <c r="AP325" s="153" t="e">
        <f t="shared" si="240"/>
        <v>#N/A</v>
      </c>
      <c r="AQ325" s="154" t="e">
        <f t="shared" si="241"/>
        <v>#N/A</v>
      </c>
      <c r="AR325" s="164" t="e">
        <f t="shared" si="242"/>
        <v>#N/A</v>
      </c>
      <c r="AS325" s="165" t="e">
        <f t="shared" si="243"/>
        <v>#N/A</v>
      </c>
      <c r="AT325" s="154" t="e">
        <f t="shared" si="244"/>
        <v>#N/A</v>
      </c>
      <c r="AU325" s="154" t="e">
        <f t="shared" si="245"/>
        <v>#N/A</v>
      </c>
      <c r="AV325" s="164" t="e">
        <f t="shared" si="246"/>
        <v>#N/A</v>
      </c>
      <c r="AW325" s="165" t="e">
        <f t="shared" si="247"/>
        <v>#N/A</v>
      </c>
      <c r="AX325" s="154" t="e">
        <f t="shared" si="248"/>
        <v>#N/A</v>
      </c>
      <c r="AY325" s="154" t="e">
        <f t="shared" si="249"/>
        <v>#N/A</v>
      </c>
      <c r="AZ325" s="164" t="e">
        <f t="shared" si="250"/>
        <v>#N/A</v>
      </c>
      <c r="BA325" s="165" t="e">
        <f t="shared" si="251"/>
        <v>#N/A</v>
      </c>
      <c r="BB325" s="154" t="e">
        <f t="shared" si="252"/>
        <v>#N/A</v>
      </c>
      <c r="BC325" s="155" t="e">
        <f t="shared" si="253"/>
        <v>#N/A</v>
      </c>
      <c r="BD325" s="153" t="e">
        <f t="shared" si="254"/>
        <v>#N/A</v>
      </c>
      <c r="BE325" s="154" t="e">
        <f t="shared" si="255"/>
        <v>#N/A</v>
      </c>
      <c r="BF325" s="164" t="e">
        <f t="shared" si="256"/>
        <v>#N/A</v>
      </c>
      <c r="BG325" s="165" t="e">
        <f t="shared" si="257"/>
        <v>#N/A</v>
      </c>
      <c r="BH325" s="154" t="e">
        <f t="shared" si="258"/>
        <v>#N/A</v>
      </c>
      <c r="BI325" s="154" t="e">
        <f t="shared" si="259"/>
        <v>#N/A</v>
      </c>
      <c r="BJ325" s="164" t="e">
        <f t="shared" si="260"/>
        <v>#N/A</v>
      </c>
      <c r="BK325" s="165" t="e">
        <f t="shared" si="261"/>
        <v>#N/A</v>
      </c>
      <c r="BL325" s="154" t="e">
        <f t="shared" si="262"/>
        <v>#N/A</v>
      </c>
      <c r="BM325" s="154" t="e">
        <f t="shared" si="263"/>
        <v>#N/A</v>
      </c>
      <c r="BN325" s="164" t="e">
        <f t="shared" si="264"/>
        <v>#N/A</v>
      </c>
      <c r="BO325" s="165" t="e">
        <f t="shared" si="265"/>
        <v>#N/A</v>
      </c>
      <c r="BP325" s="154" t="e">
        <f t="shared" si="266"/>
        <v>#N/A</v>
      </c>
      <c r="BQ325" s="155" t="e">
        <f t="shared" si="267"/>
        <v>#N/A</v>
      </c>
      <c r="BR325" s="153" t="e">
        <f t="shared" si="268"/>
        <v>#N/A</v>
      </c>
      <c r="BS325" s="154" t="e">
        <f t="shared" si="269"/>
        <v>#N/A</v>
      </c>
      <c r="BT325" s="164" t="e">
        <f t="shared" si="270"/>
        <v>#N/A</v>
      </c>
      <c r="BU325" s="165" t="e">
        <f t="shared" si="271"/>
        <v>#N/A</v>
      </c>
      <c r="BV325" s="154" t="e">
        <f t="shared" si="272"/>
        <v>#N/A</v>
      </c>
      <c r="BW325" s="154" t="e">
        <f t="shared" si="273"/>
        <v>#N/A</v>
      </c>
      <c r="BX325" s="164" t="e">
        <f t="shared" si="274"/>
        <v>#N/A</v>
      </c>
      <c r="BY325" s="165" t="e">
        <f t="shared" si="275"/>
        <v>#N/A</v>
      </c>
      <c r="BZ325" s="154" t="e">
        <f t="shared" si="276"/>
        <v>#N/A</v>
      </c>
      <c r="CA325" s="154" t="e">
        <f t="shared" si="277"/>
        <v>#N/A</v>
      </c>
      <c r="CB325" s="164" t="e">
        <f t="shared" si="278"/>
        <v>#N/A</v>
      </c>
      <c r="CC325" s="165" t="e">
        <f t="shared" si="279"/>
        <v>#N/A</v>
      </c>
      <c r="CD325" s="154" t="e">
        <f t="shared" si="280"/>
        <v>#N/A</v>
      </c>
      <c r="CE325" s="155" t="e">
        <f t="shared" si="281"/>
        <v>#N/A</v>
      </c>
    </row>
    <row r="326" spans="2:83" s="59" customFormat="1" hidden="1" x14ac:dyDescent="0.2">
      <c r="B326" s="59" t="e">
        <f t="shared" si="216"/>
        <v>#N/A</v>
      </c>
      <c r="C326" s="67" t="e">
        <f t="shared" si="214"/>
        <v>#N/A</v>
      </c>
      <c r="D326" s="67"/>
      <c r="E326" s="67" t="e">
        <f>IF(C326&lt;&gt;" ",$B$9, " ")</f>
        <v>#N/A</v>
      </c>
      <c r="F326" s="68" t="e">
        <f>IF(C326&lt;&gt;" ",((10.4394*(($C326^1.852)/(($B$59^1.852)*(VLOOKUP($B$17,'Hidden Data'!$A$4:$E$17,(IF($B$18="SCH 40",3,IF($B$18="SCH 80",4,5))))^4.8655))*$B$16))+IF($B$15&lt;2,0,(10.4394*((($C$19/100*$C326)^1.852)/(($B$59^1.852)*(VLOOKUP($B$20,'Hidden Data'!$A$4:$E$17,(IF($B$21="SCH 40",3,IF($B$21="SCH 80",4,5))))^4.8655))*$B$19)))+IF($B$15&lt;3,0,(10.4394*((($C$22/100*$C326)^1.852)/(($B$59^1.852)*(VLOOKUP($B$23,'Hidden Data'!$A$4:$E$17,(IF($B$24="SCH 40",3,IF($B$24="SCH 80",4,5))))^4.8655))*$B$22)))+K326+L326+M326+P326+Q326+R326+S326+T326)*(1+$B$42/100), " ")</f>
        <v>#N/A</v>
      </c>
      <c r="G326" s="68" t="e">
        <f t="shared" si="215"/>
        <v>#N/A</v>
      </c>
      <c r="H326" s="68"/>
      <c r="I326" s="68" t="e">
        <f t="shared" si="217"/>
        <v>#N/A</v>
      </c>
      <c r="J326" s="68" t="e">
        <f>IF(C326&lt;&gt;" ",IF($B$48="Spider Valve",($C326/448.83*(('Spider Valve Sizing'!$B$10^2*19.64*$B$60*SQRT($B$49))/'Spider Valve Sizing'!$B$25))^2/(2*$B$60^2*(PI()/4*('Spider Valve Sizing'!$B$10/12)^2)^2*32.2),0)," ")</f>
        <v>#N/A</v>
      </c>
      <c r="K326" s="68" t="e">
        <f>IF(C326&lt;&gt;" ",(IF($B$26="No",0,(10.4394*(((1/$B$27*$C326)^1.852)/(($B$59^1.852)*(VLOOKUP($B$29,'Hidden Data'!$A$4:$E$17,(IF($B$30="SCH 40",3,IF($B$30="SCH 80",4,5))))^4.8655))*($B$28/3)))))," ")</f>
        <v>#N/A</v>
      </c>
      <c r="L326" s="67" t="e">
        <f t="shared" si="218"/>
        <v>#N/A</v>
      </c>
      <c r="M326" s="67" t="e">
        <f t="shared" si="219"/>
        <v>#N/A</v>
      </c>
      <c r="N326" s="69">
        <f>IF($B$48="Low Pressure Pipe",(IF($C326&lt;&gt;" ",($B$50*$AC$564)," ")),IF($B$48="Spider Valve",(IF($C326&lt;&gt;" ",(($B$60*(PI()/4*'Spider Valve Sizing'!$B$10^2)/144*SQRT(2*32.2*$B$49))*448.83)/(('Spider Valve Sizing'!$B$10^2*19.64*$B$60*SQRT($B$49))/'Spider Valve Sizing'!$B$25)," ")),IF(AND(OR($B$48="Non-Pressurized",$B$48="force main")=TRUE,$C$49="yes"),$F$49,NA())))</f>
        <v>30</v>
      </c>
      <c r="O326" s="68" t="e">
        <f t="shared" si="220"/>
        <v>#N/A</v>
      </c>
      <c r="P326" s="68" t="e">
        <f>IF($C326&lt;&gt;" ",IF($A$34="",0,(10.4394*((($C326*$D$34/100)^1.852)/(($B$59^1.852)*(VLOOKUP($B$34,'Hidden Data'!$A$4:$E$17,(IF($B$18="SCH 40",3,IF($B$18="SCH 80",4,5))))^4.8655))*'Hidden Data'!$E$118)))," ")</f>
        <v>#N/A</v>
      </c>
      <c r="Q326" s="68" t="e">
        <f>IF($C326&lt;&gt;" ",IF($A$35="",0,(10.4394*((($C326*$D$35/100)^1.852)/(($B$59^1.852)*(VLOOKUP($B$35,'Hidden Data'!$A$4:$E$17,(IF($B$18="SCH 40",3,IF($B$18="SCH 80",4,5))))^4.8655))*'Hidden Data'!$E$119)))," ")</f>
        <v>#N/A</v>
      </c>
      <c r="R326" s="68" t="e">
        <f>IF($C326&lt;&gt;" ",IF($A$36="",0,(10.4394*((($C326*$D$36/100)^1.852)/(($B$59^1.852)*(VLOOKUP($B$36,'Hidden Data'!$A$4:$E$17,(IF($B$18="SCH 40",3,IF($B$18="SCH 80",4,5))))^4.8655))*'Hidden Data'!$E$120)))," ")</f>
        <v>#N/A</v>
      </c>
      <c r="S326" s="68" t="e">
        <f>IF($C326&lt;&gt;" ",IF($A$37="",0,(10.4394*((($C326*$D$37/100)^1.852)/(($B$59^1.852)*(VLOOKUP($B$37,'Hidden Data'!$A$4:$E$17,(IF($B$18="SCH 40",3,IF($B$18="SCH 80",4,5))))^4.8655))*'Hidden Data'!$E$121)))," ")</f>
        <v>#N/A</v>
      </c>
      <c r="T326" s="68" t="e">
        <f>IF($C326&lt;&gt;" ",IF($A$38="",0,(10.4394*((($C326*$D$38/100)^1.852)/(($B$59^1.852)*(VLOOKUP($B$38,'Hidden Data'!$A$4:$E$17,(IF($B$18="SCH 40",3,IF($B$18="SCH 80",4,5))))^4.8655))*'Hidden Data'!$E$122)))," ")</f>
        <v>#N/A</v>
      </c>
      <c r="U326" s="67" t="e">
        <f t="shared" si="221"/>
        <v>#N/A</v>
      </c>
      <c r="V326" s="175" t="e">
        <f t="shared" si="222"/>
        <v>#N/A</v>
      </c>
      <c r="W326" s="175" t="e">
        <f t="shared" si="223"/>
        <v>#N/A</v>
      </c>
      <c r="Z326" s="141" t="e">
        <f t="shared" si="224"/>
        <v>#N/A</v>
      </c>
      <c r="AA326" s="141" t="e">
        <f t="shared" si="225"/>
        <v>#N/A</v>
      </c>
      <c r="AB326" s="153" t="e">
        <f t="shared" si="226"/>
        <v>#N/A</v>
      </c>
      <c r="AC326" s="154" t="e">
        <f t="shared" si="227"/>
        <v>#N/A</v>
      </c>
      <c r="AD326" s="164" t="e">
        <f t="shared" si="228"/>
        <v>#N/A</v>
      </c>
      <c r="AE326" s="165" t="e">
        <f t="shared" si="229"/>
        <v>#N/A</v>
      </c>
      <c r="AF326" s="154" t="e">
        <f t="shared" si="230"/>
        <v>#N/A</v>
      </c>
      <c r="AG326" s="154" t="e">
        <f t="shared" si="231"/>
        <v>#N/A</v>
      </c>
      <c r="AH326" s="164" t="e">
        <f t="shared" si="232"/>
        <v>#N/A</v>
      </c>
      <c r="AI326" s="165" t="e">
        <f t="shared" si="233"/>
        <v>#N/A</v>
      </c>
      <c r="AJ326" s="154" t="e">
        <f t="shared" si="234"/>
        <v>#N/A</v>
      </c>
      <c r="AK326" s="154" t="e">
        <f t="shared" si="235"/>
        <v>#N/A</v>
      </c>
      <c r="AL326" s="164" t="e">
        <f t="shared" si="236"/>
        <v>#N/A</v>
      </c>
      <c r="AM326" s="165" t="e">
        <f t="shared" si="237"/>
        <v>#N/A</v>
      </c>
      <c r="AN326" s="154" t="e">
        <f t="shared" si="238"/>
        <v>#N/A</v>
      </c>
      <c r="AO326" s="155" t="e">
        <f t="shared" si="239"/>
        <v>#N/A</v>
      </c>
      <c r="AP326" s="153" t="e">
        <f t="shared" si="240"/>
        <v>#N/A</v>
      </c>
      <c r="AQ326" s="154" t="e">
        <f t="shared" si="241"/>
        <v>#N/A</v>
      </c>
      <c r="AR326" s="164" t="e">
        <f t="shared" si="242"/>
        <v>#N/A</v>
      </c>
      <c r="AS326" s="165" t="e">
        <f t="shared" si="243"/>
        <v>#N/A</v>
      </c>
      <c r="AT326" s="154" t="e">
        <f t="shared" si="244"/>
        <v>#N/A</v>
      </c>
      <c r="AU326" s="154" t="e">
        <f t="shared" si="245"/>
        <v>#N/A</v>
      </c>
      <c r="AV326" s="164" t="e">
        <f t="shared" si="246"/>
        <v>#N/A</v>
      </c>
      <c r="AW326" s="165" t="e">
        <f t="shared" si="247"/>
        <v>#N/A</v>
      </c>
      <c r="AX326" s="154" t="e">
        <f t="shared" si="248"/>
        <v>#N/A</v>
      </c>
      <c r="AY326" s="154" t="e">
        <f t="shared" si="249"/>
        <v>#N/A</v>
      </c>
      <c r="AZ326" s="164" t="e">
        <f t="shared" si="250"/>
        <v>#N/A</v>
      </c>
      <c r="BA326" s="165" t="e">
        <f t="shared" si="251"/>
        <v>#N/A</v>
      </c>
      <c r="BB326" s="154" t="e">
        <f t="shared" si="252"/>
        <v>#N/A</v>
      </c>
      <c r="BC326" s="155" t="e">
        <f t="shared" si="253"/>
        <v>#N/A</v>
      </c>
      <c r="BD326" s="153" t="e">
        <f t="shared" si="254"/>
        <v>#N/A</v>
      </c>
      <c r="BE326" s="154" t="e">
        <f t="shared" si="255"/>
        <v>#N/A</v>
      </c>
      <c r="BF326" s="164" t="e">
        <f t="shared" si="256"/>
        <v>#N/A</v>
      </c>
      <c r="BG326" s="165" t="e">
        <f t="shared" si="257"/>
        <v>#N/A</v>
      </c>
      <c r="BH326" s="154" t="e">
        <f t="shared" si="258"/>
        <v>#N/A</v>
      </c>
      <c r="BI326" s="154" t="e">
        <f t="shared" si="259"/>
        <v>#N/A</v>
      </c>
      <c r="BJ326" s="164" t="e">
        <f t="shared" si="260"/>
        <v>#N/A</v>
      </c>
      <c r="BK326" s="165" t="e">
        <f t="shared" si="261"/>
        <v>#N/A</v>
      </c>
      <c r="BL326" s="154" t="e">
        <f t="shared" si="262"/>
        <v>#N/A</v>
      </c>
      <c r="BM326" s="154" t="e">
        <f t="shared" si="263"/>
        <v>#N/A</v>
      </c>
      <c r="BN326" s="164" t="e">
        <f t="shared" si="264"/>
        <v>#N/A</v>
      </c>
      <c r="BO326" s="165" t="e">
        <f t="shared" si="265"/>
        <v>#N/A</v>
      </c>
      <c r="BP326" s="154" t="e">
        <f t="shared" si="266"/>
        <v>#N/A</v>
      </c>
      <c r="BQ326" s="155" t="e">
        <f t="shared" si="267"/>
        <v>#N/A</v>
      </c>
      <c r="BR326" s="153" t="e">
        <f t="shared" si="268"/>
        <v>#N/A</v>
      </c>
      <c r="BS326" s="154" t="e">
        <f t="shared" si="269"/>
        <v>#N/A</v>
      </c>
      <c r="BT326" s="164" t="e">
        <f t="shared" si="270"/>
        <v>#N/A</v>
      </c>
      <c r="BU326" s="165" t="e">
        <f t="shared" si="271"/>
        <v>#N/A</v>
      </c>
      <c r="BV326" s="154" t="e">
        <f t="shared" si="272"/>
        <v>#N/A</v>
      </c>
      <c r="BW326" s="154" t="e">
        <f t="shared" si="273"/>
        <v>#N/A</v>
      </c>
      <c r="BX326" s="164" t="e">
        <f t="shared" si="274"/>
        <v>#N/A</v>
      </c>
      <c r="BY326" s="165" t="e">
        <f t="shared" si="275"/>
        <v>#N/A</v>
      </c>
      <c r="BZ326" s="154" t="e">
        <f t="shared" si="276"/>
        <v>#N/A</v>
      </c>
      <c r="CA326" s="154" t="e">
        <f t="shared" si="277"/>
        <v>#N/A</v>
      </c>
      <c r="CB326" s="164" t="e">
        <f t="shared" si="278"/>
        <v>#N/A</v>
      </c>
      <c r="CC326" s="165" t="e">
        <f t="shared" si="279"/>
        <v>#N/A</v>
      </c>
      <c r="CD326" s="154" t="e">
        <f t="shared" si="280"/>
        <v>#N/A</v>
      </c>
      <c r="CE326" s="155" t="e">
        <f t="shared" si="281"/>
        <v>#N/A</v>
      </c>
    </row>
    <row r="327" spans="2:83" s="59" customFormat="1" hidden="1" x14ac:dyDescent="0.2">
      <c r="B327" s="59" t="e">
        <f t="shared" si="216"/>
        <v>#N/A</v>
      </c>
      <c r="C327" s="67" t="e">
        <f t="shared" si="214"/>
        <v>#N/A</v>
      </c>
      <c r="D327" s="67"/>
      <c r="E327" s="67" t="e">
        <f>IF(C327&lt;&gt;" ",$B$9, " ")</f>
        <v>#N/A</v>
      </c>
      <c r="F327" s="68" t="e">
        <f>IF(C327&lt;&gt;" ",((10.4394*(($C327^1.852)/(($B$59^1.852)*(VLOOKUP($B$17,'Hidden Data'!$A$4:$E$17,(IF($B$18="SCH 40",3,IF($B$18="SCH 80",4,5))))^4.8655))*$B$16))+IF($B$15&lt;2,0,(10.4394*((($C$19/100*$C327)^1.852)/(($B$59^1.852)*(VLOOKUP($B$20,'Hidden Data'!$A$4:$E$17,(IF($B$21="SCH 40",3,IF($B$21="SCH 80",4,5))))^4.8655))*$B$19)))+IF($B$15&lt;3,0,(10.4394*((($C$22/100*$C327)^1.852)/(($B$59^1.852)*(VLOOKUP($B$23,'Hidden Data'!$A$4:$E$17,(IF($B$24="SCH 40",3,IF($B$24="SCH 80",4,5))))^4.8655))*$B$22)))+K327+L327+M327+P327+Q327+R327+S327+T327)*(1+$B$42/100), " ")</f>
        <v>#N/A</v>
      </c>
      <c r="G327" s="68" t="e">
        <f t="shared" si="215"/>
        <v>#N/A</v>
      </c>
      <c r="H327" s="68"/>
      <c r="I327" s="68" t="e">
        <f t="shared" si="217"/>
        <v>#N/A</v>
      </c>
      <c r="J327" s="68" t="e">
        <f>IF(C327&lt;&gt;" ",IF($B$48="Spider Valve",($C327/448.83*(('Spider Valve Sizing'!$B$10^2*19.64*$B$60*SQRT($B$49))/'Spider Valve Sizing'!$B$25))^2/(2*$B$60^2*(PI()/4*('Spider Valve Sizing'!$B$10/12)^2)^2*32.2),0)," ")</f>
        <v>#N/A</v>
      </c>
      <c r="K327" s="68" t="e">
        <f>IF(C327&lt;&gt;" ",(IF($B$26="No",0,(10.4394*(((1/$B$27*$C327)^1.852)/(($B$59^1.852)*(VLOOKUP($B$29,'Hidden Data'!$A$4:$E$17,(IF($B$30="SCH 40",3,IF($B$30="SCH 80",4,5))))^4.8655))*($B$28/3)))))," ")</f>
        <v>#N/A</v>
      </c>
      <c r="L327" s="67" t="e">
        <f t="shared" si="218"/>
        <v>#N/A</v>
      </c>
      <c r="M327" s="67" t="e">
        <f t="shared" si="219"/>
        <v>#N/A</v>
      </c>
      <c r="N327" s="69">
        <f>IF($B$48="Low Pressure Pipe",(IF($C327&lt;&gt;" ",($B$50*$AC$564)," ")),IF($B$48="Spider Valve",(IF($C327&lt;&gt;" ",(($B$60*(PI()/4*'Spider Valve Sizing'!$B$10^2)/144*SQRT(2*32.2*$B$49))*448.83)/(('Spider Valve Sizing'!$B$10^2*19.64*$B$60*SQRT($B$49))/'Spider Valve Sizing'!$B$25)," ")),IF(AND(OR($B$48="Non-Pressurized",$B$48="force main")=TRUE,$C$49="yes"),$F$49,NA())))</f>
        <v>30</v>
      </c>
      <c r="O327" s="68" t="e">
        <f t="shared" si="220"/>
        <v>#N/A</v>
      </c>
      <c r="P327" s="68" t="e">
        <f>IF($C327&lt;&gt;" ",IF($A$34="",0,(10.4394*((($C327*$D$34/100)^1.852)/(($B$59^1.852)*(VLOOKUP($B$34,'Hidden Data'!$A$4:$E$17,(IF($B$18="SCH 40",3,IF($B$18="SCH 80",4,5))))^4.8655))*'Hidden Data'!$E$118)))," ")</f>
        <v>#N/A</v>
      </c>
      <c r="Q327" s="68" t="e">
        <f>IF($C327&lt;&gt;" ",IF($A$35="",0,(10.4394*((($C327*$D$35/100)^1.852)/(($B$59^1.852)*(VLOOKUP($B$35,'Hidden Data'!$A$4:$E$17,(IF($B$18="SCH 40",3,IF($B$18="SCH 80",4,5))))^4.8655))*'Hidden Data'!$E$119)))," ")</f>
        <v>#N/A</v>
      </c>
      <c r="R327" s="68" t="e">
        <f>IF($C327&lt;&gt;" ",IF($A$36="",0,(10.4394*((($C327*$D$36/100)^1.852)/(($B$59^1.852)*(VLOOKUP($B$36,'Hidden Data'!$A$4:$E$17,(IF($B$18="SCH 40",3,IF($B$18="SCH 80",4,5))))^4.8655))*'Hidden Data'!$E$120)))," ")</f>
        <v>#N/A</v>
      </c>
      <c r="S327" s="68" t="e">
        <f>IF($C327&lt;&gt;" ",IF($A$37="",0,(10.4394*((($C327*$D$37/100)^1.852)/(($B$59^1.852)*(VLOOKUP($B$37,'Hidden Data'!$A$4:$E$17,(IF($B$18="SCH 40",3,IF($B$18="SCH 80",4,5))))^4.8655))*'Hidden Data'!$E$121)))," ")</f>
        <v>#N/A</v>
      </c>
      <c r="T327" s="68" t="e">
        <f>IF($C327&lt;&gt;" ",IF($A$38="",0,(10.4394*((($C327*$D$38/100)^1.852)/(($B$59^1.852)*(VLOOKUP($B$38,'Hidden Data'!$A$4:$E$17,(IF($B$18="SCH 40",3,IF($B$18="SCH 80",4,5))))^4.8655))*'Hidden Data'!$E$122)))," ")</f>
        <v>#N/A</v>
      </c>
      <c r="U327" s="67" t="e">
        <f t="shared" si="221"/>
        <v>#N/A</v>
      </c>
      <c r="V327" s="175" t="e">
        <f t="shared" si="222"/>
        <v>#N/A</v>
      </c>
      <c r="W327" s="175" t="e">
        <f t="shared" si="223"/>
        <v>#N/A</v>
      </c>
      <c r="Z327" s="141" t="e">
        <f t="shared" si="224"/>
        <v>#N/A</v>
      </c>
      <c r="AA327" s="141" t="e">
        <f t="shared" si="225"/>
        <v>#N/A</v>
      </c>
      <c r="AB327" s="153" t="e">
        <f t="shared" si="226"/>
        <v>#N/A</v>
      </c>
      <c r="AC327" s="154" t="e">
        <f t="shared" si="227"/>
        <v>#N/A</v>
      </c>
      <c r="AD327" s="164" t="e">
        <f t="shared" si="228"/>
        <v>#N/A</v>
      </c>
      <c r="AE327" s="165" t="e">
        <f t="shared" si="229"/>
        <v>#N/A</v>
      </c>
      <c r="AF327" s="154" t="e">
        <f t="shared" si="230"/>
        <v>#N/A</v>
      </c>
      <c r="AG327" s="154" t="e">
        <f t="shared" si="231"/>
        <v>#N/A</v>
      </c>
      <c r="AH327" s="164" t="e">
        <f t="shared" si="232"/>
        <v>#N/A</v>
      </c>
      <c r="AI327" s="165" t="e">
        <f t="shared" si="233"/>
        <v>#N/A</v>
      </c>
      <c r="AJ327" s="154" t="e">
        <f t="shared" si="234"/>
        <v>#N/A</v>
      </c>
      <c r="AK327" s="154" t="e">
        <f t="shared" si="235"/>
        <v>#N/A</v>
      </c>
      <c r="AL327" s="164" t="e">
        <f t="shared" si="236"/>
        <v>#N/A</v>
      </c>
      <c r="AM327" s="165" t="e">
        <f t="shared" si="237"/>
        <v>#N/A</v>
      </c>
      <c r="AN327" s="154" t="e">
        <f t="shared" si="238"/>
        <v>#N/A</v>
      </c>
      <c r="AO327" s="155" t="e">
        <f t="shared" si="239"/>
        <v>#N/A</v>
      </c>
      <c r="AP327" s="153" t="e">
        <f t="shared" si="240"/>
        <v>#N/A</v>
      </c>
      <c r="AQ327" s="154" t="e">
        <f t="shared" si="241"/>
        <v>#N/A</v>
      </c>
      <c r="AR327" s="164" t="e">
        <f t="shared" si="242"/>
        <v>#N/A</v>
      </c>
      <c r="AS327" s="165" t="e">
        <f t="shared" si="243"/>
        <v>#N/A</v>
      </c>
      <c r="AT327" s="154" t="e">
        <f t="shared" si="244"/>
        <v>#N/A</v>
      </c>
      <c r="AU327" s="154" t="e">
        <f t="shared" si="245"/>
        <v>#N/A</v>
      </c>
      <c r="AV327" s="164" t="e">
        <f t="shared" si="246"/>
        <v>#N/A</v>
      </c>
      <c r="AW327" s="165" t="e">
        <f t="shared" si="247"/>
        <v>#N/A</v>
      </c>
      <c r="AX327" s="154" t="e">
        <f t="shared" si="248"/>
        <v>#N/A</v>
      </c>
      <c r="AY327" s="154" t="e">
        <f t="shared" si="249"/>
        <v>#N/A</v>
      </c>
      <c r="AZ327" s="164" t="e">
        <f t="shared" si="250"/>
        <v>#N/A</v>
      </c>
      <c r="BA327" s="165" t="e">
        <f t="shared" si="251"/>
        <v>#N/A</v>
      </c>
      <c r="BB327" s="154" t="e">
        <f t="shared" si="252"/>
        <v>#N/A</v>
      </c>
      <c r="BC327" s="155" t="e">
        <f t="shared" si="253"/>
        <v>#N/A</v>
      </c>
      <c r="BD327" s="153" t="e">
        <f t="shared" si="254"/>
        <v>#N/A</v>
      </c>
      <c r="BE327" s="154" t="e">
        <f t="shared" si="255"/>
        <v>#N/A</v>
      </c>
      <c r="BF327" s="164" t="e">
        <f t="shared" si="256"/>
        <v>#N/A</v>
      </c>
      <c r="BG327" s="165" t="e">
        <f t="shared" si="257"/>
        <v>#N/A</v>
      </c>
      <c r="BH327" s="154" t="e">
        <f t="shared" si="258"/>
        <v>#N/A</v>
      </c>
      <c r="BI327" s="154" t="e">
        <f t="shared" si="259"/>
        <v>#N/A</v>
      </c>
      <c r="BJ327" s="164" t="e">
        <f t="shared" si="260"/>
        <v>#N/A</v>
      </c>
      <c r="BK327" s="165" t="e">
        <f t="shared" si="261"/>
        <v>#N/A</v>
      </c>
      <c r="BL327" s="154" t="e">
        <f t="shared" si="262"/>
        <v>#N/A</v>
      </c>
      <c r="BM327" s="154" t="e">
        <f t="shared" si="263"/>
        <v>#N/A</v>
      </c>
      <c r="BN327" s="164" t="e">
        <f t="shared" si="264"/>
        <v>#N/A</v>
      </c>
      <c r="BO327" s="165" t="e">
        <f t="shared" si="265"/>
        <v>#N/A</v>
      </c>
      <c r="BP327" s="154" t="e">
        <f t="shared" si="266"/>
        <v>#N/A</v>
      </c>
      <c r="BQ327" s="155" t="e">
        <f t="shared" si="267"/>
        <v>#N/A</v>
      </c>
      <c r="BR327" s="153" t="e">
        <f t="shared" si="268"/>
        <v>#N/A</v>
      </c>
      <c r="BS327" s="154" t="e">
        <f t="shared" si="269"/>
        <v>#N/A</v>
      </c>
      <c r="BT327" s="164" t="e">
        <f t="shared" si="270"/>
        <v>#N/A</v>
      </c>
      <c r="BU327" s="165" t="e">
        <f t="shared" si="271"/>
        <v>#N/A</v>
      </c>
      <c r="BV327" s="154" t="e">
        <f t="shared" si="272"/>
        <v>#N/A</v>
      </c>
      <c r="BW327" s="154" t="e">
        <f t="shared" si="273"/>
        <v>#N/A</v>
      </c>
      <c r="BX327" s="164" t="e">
        <f t="shared" si="274"/>
        <v>#N/A</v>
      </c>
      <c r="BY327" s="165" t="e">
        <f t="shared" si="275"/>
        <v>#N/A</v>
      </c>
      <c r="BZ327" s="154" t="e">
        <f t="shared" si="276"/>
        <v>#N/A</v>
      </c>
      <c r="CA327" s="154" t="e">
        <f t="shared" si="277"/>
        <v>#N/A</v>
      </c>
      <c r="CB327" s="164" t="e">
        <f t="shared" si="278"/>
        <v>#N/A</v>
      </c>
      <c r="CC327" s="165" t="e">
        <f t="shared" si="279"/>
        <v>#N/A</v>
      </c>
      <c r="CD327" s="154" t="e">
        <f t="shared" si="280"/>
        <v>#N/A</v>
      </c>
      <c r="CE327" s="155" t="e">
        <f t="shared" si="281"/>
        <v>#N/A</v>
      </c>
    </row>
    <row r="328" spans="2:83" s="59" customFormat="1" hidden="1" x14ac:dyDescent="0.2">
      <c r="B328" s="59" t="e">
        <f t="shared" si="216"/>
        <v>#N/A</v>
      </c>
      <c r="C328" s="67" t="e">
        <f t="shared" si="214"/>
        <v>#N/A</v>
      </c>
      <c r="D328" s="67"/>
      <c r="E328" s="67" t="e">
        <f>IF(C328&lt;&gt;" ",$B$9, " ")</f>
        <v>#N/A</v>
      </c>
      <c r="F328" s="68" t="e">
        <f>IF(C328&lt;&gt;" ",((10.4394*(($C328^1.852)/(($B$59^1.852)*(VLOOKUP($B$17,'Hidden Data'!$A$4:$E$17,(IF($B$18="SCH 40",3,IF($B$18="SCH 80",4,5))))^4.8655))*$B$16))+IF($B$15&lt;2,0,(10.4394*((($C$19/100*$C328)^1.852)/(($B$59^1.852)*(VLOOKUP($B$20,'Hidden Data'!$A$4:$E$17,(IF($B$21="SCH 40",3,IF($B$21="SCH 80",4,5))))^4.8655))*$B$19)))+IF($B$15&lt;3,0,(10.4394*((($C$22/100*$C328)^1.852)/(($B$59^1.852)*(VLOOKUP($B$23,'Hidden Data'!$A$4:$E$17,(IF($B$24="SCH 40",3,IF($B$24="SCH 80",4,5))))^4.8655))*$B$22)))+K328+L328+M328+P328+Q328+R328+S328+T328)*(1+$B$42/100), " ")</f>
        <v>#N/A</v>
      </c>
      <c r="G328" s="68" t="e">
        <f t="shared" si="215"/>
        <v>#N/A</v>
      </c>
      <c r="H328" s="68"/>
      <c r="I328" s="68" t="e">
        <f t="shared" si="217"/>
        <v>#N/A</v>
      </c>
      <c r="J328" s="68" t="e">
        <f>IF(C328&lt;&gt;" ",IF($B$48="Spider Valve",($C328/448.83*(('Spider Valve Sizing'!$B$10^2*19.64*$B$60*SQRT($B$49))/'Spider Valve Sizing'!$B$25))^2/(2*$B$60^2*(PI()/4*('Spider Valve Sizing'!$B$10/12)^2)^2*32.2),0)," ")</f>
        <v>#N/A</v>
      </c>
      <c r="K328" s="68" t="e">
        <f>IF(C328&lt;&gt;" ",(IF($B$26="No",0,(10.4394*(((1/$B$27*$C328)^1.852)/(($B$59^1.852)*(VLOOKUP($B$29,'Hidden Data'!$A$4:$E$17,(IF($B$30="SCH 40",3,IF($B$30="SCH 80",4,5))))^4.8655))*($B$28/3)))))," ")</f>
        <v>#N/A</v>
      </c>
      <c r="L328" s="67" t="e">
        <f t="shared" si="218"/>
        <v>#N/A</v>
      </c>
      <c r="M328" s="67" t="e">
        <f t="shared" si="219"/>
        <v>#N/A</v>
      </c>
      <c r="N328" s="69">
        <f>IF($B$48="Low Pressure Pipe",(IF($C328&lt;&gt;" ",($B$50*$AC$564)," ")),IF($B$48="Spider Valve",(IF($C328&lt;&gt;" ",(($B$60*(PI()/4*'Spider Valve Sizing'!$B$10^2)/144*SQRT(2*32.2*$B$49))*448.83)/(('Spider Valve Sizing'!$B$10^2*19.64*$B$60*SQRT($B$49))/'Spider Valve Sizing'!$B$25)," ")),IF(AND(OR($B$48="Non-Pressurized",$B$48="force main")=TRUE,$C$49="yes"),$F$49,NA())))</f>
        <v>30</v>
      </c>
      <c r="O328" s="68" t="e">
        <f t="shared" si="220"/>
        <v>#N/A</v>
      </c>
      <c r="P328" s="68" t="e">
        <f>IF($C328&lt;&gt;" ",IF($A$34="",0,(10.4394*((($C328*$D$34/100)^1.852)/(($B$59^1.852)*(VLOOKUP($B$34,'Hidden Data'!$A$4:$E$17,(IF($B$18="SCH 40",3,IF($B$18="SCH 80",4,5))))^4.8655))*'Hidden Data'!$E$118)))," ")</f>
        <v>#N/A</v>
      </c>
      <c r="Q328" s="68" t="e">
        <f>IF($C328&lt;&gt;" ",IF($A$35="",0,(10.4394*((($C328*$D$35/100)^1.852)/(($B$59^1.852)*(VLOOKUP($B$35,'Hidden Data'!$A$4:$E$17,(IF($B$18="SCH 40",3,IF($B$18="SCH 80",4,5))))^4.8655))*'Hidden Data'!$E$119)))," ")</f>
        <v>#N/A</v>
      </c>
      <c r="R328" s="68" t="e">
        <f>IF($C328&lt;&gt;" ",IF($A$36="",0,(10.4394*((($C328*$D$36/100)^1.852)/(($B$59^1.852)*(VLOOKUP($B$36,'Hidden Data'!$A$4:$E$17,(IF($B$18="SCH 40",3,IF($B$18="SCH 80",4,5))))^4.8655))*'Hidden Data'!$E$120)))," ")</f>
        <v>#N/A</v>
      </c>
      <c r="S328" s="68" t="e">
        <f>IF($C328&lt;&gt;" ",IF($A$37="",0,(10.4394*((($C328*$D$37/100)^1.852)/(($B$59^1.852)*(VLOOKUP($B$37,'Hidden Data'!$A$4:$E$17,(IF($B$18="SCH 40",3,IF($B$18="SCH 80",4,5))))^4.8655))*'Hidden Data'!$E$121)))," ")</f>
        <v>#N/A</v>
      </c>
      <c r="T328" s="68" t="e">
        <f>IF($C328&lt;&gt;" ",IF($A$38="",0,(10.4394*((($C328*$D$38/100)^1.852)/(($B$59^1.852)*(VLOOKUP($B$38,'Hidden Data'!$A$4:$E$17,(IF($B$18="SCH 40",3,IF($B$18="SCH 80",4,5))))^4.8655))*'Hidden Data'!$E$122)))," ")</f>
        <v>#N/A</v>
      </c>
      <c r="U328" s="67" t="e">
        <f t="shared" si="221"/>
        <v>#N/A</v>
      </c>
      <c r="V328" s="175" t="e">
        <f t="shared" si="222"/>
        <v>#N/A</v>
      </c>
      <c r="W328" s="175" t="e">
        <f t="shared" si="223"/>
        <v>#N/A</v>
      </c>
      <c r="Z328" s="141" t="e">
        <f t="shared" si="224"/>
        <v>#N/A</v>
      </c>
      <c r="AA328" s="141" t="e">
        <f t="shared" si="225"/>
        <v>#N/A</v>
      </c>
      <c r="AB328" s="153" t="e">
        <f t="shared" si="226"/>
        <v>#N/A</v>
      </c>
      <c r="AC328" s="154" t="e">
        <f t="shared" si="227"/>
        <v>#N/A</v>
      </c>
      <c r="AD328" s="164" t="e">
        <f t="shared" si="228"/>
        <v>#N/A</v>
      </c>
      <c r="AE328" s="165" t="e">
        <f t="shared" si="229"/>
        <v>#N/A</v>
      </c>
      <c r="AF328" s="154" t="e">
        <f t="shared" si="230"/>
        <v>#N/A</v>
      </c>
      <c r="AG328" s="154" t="e">
        <f t="shared" si="231"/>
        <v>#N/A</v>
      </c>
      <c r="AH328" s="164" t="e">
        <f t="shared" si="232"/>
        <v>#N/A</v>
      </c>
      <c r="AI328" s="165" t="e">
        <f t="shared" si="233"/>
        <v>#N/A</v>
      </c>
      <c r="AJ328" s="154" t="e">
        <f t="shared" si="234"/>
        <v>#N/A</v>
      </c>
      <c r="AK328" s="154" t="e">
        <f t="shared" si="235"/>
        <v>#N/A</v>
      </c>
      <c r="AL328" s="164" t="e">
        <f t="shared" si="236"/>
        <v>#N/A</v>
      </c>
      <c r="AM328" s="165" t="e">
        <f t="shared" si="237"/>
        <v>#N/A</v>
      </c>
      <c r="AN328" s="154" t="e">
        <f t="shared" si="238"/>
        <v>#N/A</v>
      </c>
      <c r="AO328" s="155" t="e">
        <f t="shared" si="239"/>
        <v>#N/A</v>
      </c>
      <c r="AP328" s="153" t="e">
        <f t="shared" si="240"/>
        <v>#N/A</v>
      </c>
      <c r="AQ328" s="154" t="e">
        <f t="shared" si="241"/>
        <v>#N/A</v>
      </c>
      <c r="AR328" s="164" t="e">
        <f t="shared" si="242"/>
        <v>#N/A</v>
      </c>
      <c r="AS328" s="165" t="e">
        <f t="shared" si="243"/>
        <v>#N/A</v>
      </c>
      <c r="AT328" s="154" t="e">
        <f t="shared" si="244"/>
        <v>#N/A</v>
      </c>
      <c r="AU328" s="154" t="e">
        <f t="shared" si="245"/>
        <v>#N/A</v>
      </c>
      <c r="AV328" s="164" t="e">
        <f t="shared" si="246"/>
        <v>#N/A</v>
      </c>
      <c r="AW328" s="165" t="e">
        <f t="shared" si="247"/>
        <v>#N/A</v>
      </c>
      <c r="AX328" s="154" t="e">
        <f t="shared" si="248"/>
        <v>#N/A</v>
      </c>
      <c r="AY328" s="154" t="e">
        <f t="shared" si="249"/>
        <v>#N/A</v>
      </c>
      <c r="AZ328" s="164" t="e">
        <f t="shared" si="250"/>
        <v>#N/A</v>
      </c>
      <c r="BA328" s="165" t="e">
        <f t="shared" si="251"/>
        <v>#N/A</v>
      </c>
      <c r="BB328" s="154" t="e">
        <f t="shared" si="252"/>
        <v>#N/A</v>
      </c>
      <c r="BC328" s="155" t="e">
        <f t="shared" si="253"/>
        <v>#N/A</v>
      </c>
      <c r="BD328" s="153" t="e">
        <f t="shared" si="254"/>
        <v>#N/A</v>
      </c>
      <c r="BE328" s="154" t="e">
        <f t="shared" si="255"/>
        <v>#N/A</v>
      </c>
      <c r="BF328" s="164" t="e">
        <f t="shared" si="256"/>
        <v>#N/A</v>
      </c>
      <c r="BG328" s="165" t="e">
        <f t="shared" si="257"/>
        <v>#N/A</v>
      </c>
      <c r="BH328" s="154" t="e">
        <f t="shared" si="258"/>
        <v>#N/A</v>
      </c>
      <c r="BI328" s="154" t="e">
        <f t="shared" si="259"/>
        <v>#N/A</v>
      </c>
      <c r="BJ328" s="164" t="e">
        <f t="shared" si="260"/>
        <v>#N/A</v>
      </c>
      <c r="BK328" s="165" t="e">
        <f t="shared" si="261"/>
        <v>#N/A</v>
      </c>
      <c r="BL328" s="154" t="e">
        <f t="shared" si="262"/>
        <v>#N/A</v>
      </c>
      <c r="BM328" s="154" t="e">
        <f t="shared" si="263"/>
        <v>#N/A</v>
      </c>
      <c r="BN328" s="164" t="e">
        <f t="shared" si="264"/>
        <v>#N/A</v>
      </c>
      <c r="BO328" s="165" t="e">
        <f t="shared" si="265"/>
        <v>#N/A</v>
      </c>
      <c r="BP328" s="154" t="e">
        <f t="shared" si="266"/>
        <v>#N/A</v>
      </c>
      <c r="BQ328" s="155" t="e">
        <f t="shared" si="267"/>
        <v>#N/A</v>
      </c>
      <c r="BR328" s="153" t="e">
        <f t="shared" si="268"/>
        <v>#N/A</v>
      </c>
      <c r="BS328" s="154" t="e">
        <f t="shared" si="269"/>
        <v>#N/A</v>
      </c>
      <c r="BT328" s="164" t="e">
        <f t="shared" si="270"/>
        <v>#N/A</v>
      </c>
      <c r="BU328" s="165" t="e">
        <f t="shared" si="271"/>
        <v>#N/A</v>
      </c>
      <c r="BV328" s="154" t="e">
        <f t="shared" si="272"/>
        <v>#N/A</v>
      </c>
      <c r="BW328" s="154" t="e">
        <f t="shared" si="273"/>
        <v>#N/A</v>
      </c>
      <c r="BX328" s="164" t="e">
        <f t="shared" si="274"/>
        <v>#N/A</v>
      </c>
      <c r="BY328" s="165" t="e">
        <f t="shared" si="275"/>
        <v>#N/A</v>
      </c>
      <c r="BZ328" s="154" t="e">
        <f t="shared" si="276"/>
        <v>#N/A</v>
      </c>
      <c r="CA328" s="154" t="e">
        <f t="shared" si="277"/>
        <v>#N/A</v>
      </c>
      <c r="CB328" s="164" t="e">
        <f t="shared" si="278"/>
        <v>#N/A</v>
      </c>
      <c r="CC328" s="165" t="e">
        <f t="shared" si="279"/>
        <v>#N/A</v>
      </c>
      <c r="CD328" s="154" t="e">
        <f t="shared" si="280"/>
        <v>#N/A</v>
      </c>
      <c r="CE328" s="155" t="e">
        <f t="shared" si="281"/>
        <v>#N/A</v>
      </c>
    </row>
    <row r="329" spans="2:83" s="59" customFormat="1" hidden="1" x14ac:dyDescent="0.2">
      <c r="B329" s="59" t="e">
        <f t="shared" si="216"/>
        <v>#N/A</v>
      </c>
      <c r="C329" s="67" t="e">
        <f t="shared" si="214"/>
        <v>#N/A</v>
      </c>
      <c r="D329" s="67"/>
      <c r="E329" s="67" t="e">
        <f>IF(C329&lt;&gt;" ",$B$9, " ")</f>
        <v>#N/A</v>
      </c>
      <c r="F329" s="68" t="e">
        <f>IF(C329&lt;&gt;" ",((10.4394*(($C329^1.852)/(($B$59^1.852)*(VLOOKUP($B$17,'Hidden Data'!$A$4:$E$17,(IF($B$18="SCH 40",3,IF($B$18="SCH 80",4,5))))^4.8655))*$B$16))+IF($B$15&lt;2,0,(10.4394*((($C$19/100*$C329)^1.852)/(($B$59^1.852)*(VLOOKUP($B$20,'Hidden Data'!$A$4:$E$17,(IF($B$21="SCH 40",3,IF($B$21="SCH 80",4,5))))^4.8655))*$B$19)))+IF($B$15&lt;3,0,(10.4394*((($C$22/100*$C329)^1.852)/(($B$59^1.852)*(VLOOKUP($B$23,'Hidden Data'!$A$4:$E$17,(IF($B$24="SCH 40",3,IF($B$24="SCH 80",4,5))))^4.8655))*$B$22)))+K329+L329+M329+P329+Q329+R329+S329+T329)*(1+$B$42/100), " ")</f>
        <v>#N/A</v>
      </c>
      <c r="G329" s="68" t="e">
        <f t="shared" si="215"/>
        <v>#N/A</v>
      </c>
      <c r="H329" s="68"/>
      <c r="I329" s="68" t="e">
        <f t="shared" si="217"/>
        <v>#N/A</v>
      </c>
      <c r="J329" s="68" t="e">
        <f>IF(C329&lt;&gt;" ",IF($B$48="Spider Valve",($C329/448.83*(('Spider Valve Sizing'!$B$10^2*19.64*$B$60*SQRT($B$49))/'Spider Valve Sizing'!$B$25))^2/(2*$B$60^2*(PI()/4*('Spider Valve Sizing'!$B$10/12)^2)^2*32.2),0)," ")</f>
        <v>#N/A</v>
      </c>
      <c r="K329" s="68" t="e">
        <f>IF(C329&lt;&gt;" ",(IF($B$26="No",0,(10.4394*(((1/$B$27*$C329)^1.852)/(($B$59^1.852)*(VLOOKUP($B$29,'Hidden Data'!$A$4:$E$17,(IF($B$30="SCH 40",3,IF($B$30="SCH 80",4,5))))^4.8655))*($B$28/3)))))," ")</f>
        <v>#N/A</v>
      </c>
      <c r="L329" s="67" t="e">
        <f t="shared" si="218"/>
        <v>#N/A</v>
      </c>
      <c r="M329" s="67" t="e">
        <f t="shared" si="219"/>
        <v>#N/A</v>
      </c>
      <c r="N329" s="69">
        <f>IF($B$48="Low Pressure Pipe",(IF($C329&lt;&gt;" ",($B$50*$AC$564)," ")),IF($B$48="Spider Valve",(IF($C329&lt;&gt;" ",(($B$60*(PI()/4*'Spider Valve Sizing'!$B$10^2)/144*SQRT(2*32.2*$B$49))*448.83)/(('Spider Valve Sizing'!$B$10^2*19.64*$B$60*SQRT($B$49))/'Spider Valve Sizing'!$B$25)," ")),IF(AND(OR($B$48="Non-Pressurized",$B$48="force main")=TRUE,$C$49="yes"),$F$49,NA())))</f>
        <v>30</v>
      </c>
      <c r="O329" s="68" t="e">
        <f t="shared" si="220"/>
        <v>#N/A</v>
      </c>
      <c r="P329" s="68" t="e">
        <f>IF($C329&lt;&gt;" ",IF($A$34="",0,(10.4394*((($C329*$D$34/100)^1.852)/(($B$59^1.852)*(VLOOKUP($B$34,'Hidden Data'!$A$4:$E$17,(IF($B$18="SCH 40",3,IF($B$18="SCH 80",4,5))))^4.8655))*'Hidden Data'!$E$118)))," ")</f>
        <v>#N/A</v>
      </c>
      <c r="Q329" s="68" t="e">
        <f>IF($C329&lt;&gt;" ",IF($A$35="",0,(10.4394*((($C329*$D$35/100)^1.852)/(($B$59^1.852)*(VLOOKUP($B$35,'Hidden Data'!$A$4:$E$17,(IF($B$18="SCH 40",3,IF($B$18="SCH 80",4,5))))^4.8655))*'Hidden Data'!$E$119)))," ")</f>
        <v>#N/A</v>
      </c>
      <c r="R329" s="68" t="e">
        <f>IF($C329&lt;&gt;" ",IF($A$36="",0,(10.4394*((($C329*$D$36/100)^1.852)/(($B$59^1.852)*(VLOOKUP($B$36,'Hidden Data'!$A$4:$E$17,(IF($B$18="SCH 40",3,IF($B$18="SCH 80",4,5))))^4.8655))*'Hidden Data'!$E$120)))," ")</f>
        <v>#N/A</v>
      </c>
      <c r="S329" s="68" t="e">
        <f>IF($C329&lt;&gt;" ",IF($A$37="",0,(10.4394*((($C329*$D$37/100)^1.852)/(($B$59^1.852)*(VLOOKUP($B$37,'Hidden Data'!$A$4:$E$17,(IF($B$18="SCH 40",3,IF($B$18="SCH 80",4,5))))^4.8655))*'Hidden Data'!$E$121)))," ")</f>
        <v>#N/A</v>
      </c>
      <c r="T329" s="68" t="e">
        <f>IF($C329&lt;&gt;" ",IF($A$38="",0,(10.4394*((($C329*$D$38/100)^1.852)/(($B$59^1.852)*(VLOOKUP($B$38,'Hidden Data'!$A$4:$E$17,(IF($B$18="SCH 40",3,IF($B$18="SCH 80",4,5))))^4.8655))*'Hidden Data'!$E$122)))," ")</f>
        <v>#N/A</v>
      </c>
      <c r="U329" s="67" t="e">
        <f t="shared" si="221"/>
        <v>#N/A</v>
      </c>
      <c r="V329" s="175" t="e">
        <f t="shared" si="222"/>
        <v>#N/A</v>
      </c>
      <c r="W329" s="175" t="e">
        <f t="shared" si="223"/>
        <v>#N/A</v>
      </c>
      <c r="Z329" s="141" t="e">
        <f t="shared" si="224"/>
        <v>#N/A</v>
      </c>
      <c r="AA329" s="141" t="e">
        <f t="shared" si="225"/>
        <v>#N/A</v>
      </c>
      <c r="AB329" s="153" t="e">
        <f t="shared" si="226"/>
        <v>#N/A</v>
      </c>
      <c r="AC329" s="154" t="e">
        <f t="shared" si="227"/>
        <v>#N/A</v>
      </c>
      <c r="AD329" s="164" t="e">
        <f t="shared" si="228"/>
        <v>#N/A</v>
      </c>
      <c r="AE329" s="165" t="e">
        <f t="shared" si="229"/>
        <v>#N/A</v>
      </c>
      <c r="AF329" s="154" t="e">
        <f t="shared" si="230"/>
        <v>#N/A</v>
      </c>
      <c r="AG329" s="154" t="e">
        <f t="shared" si="231"/>
        <v>#N/A</v>
      </c>
      <c r="AH329" s="164" t="e">
        <f t="shared" si="232"/>
        <v>#N/A</v>
      </c>
      <c r="AI329" s="165" t="e">
        <f t="shared" si="233"/>
        <v>#N/A</v>
      </c>
      <c r="AJ329" s="154" t="e">
        <f t="shared" si="234"/>
        <v>#N/A</v>
      </c>
      <c r="AK329" s="154" t="e">
        <f t="shared" si="235"/>
        <v>#N/A</v>
      </c>
      <c r="AL329" s="164" t="e">
        <f t="shared" si="236"/>
        <v>#N/A</v>
      </c>
      <c r="AM329" s="165" t="e">
        <f t="shared" si="237"/>
        <v>#N/A</v>
      </c>
      <c r="AN329" s="154" t="e">
        <f t="shared" si="238"/>
        <v>#N/A</v>
      </c>
      <c r="AO329" s="155" t="e">
        <f t="shared" si="239"/>
        <v>#N/A</v>
      </c>
      <c r="AP329" s="153" t="e">
        <f t="shared" si="240"/>
        <v>#N/A</v>
      </c>
      <c r="AQ329" s="154" t="e">
        <f t="shared" si="241"/>
        <v>#N/A</v>
      </c>
      <c r="AR329" s="164" t="e">
        <f t="shared" si="242"/>
        <v>#N/A</v>
      </c>
      <c r="AS329" s="165" t="e">
        <f t="shared" si="243"/>
        <v>#N/A</v>
      </c>
      <c r="AT329" s="154" t="e">
        <f t="shared" si="244"/>
        <v>#N/A</v>
      </c>
      <c r="AU329" s="154" t="e">
        <f t="shared" si="245"/>
        <v>#N/A</v>
      </c>
      <c r="AV329" s="164" t="e">
        <f t="shared" si="246"/>
        <v>#N/A</v>
      </c>
      <c r="AW329" s="165" t="e">
        <f t="shared" si="247"/>
        <v>#N/A</v>
      </c>
      <c r="AX329" s="154" t="e">
        <f t="shared" si="248"/>
        <v>#N/A</v>
      </c>
      <c r="AY329" s="154" t="e">
        <f t="shared" si="249"/>
        <v>#N/A</v>
      </c>
      <c r="AZ329" s="164" t="e">
        <f t="shared" si="250"/>
        <v>#N/A</v>
      </c>
      <c r="BA329" s="165" t="e">
        <f t="shared" si="251"/>
        <v>#N/A</v>
      </c>
      <c r="BB329" s="154" t="e">
        <f t="shared" si="252"/>
        <v>#N/A</v>
      </c>
      <c r="BC329" s="155" t="e">
        <f t="shared" si="253"/>
        <v>#N/A</v>
      </c>
      <c r="BD329" s="153" t="e">
        <f t="shared" si="254"/>
        <v>#N/A</v>
      </c>
      <c r="BE329" s="154" t="e">
        <f t="shared" si="255"/>
        <v>#N/A</v>
      </c>
      <c r="BF329" s="164" t="e">
        <f t="shared" si="256"/>
        <v>#N/A</v>
      </c>
      <c r="BG329" s="165" t="e">
        <f t="shared" si="257"/>
        <v>#N/A</v>
      </c>
      <c r="BH329" s="154" t="e">
        <f t="shared" si="258"/>
        <v>#N/A</v>
      </c>
      <c r="BI329" s="154" t="e">
        <f t="shared" si="259"/>
        <v>#N/A</v>
      </c>
      <c r="BJ329" s="164" t="e">
        <f t="shared" si="260"/>
        <v>#N/A</v>
      </c>
      <c r="BK329" s="165" t="e">
        <f t="shared" si="261"/>
        <v>#N/A</v>
      </c>
      <c r="BL329" s="154" t="e">
        <f t="shared" si="262"/>
        <v>#N/A</v>
      </c>
      <c r="BM329" s="154" t="e">
        <f t="shared" si="263"/>
        <v>#N/A</v>
      </c>
      <c r="BN329" s="164" t="e">
        <f t="shared" si="264"/>
        <v>#N/A</v>
      </c>
      <c r="BO329" s="165" t="e">
        <f t="shared" si="265"/>
        <v>#N/A</v>
      </c>
      <c r="BP329" s="154" t="e">
        <f t="shared" si="266"/>
        <v>#N/A</v>
      </c>
      <c r="BQ329" s="155" t="e">
        <f t="shared" si="267"/>
        <v>#N/A</v>
      </c>
      <c r="BR329" s="153" t="e">
        <f t="shared" si="268"/>
        <v>#N/A</v>
      </c>
      <c r="BS329" s="154" t="e">
        <f t="shared" si="269"/>
        <v>#N/A</v>
      </c>
      <c r="BT329" s="164" t="e">
        <f t="shared" si="270"/>
        <v>#N/A</v>
      </c>
      <c r="BU329" s="165" t="e">
        <f t="shared" si="271"/>
        <v>#N/A</v>
      </c>
      <c r="BV329" s="154" t="e">
        <f t="shared" si="272"/>
        <v>#N/A</v>
      </c>
      <c r="BW329" s="154" t="e">
        <f t="shared" si="273"/>
        <v>#N/A</v>
      </c>
      <c r="BX329" s="164" t="e">
        <f t="shared" si="274"/>
        <v>#N/A</v>
      </c>
      <c r="BY329" s="165" t="e">
        <f t="shared" si="275"/>
        <v>#N/A</v>
      </c>
      <c r="BZ329" s="154" t="e">
        <f t="shared" si="276"/>
        <v>#N/A</v>
      </c>
      <c r="CA329" s="154" t="e">
        <f t="shared" si="277"/>
        <v>#N/A</v>
      </c>
      <c r="CB329" s="164" t="e">
        <f t="shared" si="278"/>
        <v>#N/A</v>
      </c>
      <c r="CC329" s="165" t="e">
        <f t="shared" si="279"/>
        <v>#N/A</v>
      </c>
      <c r="CD329" s="154" t="e">
        <f t="shared" si="280"/>
        <v>#N/A</v>
      </c>
      <c r="CE329" s="155" t="e">
        <f t="shared" si="281"/>
        <v>#N/A</v>
      </c>
    </row>
    <row r="330" spans="2:83" s="59" customFormat="1" hidden="1" x14ac:dyDescent="0.2">
      <c r="B330" s="59" t="e">
        <f t="shared" si="216"/>
        <v>#N/A</v>
      </c>
      <c r="C330" s="67" t="e">
        <f t="shared" ref="C330:C393" si="282">IF(C329&gt;=$P$51,NA(), C329+5)</f>
        <v>#N/A</v>
      </c>
      <c r="D330" s="67"/>
      <c r="E330" s="67" t="e">
        <f>IF(C330&lt;&gt;" ",$B$9, " ")</f>
        <v>#N/A</v>
      </c>
      <c r="F330" s="68" t="e">
        <f>IF(C330&lt;&gt;" ",((10.4394*(($C330^1.852)/(($B$59^1.852)*(VLOOKUP($B$17,'Hidden Data'!$A$4:$E$17,(IF($B$18="SCH 40",3,IF($B$18="SCH 80",4,5))))^4.8655))*$B$16))+IF($B$15&lt;2,0,(10.4394*((($C$19/100*$C330)^1.852)/(($B$59^1.852)*(VLOOKUP($B$20,'Hidden Data'!$A$4:$E$17,(IF($B$21="SCH 40",3,IF($B$21="SCH 80",4,5))))^4.8655))*$B$19)))+IF($B$15&lt;3,0,(10.4394*((($C$22/100*$C330)^1.852)/(($B$59^1.852)*(VLOOKUP($B$23,'Hidden Data'!$A$4:$E$17,(IF($B$24="SCH 40",3,IF($B$24="SCH 80",4,5))))^4.8655))*$B$22)))+K330+L330+M330+P330+Q330+R330+S330+T330)*(1+$B$42/100), " ")</f>
        <v>#N/A</v>
      </c>
      <c r="G330" s="68" t="e">
        <f t="shared" ref="G330:G393" si="283">IF(C330&lt;&gt;" ",E330+F330, " ")</f>
        <v>#N/A</v>
      </c>
      <c r="H330" s="68"/>
      <c r="I330" s="68" t="e">
        <f t="shared" si="217"/>
        <v>#N/A</v>
      </c>
      <c r="J330" s="68" t="e">
        <f>IF(C330&lt;&gt;" ",IF($B$48="Spider Valve",($C330/448.83*(('Spider Valve Sizing'!$B$10^2*19.64*$B$60*SQRT($B$49))/'Spider Valve Sizing'!$B$25))^2/(2*$B$60^2*(PI()/4*('Spider Valve Sizing'!$B$10/12)^2)^2*32.2),0)," ")</f>
        <v>#N/A</v>
      </c>
      <c r="K330" s="68" t="e">
        <f>IF(C330&lt;&gt;" ",(IF($B$26="No",0,(10.4394*(((1/$B$27*$C330)^1.852)/(($B$59^1.852)*(VLOOKUP($B$29,'Hidden Data'!$A$4:$E$17,(IF($B$30="SCH 40",3,IF($B$30="SCH 80",4,5))))^4.8655))*($B$28/3)))))," ")</f>
        <v>#N/A</v>
      </c>
      <c r="L330" s="67" t="e">
        <f t="shared" si="218"/>
        <v>#N/A</v>
      </c>
      <c r="M330" s="67" t="e">
        <f t="shared" si="219"/>
        <v>#N/A</v>
      </c>
      <c r="N330" s="69">
        <f>IF($B$48="Low Pressure Pipe",(IF($C330&lt;&gt;" ",($B$50*$AC$564)," ")),IF($B$48="Spider Valve",(IF($C330&lt;&gt;" ",(($B$60*(PI()/4*'Spider Valve Sizing'!$B$10^2)/144*SQRT(2*32.2*$B$49))*448.83)/(('Spider Valve Sizing'!$B$10^2*19.64*$B$60*SQRT($B$49))/'Spider Valve Sizing'!$B$25)," ")),IF(AND(OR($B$48="Non-Pressurized",$B$48="force main")=TRUE,$C$49="yes"),$F$49,NA())))</f>
        <v>30</v>
      </c>
      <c r="O330" s="68" t="e">
        <f t="shared" si="220"/>
        <v>#N/A</v>
      </c>
      <c r="P330" s="68" t="e">
        <f>IF($C330&lt;&gt;" ",IF($A$34="",0,(10.4394*((($C330*$D$34/100)^1.852)/(($B$59^1.852)*(VLOOKUP($B$34,'Hidden Data'!$A$4:$E$17,(IF($B$18="SCH 40",3,IF($B$18="SCH 80",4,5))))^4.8655))*'Hidden Data'!$E$118)))," ")</f>
        <v>#N/A</v>
      </c>
      <c r="Q330" s="68" t="e">
        <f>IF($C330&lt;&gt;" ",IF($A$35="",0,(10.4394*((($C330*$D$35/100)^1.852)/(($B$59^1.852)*(VLOOKUP($B$35,'Hidden Data'!$A$4:$E$17,(IF($B$18="SCH 40",3,IF($B$18="SCH 80",4,5))))^4.8655))*'Hidden Data'!$E$119)))," ")</f>
        <v>#N/A</v>
      </c>
      <c r="R330" s="68" t="e">
        <f>IF($C330&lt;&gt;" ",IF($A$36="",0,(10.4394*((($C330*$D$36/100)^1.852)/(($B$59^1.852)*(VLOOKUP($B$36,'Hidden Data'!$A$4:$E$17,(IF($B$18="SCH 40",3,IF($B$18="SCH 80",4,5))))^4.8655))*'Hidden Data'!$E$120)))," ")</f>
        <v>#N/A</v>
      </c>
      <c r="S330" s="68" t="e">
        <f>IF($C330&lt;&gt;" ",IF($A$37="",0,(10.4394*((($C330*$D$37/100)^1.852)/(($B$59^1.852)*(VLOOKUP($B$37,'Hidden Data'!$A$4:$E$17,(IF($B$18="SCH 40",3,IF($B$18="SCH 80",4,5))))^4.8655))*'Hidden Data'!$E$121)))," ")</f>
        <v>#N/A</v>
      </c>
      <c r="T330" s="68" t="e">
        <f>IF($C330&lt;&gt;" ",IF($A$38="",0,(10.4394*((($C330*$D$38/100)^1.852)/(($B$59^1.852)*(VLOOKUP($B$38,'Hidden Data'!$A$4:$E$17,(IF($B$18="SCH 40",3,IF($B$18="SCH 80",4,5))))^4.8655))*'Hidden Data'!$E$122)))," ")</f>
        <v>#N/A</v>
      </c>
      <c r="U330" s="67" t="e">
        <f t="shared" si="221"/>
        <v>#N/A</v>
      </c>
      <c r="V330" s="175" t="e">
        <f t="shared" si="222"/>
        <v>#N/A</v>
      </c>
      <c r="W330" s="175" t="e">
        <f t="shared" si="223"/>
        <v>#N/A</v>
      </c>
      <c r="Z330" s="141" t="e">
        <f t="shared" si="224"/>
        <v>#N/A</v>
      </c>
      <c r="AA330" s="141" t="e">
        <f t="shared" si="225"/>
        <v>#N/A</v>
      </c>
      <c r="AB330" s="153" t="e">
        <f t="shared" si="226"/>
        <v>#N/A</v>
      </c>
      <c r="AC330" s="154" t="e">
        <f t="shared" si="227"/>
        <v>#N/A</v>
      </c>
      <c r="AD330" s="164" t="e">
        <f t="shared" si="228"/>
        <v>#N/A</v>
      </c>
      <c r="AE330" s="165" t="e">
        <f t="shared" si="229"/>
        <v>#N/A</v>
      </c>
      <c r="AF330" s="154" t="e">
        <f t="shared" si="230"/>
        <v>#N/A</v>
      </c>
      <c r="AG330" s="154" t="e">
        <f t="shared" si="231"/>
        <v>#N/A</v>
      </c>
      <c r="AH330" s="164" t="e">
        <f t="shared" si="232"/>
        <v>#N/A</v>
      </c>
      <c r="AI330" s="165" t="e">
        <f t="shared" si="233"/>
        <v>#N/A</v>
      </c>
      <c r="AJ330" s="154" t="e">
        <f t="shared" si="234"/>
        <v>#N/A</v>
      </c>
      <c r="AK330" s="154" t="e">
        <f t="shared" si="235"/>
        <v>#N/A</v>
      </c>
      <c r="AL330" s="164" t="e">
        <f t="shared" si="236"/>
        <v>#N/A</v>
      </c>
      <c r="AM330" s="165" t="e">
        <f t="shared" si="237"/>
        <v>#N/A</v>
      </c>
      <c r="AN330" s="154" t="e">
        <f t="shared" si="238"/>
        <v>#N/A</v>
      </c>
      <c r="AO330" s="155" t="e">
        <f t="shared" si="239"/>
        <v>#N/A</v>
      </c>
      <c r="AP330" s="153" t="e">
        <f t="shared" si="240"/>
        <v>#N/A</v>
      </c>
      <c r="AQ330" s="154" t="e">
        <f t="shared" si="241"/>
        <v>#N/A</v>
      </c>
      <c r="AR330" s="164" t="e">
        <f t="shared" si="242"/>
        <v>#N/A</v>
      </c>
      <c r="AS330" s="165" t="e">
        <f t="shared" si="243"/>
        <v>#N/A</v>
      </c>
      <c r="AT330" s="154" t="e">
        <f t="shared" si="244"/>
        <v>#N/A</v>
      </c>
      <c r="AU330" s="154" t="e">
        <f t="shared" si="245"/>
        <v>#N/A</v>
      </c>
      <c r="AV330" s="164" t="e">
        <f t="shared" si="246"/>
        <v>#N/A</v>
      </c>
      <c r="AW330" s="165" t="e">
        <f t="shared" si="247"/>
        <v>#N/A</v>
      </c>
      <c r="AX330" s="154" t="e">
        <f t="shared" si="248"/>
        <v>#N/A</v>
      </c>
      <c r="AY330" s="154" t="e">
        <f t="shared" si="249"/>
        <v>#N/A</v>
      </c>
      <c r="AZ330" s="164" t="e">
        <f t="shared" si="250"/>
        <v>#N/A</v>
      </c>
      <c r="BA330" s="165" t="e">
        <f t="shared" si="251"/>
        <v>#N/A</v>
      </c>
      <c r="BB330" s="154" t="e">
        <f t="shared" si="252"/>
        <v>#N/A</v>
      </c>
      <c r="BC330" s="155" t="e">
        <f t="shared" si="253"/>
        <v>#N/A</v>
      </c>
      <c r="BD330" s="153" t="e">
        <f t="shared" si="254"/>
        <v>#N/A</v>
      </c>
      <c r="BE330" s="154" t="e">
        <f t="shared" si="255"/>
        <v>#N/A</v>
      </c>
      <c r="BF330" s="164" t="e">
        <f t="shared" si="256"/>
        <v>#N/A</v>
      </c>
      <c r="BG330" s="165" t="e">
        <f t="shared" si="257"/>
        <v>#N/A</v>
      </c>
      <c r="BH330" s="154" t="e">
        <f t="shared" si="258"/>
        <v>#N/A</v>
      </c>
      <c r="BI330" s="154" t="e">
        <f t="shared" si="259"/>
        <v>#N/A</v>
      </c>
      <c r="BJ330" s="164" t="e">
        <f t="shared" si="260"/>
        <v>#N/A</v>
      </c>
      <c r="BK330" s="165" t="e">
        <f t="shared" si="261"/>
        <v>#N/A</v>
      </c>
      <c r="BL330" s="154" t="e">
        <f t="shared" si="262"/>
        <v>#N/A</v>
      </c>
      <c r="BM330" s="154" t="e">
        <f t="shared" si="263"/>
        <v>#N/A</v>
      </c>
      <c r="BN330" s="164" t="e">
        <f t="shared" si="264"/>
        <v>#N/A</v>
      </c>
      <c r="BO330" s="165" t="e">
        <f t="shared" si="265"/>
        <v>#N/A</v>
      </c>
      <c r="BP330" s="154" t="e">
        <f t="shared" si="266"/>
        <v>#N/A</v>
      </c>
      <c r="BQ330" s="155" t="e">
        <f t="shared" si="267"/>
        <v>#N/A</v>
      </c>
      <c r="BR330" s="153" t="e">
        <f t="shared" si="268"/>
        <v>#N/A</v>
      </c>
      <c r="BS330" s="154" t="e">
        <f t="shared" si="269"/>
        <v>#N/A</v>
      </c>
      <c r="BT330" s="164" t="e">
        <f t="shared" si="270"/>
        <v>#N/A</v>
      </c>
      <c r="BU330" s="165" t="e">
        <f t="shared" si="271"/>
        <v>#N/A</v>
      </c>
      <c r="BV330" s="154" t="e">
        <f t="shared" si="272"/>
        <v>#N/A</v>
      </c>
      <c r="BW330" s="154" t="e">
        <f t="shared" si="273"/>
        <v>#N/A</v>
      </c>
      <c r="BX330" s="164" t="e">
        <f t="shared" si="274"/>
        <v>#N/A</v>
      </c>
      <c r="BY330" s="165" t="e">
        <f t="shared" si="275"/>
        <v>#N/A</v>
      </c>
      <c r="BZ330" s="154" t="e">
        <f t="shared" si="276"/>
        <v>#N/A</v>
      </c>
      <c r="CA330" s="154" t="e">
        <f t="shared" si="277"/>
        <v>#N/A</v>
      </c>
      <c r="CB330" s="164" t="e">
        <f t="shared" si="278"/>
        <v>#N/A</v>
      </c>
      <c r="CC330" s="165" t="e">
        <f t="shared" si="279"/>
        <v>#N/A</v>
      </c>
      <c r="CD330" s="154" t="e">
        <f t="shared" si="280"/>
        <v>#N/A</v>
      </c>
      <c r="CE330" s="155" t="e">
        <f t="shared" si="281"/>
        <v>#N/A</v>
      </c>
    </row>
    <row r="331" spans="2:83" s="59" customFormat="1" hidden="1" x14ac:dyDescent="0.2">
      <c r="B331" s="59" t="e">
        <f t="shared" si="216"/>
        <v>#N/A</v>
      </c>
      <c r="C331" s="67" t="e">
        <f t="shared" si="282"/>
        <v>#N/A</v>
      </c>
      <c r="D331" s="67"/>
      <c r="E331" s="67" t="e">
        <f>IF(C331&lt;&gt;" ",$B$9, " ")</f>
        <v>#N/A</v>
      </c>
      <c r="F331" s="68" t="e">
        <f>IF(C331&lt;&gt;" ",((10.4394*(($C331^1.852)/(($B$59^1.852)*(VLOOKUP($B$17,'Hidden Data'!$A$4:$E$17,(IF($B$18="SCH 40",3,IF($B$18="SCH 80",4,5))))^4.8655))*$B$16))+IF($B$15&lt;2,0,(10.4394*((($C$19/100*$C331)^1.852)/(($B$59^1.852)*(VLOOKUP($B$20,'Hidden Data'!$A$4:$E$17,(IF($B$21="SCH 40",3,IF($B$21="SCH 80",4,5))))^4.8655))*$B$19)))+IF($B$15&lt;3,0,(10.4394*((($C$22/100*$C331)^1.852)/(($B$59^1.852)*(VLOOKUP($B$23,'Hidden Data'!$A$4:$E$17,(IF($B$24="SCH 40",3,IF($B$24="SCH 80",4,5))))^4.8655))*$B$22)))+K331+L331+M331+P331+Q331+R331+S331+T331)*(1+$B$42/100), " ")</f>
        <v>#N/A</v>
      </c>
      <c r="G331" s="68" t="e">
        <f t="shared" si="283"/>
        <v>#N/A</v>
      </c>
      <c r="H331" s="68"/>
      <c r="I331" s="68" t="e">
        <f t="shared" si="217"/>
        <v>#N/A</v>
      </c>
      <c r="J331" s="68" t="e">
        <f>IF(C331&lt;&gt;" ",IF($B$48="Spider Valve",($C331/448.83*(('Spider Valve Sizing'!$B$10^2*19.64*$B$60*SQRT($B$49))/'Spider Valve Sizing'!$B$25))^2/(2*$B$60^2*(PI()/4*('Spider Valve Sizing'!$B$10/12)^2)^2*32.2),0)," ")</f>
        <v>#N/A</v>
      </c>
      <c r="K331" s="68" t="e">
        <f>IF(C331&lt;&gt;" ",(IF($B$26="No",0,(10.4394*(((1/$B$27*$C331)^1.852)/(($B$59^1.852)*(VLOOKUP($B$29,'Hidden Data'!$A$4:$E$17,(IF($B$30="SCH 40",3,IF($B$30="SCH 80",4,5))))^4.8655))*($B$28/3)))))," ")</f>
        <v>#N/A</v>
      </c>
      <c r="L331" s="67" t="e">
        <f t="shared" si="218"/>
        <v>#N/A</v>
      </c>
      <c r="M331" s="67" t="e">
        <f t="shared" si="219"/>
        <v>#N/A</v>
      </c>
      <c r="N331" s="69">
        <f>IF($B$48="Low Pressure Pipe",(IF($C331&lt;&gt;" ",($B$50*$AC$564)," ")),IF($B$48="Spider Valve",(IF($C331&lt;&gt;" ",(($B$60*(PI()/4*'Spider Valve Sizing'!$B$10^2)/144*SQRT(2*32.2*$B$49))*448.83)/(('Spider Valve Sizing'!$B$10^2*19.64*$B$60*SQRT($B$49))/'Spider Valve Sizing'!$B$25)," ")),IF(AND(OR($B$48="Non-Pressurized",$B$48="force main")=TRUE,$C$49="yes"),$F$49,NA())))</f>
        <v>30</v>
      </c>
      <c r="O331" s="68" t="e">
        <f t="shared" si="220"/>
        <v>#N/A</v>
      </c>
      <c r="P331" s="68" t="e">
        <f>IF($C331&lt;&gt;" ",IF($A$34="",0,(10.4394*((($C331*$D$34/100)^1.852)/(($B$59^1.852)*(VLOOKUP($B$34,'Hidden Data'!$A$4:$E$17,(IF($B$18="SCH 40",3,IF($B$18="SCH 80",4,5))))^4.8655))*'Hidden Data'!$E$118)))," ")</f>
        <v>#N/A</v>
      </c>
      <c r="Q331" s="68" t="e">
        <f>IF($C331&lt;&gt;" ",IF($A$35="",0,(10.4394*((($C331*$D$35/100)^1.852)/(($B$59^1.852)*(VLOOKUP($B$35,'Hidden Data'!$A$4:$E$17,(IF($B$18="SCH 40",3,IF($B$18="SCH 80",4,5))))^4.8655))*'Hidden Data'!$E$119)))," ")</f>
        <v>#N/A</v>
      </c>
      <c r="R331" s="68" t="e">
        <f>IF($C331&lt;&gt;" ",IF($A$36="",0,(10.4394*((($C331*$D$36/100)^1.852)/(($B$59^1.852)*(VLOOKUP($B$36,'Hidden Data'!$A$4:$E$17,(IF($B$18="SCH 40",3,IF($B$18="SCH 80",4,5))))^4.8655))*'Hidden Data'!$E$120)))," ")</f>
        <v>#N/A</v>
      </c>
      <c r="S331" s="68" t="e">
        <f>IF($C331&lt;&gt;" ",IF($A$37="",0,(10.4394*((($C331*$D$37/100)^1.852)/(($B$59^1.852)*(VLOOKUP($B$37,'Hidden Data'!$A$4:$E$17,(IF($B$18="SCH 40",3,IF($B$18="SCH 80",4,5))))^4.8655))*'Hidden Data'!$E$121)))," ")</f>
        <v>#N/A</v>
      </c>
      <c r="T331" s="68" t="e">
        <f>IF($C331&lt;&gt;" ",IF($A$38="",0,(10.4394*((($C331*$D$38/100)^1.852)/(($B$59^1.852)*(VLOOKUP($B$38,'Hidden Data'!$A$4:$E$17,(IF($B$18="SCH 40",3,IF($B$18="SCH 80",4,5))))^4.8655))*'Hidden Data'!$E$122)))," ")</f>
        <v>#N/A</v>
      </c>
      <c r="U331" s="67" t="e">
        <f t="shared" si="221"/>
        <v>#N/A</v>
      </c>
      <c r="V331" s="175" t="e">
        <f t="shared" si="222"/>
        <v>#N/A</v>
      </c>
      <c r="W331" s="175" t="e">
        <f t="shared" si="223"/>
        <v>#N/A</v>
      </c>
      <c r="Z331" s="141" t="e">
        <f t="shared" si="224"/>
        <v>#N/A</v>
      </c>
      <c r="AA331" s="141" t="e">
        <f t="shared" si="225"/>
        <v>#N/A</v>
      </c>
      <c r="AB331" s="153" t="e">
        <f t="shared" si="226"/>
        <v>#N/A</v>
      </c>
      <c r="AC331" s="154" t="e">
        <f t="shared" si="227"/>
        <v>#N/A</v>
      </c>
      <c r="AD331" s="164" t="e">
        <f t="shared" si="228"/>
        <v>#N/A</v>
      </c>
      <c r="AE331" s="165" t="e">
        <f t="shared" si="229"/>
        <v>#N/A</v>
      </c>
      <c r="AF331" s="154" t="e">
        <f t="shared" si="230"/>
        <v>#N/A</v>
      </c>
      <c r="AG331" s="154" t="e">
        <f t="shared" si="231"/>
        <v>#N/A</v>
      </c>
      <c r="AH331" s="164" t="e">
        <f t="shared" si="232"/>
        <v>#N/A</v>
      </c>
      <c r="AI331" s="165" t="e">
        <f t="shared" si="233"/>
        <v>#N/A</v>
      </c>
      <c r="AJ331" s="154" t="e">
        <f t="shared" si="234"/>
        <v>#N/A</v>
      </c>
      <c r="AK331" s="154" t="e">
        <f t="shared" si="235"/>
        <v>#N/A</v>
      </c>
      <c r="AL331" s="164" t="e">
        <f t="shared" si="236"/>
        <v>#N/A</v>
      </c>
      <c r="AM331" s="165" t="e">
        <f t="shared" si="237"/>
        <v>#N/A</v>
      </c>
      <c r="AN331" s="154" t="e">
        <f t="shared" si="238"/>
        <v>#N/A</v>
      </c>
      <c r="AO331" s="155" t="e">
        <f t="shared" si="239"/>
        <v>#N/A</v>
      </c>
      <c r="AP331" s="153" t="e">
        <f t="shared" si="240"/>
        <v>#N/A</v>
      </c>
      <c r="AQ331" s="154" t="e">
        <f t="shared" si="241"/>
        <v>#N/A</v>
      </c>
      <c r="AR331" s="164" t="e">
        <f t="shared" si="242"/>
        <v>#N/A</v>
      </c>
      <c r="AS331" s="165" t="e">
        <f t="shared" si="243"/>
        <v>#N/A</v>
      </c>
      <c r="AT331" s="154" t="e">
        <f t="shared" si="244"/>
        <v>#N/A</v>
      </c>
      <c r="AU331" s="154" t="e">
        <f t="shared" si="245"/>
        <v>#N/A</v>
      </c>
      <c r="AV331" s="164" t="e">
        <f t="shared" si="246"/>
        <v>#N/A</v>
      </c>
      <c r="AW331" s="165" t="e">
        <f t="shared" si="247"/>
        <v>#N/A</v>
      </c>
      <c r="AX331" s="154" t="e">
        <f t="shared" si="248"/>
        <v>#N/A</v>
      </c>
      <c r="AY331" s="154" t="e">
        <f t="shared" si="249"/>
        <v>#N/A</v>
      </c>
      <c r="AZ331" s="164" t="e">
        <f t="shared" si="250"/>
        <v>#N/A</v>
      </c>
      <c r="BA331" s="165" t="e">
        <f t="shared" si="251"/>
        <v>#N/A</v>
      </c>
      <c r="BB331" s="154" t="e">
        <f t="shared" si="252"/>
        <v>#N/A</v>
      </c>
      <c r="BC331" s="155" t="e">
        <f t="shared" si="253"/>
        <v>#N/A</v>
      </c>
      <c r="BD331" s="153" t="e">
        <f t="shared" si="254"/>
        <v>#N/A</v>
      </c>
      <c r="BE331" s="154" t="e">
        <f t="shared" si="255"/>
        <v>#N/A</v>
      </c>
      <c r="BF331" s="164" t="e">
        <f t="shared" si="256"/>
        <v>#N/A</v>
      </c>
      <c r="BG331" s="165" t="e">
        <f t="shared" si="257"/>
        <v>#N/A</v>
      </c>
      <c r="BH331" s="154" t="e">
        <f t="shared" si="258"/>
        <v>#N/A</v>
      </c>
      <c r="BI331" s="154" t="e">
        <f t="shared" si="259"/>
        <v>#N/A</v>
      </c>
      <c r="BJ331" s="164" t="e">
        <f t="shared" si="260"/>
        <v>#N/A</v>
      </c>
      <c r="BK331" s="165" t="e">
        <f t="shared" si="261"/>
        <v>#N/A</v>
      </c>
      <c r="BL331" s="154" t="e">
        <f t="shared" si="262"/>
        <v>#N/A</v>
      </c>
      <c r="BM331" s="154" t="e">
        <f t="shared" si="263"/>
        <v>#N/A</v>
      </c>
      <c r="BN331" s="164" t="e">
        <f t="shared" si="264"/>
        <v>#N/A</v>
      </c>
      <c r="BO331" s="165" t="e">
        <f t="shared" si="265"/>
        <v>#N/A</v>
      </c>
      <c r="BP331" s="154" t="e">
        <f t="shared" si="266"/>
        <v>#N/A</v>
      </c>
      <c r="BQ331" s="155" t="e">
        <f t="shared" si="267"/>
        <v>#N/A</v>
      </c>
      <c r="BR331" s="153" t="e">
        <f t="shared" si="268"/>
        <v>#N/A</v>
      </c>
      <c r="BS331" s="154" t="e">
        <f t="shared" si="269"/>
        <v>#N/A</v>
      </c>
      <c r="BT331" s="164" t="e">
        <f t="shared" si="270"/>
        <v>#N/A</v>
      </c>
      <c r="BU331" s="165" t="e">
        <f t="shared" si="271"/>
        <v>#N/A</v>
      </c>
      <c r="BV331" s="154" t="e">
        <f t="shared" si="272"/>
        <v>#N/A</v>
      </c>
      <c r="BW331" s="154" t="e">
        <f t="shared" si="273"/>
        <v>#N/A</v>
      </c>
      <c r="BX331" s="164" t="e">
        <f t="shared" si="274"/>
        <v>#N/A</v>
      </c>
      <c r="BY331" s="165" t="e">
        <f t="shared" si="275"/>
        <v>#N/A</v>
      </c>
      <c r="BZ331" s="154" t="e">
        <f t="shared" si="276"/>
        <v>#N/A</v>
      </c>
      <c r="CA331" s="154" t="e">
        <f t="shared" si="277"/>
        <v>#N/A</v>
      </c>
      <c r="CB331" s="164" t="e">
        <f t="shared" si="278"/>
        <v>#N/A</v>
      </c>
      <c r="CC331" s="165" t="e">
        <f t="shared" si="279"/>
        <v>#N/A</v>
      </c>
      <c r="CD331" s="154" t="e">
        <f t="shared" si="280"/>
        <v>#N/A</v>
      </c>
      <c r="CE331" s="155" t="e">
        <f t="shared" si="281"/>
        <v>#N/A</v>
      </c>
    </row>
    <row r="332" spans="2:83" s="59" customFormat="1" hidden="1" x14ac:dyDescent="0.2">
      <c r="B332" s="59" t="e">
        <f t="shared" ref="B332:B395" si="284">IF(C331&gt;=$P$51,NA(), C331+5)</f>
        <v>#N/A</v>
      </c>
      <c r="C332" s="67" t="e">
        <f t="shared" si="282"/>
        <v>#N/A</v>
      </c>
      <c r="D332" s="67"/>
      <c r="E332" s="67" t="e">
        <f>IF(C332&lt;&gt;" ",$B$9, " ")</f>
        <v>#N/A</v>
      </c>
      <c r="F332" s="68" t="e">
        <f>IF(C332&lt;&gt;" ",((10.4394*(($C332^1.852)/(($B$59^1.852)*(VLOOKUP($B$17,'Hidden Data'!$A$4:$E$17,(IF($B$18="SCH 40",3,IF($B$18="SCH 80",4,5))))^4.8655))*$B$16))+IF($B$15&lt;2,0,(10.4394*((($C$19/100*$C332)^1.852)/(($B$59^1.852)*(VLOOKUP($B$20,'Hidden Data'!$A$4:$E$17,(IF($B$21="SCH 40",3,IF($B$21="SCH 80",4,5))))^4.8655))*$B$19)))+IF($B$15&lt;3,0,(10.4394*((($C$22/100*$C332)^1.852)/(($B$59^1.852)*(VLOOKUP($B$23,'Hidden Data'!$A$4:$E$17,(IF($B$24="SCH 40",3,IF($B$24="SCH 80",4,5))))^4.8655))*$B$22)))+K332+L332+M332+P332+Q332+R332+S332+T332)*(1+$B$42/100), " ")</f>
        <v>#N/A</v>
      </c>
      <c r="G332" s="68" t="e">
        <f t="shared" si="283"/>
        <v>#N/A</v>
      </c>
      <c r="H332" s="68"/>
      <c r="I332" s="68" t="e">
        <f t="shared" si="217"/>
        <v>#N/A</v>
      </c>
      <c r="J332" s="68" t="e">
        <f>IF(C332&lt;&gt;" ",IF($B$48="Spider Valve",($C332/448.83*(('Spider Valve Sizing'!$B$10^2*19.64*$B$60*SQRT($B$49))/'Spider Valve Sizing'!$B$25))^2/(2*$B$60^2*(PI()/4*('Spider Valve Sizing'!$B$10/12)^2)^2*32.2),0)," ")</f>
        <v>#N/A</v>
      </c>
      <c r="K332" s="68" t="e">
        <f>IF(C332&lt;&gt;" ",(IF($B$26="No",0,(10.4394*(((1/$B$27*$C332)^1.852)/(($B$59^1.852)*(VLOOKUP($B$29,'Hidden Data'!$A$4:$E$17,(IF($B$30="SCH 40",3,IF($B$30="SCH 80",4,5))))^4.8655))*($B$28/3)))))," ")</f>
        <v>#N/A</v>
      </c>
      <c r="L332" s="67" t="e">
        <f t="shared" si="218"/>
        <v>#N/A</v>
      </c>
      <c r="M332" s="67" t="e">
        <f t="shared" si="219"/>
        <v>#N/A</v>
      </c>
      <c r="N332" s="69">
        <f>IF($B$48="Low Pressure Pipe",(IF($C332&lt;&gt;" ",($B$50*$AC$564)," ")),IF($B$48="Spider Valve",(IF($C332&lt;&gt;" ",(($B$60*(PI()/4*'Spider Valve Sizing'!$B$10^2)/144*SQRT(2*32.2*$B$49))*448.83)/(('Spider Valve Sizing'!$B$10^2*19.64*$B$60*SQRT($B$49))/'Spider Valve Sizing'!$B$25)," ")),IF(AND(OR($B$48="Non-Pressurized",$B$48="force main")=TRUE,$C$49="yes"),$F$49,NA())))</f>
        <v>30</v>
      </c>
      <c r="O332" s="68" t="e">
        <f t="shared" si="220"/>
        <v>#N/A</v>
      </c>
      <c r="P332" s="68" t="e">
        <f>IF($C332&lt;&gt;" ",IF($A$34="",0,(10.4394*((($C332*$D$34/100)^1.852)/(($B$59^1.852)*(VLOOKUP($B$34,'Hidden Data'!$A$4:$E$17,(IF($B$18="SCH 40",3,IF($B$18="SCH 80",4,5))))^4.8655))*'Hidden Data'!$E$118)))," ")</f>
        <v>#N/A</v>
      </c>
      <c r="Q332" s="68" t="e">
        <f>IF($C332&lt;&gt;" ",IF($A$35="",0,(10.4394*((($C332*$D$35/100)^1.852)/(($B$59^1.852)*(VLOOKUP($B$35,'Hidden Data'!$A$4:$E$17,(IF($B$18="SCH 40",3,IF($B$18="SCH 80",4,5))))^4.8655))*'Hidden Data'!$E$119)))," ")</f>
        <v>#N/A</v>
      </c>
      <c r="R332" s="68" t="e">
        <f>IF($C332&lt;&gt;" ",IF($A$36="",0,(10.4394*((($C332*$D$36/100)^1.852)/(($B$59^1.852)*(VLOOKUP($B$36,'Hidden Data'!$A$4:$E$17,(IF($B$18="SCH 40",3,IF($B$18="SCH 80",4,5))))^4.8655))*'Hidden Data'!$E$120)))," ")</f>
        <v>#N/A</v>
      </c>
      <c r="S332" s="68" t="e">
        <f>IF($C332&lt;&gt;" ",IF($A$37="",0,(10.4394*((($C332*$D$37/100)^1.852)/(($B$59^1.852)*(VLOOKUP($B$37,'Hidden Data'!$A$4:$E$17,(IF($B$18="SCH 40",3,IF($B$18="SCH 80",4,5))))^4.8655))*'Hidden Data'!$E$121)))," ")</f>
        <v>#N/A</v>
      </c>
      <c r="T332" s="68" t="e">
        <f>IF($C332&lt;&gt;" ",IF($A$38="",0,(10.4394*((($C332*$D$38/100)^1.852)/(($B$59^1.852)*(VLOOKUP($B$38,'Hidden Data'!$A$4:$E$17,(IF($B$18="SCH 40",3,IF($B$18="SCH 80",4,5))))^4.8655))*'Hidden Data'!$E$122)))," ")</f>
        <v>#N/A</v>
      </c>
      <c r="U332" s="67" t="e">
        <f t="shared" si="221"/>
        <v>#N/A</v>
      </c>
      <c r="V332" s="175" t="e">
        <f t="shared" si="222"/>
        <v>#N/A</v>
      </c>
      <c r="W332" s="175" t="e">
        <f t="shared" si="223"/>
        <v>#N/A</v>
      </c>
      <c r="Z332" s="141" t="e">
        <f t="shared" si="224"/>
        <v>#N/A</v>
      </c>
      <c r="AA332" s="141" t="e">
        <f t="shared" si="225"/>
        <v>#N/A</v>
      </c>
      <c r="AB332" s="153" t="e">
        <f t="shared" si="226"/>
        <v>#N/A</v>
      </c>
      <c r="AC332" s="154" t="e">
        <f t="shared" si="227"/>
        <v>#N/A</v>
      </c>
      <c r="AD332" s="164" t="e">
        <f t="shared" si="228"/>
        <v>#N/A</v>
      </c>
      <c r="AE332" s="165" t="e">
        <f t="shared" si="229"/>
        <v>#N/A</v>
      </c>
      <c r="AF332" s="154" t="e">
        <f t="shared" si="230"/>
        <v>#N/A</v>
      </c>
      <c r="AG332" s="154" t="e">
        <f t="shared" si="231"/>
        <v>#N/A</v>
      </c>
      <c r="AH332" s="164" t="e">
        <f t="shared" si="232"/>
        <v>#N/A</v>
      </c>
      <c r="AI332" s="165" t="e">
        <f t="shared" si="233"/>
        <v>#N/A</v>
      </c>
      <c r="AJ332" s="154" t="e">
        <f t="shared" si="234"/>
        <v>#N/A</v>
      </c>
      <c r="AK332" s="154" t="e">
        <f t="shared" si="235"/>
        <v>#N/A</v>
      </c>
      <c r="AL332" s="164" t="e">
        <f t="shared" si="236"/>
        <v>#N/A</v>
      </c>
      <c r="AM332" s="165" t="e">
        <f t="shared" si="237"/>
        <v>#N/A</v>
      </c>
      <c r="AN332" s="154" t="e">
        <f t="shared" si="238"/>
        <v>#N/A</v>
      </c>
      <c r="AO332" s="155" t="e">
        <f t="shared" si="239"/>
        <v>#N/A</v>
      </c>
      <c r="AP332" s="153" t="e">
        <f t="shared" si="240"/>
        <v>#N/A</v>
      </c>
      <c r="AQ332" s="154" t="e">
        <f t="shared" si="241"/>
        <v>#N/A</v>
      </c>
      <c r="AR332" s="164" t="e">
        <f t="shared" si="242"/>
        <v>#N/A</v>
      </c>
      <c r="AS332" s="165" t="e">
        <f t="shared" si="243"/>
        <v>#N/A</v>
      </c>
      <c r="AT332" s="154" t="e">
        <f t="shared" si="244"/>
        <v>#N/A</v>
      </c>
      <c r="AU332" s="154" t="e">
        <f t="shared" si="245"/>
        <v>#N/A</v>
      </c>
      <c r="AV332" s="164" t="e">
        <f t="shared" si="246"/>
        <v>#N/A</v>
      </c>
      <c r="AW332" s="165" t="e">
        <f t="shared" si="247"/>
        <v>#N/A</v>
      </c>
      <c r="AX332" s="154" t="e">
        <f t="shared" si="248"/>
        <v>#N/A</v>
      </c>
      <c r="AY332" s="154" t="e">
        <f t="shared" si="249"/>
        <v>#N/A</v>
      </c>
      <c r="AZ332" s="164" t="e">
        <f t="shared" si="250"/>
        <v>#N/A</v>
      </c>
      <c r="BA332" s="165" t="e">
        <f t="shared" si="251"/>
        <v>#N/A</v>
      </c>
      <c r="BB332" s="154" t="e">
        <f t="shared" si="252"/>
        <v>#N/A</v>
      </c>
      <c r="BC332" s="155" t="e">
        <f t="shared" si="253"/>
        <v>#N/A</v>
      </c>
      <c r="BD332" s="153" t="e">
        <f t="shared" si="254"/>
        <v>#N/A</v>
      </c>
      <c r="BE332" s="154" t="e">
        <f t="shared" si="255"/>
        <v>#N/A</v>
      </c>
      <c r="BF332" s="164" t="e">
        <f t="shared" si="256"/>
        <v>#N/A</v>
      </c>
      <c r="BG332" s="165" t="e">
        <f t="shared" si="257"/>
        <v>#N/A</v>
      </c>
      <c r="BH332" s="154" t="e">
        <f t="shared" si="258"/>
        <v>#N/A</v>
      </c>
      <c r="BI332" s="154" t="e">
        <f t="shared" si="259"/>
        <v>#N/A</v>
      </c>
      <c r="BJ332" s="164" t="e">
        <f t="shared" si="260"/>
        <v>#N/A</v>
      </c>
      <c r="BK332" s="165" t="e">
        <f t="shared" si="261"/>
        <v>#N/A</v>
      </c>
      <c r="BL332" s="154" t="e">
        <f t="shared" si="262"/>
        <v>#N/A</v>
      </c>
      <c r="BM332" s="154" t="e">
        <f t="shared" si="263"/>
        <v>#N/A</v>
      </c>
      <c r="BN332" s="164" t="e">
        <f t="shared" si="264"/>
        <v>#N/A</v>
      </c>
      <c r="BO332" s="165" t="e">
        <f t="shared" si="265"/>
        <v>#N/A</v>
      </c>
      <c r="BP332" s="154" t="e">
        <f t="shared" si="266"/>
        <v>#N/A</v>
      </c>
      <c r="BQ332" s="155" t="e">
        <f t="shared" si="267"/>
        <v>#N/A</v>
      </c>
      <c r="BR332" s="153" t="e">
        <f t="shared" si="268"/>
        <v>#N/A</v>
      </c>
      <c r="BS332" s="154" t="e">
        <f t="shared" si="269"/>
        <v>#N/A</v>
      </c>
      <c r="BT332" s="164" t="e">
        <f t="shared" si="270"/>
        <v>#N/A</v>
      </c>
      <c r="BU332" s="165" t="e">
        <f t="shared" si="271"/>
        <v>#N/A</v>
      </c>
      <c r="BV332" s="154" t="e">
        <f t="shared" si="272"/>
        <v>#N/A</v>
      </c>
      <c r="BW332" s="154" t="e">
        <f t="shared" si="273"/>
        <v>#N/A</v>
      </c>
      <c r="BX332" s="164" t="e">
        <f t="shared" si="274"/>
        <v>#N/A</v>
      </c>
      <c r="BY332" s="165" t="e">
        <f t="shared" si="275"/>
        <v>#N/A</v>
      </c>
      <c r="BZ332" s="154" t="e">
        <f t="shared" si="276"/>
        <v>#N/A</v>
      </c>
      <c r="CA332" s="154" t="e">
        <f t="shared" si="277"/>
        <v>#N/A</v>
      </c>
      <c r="CB332" s="164" t="e">
        <f t="shared" si="278"/>
        <v>#N/A</v>
      </c>
      <c r="CC332" s="165" t="e">
        <f t="shared" si="279"/>
        <v>#N/A</v>
      </c>
      <c r="CD332" s="154" t="e">
        <f t="shared" si="280"/>
        <v>#N/A</v>
      </c>
      <c r="CE332" s="155" t="e">
        <f t="shared" si="281"/>
        <v>#N/A</v>
      </c>
    </row>
    <row r="333" spans="2:83" s="59" customFormat="1" hidden="1" x14ac:dyDescent="0.2">
      <c r="B333" s="59" t="e">
        <f t="shared" si="284"/>
        <v>#N/A</v>
      </c>
      <c r="C333" s="67" t="e">
        <f t="shared" si="282"/>
        <v>#N/A</v>
      </c>
      <c r="D333" s="67"/>
      <c r="E333" s="67" t="e">
        <f>IF(C333&lt;&gt;" ",$B$9, " ")</f>
        <v>#N/A</v>
      </c>
      <c r="F333" s="68" t="e">
        <f>IF(C333&lt;&gt;" ",((10.4394*(($C333^1.852)/(($B$59^1.852)*(VLOOKUP($B$17,'Hidden Data'!$A$4:$E$17,(IF($B$18="SCH 40",3,IF($B$18="SCH 80",4,5))))^4.8655))*$B$16))+IF($B$15&lt;2,0,(10.4394*((($C$19/100*$C333)^1.852)/(($B$59^1.852)*(VLOOKUP($B$20,'Hidden Data'!$A$4:$E$17,(IF($B$21="SCH 40",3,IF($B$21="SCH 80",4,5))))^4.8655))*$B$19)))+IF($B$15&lt;3,0,(10.4394*((($C$22/100*$C333)^1.852)/(($B$59^1.852)*(VLOOKUP($B$23,'Hidden Data'!$A$4:$E$17,(IF($B$24="SCH 40",3,IF($B$24="SCH 80",4,5))))^4.8655))*$B$22)))+K333+L333+M333+P333+Q333+R333+S333+T333)*(1+$B$42/100), " ")</f>
        <v>#N/A</v>
      </c>
      <c r="G333" s="68" t="e">
        <f t="shared" si="283"/>
        <v>#N/A</v>
      </c>
      <c r="H333" s="68"/>
      <c r="I333" s="68" t="e">
        <f t="shared" si="217"/>
        <v>#N/A</v>
      </c>
      <c r="J333" s="68" t="e">
        <f>IF(C333&lt;&gt;" ",IF($B$48="Spider Valve",($C333/448.83*(('Spider Valve Sizing'!$B$10^2*19.64*$B$60*SQRT($B$49))/'Spider Valve Sizing'!$B$25))^2/(2*$B$60^2*(PI()/4*('Spider Valve Sizing'!$B$10/12)^2)^2*32.2),0)," ")</f>
        <v>#N/A</v>
      </c>
      <c r="K333" s="68" t="e">
        <f>IF(C333&lt;&gt;" ",(IF($B$26="No",0,(10.4394*(((1/$B$27*$C333)^1.852)/(($B$59^1.852)*(VLOOKUP($B$29,'Hidden Data'!$A$4:$E$17,(IF($B$30="SCH 40",3,IF($B$30="SCH 80",4,5))))^4.8655))*($B$28/3)))))," ")</f>
        <v>#N/A</v>
      </c>
      <c r="L333" s="67" t="e">
        <f t="shared" si="218"/>
        <v>#N/A</v>
      </c>
      <c r="M333" s="67" t="e">
        <f t="shared" si="219"/>
        <v>#N/A</v>
      </c>
      <c r="N333" s="69">
        <f>IF($B$48="Low Pressure Pipe",(IF($C333&lt;&gt;" ",($B$50*$AC$564)," ")),IF($B$48="Spider Valve",(IF($C333&lt;&gt;" ",(($B$60*(PI()/4*'Spider Valve Sizing'!$B$10^2)/144*SQRT(2*32.2*$B$49))*448.83)/(('Spider Valve Sizing'!$B$10^2*19.64*$B$60*SQRT($B$49))/'Spider Valve Sizing'!$B$25)," ")),IF(AND(OR($B$48="Non-Pressurized",$B$48="force main")=TRUE,$C$49="yes"),$F$49,NA())))</f>
        <v>30</v>
      </c>
      <c r="O333" s="68" t="e">
        <f t="shared" si="220"/>
        <v>#N/A</v>
      </c>
      <c r="P333" s="68" t="e">
        <f>IF($C333&lt;&gt;" ",IF($A$34="",0,(10.4394*((($C333*$D$34/100)^1.852)/(($B$59^1.852)*(VLOOKUP($B$34,'Hidden Data'!$A$4:$E$17,(IF($B$18="SCH 40",3,IF($B$18="SCH 80",4,5))))^4.8655))*'Hidden Data'!$E$118)))," ")</f>
        <v>#N/A</v>
      </c>
      <c r="Q333" s="68" t="e">
        <f>IF($C333&lt;&gt;" ",IF($A$35="",0,(10.4394*((($C333*$D$35/100)^1.852)/(($B$59^1.852)*(VLOOKUP($B$35,'Hidden Data'!$A$4:$E$17,(IF($B$18="SCH 40",3,IF($B$18="SCH 80",4,5))))^4.8655))*'Hidden Data'!$E$119)))," ")</f>
        <v>#N/A</v>
      </c>
      <c r="R333" s="68" t="e">
        <f>IF($C333&lt;&gt;" ",IF($A$36="",0,(10.4394*((($C333*$D$36/100)^1.852)/(($B$59^1.852)*(VLOOKUP($B$36,'Hidden Data'!$A$4:$E$17,(IF($B$18="SCH 40",3,IF($B$18="SCH 80",4,5))))^4.8655))*'Hidden Data'!$E$120)))," ")</f>
        <v>#N/A</v>
      </c>
      <c r="S333" s="68" t="e">
        <f>IF($C333&lt;&gt;" ",IF($A$37="",0,(10.4394*((($C333*$D$37/100)^1.852)/(($B$59^1.852)*(VLOOKUP($B$37,'Hidden Data'!$A$4:$E$17,(IF($B$18="SCH 40",3,IF($B$18="SCH 80",4,5))))^4.8655))*'Hidden Data'!$E$121)))," ")</f>
        <v>#N/A</v>
      </c>
      <c r="T333" s="68" t="e">
        <f>IF($C333&lt;&gt;" ",IF($A$38="",0,(10.4394*((($C333*$D$38/100)^1.852)/(($B$59^1.852)*(VLOOKUP($B$38,'Hidden Data'!$A$4:$E$17,(IF($B$18="SCH 40",3,IF($B$18="SCH 80",4,5))))^4.8655))*'Hidden Data'!$E$122)))," ")</f>
        <v>#N/A</v>
      </c>
      <c r="U333" s="67" t="e">
        <f t="shared" si="221"/>
        <v>#N/A</v>
      </c>
      <c r="V333" s="175" t="e">
        <f t="shared" si="222"/>
        <v>#N/A</v>
      </c>
      <c r="W333" s="175" t="e">
        <f t="shared" si="223"/>
        <v>#N/A</v>
      </c>
      <c r="Z333" s="141" t="e">
        <f t="shared" si="224"/>
        <v>#N/A</v>
      </c>
      <c r="AA333" s="141" t="e">
        <f t="shared" si="225"/>
        <v>#N/A</v>
      </c>
      <c r="AB333" s="153" t="e">
        <f t="shared" si="226"/>
        <v>#N/A</v>
      </c>
      <c r="AC333" s="154" t="e">
        <f t="shared" si="227"/>
        <v>#N/A</v>
      </c>
      <c r="AD333" s="164" t="e">
        <f t="shared" si="228"/>
        <v>#N/A</v>
      </c>
      <c r="AE333" s="165" t="e">
        <f t="shared" si="229"/>
        <v>#N/A</v>
      </c>
      <c r="AF333" s="154" t="e">
        <f t="shared" si="230"/>
        <v>#N/A</v>
      </c>
      <c r="AG333" s="154" t="e">
        <f t="shared" si="231"/>
        <v>#N/A</v>
      </c>
      <c r="AH333" s="164" t="e">
        <f t="shared" si="232"/>
        <v>#N/A</v>
      </c>
      <c r="AI333" s="165" t="e">
        <f t="shared" si="233"/>
        <v>#N/A</v>
      </c>
      <c r="AJ333" s="154" t="e">
        <f t="shared" si="234"/>
        <v>#N/A</v>
      </c>
      <c r="AK333" s="154" t="e">
        <f t="shared" si="235"/>
        <v>#N/A</v>
      </c>
      <c r="AL333" s="164" t="e">
        <f t="shared" si="236"/>
        <v>#N/A</v>
      </c>
      <c r="AM333" s="165" t="e">
        <f t="shared" si="237"/>
        <v>#N/A</v>
      </c>
      <c r="AN333" s="154" t="e">
        <f t="shared" si="238"/>
        <v>#N/A</v>
      </c>
      <c r="AO333" s="155" t="e">
        <f t="shared" si="239"/>
        <v>#N/A</v>
      </c>
      <c r="AP333" s="153" t="e">
        <f t="shared" si="240"/>
        <v>#N/A</v>
      </c>
      <c r="AQ333" s="154" t="e">
        <f t="shared" si="241"/>
        <v>#N/A</v>
      </c>
      <c r="AR333" s="164" t="e">
        <f t="shared" si="242"/>
        <v>#N/A</v>
      </c>
      <c r="AS333" s="165" t="e">
        <f t="shared" si="243"/>
        <v>#N/A</v>
      </c>
      <c r="AT333" s="154" t="e">
        <f t="shared" si="244"/>
        <v>#N/A</v>
      </c>
      <c r="AU333" s="154" t="e">
        <f t="shared" si="245"/>
        <v>#N/A</v>
      </c>
      <c r="AV333" s="164" t="e">
        <f t="shared" si="246"/>
        <v>#N/A</v>
      </c>
      <c r="AW333" s="165" t="e">
        <f t="shared" si="247"/>
        <v>#N/A</v>
      </c>
      <c r="AX333" s="154" t="e">
        <f t="shared" si="248"/>
        <v>#N/A</v>
      </c>
      <c r="AY333" s="154" t="e">
        <f t="shared" si="249"/>
        <v>#N/A</v>
      </c>
      <c r="AZ333" s="164" t="e">
        <f t="shared" si="250"/>
        <v>#N/A</v>
      </c>
      <c r="BA333" s="165" t="e">
        <f t="shared" si="251"/>
        <v>#N/A</v>
      </c>
      <c r="BB333" s="154" t="e">
        <f t="shared" si="252"/>
        <v>#N/A</v>
      </c>
      <c r="BC333" s="155" t="e">
        <f t="shared" si="253"/>
        <v>#N/A</v>
      </c>
      <c r="BD333" s="153" t="e">
        <f t="shared" si="254"/>
        <v>#N/A</v>
      </c>
      <c r="BE333" s="154" t="e">
        <f t="shared" si="255"/>
        <v>#N/A</v>
      </c>
      <c r="BF333" s="164" t="e">
        <f t="shared" si="256"/>
        <v>#N/A</v>
      </c>
      <c r="BG333" s="165" t="e">
        <f t="shared" si="257"/>
        <v>#N/A</v>
      </c>
      <c r="BH333" s="154" t="e">
        <f t="shared" si="258"/>
        <v>#N/A</v>
      </c>
      <c r="BI333" s="154" t="e">
        <f t="shared" si="259"/>
        <v>#N/A</v>
      </c>
      <c r="BJ333" s="164" t="e">
        <f t="shared" si="260"/>
        <v>#N/A</v>
      </c>
      <c r="BK333" s="165" t="e">
        <f t="shared" si="261"/>
        <v>#N/A</v>
      </c>
      <c r="BL333" s="154" t="e">
        <f t="shared" si="262"/>
        <v>#N/A</v>
      </c>
      <c r="BM333" s="154" t="e">
        <f t="shared" si="263"/>
        <v>#N/A</v>
      </c>
      <c r="BN333" s="164" t="e">
        <f t="shared" si="264"/>
        <v>#N/A</v>
      </c>
      <c r="BO333" s="165" t="e">
        <f t="shared" si="265"/>
        <v>#N/A</v>
      </c>
      <c r="BP333" s="154" t="e">
        <f t="shared" si="266"/>
        <v>#N/A</v>
      </c>
      <c r="BQ333" s="155" t="e">
        <f t="shared" si="267"/>
        <v>#N/A</v>
      </c>
      <c r="BR333" s="153" t="e">
        <f t="shared" si="268"/>
        <v>#N/A</v>
      </c>
      <c r="BS333" s="154" t="e">
        <f t="shared" si="269"/>
        <v>#N/A</v>
      </c>
      <c r="BT333" s="164" t="e">
        <f t="shared" si="270"/>
        <v>#N/A</v>
      </c>
      <c r="BU333" s="165" t="e">
        <f t="shared" si="271"/>
        <v>#N/A</v>
      </c>
      <c r="BV333" s="154" t="e">
        <f t="shared" si="272"/>
        <v>#N/A</v>
      </c>
      <c r="BW333" s="154" t="e">
        <f t="shared" si="273"/>
        <v>#N/A</v>
      </c>
      <c r="BX333" s="164" t="e">
        <f t="shared" si="274"/>
        <v>#N/A</v>
      </c>
      <c r="BY333" s="165" t="e">
        <f t="shared" si="275"/>
        <v>#N/A</v>
      </c>
      <c r="BZ333" s="154" t="e">
        <f t="shared" si="276"/>
        <v>#N/A</v>
      </c>
      <c r="CA333" s="154" t="e">
        <f t="shared" si="277"/>
        <v>#N/A</v>
      </c>
      <c r="CB333" s="164" t="e">
        <f t="shared" si="278"/>
        <v>#N/A</v>
      </c>
      <c r="CC333" s="165" t="e">
        <f t="shared" si="279"/>
        <v>#N/A</v>
      </c>
      <c r="CD333" s="154" t="e">
        <f t="shared" si="280"/>
        <v>#N/A</v>
      </c>
      <c r="CE333" s="155" t="e">
        <f t="shared" si="281"/>
        <v>#N/A</v>
      </c>
    </row>
    <row r="334" spans="2:83" s="59" customFormat="1" hidden="1" x14ac:dyDescent="0.2">
      <c r="B334" s="59" t="e">
        <f t="shared" si="284"/>
        <v>#N/A</v>
      </c>
      <c r="C334" s="67" t="e">
        <f t="shared" si="282"/>
        <v>#N/A</v>
      </c>
      <c r="D334" s="67"/>
      <c r="E334" s="67" t="e">
        <f>IF(C334&lt;&gt;" ",$B$9, " ")</f>
        <v>#N/A</v>
      </c>
      <c r="F334" s="68" t="e">
        <f>IF(C334&lt;&gt;" ",((10.4394*(($C334^1.852)/(($B$59^1.852)*(VLOOKUP($B$17,'Hidden Data'!$A$4:$E$17,(IF($B$18="SCH 40",3,IF($B$18="SCH 80",4,5))))^4.8655))*$B$16))+IF($B$15&lt;2,0,(10.4394*((($C$19/100*$C334)^1.852)/(($B$59^1.852)*(VLOOKUP($B$20,'Hidden Data'!$A$4:$E$17,(IF($B$21="SCH 40",3,IF($B$21="SCH 80",4,5))))^4.8655))*$B$19)))+IF($B$15&lt;3,0,(10.4394*((($C$22/100*$C334)^1.852)/(($B$59^1.852)*(VLOOKUP($B$23,'Hidden Data'!$A$4:$E$17,(IF($B$24="SCH 40",3,IF($B$24="SCH 80",4,5))))^4.8655))*$B$22)))+K334+L334+M334+P334+Q334+R334+S334+T334)*(1+$B$42/100), " ")</f>
        <v>#N/A</v>
      </c>
      <c r="G334" s="68" t="e">
        <f t="shared" si="283"/>
        <v>#N/A</v>
      </c>
      <c r="H334" s="68"/>
      <c r="I334" s="68" t="e">
        <f t="shared" si="217"/>
        <v>#N/A</v>
      </c>
      <c r="J334" s="68" t="e">
        <f>IF(C334&lt;&gt;" ",IF($B$48="Spider Valve",($C334/448.83*(('Spider Valve Sizing'!$B$10^2*19.64*$B$60*SQRT($B$49))/'Spider Valve Sizing'!$B$25))^2/(2*$B$60^2*(PI()/4*('Spider Valve Sizing'!$B$10/12)^2)^2*32.2),0)," ")</f>
        <v>#N/A</v>
      </c>
      <c r="K334" s="68" t="e">
        <f>IF(C334&lt;&gt;" ",(IF($B$26="No",0,(10.4394*(((1/$B$27*$C334)^1.852)/(($B$59^1.852)*(VLOOKUP($B$29,'Hidden Data'!$A$4:$E$17,(IF($B$30="SCH 40",3,IF($B$30="SCH 80",4,5))))^4.8655))*($B$28/3)))))," ")</f>
        <v>#N/A</v>
      </c>
      <c r="L334" s="67" t="e">
        <f t="shared" si="218"/>
        <v>#N/A</v>
      </c>
      <c r="M334" s="67" t="e">
        <f t="shared" si="219"/>
        <v>#N/A</v>
      </c>
      <c r="N334" s="69">
        <f>IF($B$48="Low Pressure Pipe",(IF($C334&lt;&gt;" ",($B$50*$AC$564)," ")),IF($B$48="Spider Valve",(IF($C334&lt;&gt;" ",(($B$60*(PI()/4*'Spider Valve Sizing'!$B$10^2)/144*SQRT(2*32.2*$B$49))*448.83)/(('Spider Valve Sizing'!$B$10^2*19.64*$B$60*SQRT($B$49))/'Spider Valve Sizing'!$B$25)," ")),IF(AND(OR($B$48="Non-Pressurized",$B$48="force main")=TRUE,$C$49="yes"),$F$49,NA())))</f>
        <v>30</v>
      </c>
      <c r="O334" s="68" t="e">
        <f t="shared" si="220"/>
        <v>#N/A</v>
      </c>
      <c r="P334" s="68" t="e">
        <f>IF($C334&lt;&gt;" ",IF($A$34="",0,(10.4394*((($C334*$D$34/100)^1.852)/(($B$59^1.852)*(VLOOKUP($B$34,'Hidden Data'!$A$4:$E$17,(IF($B$18="SCH 40",3,IF($B$18="SCH 80",4,5))))^4.8655))*'Hidden Data'!$E$118)))," ")</f>
        <v>#N/A</v>
      </c>
      <c r="Q334" s="68" t="e">
        <f>IF($C334&lt;&gt;" ",IF($A$35="",0,(10.4394*((($C334*$D$35/100)^1.852)/(($B$59^1.852)*(VLOOKUP($B$35,'Hidden Data'!$A$4:$E$17,(IF($B$18="SCH 40",3,IF($B$18="SCH 80",4,5))))^4.8655))*'Hidden Data'!$E$119)))," ")</f>
        <v>#N/A</v>
      </c>
      <c r="R334" s="68" t="e">
        <f>IF($C334&lt;&gt;" ",IF($A$36="",0,(10.4394*((($C334*$D$36/100)^1.852)/(($B$59^1.852)*(VLOOKUP($B$36,'Hidden Data'!$A$4:$E$17,(IF($B$18="SCH 40",3,IF($B$18="SCH 80",4,5))))^4.8655))*'Hidden Data'!$E$120)))," ")</f>
        <v>#N/A</v>
      </c>
      <c r="S334" s="68" t="e">
        <f>IF($C334&lt;&gt;" ",IF($A$37="",0,(10.4394*((($C334*$D$37/100)^1.852)/(($B$59^1.852)*(VLOOKUP($B$37,'Hidden Data'!$A$4:$E$17,(IF($B$18="SCH 40",3,IF($B$18="SCH 80",4,5))))^4.8655))*'Hidden Data'!$E$121)))," ")</f>
        <v>#N/A</v>
      </c>
      <c r="T334" s="68" t="e">
        <f>IF($C334&lt;&gt;" ",IF($A$38="",0,(10.4394*((($C334*$D$38/100)^1.852)/(($B$59^1.852)*(VLOOKUP($B$38,'Hidden Data'!$A$4:$E$17,(IF($B$18="SCH 40",3,IF($B$18="SCH 80",4,5))))^4.8655))*'Hidden Data'!$E$122)))," ")</f>
        <v>#N/A</v>
      </c>
      <c r="U334" s="67" t="e">
        <f t="shared" si="221"/>
        <v>#N/A</v>
      </c>
      <c r="V334" s="175" t="e">
        <f t="shared" si="222"/>
        <v>#N/A</v>
      </c>
      <c r="W334" s="175" t="e">
        <f t="shared" si="223"/>
        <v>#N/A</v>
      </c>
      <c r="Z334" s="141" t="e">
        <f t="shared" si="224"/>
        <v>#N/A</v>
      </c>
      <c r="AA334" s="141" t="e">
        <f t="shared" si="225"/>
        <v>#N/A</v>
      </c>
      <c r="AB334" s="153" t="e">
        <f t="shared" si="226"/>
        <v>#N/A</v>
      </c>
      <c r="AC334" s="154" t="e">
        <f t="shared" si="227"/>
        <v>#N/A</v>
      </c>
      <c r="AD334" s="164" t="e">
        <f t="shared" si="228"/>
        <v>#N/A</v>
      </c>
      <c r="AE334" s="165" t="e">
        <f t="shared" si="229"/>
        <v>#N/A</v>
      </c>
      <c r="AF334" s="154" t="e">
        <f t="shared" si="230"/>
        <v>#N/A</v>
      </c>
      <c r="AG334" s="154" t="e">
        <f t="shared" si="231"/>
        <v>#N/A</v>
      </c>
      <c r="AH334" s="164" t="e">
        <f t="shared" si="232"/>
        <v>#N/A</v>
      </c>
      <c r="AI334" s="165" t="e">
        <f t="shared" si="233"/>
        <v>#N/A</v>
      </c>
      <c r="AJ334" s="154" t="e">
        <f t="shared" si="234"/>
        <v>#N/A</v>
      </c>
      <c r="AK334" s="154" t="e">
        <f t="shared" si="235"/>
        <v>#N/A</v>
      </c>
      <c r="AL334" s="164" t="e">
        <f t="shared" si="236"/>
        <v>#N/A</v>
      </c>
      <c r="AM334" s="165" t="e">
        <f t="shared" si="237"/>
        <v>#N/A</v>
      </c>
      <c r="AN334" s="154" t="e">
        <f t="shared" si="238"/>
        <v>#N/A</v>
      </c>
      <c r="AO334" s="155" t="e">
        <f t="shared" si="239"/>
        <v>#N/A</v>
      </c>
      <c r="AP334" s="153" t="e">
        <f t="shared" si="240"/>
        <v>#N/A</v>
      </c>
      <c r="AQ334" s="154" t="e">
        <f t="shared" si="241"/>
        <v>#N/A</v>
      </c>
      <c r="AR334" s="164" t="e">
        <f t="shared" si="242"/>
        <v>#N/A</v>
      </c>
      <c r="AS334" s="165" t="e">
        <f t="shared" si="243"/>
        <v>#N/A</v>
      </c>
      <c r="AT334" s="154" t="e">
        <f t="shared" si="244"/>
        <v>#N/A</v>
      </c>
      <c r="AU334" s="154" t="e">
        <f t="shared" si="245"/>
        <v>#N/A</v>
      </c>
      <c r="AV334" s="164" t="e">
        <f t="shared" si="246"/>
        <v>#N/A</v>
      </c>
      <c r="AW334" s="165" t="e">
        <f t="shared" si="247"/>
        <v>#N/A</v>
      </c>
      <c r="AX334" s="154" t="e">
        <f t="shared" si="248"/>
        <v>#N/A</v>
      </c>
      <c r="AY334" s="154" t="e">
        <f t="shared" si="249"/>
        <v>#N/A</v>
      </c>
      <c r="AZ334" s="164" t="e">
        <f t="shared" si="250"/>
        <v>#N/A</v>
      </c>
      <c r="BA334" s="165" t="e">
        <f t="shared" si="251"/>
        <v>#N/A</v>
      </c>
      <c r="BB334" s="154" t="e">
        <f t="shared" si="252"/>
        <v>#N/A</v>
      </c>
      <c r="BC334" s="155" t="e">
        <f t="shared" si="253"/>
        <v>#N/A</v>
      </c>
      <c r="BD334" s="153" t="e">
        <f t="shared" si="254"/>
        <v>#N/A</v>
      </c>
      <c r="BE334" s="154" t="e">
        <f t="shared" si="255"/>
        <v>#N/A</v>
      </c>
      <c r="BF334" s="164" t="e">
        <f t="shared" si="256"/>
        <v>#N/A</v>
      </c>
      <c r="BG334" s="165" t="e">
        <f t="shared" si="257"/>
        <v>#N/A</v>
      </c>
      <c r="BH334" s="154" t="e">
        <f t="shared" si="258"/>
        <v>#N/A</v>
      </c>
      <c r="BI334" s="154" t="e">
        <f t="shared" si="259"/>
        <v>#N/A</v>
      </c>
      <c r="BJ334" s="164" t="e">
        <f t="shared" si="260"/>
        <v>#N/A</v>
      </c>
      <c r="BK334" s="165" t="e">
        <f t="shared" si="261"/>
        <v>#N/A</v>
      </c>
      <c r="BL334" s="154" t="e">
        <f t="shared" si="262"/>
        <v>#N/A</v>
      </c>
      <c r="BM334" s="154" t="e">
        <f t="shared" si="263"/>
        <v>#N/A</v>
      </c>
      <c r="BN334" s="164" t="e">
        <f t="shared" si="264"/>
        <v>#N/A</v>
      </c>
      <c r="BO334" s="165" t="e">
        <f t="shared" si="265"/>
        <v>#N/A</v>
      </c>
      <c r="BP334" s="154" t="e">
        <f t="shared" si="266"/>
        <v>#N/A</v>
      </c>
      <c r="BQ334" s="155" t="e">
        <f t="shared" si="267"/>
        <v>#N/A</v>
      </c>
      <c r="BR334" s="153" t="e">
        <f t="shared" si="268"/>
        <v>#N/A</v>
      </c>
      <c r="BS334" s="154" t="e">
        <f t="shared" si="269"/>
        <v>#N/A</v>
      </c>
      <c r="BT334" s="164" t="e">
        <f t="shared" si="270"/>
        <v>#N/A</v>
      </c>
      <c r="BU334" s="165" t="e">
        <f t="shared" si="271"/>
        <v>#N/A</v>
      </c>
      <c r="BV334" s="154" t="e">
        <f t="shared" si="272"/>
        <v>#N/A</v>
      </c>
      <c r="BW334" s="154" t="e">
        <f t="shared" si="273"/>
        <v>#N/A</v>
      </c>
      <c r="BX334" s="164" t="e">
        <f t="shared" si="274"/>
        <v>#N/A</v>
      </c>
      <c r="BY334" s="165" t="e">
        <f t="shared" si="275"/>
        <v>#N/A</v>
      </c>
      <c r="BZ334" s="154" t="e">
        <f t="shared" si="276"/>
        <v>#N/A</v>
      </c>
      <c r="CA334" s="154" t="e">
        <f t="shared" si="277"/>
        <v>#N/A</v>
      </c>
      <c r="CB334" s="164" t="e">
        <f t="shared" si="278"/>
        <v>#N/A</v>
      </c>
      <c r="CC334" s="165" t="e">
        <f t="shared" si="279"/>
        <v>#N/A</v>
      </c>
      <c r="CD334" s="154" t="e">
        <f t="shared" si="280"/>
        <v>#N/A</v>
      </c>
      <c r="CE334" s="155" t="e">
        <f t="shared" si="281"/>
        <v>#N/A</v>
      </c>
    </row>
    <row r="335" spans="2:83" s="59" customFormat="1" hidden="1" x14ac:dyDescent="0.2">
      <c r="B335" s="59" t="e">
        <f t="shared" si="284"/>
        <v>#N/A</v>
      </c>
      <c r="C335" s="67" t="e">
        <f t="shared" si="282"/>
        <v>#N/A</v>
      </c>
      <c r="D335" s="67"/>
      <c r="E335" s="67" t="e">
        <f>IF(C335&lt;&gt;" ",$B$9, " ")</f>
        <v>#N/A</v>
      </c>
      <c r="F335" s="68" t="e">
        <f>IF(C335&lt;&gt;" ",((10.4394*(($C335^1.852)/(($B$59^1.852)*(VLOOKUP($B$17,'Hidden Data'!$A$4:$E$17,(IF($B$18="SCH 40",3,IF($B$18="SCH 80",4,5))))^4.8655))*$B$16))+IF($B$15&lt;2,0,(10.4394*((($C$19/100*$C335)^1.852)/(($B$59^1.852)*(VLOOKUP($B$20,'Hidden Data'!$A$4:$E$17,(IF($B$21="SCH 40",3,IF($B$21="SCH 80",4,5))))^4.8655))*$B$19)))+IF($B$15&lt;3,0,(10.4394*((($C$22/100*$C335)^1.852)/(($B$59^1.852)*(VLOOKUP($B$23,'Hidden Data'!$A$4:$E$17,(IF($B$24="SCH 40",3,IF($B$24="SCH 80",4,5))))^4.8655))*$B$22)))+K335+L335+M335+P335+Q335+R335+S335+T335)*(1+$B$42/100), " ")</f>
        <v>#N/A</v>
      </c>
      <c r="G335" s="68" t="e">
        <f t="shared" si="283"/>
        <v>#N/A</v>
      </c>
      <c r="H335" s="68"/>
      <c r="I335" s="68" t="e">
        <f t="shared" si="217"/>
        <v>#N/A</v>
      </c>
      <c r="J335" s="68" t="e">
        <f>IF(C335&lt;&gt;" ",IF($B$48="Spider Valve",($C335/448.83*(('Spider Valve Sizing'!$B$10^2*19.64*$B$60*SQRT($B$49))/'Spider Valve Sizing'!$B$25))^2/(2*$B$60^2*(PI()/4*('Spider Valve Sizing'!$B$10/12)^2)^2*32.2),0)," ")</f>
        <v>#N/A</v>
      </c>
      <c r="K335" s="68" t="e">
        <f>IF(C335&lt;&gt;" ",(IF($B$26="No",0,(10.4394*(((1/$B$27*$C335)^1.852)/(($B$59^1.852)*(VLOOKUP($B$29,'Hidden Data'!$A$4:$E$17,(IF($B$30="SCH 40",3,IF($B$30="SCH 80",4,5))))^4.8655))*($B$28/3)))))," ")</f>
        <v>#N/A</v>
      </c>
      <c r="L335" s="67" t="e">
        <f t="shared" si="218"/>
        <v>#N/A</v>
      </c>
      <c r="M335" s="67" t="e">
        <f t="shared" si="219"/>
        <v>#N/A</v>
      </c>
      <c r="N335" s="69">
        <f>IF($B$48="Low Pressure Pipe",(IF($C335&lt;&gt;" ",($B$50*$AC$564)," ")),IF($B$48="Spider Valve",(IF($C335&lt;&gt;" ",(($B$60*(PI()/4*'Spider Valve Sizing'!$B$10^2)/144*SQRT(2*32.2*$B$49))*448.83)/(('Spider Valve Sizing'!$B$10^2*19.64*$B$60*SQRT($B$49))/'Spider Valve Sizing'!$B$25)," ")),IF(AND(OR($B$48="Non-Pressurized",$B$48="force main")=TRUE,$C$49="yes"),$F$49,NA())))</f>
        <v>30</v>
      </c>
      <c r="O335" s="68" t="e">
        <f t="shared" si="220"/>
        <v>#N/A</v>
      </c>
      <c r="P335" s="68" t="e">
        <f>IF($C335&lt;&gt;" ",IF($A$34="",0,(10.4394*((($C335*$D$34/100)^1.852)/(($B$59^1.852)*(VLOOKUP($B$34,'Hidden Data'!$A$4:$E$17,(IF($B$18="SCH 40",3,IF($B$18="SCH 80",4,5))))^4.8655))*'Hidden Data'!$E$118)))," ")</f>
        <v>#N/A</v>
      </c>
      <c r="Q335" s="68" t="e">
        <f>IF($C335&lt;&gt;" ",IF($A$35="",0,(10.4394*((($C335*$D$35/100)^1.852)/(($B$59^1.852)*(VLOOKUP($B$35,'Hidden Data'!$A$4:$E$17,(IF($B$18="SCH 40",3,IF($B$18="SCH 80",4,5))))^4.8655))*'Hidden Data'!$E$119)))," ")</f>
        <v>#N/A</v>
      </c>
      <c r="R335" s="68" t="e">
        <f>IF($C335&lt;&gt;" ",IF($A$36="",0,(10.4394*((($C335*$D$36/100)^1.852)/(($B$59^1.852)*(VLOOKUP($B$36,'Hidden Data'!$A$4:$E$17,(IF($B$18="SCH 40",3,IF($B$18="SCH 80",4,5))))^4.8655))*'Hidden Data'!$E$120)))," ")</f>
        <v>#N/A</v>
      </c>
      <c r="S335" s="68" t="e">
        <f>IF($C335&lt;&gt;" ",IF($A$37="",0,(10.4394*((($C335*$D$37/100)^1.852)/(($B$59^1.852)*(VLOOKUP($B$37,'Hidden Data'!$A$4:$E$17,(IF($B$18="SCH 40",3,IF($B$18="SCH 80",4,5))))^4.8655))*'Hidden Data'!$E$121)))," ")</f>
        <v>#N/A</v>
      </c>
      <c r="T335" s="68" t="e">
        <f>IF($C335&lt;&gt;" ",IF($A$38="",0,(10.4394*((($C335*$D$38/100)^1.852)/(($B$59^1.852)*(VLOOKUP($B$38,'Hidden Data'!$A$4:$E$17,(IF($B$18="SCH 40",3,IF($B$18="SCH 80",4,5))))^4.8655))*'Hidden Data'!$E$122)))," ")</f>
        <v>#N/A</v>
      </c>
      <c r="U335" s="67" t="e">
        <f t="shared" si="221"/>
        <v>#N/A</v>
      </c>
      <c r="V335" s="175" t="e">
        <f t="shared" si="222"/>
        <v>#N/A</v>
      </c>
      <c r="W335" s="175" t="e">
        <f t="shared" si="223"/>
        <v>#N/A</v>
      </c>
      <c r="Z335" s="141" t="e">
        <f t="shared" si="224"/>
        <v>#N/A</v>
      </c>
      <c r="AA335" s="141" t="e">
        <f t="shared" si="225"/>
        <v>#N/A</v>
      </c>
      <c r="AB335" s="153" t="e">
        <f t="shared" si="226"/>
        <v>#N/A</v>
      </c>
      <c r="AC335" s="154" t="e">
        <f t="shared" si="227"/>
        <v>#N/A</v>
      </c>
      <c r="AD335" s="164" t="e">
        <f t="shared" si="228"/>
        <v>#N/A</v>
      </c>
      <c r="AE335" s="165" t="e">
        <f t="shared" si="229"/>
        <v>#N/A</v>
      </c>
      <c r="AF335" s="154" t="e">
        <f t="shared" si="230"/>
        <v>#N/A</v>
      </c>
      <c r="AG335" s="154" t="e">
        <f t="shared" si="231"/>
        <v>#N/A</v>
      </c>
      <c r="AH335" s="164" t="e">
        <f t="shared" si="232"/>
        <v>#N/A</v>
      </c>
      <c r="AI335" s="165" t="e">
        <f t="shared" si="233"/>
        <v>#N/A</v>
      </c>
      <c r="AJ335" s="154" t="e">
        <f t="shared" si="234"/>
        <v>#N/A</v>
      </c>
      <c r="AK335" s="154" t="e">
        <f t="shared" si="235"/>
        <v>#N/A</v>
      </c>
      <c r="AL335" s="164" t="e">
        <f t="shared" si="236"/>
        <v>#N/A</v>
      </c>
      <c r="AM335" s="165" t="e">
        <f t="shared" si="237"/>
        <v>#N/A</v>
      </c>
      <c r="AN335" s="154" t="e">
        <f t="shared" si="238"/>
        <v>#N/A</v>
      </c>
      <c r="AO335" s="155" t="e">
        <f t="shared" si="239"/>
        <v>#N/A</v>
      </c>
      <c r="AP335" s="153" t="e">
        <f t="shared" si="240"/>
        <v>#N/A</v>
      </c>
      <c r="AQ335" s="154" t="e">
        <f t="shared" si="241"/>
        <v>#N/A</v>
      </c>
      <c r="AR335" s="164" t="e">
        <f t="shared" si="242"/>
        <v>#N/A</v>
      </c>
      <c r="AS335" s="165" t="e">
        <f t="shared" si="243"/>
        <v>#N/A</v>
      </c>
      <c r="AT335" s="154" t="e">
        <f t="shared" si="244"/>
        <v>#N/A</v>
      </c>
      <c r="AU335" s="154" t="e">
        <f t="shared" si="245"/>
        <v>#N/A</v>
      </c>
      <c r="AV335" s="164" t="e">
        <f t="shared" si="246"/>
        <v>#N/A</v>
      </c>
      <c r="AW335" s="165" t="e">
        <f t="shared" si="247"/>
        <v>#N/A</v>
      </c>
      <c r="AX335" s="154" t="e">
        <f t="shared" si="248"/>
        <v>#N/A</v>
      </c>
      <c r="AY335" s="154" t="e">
        <f t="shared" si="249"/>
        <v>#N/A</v>
      </c>
      <c r="AZ335" s="164" t="e">
        <f t="shared" si="250"/>
        <v>#N/A</v>
      </c>
      <c r="BA335" s="165" t="e">
        <f t="shared" si="251"/>
        <v>#N/A</v>
      </c>
      <c r="BB335" s="154" t="e">
        <f t="shared" si="252"/>
        <v>#N/A</v>
      </c>
      <c r="BC335" s="155" t="e">
        <f t="shared" si="253"/>
        <v>#N/A</v>
      </c>
      <c r="BD335" s="153" t="e">
        <f t="shared" si="254"/>
        <v>#N/A</v>
      </c>
      <c r="BE335" s="154" t="e">
        <f t="shared" si="255"/>
        <v>#N/A</v>
      </c>
      <c r="BF335" s="164" t="e">
        <f t="shared" si="256"/>
        <v>#N/A</v>
      </c>
      <c r="BG335" s="165" t="e">
        <f t="shared" si="257"/>
        <v>#N/A</v>
      </c>
      <c r="BH335" s="154" t="e">
        <f t="shared" si="258"/>
        <v>#N/A</v>
      </c>
      <c r="BI335" s="154" t="e">
        <f t="shared" si="259"/>
        <v>#N/A</v>
      </c>
      <c r="BJ335" s="164" t="e">
        <f t="shared" si="260"/>
        <v>#N/A</v>
      </c>
      <c r="BK335" s="165" t="e">
        <f t="shared" si="261"/>
        <v>#N/A</v>
      </c>
      <c r="BL335" s="154" t="e">
        <f t="shared" si="262"/>
        <v>#N/A</v>
      </c>
      <c r="BM335" s="154" t="e">
        <f t="shared" si="263"/>
        <v>#N/A</v>
      </c>
      <c r="BN335" s="164" t="e">
        <f t="shared" si="264"/>
        <v>#N/A</v>
      </c>
      <c r="BO335" s="165" t="e">
        <f t="shared" si="265"/>
        <v>#N/A</v>
      </c>
      <c r="BP335" s="154" t="e">
        <f t="shared" si="266"/>
        <v>#N/A</v>
      </c>
      <c r="BQ335" s="155" t="e">
        <f t="shared" si="267"/>
        <v>#N/A</v>
      </c>
      <c r="BR335" s="153" t="e">
        <f t="shared" si="268"/>
        <v>#N/A</v>
      </c>
      <c r="BS335" s="154" t="e">
        <f t="shared" si="269"/>
        <v>#N/A</v>
      </c>
      <c r="BT335" s="164" t="e">
        <f t="shared" si="270"/>
        <v>#N/A</v>
      </c>
      <c r="BU335" s="165" t="e">
        <f t="shared" si="271"/>
        <v>#N/A</v>
      </c>
      <c r="BV335" s="154" t="e">
        <f t="shared" si="272"/>
        <v>#N/A</v>
      </c>
      <c r="BW335" s="154" t="e">
        <f t="shared" si="273"/>
        <v>#N/A</v>
      </c>
      <c r="BX335" s="164" t="e">
        <f t="shared" si="274"/>
        <v>#N/A</v>
      </c>
      <c r="BY335" s="165" t="e">
        <f t="shared" si="275"/>
        <v>#N/A</v>
      </c>
      <c r="BZ335" s="154" t="e">
        <f t="shared" si="276"/>
        <v>#N/A</v>
      </c>
      <c r="CA335" s="154" t="e">
        <f t="shared" si="277"/>
        <v>#N/A</v>
      </c>
      <c r="CB335" s="164" t="e">
        <f t="shared" si="278"/>
        <v>#N/A</v>
      </c>
      <c r="CC335" s="165" t="e">
        <f t="shared" si="279"/>
        <v>#N/A</v>
      </c>
      <c r="CD335" s="154" t="e">
        <f t="shared" si="280"/>
        <v>#N/A</v>
      </c>
      <c r="CE335" s="155" t="e">
        <f t="shared" si="281"/>
        <v>#N/A</v>
      </c>
    </row>
    <row r="336" spans="2:83" s="59" customFormat="1" hidden="1" x14ac:dyDescent="0.2">
      <c r="B336" s="59" t="e">
        <f t="shared" si="284"/>
        <v>#N/A</v>
      </c>
      <c r="C336" s="67" t="e">
        <f t="shared" si="282"/>
        <v>#N/A</v>
      </c>
      <c r="D336" s="67"/>
      <c r="E336" s="67" t="e">
        <f>IF(C336&lt;&gt;" ",$B$9, " ")</f>
        <v>#N/A</v>
      </c>
      <c r="F336" s="68" t="e">
        <f>IF(C336&lt;&gt;" ",((10.4394*(($C336^1.852)/(($B$59^1.852)*(VLOOKUP($B$17,'Hidden Data'!$A$4:$E$17,(IF($B$18="SCH 40",3,IF($B$18="SCH 80",4,5))))^4.8655))*$B$16))+IF($B$15&lt;2,0,(10.4394*((($C$19/100*$C336)^1.852)/(($B$59^1.852)*(VLOOKUP($B$20,'Hidden Data'!$A$4:$E$17,(IF($B$21="SCH 40",3,IF($B$21="SCH 80",4,5))))^4.8655))*$B$19)))+IF($B$15&lt;3,0,(10.4394*((($C$22/100*$C336)^1.852)/(($B$59^1.852)*(VLOOKUP($B$23,'Hidden Data'!$A$4:$E$17,(IF($B$24="SCH 40",3,IF($B$24="SCH 80",4,5))))^4.8655))*$B$22)))+K336+L336+M336+P336+Q336+R336+S336+T336)*(1+$B$42/100), " ")</f>
        <v>#N/A</v>
      </c>
      <c r="G336" s="68" t="e">
        <f t="shared" si="283"/>
        <v>#N/A</v>
      </c>
      <c r="H336" s="68"/>
      <c r="I336" s="68" t="e">
        <f t="shared" si="217"/>
        <v>#N/A</v>
      </c>
      <c r="J336" s="68" t="e">
        <f>IF(C336&lt;&gt;" ",IF($B$48="Spider Valve",($C336/448.83*(('Spider Valve Sizing'!$B$10^2*19.64*$B$60*SQRT($B$49))/'Spider Valve Sizing'!$B$25))^2/(2*$B$60^2*(PI()/4*('Spider Valve Sizing'!$B$10/12)^2)^2*32.2),0)," ")</f>
        <v>#N/A</v>
      </c>
      <c r="K336" s="68" t="e">
        <f>IF(C336&lt;&gt;" ",(IF($B$26="No",0,(10.4394*(((1/$B$27*$C336)^1.852)/(($B$59^1.852)*(VLOOKUP($B$29,'Hidden Data'!$A$4:$E$17,(IF($B$30="SCH 40",3,IF($B$30="SCH 80",4,5))))^4.8655))*($B$28/3)))))," ")</f>
        <v>#N/A</v>
      </c>
      <c r="L336" s="67" t="e">
        <f t="shared" si="218"/>
        <v>#N/A</v>
      </c>
      <c r="M336" s="67" t="e">
        <f t="shared" si="219"/>
        <v>#N/A</v>
      </c>
      <c r="N336" s="69">
        <f>IF($B$48="Low Pressure Pipe",(IF($C336&lt;&gt;" ",($B$50*$AC$564)," ")),IF($B$48="Spider Valve",(IF($C336&lt;&gt;" ",(($B$60*(PI()/4*'Spider Valve Sizing'!$B$10^2)/144*SQRT(2*32.2*$B$49))*448.83)/(('Spider Valve Sizing'!$B$10^2*19.64*$B$60*SQRT($B$49))/'Spider Valve Sizing'!$B$25)," ")),IF(AND(OR($B$48="Non-Pressurized",$B$48="force main")=TRUE,$C$49="yes"),$F$49,NA())))</f>
        <v>30</v>
      </c>
      <c r="O336" s="68" t="e">
        <f t="shared" si="220"/>
        <v>#N/A</v>
      </c>
      <c r="P336" s="68" t="e">
        <f>IF($C336&lt;&gt;" ",IF($A$34="",0,(10.4394*((($C336*$D$34/100)^1.852)/(($B$59^1.852)*(VLOOKUP($B$34,'Hidden Data'!$A$4:$E$17,(IF($B$18="SCH 40",3,IF($B$18="SCH 80",4,5))))^4.8655))*'Hidden Data'!$E$118)))," ")</f>
        <v>#N/A</v>
      </c>
      <c r="Q336" s="68" t="e">
        <f>IF($C336&lt;&gt;" ",IF($A$35="",0,(10.4394*((($C336*$D$35/100)^1.852)/(($B$59^1.852)*(VLOOKUP($B$35,'Hidden Data'!$A$4:$E$17,(IF($B$18="SCH 40",3,IF($B$18="SCH 80",4,5))))^4.8655))*'Hidden Data'!$E$119)))," ")</f>
        <v>#N/A</v>
      </c>
      <c r="R336" s="68" t="e">
        <f>IF($C336&lt;&gt;" ",IF($A$36="",0,(10.4394*((($C336*$D$36/100)^1.852)/(($B$59^1.852)*(VLOOKUP($B$36,'Hidden Data'!$A$4:$E$17,(IF($B$18="SCH 40",3,IF($B$18="SCH 80",4,5))))^4.8655))*'Hidden Data'!$E$120)))," ")</f>
        <v>#N/A</v>
      </c>
      <c r="S336" s="68" t="e">
        <f>IF($C336&lt;&gt;" ",IF($A$37="",0,(10.4394*((($C336*$D$37/100)^1.852)/(($B$59^1.852)*(VLOOKUP($B$37,'Hidden Data'!$A$4:$E$17,(IF($B$18="SCH 40",3,IF($B$18="SCH 80",4,5))))^4.8655))*'Hidden Data'!$E$121)))," ")</f>
        <v>#N/A</v>
      </c>
      <c r="T336" s="68" t="e">
        <f>IF($C336&lt;&gt;" ",IF($A$38="",0,(10.4394*((($C336*$D$38/100)^1.852)/(($B$59^1.852)*(VLOOKUP($B$38,'Hidden Data'!$A$4:$E$17,(IF($B$18="SCH 40",3,IF($B$18="SCH 80",4,5))))^4.8655))*'Hidden Data'!$E$122)))," ")</f>
        <v>#N/A</v>
      </c>
      <c r="U336" s="67" t="e">
        <f t="shared" si="221"/>
        <v>#N/A</v>
      </c>
      <c r="V336" s="175" t="e">
        <f t="shared" si="222"/>
        <v>#N/A</v>
      </c>
      <c r="W336" s="175" t="e">
        <f t="shared" si="223"/>
        <v>#N/A</v>
      </c>
      <c r="Z336" s="141" t="e">
        <f t="shared" si="224"/>
        <v>#N/A</v>
      </c>
      <c r="AA336" s="141" t="e">
        <f t="shared" si="225"/>
        <v>#N/A</v>
      </c>
      <c r="AB336" s="153" t="e">
        <f t="shared" si="226"/>
        <v>#N/A</v>
      </c>
      <c r="AC336" s="154" t="e">
        <f t="shared" si="227"/>
        <v>#N/A</v>
      </c>
      <c r="AD336" s="164" t="e">
        <f t="shared" si="228"/>
        <v>#N/A</v>
      </c>
      <c r="AE336" s="165" t="e">
        <f t="shared" si="229"/>
        <v>#N/A</v>
      </c>
      <c r="AF336" s="154" t="e">
        <f t="shared" si="230"/>
        <v>#N/A</v>
      </c>
      <c r="AG336" s="154" t="e">
        <f t="shared" si="231"/>
        <v>#N/A</v>
      </c>
      <c r="AH336" s="164" t="e">
        <f t="shared" si="232"/>
        <v>#N/A</v>
      </c>
      <c r="AI336" s="165" t="e">
        <f t="shared" si="233"/>
        <v>#N/A</v>
      </c>
      <c r="AJ336" s="154" t="e">
        <f t="shared" si="234"/>
        <v>#N/A</v>
      </c>
      <c r="AK336" s="154" t="e">
        <f t="shared" si="235"/>
        <v>#N/A</v>
      </c>
      <c r="AL336" s="164" t="e">
        <f t="shared" si="236"/>
        <v>#N/A</v>
      </c>
      <c r="AM336" s="165" t="e">
        <f t="shared" si="237"/>
        <v>#N/A</v>
      </c>
      <c r="AN336" s="154" t="e">
        <f t="shared" si="238"/>
        <v>#N/A</v>
      </c>
      <c r="AO336" s="155" t="e">
        <f t="shared" si="239"/>
        <v>#N/A</v>
      </c>
      <c r="AP336" s="153" t="e">
        <f t="shared" si="240"/>
        <v>#N/A</v>
      </c>
      <c r="AQ336" s="154" t="e">
        <f t="shared" si="241"/>
        <v>#N/A</v>
      </c>
      <c r="AR336" s="164" t="e">
        <f t="shared" si="242"/>
        <v>#N/A</v>
      </c>
      <c r="AS336" s="165" t="e">
        <f t="shared" si="243"/>
        <v>#N/A</v>
      </c>
      <c r="AT336" s="154" t="e">
        <f t="shared" si="244"/>
        <v>#N/A</v>
      </c>
      <c r="AU336" s="154" t="e">
        <f t="shared" si="245"/>
        <v>#N/A</v>
      </c>
      <c r="AV336" s="164" t="e">
        <f t="shared" si="246"/>
        <v>#N/A</v>
      </c>
      <c r="AW336" s="165" t="e">
        <f t="shared" si="247"/>
        <v>#N/A</v>
      </c>
      <c r="AX336" s="154" t="e">
        <f t="shared" si="248"/>
        <v>#N/A</v>
      </c>
      <c r="AY336" s="154" t="e">
        <f t="shared" si="249"/>
        <v>#N/A</v>
      </c>
      <c r="AZ336" s="164" t="e">
        <f t="shared" si="250"/>
        <v>#N/A</v>
      </c>
      <c r="BA336" s="165" t="e">
        <f t="shared" si="251"/>
        <v>#N/A</v>
      </c>
      <c r="BB336" s="154" t="e">
        <f t="shared" si="252"/>
        <v>#N/A</v>
      </c>
      <c r="BC336" s="155" t="e">
        <f t="shared" si="253"/>
        <v>#N/A</v>
      </c>
      <c r="BD336" s="153" t="e">
        <f t="shared" si="254"/>
        <v>#N/A</v>
      </c>
      <c r="BE336" s="154" t="e">
        <f t="shared" si="255"/>
        <v>#N/A</v>
      </c>
      <c r="BF336" s="164" t="e">
        <f t="shared" si="256"/>
        <v>#N/A</v>
      </c>
      <c r="BG336" s="165" t="e">
        <f t="shared" si="257"/>
        <v>#N/A</v>
      </c>
      <c r="BH336" s="154" t="e">
        <f t="shared" si="258"/>
        <v>#N/A</v>
      </c>
      <c r="BI336" s="154" t="e">
        <f t="shared" si="259"/>
        <v>#N/A</v>
      </c>
      <c r="BJ336" s="164" t="e">
        <f t="shared" si="260"/>
        <v>#N/A</v>
      </c>
      <c r="BK336" s="165" t="e">
        <f t="shared" si="261"/>
        <v>#N/A</v>
      </c>
      <c r="BL336" s="154" t="e">
        <f t="shared" si="262"/>
        <v>#N/A</v>
      </c>
      <c r="BM336" s="154" t="e">
        <f t="shared" si="263"/>
        <v>#N/A</v>
      </c>
      <c r="BN336" s="164" t="e">
        <f t="shared" si="264"/>
        <v>#N/A</v>
      </c>
      <c r="BO336" s="165" t="e">
        <f t="shared" si="265"/>
        <v>#N/A</v>
      </c>
      <c r="BP336" s="154" t="e">
        <f t="shared" si="266"/>
        <v>#N/A</v>
      </c>
      <c r="BQ336" s="155" t="e">
        <f t="shared" si="267"/>
        <v>#N/A</v>
      </c>
      <c r="BR336" s="153" t="e">
        <f t="shared" si="268"/>
        <v>#N/A</v>
      </c>
      <c r="BS336" s="154" t="e">
        <f t="shared" si="269"/>
        <v>#N/A</v>
      </c>
      <c r="BT336" s="164" t="e">
        <f t="shared" si="270"/>
        <v>#N/A</v>
      </c>
      <c r="BU336" s="165" t="e">
        <f t="shared" si="271"/>
        <v>#N/A</v>
      </c>
      <c r="BV336" s="154" t="e">
        <f t="shared" si="272"/>
        <v>#N/A</v>
      </c>
      <c r="BW336" s="154" t="e">
        <f t="shared" si="273"/>
        <v>#N/A</v>
      </c>
      <c r="BX336" s="164" t="e">
        <f t="shared" si="274"/>
        <v>#N/A</v>
      </c>
      <c r="BY336" s="165" t="e">
        <f t="shared" si="275"/>
        <v>#N/A</v>
      </c>
      <c r="BZ336" s="154" t="e">
        <f t="shared" si="276"/>
        <v>#N/A</v>
      </c>
      <c r="CA336" s="154" t="e">
        <f t="shared" si="277"/>
        <v>#N/A</v>
      </c>
      <c r="CB336" s="164" t="e">
        <f t="shared" si="278"/>
        <v>#N/A</v>
      </c>
      <c r="CC336" s="165" t="e">
        <f t="shared" si="279"/>
        <v>#N/A</v>
      </c>
      <c r="CD336" s="154" t="e">
        <f t="shared" si="280"/>
        <v>#N/A</v>
      </c>
      <c r="CE336" s="155" t="e">
        <f t="shared" si="281"/>
        <v>#N/A</v>
      </c>
    </row>
    <row r="337" spans="2:83" s="59" customFormat="1" hidden="1" x14ac:dyDescent="0.2">
      <c r="B337" s="59" t="e">
        <f t="shared" si="284"/>
        <v>#N/A</v>
      </c>
      <c r="C337" s="67" t="e">
        <f t="shared" si="282"/>
        <v>#N/A</v>
      </c>
      <c r="D337" s="67"/>
      <c r="E337" s="67" t="e">
        <f>IF(C337&lt;&gt;" ",$B$9, " ")</f>
        <v>#N/A</v>
      </c>
      <c r="F337" s="68" t="e">
        <f>IF(C337&lt;&gt;" ",((10.4394*(($C337^1.852)/(($B$59^1.852)*(VLOOKUP($B$17,'Hidden Data'!$A$4:$E$17,(IF($B$18="SCH 40",3,IF($B$18="SCH 80",4,5))))^4.8655))*$B$16))+IF($B$15&lt;2,0,(10.4394*((($C$19/100*$C337)^1.852)/(($B$59^1.852)*(VLOOKUP($B$20,'Hidden Data'!$A$4:$E$17,(IF($B$21="SCH 40",3,IF($B$21="SCH 80",4,5))))^4.8655))*$B$19)))+IF($B$15&lt;3,0,(10.4394*((($C$22/100*$C337)^1.852)/(($B$59^1.852)*(VLOOKUP($B$23,'Hidden Data'!$A$4:$E$17,(IF($B$24="SCH 40",3,IF($B$24="SCH 80",4,5))))^4.8655))*$B$22)))+K337+L337+M337+P337+Q337+R337+S337+T337)*(1+$B$42/100), " ")</f>
        <v>#N/A</v>
      </c>
      <c r="G337" s="68" t="e">
        <f t="shared" si="283"/>
        <v>#N/A</v>
      </c>
      <c r="H337" s="68"/>
      <c r="I337" s="68" t="e">
        <f t="shared" si="217"/>
        <v>#N/A</v>
      </c>
      <c r="J337" s="68" t="e">
        <f>IF(C337&lt;&gt;" ",IF($B$48="Spider Valve",($C337/448.83*(('Spider Valve Sizing'!$B$10^2*19.64*$B$60*SQRT($B$49))/'Spider Valve Sizing'!$B$25))^2/(2*$B$60^2*(PI()/4*('Spider Valve Sizing'!$B$10/12)^2)^2*32.2),0)," ")</f>
        <v>#N/A</v>
      </c>
      <c r="K337" s="68" t="e">
        <f>IF(C337&lt;&gt;" ",(IF($B$26="No",0,(10.4394*(((1/$B$27*$C337)^1.852)/(($B$59^1.852)*(VLOOKUP($B$29,'Hidden Data'!$A$4:$E$17,(IF($B$30="SCH 40",3,IF($B$30="SCH 80",4,5))))^4.8655))*($B$28/3)))))," ")</f>
        <v>#N/A</v>
      </c>
      <c r="L337" s="67" t="e">
        <f t="shared" si="218"/>
        <v>#N/A</v>
      </c>
      <c r="M337" s="67" t="e">
        <f t="shared" si="219"/>
        <v>#N/A</v>
      </c>
      <c r="N337" s="69">
        <f>IF($B$48="Low Pressure Pipe",(IF($C337&lt;&gt;" ",($B$50*$AC$564)," ")),IF($B$48="Spider Valve",(IF($C337&lt;&gt;" ",(($B$60*(PI()/4*'Spider Valve Sizing'!$B$10^2)/144*SQRT(2*32.2*$B$49))*448.83)/(('Spider Valve Sizing'!$B$10^2*19.64*$B$60*SQRT($B$49))/'Spider Valve Sizing'!$B$25)," ")),IF(AND(OR($B$48="Non-Pressurized",$B$48="force main")=TRUE,$C$49="yes"),$F$49,NA())))</f>
        <v>30</v>
      </c>
      <c r="O337" s="68" t="e">
        <f t="shared" si="220"/>
        <v>#N/A</v>
      </c>
      <c r="P337" s="68" t="e">
        <f>IF($C337&lt;&gt;" ",IF($A$34="",0,(10.4394*((($C337*$D$34/100)^1.852)/(($B$59^1.852)*(VLOOKUP($B$34,'Hidden Data'!$A$4:$E$17,(IF($B$18="SCH 40",3,IF($B$18="SCH 80",4,5))))^4.8655))*'Hidden Data'!$E$118)))," ")</f>
        <v>#N/A</v>
      </c>
      <c r="Q337" s="68" t="e">
        <f>IF($C337&lt;&gt;" ",IF($A$35="",0,(10.4394*((($C337*$D$35/100)^1.852)/(($B$59^1.852)*(VLOOKUP($B$35,'Hidden Data'!$A$4:$E$17,(IF($B$18="SCH 40",3,IF($B$18="SCH 80",4,5))))^4.8655))*'Hidden Data'!$E$119)))," ")</f>
        <v>#N/A</v>
      </c>
      <c r="R337" s="68" t="e">
        <f>IF($C337&lt;&gt;" ",IF($A$36="",0,(10.4394*((($C337*$D$36/100)^1.852)/(($B$59^1.852)*(VLOOKUP($B$36,'Hidden Data'!$A$4:$E$17,(IF($B$18="SCH 40",3,IF($B$18="SCH 80",4,5))))^4.8655))*'Hidden Data'!$E$120)))," ")</f>
        <v>#N/A</v>
      </c>
      <c r="S337" s="68" t="e">
        <f>IF($C337&lt;&gt;" ",IF($A$37="",0,(10.4394*((($C337*$D$37/100)^1.852)/(($B$59^1.852)*(VLOOKUP($B$37,'Hidden Data'!$A$4:$E$17,(IF($B$18="SCH 40",3,IF($B$18="SCH 80",4,5))))^4.8655))*'Hidden Data'!$E$121)))," ")</f>
        <v>#N/A</v>
      </c>
      <c r="T337" s="68" t="e">
        <f>IF($C337&lt;&gt;" ",IF($A$38="",0,(10.4394*((($C337*$D$38/100)^1.852)/(($B$59^1.852)*(VLOOKUP($B$38,'Hidden Data'!$A$4:$E$17,(IF($B$18="SCH 40",3,IF($B$18="SCH 80",4,5))))^4.8655))*'Hidden Data'!$E$122)))," ")</f>
        <v>#N/A</v>
      </c>
      <c r="U337" s="67" t="e">
        <f t="shared" si="221"/>
        <v>#N/A</v>
      </c>
      <c r="V337" s="175" t="e">
        <f t="shared" si="222"/>
        <v>#N/A</v>
      </c>
      <c r="W337" s="175" t="e">
        <f t="shared" si="223"/>
        <v>#N/A</v>
      </c>
      <c r="Z337" s="141" t="e">
        <f t="shared" si="224"/>
        <v>#N/A</v>
      </c>
      <c r="AA337" s="141" t="e">
        <f t="shared" si="225"/>
        <v>#N/A</v>
      </c>
      <c r="AB337" s="153" t="e">
        <f t="shared" si="226"/>
        <v>#N/A</v>
      </c>
      <c r="AC337" s="154" t="e">
        <f t="shared" si="227"/>
        <v>#N/A</v>
      </c>
      <c r="AD337" s="164" t="e">
        <f t="shared" si="228"/>
        <v>#N/A</v>
      </c>
      <c r="AE337" s="165" t="e">
        <f t="shared" si="229"/>
        <v>#N/A</v>
      </c>
      <c r="AF337" s="154" t="e">
        <f t="shared" si="230"/>
        <v>#N/A</v>
      </c>
      <c r="AG337" s="154" t="e">
        <f t="shared" si="231"/>
        <v>#N/A</v>
      </c>
      <c r="AH337" s="164" t="e">
        <f t="shared" si="232"/>
        <v>#N/A</v>
      </c>
      <c r="AI337" s="165" t="e">
        <f t="shared" si="233"/>
        <v>#N/A</v>
      </c>
      <c r="AJ337" s="154" t="e">
        <f t="shared" si="234"/>
        <v>#N/A</v>
      </c>
      <c r="AK337" s="154" t="e">
        <f t="shared" si="235"/>
        <v>#N/A</v>
      </c>
      <c r="AL337" s="164" t="e">
        <f t="shared" si="236"/>
        <v>#N/A</v>
      </c>
      <c r="AM337" s="165" t="e">
        <f t="shared" si="237"/>
        <v>#N/A</v>
      </c>
      <c r="AN337" s="154" t="e">
        <f t="shared" si="238"/>
        <v>#N/A</v>
      </c>
      <c r="AO337" s="155" t="e">
        <f t="shared" si="239"/>
        <v>#N/A</v>
      </c>
      <c r="AP337" s="153" t="e">
        <f t="shared" si="240"/>
        <v>#N/A</v>
      </c>
      <c r="AQ337" s="154" t="e">
        <f t="shared" si="241"/>
        <v>#N/A</v>
      </c>
      <c r="AR337" s="164" t="e">
        <f t="shared" si="242"/>
        <v>#N/A</v>
      </c>
      <c r="AS337" s="165" t="e">
        <f t="shared" si="243"/>
        <v>#N/A</v>
      </c>
      <c r="AT337" s="154" t="e">
        <f t="shared" si="244"/>
        <v>#N/A</v>
      </c>
      <c r="AU337" s="154" t="e">
        <f t="shared" si="245"/>
        <v>#N/A</v>
      </c>
      <c r="AV337" s="164" t="e">
        <f t="shared" si="246"/>
        <v>#N/A</v>
      </c>
      <c r="AW337" s="165" t="e">
        <f t="shared" si="247"/>
        <v>#N/A</v>
      </c>
      <c r="AX337" s="154" t="e">
        <f t="shared" si="248"/>
        <v>#N/A</v>
      </c>
      <c r="AY337" s="154" t="e">
        <f t="shared" si="249"/>
        <v>#N/A</v>
      </c>
      <c r="AZ337" s="164" t="e">
        <f t="shared" si="250"/>
        <v>#N/A</v>
      </c>
      <c r="BA337" s="165" t="e">
        <f t="shared" si="251"/>
        <v>#N/A</v>
      </c>
      <c r="BB337" s="154" t="e">
        <f t="shared" si="252"/>
        <v>#N/A</v>
      </c>
      <c r="BC337" s="155" t="e">
        <f t="shared" si="253"/>
        <v>#N/A</v>
      </c>
      <c r="BD337" s="153" t="e">
        <f t="shared" si="254"/>
        <v>#N/A</v>
      </c>
      <c r="BE337" s="154" t="e">
        <f t="shared" si="255"/>
        <v>#N/A</v>
      </c>
      <c r="BF337" s="164" t="e">
        <f t="shared" si="256"/>
        <v>#N/A</v>
      </c>
      <c r="BG337" s="165" t="e">
        <f t="shared" si="257"/>
        <v>#N/A</v>
      </c>
      <c r="BH337" s="154" t="e">
        <f t="shared" si="258"/>
        <v>#N/A</v>
      </c>
      <c r="BI337" s="154" t="e">
        <f t="shared" si="259"/>
        <v>#N/A</v>
      </c>
      <c r="BJ337" s="164" t="e">
        <f t="shared" si="260"/>
        <v>#N/A</v>
      </c>
      <c r="BK337" s="165" t="e">
        <f t="shared" si="261"/>
        <v>#N/A</v>
      </c>
      <c r="BL337" s="154" t="e">
        <f t="shared" si="262"/>
        <v>#N/A</v>
      </c>
      <c r="BM337" s="154" t="e">
        <f t="shared" si="263"/>
        <v>#N/A</v>
      </c>
      <c r="BN337" s="164" t="e">
        <f t="shared" si="264"/>
        <v>#N/A</v>
      </c>
      <c r="BO337" s="165" t="e">
        <f t="shared" si="265"/>
        <v>#N/A</v>
      </c>
      <c r="BP337" s="154" t="e">
        <f t="shared" si="266"/>
        <v>#N/A</v>
      </c>
      <c r="BQ337" s="155" t="e">
        <f t="shared" si="267"/>
        <v>#N/A</v>
      </c>
      <c r="BR337" s="153" t="e">
        <f t="shared" si="268"/>
        <v>#N/A</v>
      </c>
      <c r="BS337" s="154" t="e">
        <f t="shared" si="269"/>
        <v>#N/A</v>
      </c>
      <c r="BT337" s="164" t="e">
        <f t="shared" si="270"/>
        <v>#N/A</v>
      </c>
      <c r="BU337" s="165" t="e">
        <f t="shared" si="271"/>
        <v>#N/A</v>
      </c>
      <c r="BV337" s="154" t="e">
        <f t="shared" si="272"/>
        <v>#N/A</v>
      </c>
      <c r="BW337" s="154" t="e">
        <f t="shared" si="273"/>
        <v>#N/A</v>
      </c>
      <c r="BX337" s="164" t="e">
        <f t="shared" si="274"/>
        <v>#N/A</v>
      </c>
      <c r="BY337" s="165" t="e">
        <f t="shared" si="275"/>
        <v>#N/A</v>
      </c>
      <c r="BZ337" s="154" t="e">
        <f t="shared" si="276"/>
        <v>#N/A</v>
      </c>
      <c r="CA337" s="154" t="e">
        <f t="shared" si="277"/>
        <v>#N/A</v>
      </c>
      <c r="CB337" s="164" t="e">
        <f t="shared" si="278"/>
        <v>#N/A</v>
      </c>
      <c r="CC337" s="165" t="e">
        <f t="shared" si="279"/>
        <v>#N/A</v>
      </c>
      <c r="CD337" s="154" t="e">
        <f t="shared" si="280"/>
        <v>#N/A</v>
      </c>
      <c r="CE337" s="155" t="e">
        <f t="shared" si="281"/>
        <v>#N/A</v>
      </c>
    </row>
    <row r="338" spans="2:83" s="59" customFormat="1" hidden="1" x14ac:dyDescent="0.2">
      <c r="B338" s="59" t="e">
        <f t="shared" si="284"/>
        <v>#N/A</v>
      </c>
      <c r="C338" s="67" t="e">
        <f t="shared" si="282"/>
        <v>#N/A</v>
      </c>
      <c r="D338" s="67"/>
      <c r="E338" s="67" t="e">
        <f>IF(C338&lt;&gt;" ",$B$9, " ")</f>
        <v>#N/A</v>
      </c>
      <c r="F338" s="68" t="e">
        <f>IF(C338&lt;&gt;" ",((10.4394*(($C338^1.852)/(($B$59^1.852)*(VLOOKUP($B$17,'Hidden Data'!$A$4:$E$17,(IF($B$18="SCH 40",3,IF($B$18="SCH 80",4,5))))^4.8655))*$B$16))+IF($B$15&lt;2,0,(10.4394*((($C$19/100*$C338)^1.852)/(($B$59^1.852)*(VLOOKUP($B$20,'Hidden Data'!$A$4:$E$17,(IF($B$21="SCH 40",3,IF($B$21="SCH 80",4,5))))^4.8655))*$B$19)))+IF($B$15&lt;3,0,(10.4394*((($C$22/100*$C338)^1.852)/(($B$59^1.852)*(VLOOKUP($B$23,'Hidden Data'!$A$4:$E$17,(IF($B$24="SCH 40",3,IF($B$24="SCH 80",4,5))))^4.8655))*$B$22)))+K338+L338+M338+P338+Q338+R338+S338+T338)*(1+$B$42/100), " ")</f>
        <v>#N/A</v>
      </c>
      <c r="G338" s="68" t="e">
        <f t="shared" si="283"/>
        <v>#N/A</v>
      </c>
      <c r="H338" s="68"/>
      <c r="I338" s="68" t="e">
        <f t="shared" si="217"/>
        <v>#N/A</v>
      </c>
      <c r="J338" s="68" t="e">
        <f>IF(C338&lt;&gt;" ",IF($B$48="Spider Valve",($C338/448.83*(('Spider Valve Sizing'!$B$10^2*19.64*$B$60*SQRT($B$49))/'Spider Valve Sizing'!$B$25))^2/(2*$B$60^2*(PI()/4*('Spider Valve Sizing'!$B$10/12)^2)^2*32.2),0)," ")</f>
        <v>#N/A</v>
      </c>
      <c r="K338" s="68" t="e">
        <f>IF(C338&lt;&gt;" ",(IF($B$26="No",0,(10.4394*(((1/$B$27*$C338)^1.852)/(($B$59^1.852)*(VLOOKUP($B$29,'Hidden Data'!$A$4:$E$17,(IF($B$30="SCH 40",3,IF($B$30="SCH 80",4,5))))^4.8655))*($B$28/3)))))," ")</f>
        <v>#N/A</v>
      </c>
      <c r="L338" s="67" t="e">
        <f t="shared" si="218"/>
        <v>#N/A</v>
      </c>
      <c r="M338" s="67" t="e">
        <f t="shared" si="219"/>
        <v>#N/A</v>
      </c>
      <c r="N338" s="69">
        <f>IF($B$48="Low Pressure Pipe",(IF($C338&lt;&gt;" ",($B$50*$AC$564)," ")),IF($B$48="Spider Valve",(IF($C338&lt;&gt;" ",(($B$60*(PI()/4*'Spider Valve Sizing'!$B$10^2)/144*SQRT(2*32.2*$B$49))*448.83)/(('Spider Valve Sizing'!$B$10^2*19.64*$B$60*SQRT($B$49))/'Spider Valve Sizing'!$B$25)," ")),IF(AND(OR($B$48="Non-Pressurized",$B$48="force main")=TRUE,$C$49="yes"),$F$49,NA())))</f>
        <v>30</v>
      </c>
      <c r="O338" s="68" t="e">
        <f t="shared" si="220"/>
        <v>#N/A</v>
      </c>
      <c r="P338" s="68" t="e">
        <f>IF($C338&lt;&gt;" ",IF($A$34="",0,(10.4394*((($C338*$D$34/100)^1.852)/(($B$59^1.852)*(VLOOKUP($B$34,'Hidden Data'!$A$4:$E$17,(IF($B$18="SCH 40",3,IF($B$18="SCH 80",4,5))))^4.8655))*'Hidden Data'!$E$118)))," ")</f>
        <v>#N/A</v>
      </c>
      <c r="Q338" s="68" t="e">
        <f>IF($C338&lt;&gt;" ",IF($A$35="",0,(10.4394*((($C338*$D$35/100)^1.852)/(($B$59^1.852)*(VLOOKUP($B$35,'Hidden Data'!$A$4:$E$17,(IF($B$18="SCH 40",3,IF($B$18="SCH 80",4,5))))^4.8655))*'Hidden Data'!$E$119)))," ")</f>
        <v>#N/A</v>
      </c>
      <c r="R338" s="68" t="e">
        <f>IF($C338&lt;&gt;" ",IF($A$36="",0,(10.4394*((($C338*$D$36/100)^1.852)/(($B$59^1.852)*(VLOOKUP($B$36,'Hidden Data'!$A$4:$E$17,(IF($B$18="SCH 40",3,IF($B$18="SCH 80",4,5))))^4.8655))*'Hidden Data'!$E$120)))," ")</f>
        <v>#N/A</v>
      </c>
      <c r="S338" s="68" t="e">
        <f>IF($C338&lt;&gt;" ",IF($A$37="",0,(10.4394*((($C338*$D$37/100)^1.852)/(($B$59^1.852)*(VLOOKUP($B$37,'Hidden Data'!$A$4:$E$17,(IF($B$18="SCH 40",3,IF($B$18="SCH 80",4,5))))^4.8655))*'Hidden Data'!$E$121)))," ")</f>
        <v>#N/A</v>
      </c>
      <c r="T338" s="68" t="e">
        <f>IF($C338&lt;&gt;" ",IF($A$38="",0,(10.4394*((($C338*$D$38/100)^1.852)/(($B$59^1.852)*(VLOOKUP($B$38,'Hidden Data'!$A$4:$E$17,(IF($B$18="SCH 40",3,IF($B$18="SCH 80",4,5))))^4.8655))*'Hidden Data'!$E$122)))," ")</f>
        <v>#N/A</v>
      </c>
      <c r="U338" s="67" t="e">
        <f t="shared" si="221"/>
        <v>#N/A</v>
      </c>
      <c r="V338" s="175" t="e">
        <f t="shared" si="222"/>
        <v>#N/A</v>
      </c>
      <c r="W338" s="175" t="e">
        <f t="shared" si="223"/>
        <v>#N/A</v>
      </c>
      <c r="Z338" s="141" t="e">
        <f t="shared" si="224"/>
        <v>#N/A</v>
      </c>
      <c r="AA338" s="141" t="e">
        <f t="shared" si="225"/>
        <v>#N/A</v>
      </c>
      <c r="AB338" s="153" t="e">
        <f t="shared" si="226"/>
        <v>#N/A</v>
      </c>
      <c r="AC338" s="154" t="e">
        <f t="shared" si="227"/>
        <v>#N/A</v>
      </c>
      <c r="AD338" s="164" t="e">
        <f t="shared" si="228"/>
        <v>#N/A</v>
      </c>
      <c r="AE338" s="165" t="e">
        <f t="shared" si="229"/>
        <v>#N/A</v>
      </c>
      <c r="AF338" s="154" t="e">
        <f t="shared" si="230"/>
        <v>#N/A</v>
      </c>
      <c r="AG338" s="154" t="e">
        <f t="shared" si="231"/>
        <v>#N/A</v>
      </c>
      <c r="AH338" s="164" t="e">
        <f t="shared" si="232"/>
        <v>#N/A</v>
      </c>
      <c r="AI338" s="165" t="e">
        <f t="shared" si="233"/>
        <v>#N/A</v>
      </c>
      <c r="AJ338" s="154" t="e">
        <f t="shared" si="234"/>
        <v>#N/A</v>
      </c>
      <c r="AK338" s="154" t="e">
        <f t="shared" si="235"/>
        <v>#N/A</v>
      </c>
      <c r="AL338" s="164" t="e">
        <f t="shared" si="236"/>
        <v>#N/A</v>
      </c>
      <c r="AM338" s="165" t="e">
        <f t="shared" si="237"/>
        <v>#N/A</v>
      </c>
      <c r="AN338" s="154" t="e">
        <f t="shared" si="238"/>
        <v>#N/A</v>
      </c>
      <c r="AO338" s="155" t="e">
        <f t="shared" si="239"/>
        <v>#N/A</v>
      </c>
      <c r="AP338" s="153" t="e">
        <f t="shared" si="240"/>
        <v>#N/A</v>
      </c>
      <c r="AQ338" s="154" t="e">
        <f t="shared" si="241"/>
        <v>#N/A</v>
      </c>
      <c r="AR338" s="164" t="e">
        <f t="shared" si="242"/>
        <v>#N/A</v>
      </c>
      <c r="AS338" s="165" t="e">
        <f t="shared" si="243"/>
        <v>#N/A</v>
      </c>
      <c r="AT338" s="154" t="e">
        <f t="shared" si="244"/>
        <v>#N/A</v>
      </c>
      <c r="AU338" s="154" t="e">
        <f t="shared" si="245"/>
        <v>#N/A</v>
      </c>
      <c r="AV338" s="164" t="e">
        <f t="shared" si="246"/>
        <v>#N/A</v>
      </c>
      <c r="AW338" s="165" t="e">
        <f t="shared" si="247"/>
        <v>#N/A</v>
      </c>
      <c r="AX338" s="154" t="e">
        <f t="shared" si="248"/>
        <v>#N/A</v>
      </c>
      <c r="AY338" s="154" t="e">
        <f t="shared" si="249"/>
        <v>#N/A</v>
      </c>
      <c r="AZ338" s="164" t="e">
        <f t="shared" si="250"/>
        <v>#N/A</v>
      </c>
      <c r="BA338" s="165" t="e">
        <f t="shared" si="251"/>
        <v>#N/A</v>
      </c>
      <c r="BB338" s="154" t="e">
        <f t="shared" si="252"/>
        <v>#N/A</v>
      </c>
      <c r="BC338" s="155" t="e">
        <f t="shared" si="253"/>
        <v>#N/A</v>
      </c>
      <c r="BD338" s="153" t="e">
        <f t="shared" si="254"/>
        <v>#N/A</v>
      </c>
      <c r="BE338" s="154" t="e">
        <f t="shared" si="255"/>
        <v>#N/A</v>
      </c>
      <c r="BF338" s="164" t="e">
        <f t="shared" si="256"/>
        <v>#N/A</v>
      </c>
      <c r="BG338" s="165" t="e">
        <f t="shared" si="257"/>
        <v>#N/A</v>
      </c>
      <c r="BH338" s="154" t="e">
        <f t="shared" si="258"/>
        <v>#N/A</v>
      </c>
      <c r="BI338" s="154" t="e">
        <f t="shared" si="259"/>
        <v>#N/A</v>
      </c>
      <c r="BJ338" s="164" t="e">
        <f t="shared" si="260"/>
        <v>#N/A</v>
      </c>
      <c r="BK338" s="165" t="e">
        <f t="shared" si="261"/>
        <v>#N/A</v>
      </c>
      <c r="BL338" s="154" t="e">
        <f t="shared" si="262"/>
        <v>#N/A</v>
      </c>
      <c r="BM338" s="154" t="e">
        <f t="shared" si="263"/>
        <v>#N/A</v>
      </c>
      <c r="BN338" s="164" t="e">
        <f t="shared" si="264"/>
        <v>#N/A</v>
      </c>
      <c r="BO338" s="165" t="e">
        <f t="shared" si="265"/>
        <v>#N/A</v>
      </c>
      <c r="BP338" s="154" t="e">
        <f t="shared" si="266"/>
        <v>#N/A</v>
      </c>
      <c r="BQ338" s="155" t="e">
        <f t="shared" si="267"/>
        <v>#N/A</v>
      </c>
      <c r="BR338" s="153" t="e">
        <f t="shared" si="268"/>
        <v>#N/A</v>
      </c>
      <c r="BS338" s="154" t="e">
        <f t="shared" si="269"/>
        <v>#N/A</v>
      </c>
      <c r="BT338" s="164" t="e">
        <f t="shared" si="270"/>
        <v>#N/A</v>
      </c>
      <c r="BU338" s="165" t="e">
        <f t="shared" si="271"/>
        <v>#N/A</v>
      </c>
      <c r="BV338" s="154" t="e">
        <f t="shared" si="272"/>
        <v>#N/A</v>
      </c>
      <c r="BW338" s="154" t="e">
        <f t="shared" si="273"/>
        <v>#N/A</v>
      </c>
      <c r="BX338" s="164" t="e">
        <f t="shared" si="274"/>
        <v>#N/A</v>
      </c>
      <c r="BY338" s="165" t="e">
        <f t="shared" si="275"/>
        <v>#N/A</v>
      </c>
      <c r="BZ338" s="154" t="e">
        <f t="shared" si="276"/>
        <v>#N/A</v>
      </c>
      <c r="CA338" s="154" t="e">
        <f t="shared" si="277"/>
        <v>#N/A</v>
      </c>
      <c r="CB338" s="164" t="e">
        <f t="shared" si="278"/>
        <v>#N/A</v>
      </c>
      <c r="CC338" s="165" t="e">
        <f t="shared" si="279"/>
        <v>#N/A</v>
      </c>
      <c r="CD338" s="154" t="e">
        <f t="shared" si="280"/>
        <v>#N/A</v>
      </c>
      <c r="CE338" s="155" t="e">
        <f t="shared" si="281"/>
        <v>#N/A</v>
      </c>
    </row>
    <row r="339" spans="2:83" s="59" customFormat="1" hidden="1" x14ac:dyDescent="0.2">
      <c r="B339" s="59" t="e">
        <f t="shared" si="284"/>
        <v>#N/A</v>
      </c>
      <c r="C339" s="67" t="e">
        <f t="shared" si="282"/>
        <v>#N/A</v>
      </c>
      <c r="D339" s="67"/>
      <c r="E339" s="67" t="e">
        <f>IF(C339&lt;&gt;" ",$B$9, " ")</f>
        <v>#N/A</v>
      </c>
      <c r="F339" s="68" t="e">
        <f>IF(C339&lt;&gt;" ",((10.4394*(($C339^1.852)/(($B$59^1.852)*(VLOOKUP($B$17,'Hidden Data'!$A$4:$E$17,(IF($B$18="SCH 40",3,IF($B$18="SCH 80",4,5))))^4.8655))*$B$16))+IF($B$15&lt;2,0,(10.4394*((($C$19/100*$C339)^1.852)/(($B$59^1.852)*(VLOOKUP($B$20,'Hidden Data'!$A$4:$E$17,(IF($B$21="SCH 40",3,IF($B$21="SCH 80",4,5))))^4.8655))*$B$19)))+IF($B$15&lt;3,0,(10.4394*((($C$22/100*$C339)^1.852)/(($B$59^1.852)*(VLOOKUP($B$23,'Hidden Data'!$A$4:$E$17,(IF($B$24="SCH 40",3,IF($B$24="SCH 80",4,5))))^4.8655))*$B$22)))+K339+L339+M339+P339+Q339+R339+S339+T339)*(1+$B$42/100), " ")</f>
        <v>#N/A</v>
      </c>
      <c r="G339" s="68" t="e">
        <f t="shared" si="283"/>
        <v>#N/A</v>
      </c>
      <c r="H339" s="68"/>
      <c r="I339" s="68" t="e">
        <f t="shared" si="217"/>
        <v>#N/A</v>
      </c>
      <c r="J339" s="68" t="e">
        <f>IF(C339&lt;&gt;" ",IF($B$48="Spider Valve",($C339/448.83*(('Spider Valve Sizing'!$B$10^2*19.64*$B$60*SQRT($B$49))/'Spider Valve Sizing'!$B$25))^2/(2*$B$60^2*(PI()/4*('Spider Valve Sizing'!$B$10/12)^2)^2*32.2),0)," ")</f>
        <v>#N/A</v>
      </c>
      <c r="K339" s="68" t="e">
        <f>IF(C339&lt;&gt;" ",(IF($B$26="No",0,(10.4394*(((1/$B$27*$C339)^1.852)/(($B$59^1.852)*(VLOOKUP($B$29,'Hidden Data'!$A$4:$E$17,(IF($B$30="SCH 40",3,IF($B$30="SCH 80",4,5))))^4.8655))*($B$28/3)))))," ")</f>
        <v>#N/A</v>
      </c>
      <c r="L339" s="67" t="e">
        <f t="shared" si="218"/>
        <v>#N/A</v>
      </c>
      <c r="M339" s="67" t="e">
        <f t="shared" si="219"/>
        <v>#N/A</v>
      </c>
      <c r="N339" s="69">
        <f>IF($B$48="Low Pressure Pipe",(IF($C339&lt;&gt;" ",($B$50*$AC$564)," ")),IF($B$48="Spider Valve",(IF($C339&lt;&gt;" ",(($B$60*(PI()/4*'Spider Valve Sizing'!$B$10^2)/144*SQRT(2*32.2*$B$49))*448.83)/(('Spider Valve Sizing'!$B$10^2*19.64*$B$60*SQRT($B$49))/'Spider Valve Sizing'!$B$25)," ")),IF(AND(OR($B$48="Non-Pressurized",$B$48="force main")=TRUE,$C$49="yes"),$F$49,NA())))</f>
        <v>30</v>
      </c>
      <c r="O339" s="68" t="e">
        <f t="shared" si="220"/>
        <v>#N/A</v>
      </c>
      <c r="P339" s="68" t="e">
        <f>IF($C339&lt;&gt;" ",IF($A$34="",0,(10.4394*((($C339*$D$34/100)^1.852)/(($B$59^1.852)*(VLOOKUP($B$34,'Hidden Data'!$A$4:$E$17,(IF($B$18="SCH 40",3,IF($B$18="SCH 80",4,5))))^4.8655))*'Hidden Data'!$E$118)))," ")</f>
        <v>#N/A</v>
      </c>
      <c r="Q339" s="68" t="e">
        <f>IF($C339&lt;&gt;" ",IF($A$35="",0,(10.4394*((($C339*$D$35/100)^1.852)/(($B$59^1.852)*(VLOOKUP($B$35,'Hidden Data'!$A$4:$E$17,(IF($B$18="SCH 40",3,IF($B$18="SCH 80",4,5))))^4.8655))*'Hidden Data'!$E$119)))," ")</f>
        <v>#N/A</v>
      </c>
      <c r="R339" s="68" t="e">
        <f>IF($C339&lt;&gt;" ",IF($A$36="",0,(10.4394*((($C339*$D$36/100)^1.852)/(($B$59^1.852)*(VLOOKUP($B$36,'Hidden Data'!$A$4:$E$17,(IF($B$18="SCH 40",3,IF($B$18="SCH 80",4,5))))^4.8655))*'Hidden Data'!$E$120)))," ")</f>
        <v>#N/A</v>
      </c>
      <c r="S339" s="68" t="e">
        <f>IF($C339&lt;&gt;" ",IF($A$37="",0,(10.4394*((($C339*$D$37/100)^1.852)/(($B$59^1.852)*(VLOOKUP($B$37,'Hidden Data'!$A$4:$E$17,(IF($B$18="SCH 40",3,IF($B$18="SCH 80",4,5))))^4.8655))*'Hidden Data'!$E$121)))," ")</f>
        <v>#N/A</v>
      </c>
      <c r="T339" s="68" t="e">
        <f>IF($C339&lt;&gt;" ",IF($A$38="",0,(10.4394*((($C339*$D$38/100)^1.852)/(($B$59^1.852)*(VLOOKUP($B$38,'Hidden Data'!$A$4:$E$17,(IF($B$18="SCH 40",3,IF($B$18="SCH 80",4,5))))^4.8655))*'Hidden Data'!$E$122)))," ")</f>
        <v>#N/A</v>
      </c>
      <c r="U339" s="67" t="e">
        <f t="shared" si="221"/>
        <v>#N/A</v>
      </c>
      <c r="V339" s="175" t="e">
        <f t="shared" si="222"/>
        <v>#N/A</v>
      </c>
      <c r="W339" s="175" t="e">
        <f t="shared" si="223"/>
        <v>#N/A</v>
      </c>
      <c r="Z339" s="141" t="e">
        <f t="shared" si="224"/>
        <v>#N/A</v>
      </c>
      <c r="AA339" s="141" t="e">
        <f t="shared" si="225"/>
        <v>#N/A</v>
      </c>
      <c r="AB339" s="153" t="e">
        <f t="shared" si="226"/>
        <v>#N/A</v>
      </c>
      <c r="AC339" s="154" t="e">
        <f t="shared" si="227"/>
        <v>#N/A</v>
      </c>
      <c r="AD339" s="164" t="e">
        <f t="shared" si="228"/>
        <v>#N/A</v>
      </c>
      <c r="AE339" s="165" t="e">
        <f t="shared" si="229"/>
        <v>#N/A</v>
      </c>
      <c r="AF339" s="154" t="e">
        <f t="shared" si="230"/>
        <v>#N/A</v>
      </c>
      <c r="AG339" s="154" t="e">
        <f t="shared" si="231"/>
        <v>#N/A</v>
      </c>
      <c r="AH339" s="164" t="e">
        <f t="shared" si="232"/>
        <v>#N/A</v>
      </c>
      <c r="AI339" s="165" t="e">
        <f t="shared" si="233"/>
        <v>#N/A</v>
      </c>
      <c r="AJ339" s="154" t="e">
        <f t="shared" si="234"/>
        <v>#N/A</v>
      </c>
      <c r="AK339" s="154" t="e">
        <f t="shared" si="235"/>
        <v>#N/A</v>
      </c>
      <c r="AL339" s="164" t="e">
        <f t="shared" si="236"/>
        <v>#N/A</v>
      </c>
      <c r="AM339" s="165" t="e">
        <f t="shared" si="237"/>
        <v>#N/A</v>
      </c>
      <c r="AN339" s="154" t="e">
        <f t="shared" si="238"/>
        <v>#N/A</v>
      </c>
      <c r="AO339" s="155" t="e">
        <f t="shared" si="239"/>
        <v>#N/A</v>
      </c>
      <c r="AP339" s="153" t="e">
        <f t="shared" si="240"/>
        <v>#N/A</v>
      </c>
      <c r="AQ339" s="154" t="e">
        <f t="shared" si="241"/>
        <v>#N/A</v>
      </c>
      <c r="AR339" s="164" t="e">
        <f t="shared" si="242"/>
        <v>#N/A</v>
      </c>
      <c r="AS339" s="165" t="e">
        <f t="shared" si="243"/>
        <v>#N/A</v>
      </c>
      <c r="AT339" s="154" t="e">
        <f t="shared" si="244"/>
        <v>#N/A</v>
      </c>
      <c r="AU339" s="154" t="e">
        <f t="shared" si="245"/>
        <v>#N/A</v>
      </c>
      <c r="AV339" s="164" t="e">
        <f t="shared" si="246"/>
        <v>#N/A</v>
      </c>
      <c r="AW339" s="165" t="e">
        <f t="shared" si="247"/>
        <v>#N/A</v>
      </c>
      <c r="AX339" s="154" t="e">
        <f t="shared" si="248"/>
        <v>#N/A</v>
      </c>
      <c r="AY339" s="154" t="e">
        <f t="shared" si="249"/>
        <v>#N/A</v>
      </c>
      <c r="AZ339" s="164" t="e">
        <f t="shared" si="250"/>
        <v>#N/A</v>
      </c>
      <c r="BA339" s="165" t="e">
        <f t="shared" si="251"/>
        <v>#N/A</v>
      </c>
      <c r="BB339" s="154" t="e">
        <f t="shared" si="252"/>
        <v>#N/A</v>
      </c>
      <c r="BC339" s="155" t="e">
        <f t="shared" si="253"/>
        <v>#N/A</v>
      </c>
      <c r="BD339" s="153" t="e">
        <f t="shared" si="254"/>
        <v>#N/A</v>
      </c>
      <c r="BE339" s="154" t="e">
        <f t="shared" si="255"/>
        <v>#N/A</v>
      </c>
      <c r="BF339" s="164" t="e">
        <f t="shared" si="256"/>
        <v>#N/A</v>
      </c>
      <c r="BG339" s="165" t="e">
        <f t="shared" si="257"/>
        <v>#N/A</v>
      </c>
      <c r="BH339" s="154" t="e">
        <f t="shared" si="258"/>
        <v>#N/A</v>
      </c>
      <c r="BI339" s="154" t="e">
        <f t="shared" si="259"/>
        <v>#N/A</v>
      </c>
      <c r="BJ339" s="164" t="e">
        <f t="shared" si="260"/>
        <v>#N/A</v>
      </c>
      <c r="BK339" s="165" t="e">
        <f t="shared" si="261"/>
        <v>#N/A</v>
      </c>
      <c r="BL339" s="154" t="e">
        <f t="shared" si="262"/>
        <v>#N/A</v>
      </c>
      <c r="BM339" s="154" t="e">
        <f t="shared" si="263"/>
        <v>#N/A</v>
      </c>
      <c r="BN339" s="164" t="e">
        <f t="shared" si="264"/>
        <v>#N/A</v>
      </c>
      <c r="BO339" s="165" t="e">
        <f t="shared" si="265"/>
        <v>#N/A</v>
      </c>
      <c r="BP339" s="154" t="e">
        <f t="shared" si="266"/>
        <v>#N/A</v>
      </c>
      <c r="BQ339" s="155" t="e">
        <f t="shared" si="267"/>
        <v>#N/A</v>
      </c>
      <c r="BR339" s="153" t="e">
        <f t="shared" si="268"/>
        <v>#N/A</v>
      </c>
      <c r="BS339" s="154" t="e">
        <f t="shared" si="269"/>
        <v>#N/A</v>
      </c>
      <c r="BT339" s="164" t="e">
        <f t="shared" si="270"/>
        <v>#N/A</v>
      </c>
      <c r="BU339" s="165" t="e">
        <f t="shared" si="271"/>
        <v>#N/A</v>
      </c>
      <c r="BV339" s="154" t="e">
        <f t="shared" si="272"/>
        <v>#N/A</v>
      </c>
      <c r="BW339" s="154" t="e">
        <f t="shared" si="273"/>
        <v>#N/A</v>
      </c>
      <c r="BX339" s="164" t="e">
        <f t="shared" si="274"/>
        <v>#N/A</v>
      </c>
      <c r="BY339" s="165" t="e">
        <f t="shared" si="275"/>
        <v>#N/A</v>
      </c>
      <c r="BZ339" s="154" t="e">
        <f t="shared" si="276"/>
        <v>#N/A</v>
      </c>
      <c r="CA339" s="154" t="e">
        <f t="shared" si="277"/>
        <v>#N/A</v>
      </c>
      <c r="CB339" s="164" t="e">
        <f t="shared" si="278"/>
        <v>#N/A</v>
      </c>
      <c r="CC339" s="165" t="e">
        <f t="shared" si="279"/>
        <v>#N/A</v>
      </c>
      <c r="CD339" s="154" t="e">
        <f t="shared" si="280"/>
        <v>#N/A</v>
      </c>
      <c r="CE339" s="155" t="e">
        <f t="shared" si="281"/>
        <v>#N/A</v>
      </c>
    </row>
    <row r="340" spans="2:83" s="59" customFormat="1" hidden="1" x14ac:dyDescent="0.2">
      <c r="B340" s="59" t="e">
        <f t="shared" si="284"/>
        <v>#N/A</v>
      </c>
      <c r="C340" s="67" t="e">
        <f t="shared" si="282"/>
        <v>#N/A</v>
      </c>
      <c r="D340" s="67"/>
      <c r="E340" s="67" t="e">
        <f>IF(C340&lt;&gt;" ",$B$9, " ")</f>
        <v>#N/A</v>
      </c>
      <c r="F340" s="68" t="e">
        <f>IF(C340&lt;&gt;" ",((10.4394*(($C340^1.852)/(($B$59^1.852)*(VLOOKUP($B$17,'Hidden Data'!$A$4:$E$17,(IF($B$18="SCH 40",3,IF($B$18="SCH 80",4,5))))^4.8655))*$B$16))+IF($B$15&lt;2,0,(10.4394*((($C$19/100*$C340)^1.852)/(($B$59^1.852)*(VLOOKUP($B$20,'Hidden Data'!$A$4:$E$17,(IF($B$21="SCH 40",3,IF($B$21="SCH 80",4,5))))^4.8655))*$B$19)))+IF($B$15&lt;3,0,(10.4394*((($C$22/100*$C340)^1.852)/(($B$59^1.852)*(VLOOKUP($B$23,'Hidden Data'!$A$4:$E$17,(IF($B$24="SCH 40",3,IF($B$24="SCH 80",4,5))))^4.8655))*$B$22)))+K340+L340+M340+P340+Q340+R340+S340+T340)*(1+$B$42/100), " ")</f>
        <v>#N/A</v>
      </c>
      <c r="G340" s="68" t="e">
        <f t="shared" si="283"/>
        <v>#N/A</v>
      </c>
      <c r="H340" s="68"/>
      <c r="I340" s="68" t="e">
        <f t="shared" si="217"/>
        <v>#N/A</v>
      </c>
      <c r="J340" s="68" t="e">
        <f>IF(C340&lt;&gt;" ",IF($B$48="Spider Valve",($C340/448.83*(('Spider Valve Sizing'!$B$10^2*19.64*$B$60*SQRT($B$49))/'Spider Valve Sizing'!$B$25))^2/(2*$B$60^2*(PI()/4*('Spider Valve Sizing'!$B$10/12)^2)^2*32.2),0)," ")</f>
        <v>#N/A</v>
      </c>
      <c r="K340" s="68" t="e">
        <f>IF(C340&lt;&gt;" ",(IF($B$26="No",0,(10.4394*(((1/$B$27*$C340)^1.852)/(($B$59^1.852)*(VLOOKUP($B$29,'Hidden Data'!$A$4:$E$17,(IF($B$30="SCH 40",3,IF($B$30="SCH 80",4,5))))^4.8655))*($B$28/3)))))," ")</f>
        <v>#N/A</v>
      </c>
      <c r="L340" s="67" t="e">
        <f t="shared" si="218"/>
        <v>#N/A</v>
      </c>
      <c r="M340" s="67" t="e">
        <f t="shared" si="219"/>
        <v>#N/A</v>
      </c>
      <c r="N340" s="69">
        <f>IF($B$48="Low Pressure Pipe",(IF($C340&lt;&gt;" ",($B$50*$AC$564)," ")),IF($B$48="Spider Valve",(IF($C340&lt;&gt;" ",(($B$60*(PI()/4*'Spider Valve Sizing'!$B$10^2)/144*SQRT(2*32.2*$B$49))*448.83)/(('Spider Valve Sizing'!$B$10^2*19.64*$B$60*SQRT($B$49))/'Spider Valve Sizing'!$B$25)," ")),IF(AND(OR($B$48="Non-Pressurized",$B$48="force main")=TRUE,$C$49="yes"),$F$49,NA())))</f>
        <v>30</v>
      </c>
      <c r="O340" s="68" t="e">
        <f t="shared" si="220"/>
        <v>#N/A</v>
      </c>
      <c r="P340" s="68" t="e">
        <f>IF($C340&lt;&gt;" ",IF($A$34="",0,(10.4394*((($C340*$D$34/100)^1.852)/(($B$59^1.852)*(VLOOKUP($B$34,'Hidden Data'!$A$4:$E$17,(IF($B$18="SCH 40",3,IF($B$18="SCH 80",4,5))))^4.8655))*'Hidden Data'!$E$118)))," ")</f>
        <v>#N/A</v>
      </c>
      <c r="Q340" s="68" t="e">
        <f>IF($C340&lt;&gt;" ",IF($A$35="",0,(10.4394*((($C340*$D$35/100)^1.852)/(($B$59^1.852)*(VLOOKUP($B$35,'Hidden Data'!$A$4:$E$17,(IF($B$18="SCH 40",3,IF($B$18="SCH 80",4,5))))^4.8655))*'Hidden Data'!$E$119)))," ")</f>
        <v>#N/A</v>
      </c>
      <c r="R340" s="68" t="e">
        <f>IF($C340&lt;&gt;" ",IF($A$36="",0,(10.4394*((($C340*$D$36/100)^1.852)/(($B$59^1.852)*(VLOOKUP($B$36,'Hidden Data'!$A$4:$E$17,(IF($B$18="SCH 40",3,IF($B$18="SCH 80",4,5))))^4.8655))*'Hidden Data'!$E$120)))," ")</f>
        <v>#N/A</v>
      </c>
      <c r="S340" s="68" t="e">
        <f>IF($C340&lt;&gt;" ",IF($A$37="",0,(10.4394*((($C340*$D$37/100)^1.852)/(($B$59^1.852)*(VLOOKUP($B$37,'Hidden Data'!$A$4:$E$17,(IF($B$18="SCH 40",3,IF($B$18="SCH 80",4,5))))^4.8655))*'Hidden Data'!$E$121)))," ")</f>
        <v>#N/A</v>
      </c>
      <c r="T340" s="68" t="e">
        <f>IF($C340&lt;&gt;" ",IF($A$38="",0,(10.4394*((($C340*$D$38/100)^1.852)/(($B$59^1.852)*(VLOOKUP($B$38,'Hidden Data'!$A$4:$E$17,(IF($B$18="SCH 40",3,IF($B$18="SCH 80",4,5))))^4.8655))*'Hidden Data'!$E$122)))," ")</f>
        <v>#N/A</v>
      </c>
      <c r="U340" s="67" t="e">
        <f t="shared" si="221"/>
        <v>#N/A</v>
      </c>
      <c r="V340" s="175" t="e">
        <f t="shared" si="222"/>
        <v>#N/A</v>
      </c>
      <c r="W340" s="175" t="e">
        <f t="shared" si="223"/>
        <v>#N/A</v>
      </c>
      <c r="Z340" s="141" t="e">
        <f t="shared" si="224"/>
        <v>#N/A</v>
      </c>
      <c r="AA340" s="141" t="e">
        <f t="shared" si="225"/>
        <v>#N/A</v>
      </c>
      <c r="AB340" s="153" t="e">
        <f t="shared" si="226"/>
        <v>#N/A</v>
      </c>
      <c r="AC340" s="154" t="e">
        <f t="shared" si="227"/>
        <v>#N/A</v>
      </c>
      <c r="AD340" s="164" t="e">
        <f t="shared" si="228"/>
        <v>#N/A</v>
      </c>
      <c r="AE340" s="165" t="e">
        <f t="shared" si="229"/>
        <v>#N/A</v>
      </c>
      <c r="AF340" s="154" t="e">
        <f t="shared" si="230"/>
        <v>#N/A</v>
      </c>
      <c r="AG340" s="154" t="e">
        <f t="shared" si="231"/>
        <v>#N/A</v>
      </c>
      <c r="AH340" s="164" t="e">
        <f t="shared" si="232"/>
        <v>#N/A</v>
      </c>
      <c r="AI340" s="165" t="e">
        <f t="shared" si="233"/>
        <v>#N/A</v>
      </c>
      <c r="AJ340" s="154" t="e">
        <f t="shared" si="234"/>
        <v>#N/A</v>
      </c>
      <c r="AK340" s="154" t="e">
        <f t="shared" si="235"/>
        <v>#N/A</v>
      </c>
      <c r="AL340" s="164" t="e">
        <f t="shared" si="236"/>
        <v>#N/A</v>
      </c>
      <c r="AM340" s="165" t="e">
        <f t="shared" si="237"/>
        <v>#N/A</v>
      </c>
      <c r="AN340" s="154" t="e">
        <f t="shared" si="238"/>
        <v>#N/A</v>
      </c>
      <c r="AO340" s="155" t="e">
        <f t="shared" si="239"/>
        <v>#N/A</v>
      </c>
      <c r="AP340" s="153" t="e">
        <f t="shared" si="240"/>
        <v>#N/A</v>
      </c>
      <c r="AQ340" s="154" t="e">
        <f t="shared" si="241"/>
        <v>#N/A</v>
      </c>
      <c r="AR340" s="164" t="e">
        <f t="shared" si="242"/>
        <v>#N/A</v>
      </c>
      <c r="AS340" s="165" t="e">
        <f t="shared" si="243"/>
        <v>#N/A</v>
      </c>
      <c r="AT340" s="154" t="e">
        <f t="shared" si="244"/>
        <v>#N/A</v>
      </c>
      <c r="AU340" s="154" t="e">
        <f t="shared" si="245"/>
        <v>#N/A</v>
      </c>
      <c r="AV340" s="164" t="e">
        <f t="shared" si="246"/>
        <v>#N/A</v>
      </c>
      <c r="AW340" s="165" t="e">
        <f t="shared" si="247"/>
        <v>#N/A</v>
      </c>
      <c r="AX340" s="154" t="e">
        <f t="shared" si="248"/>
        <v>#N/A</v>
      </c>
      <c r="AY340" s="154" t="e">
        <f t="shared" si="249"/>
        <v>#N/A</v>
      </c>
      <c r="AZ340" s="164" t="e">
        <f t="shared" si="250"/>
        <v>#N/A</v>
      </c>
      <c r="BA340" s="165" t="e">
        <f t="shared" si="251"/>
        <v>#N/A</v>
      </c>
      <c r="BB340" s="154" t="e">
        <f t="shared" si="252"/>
        <v>#N/A</v>
      </c>
      <c r="BC340" s="155" t="e">
        <f t="shared" si="253"/>
        <v>#N/A</v>
      </c>
      <c r="BD340" s="153" t="e">
        <f t="shared" si="254"/>
        <v>#N/A</v>
      </c>
      <c r="BE340" s="154" t="e">
        <f t="shared" si="255"/>
        <v>#N/A</v>
      </c>
      <c r="BF340" s="164" t="e">
        <f t="shared" si="256"/>
        <v>#N/A</v>
      </c>
      <c r="BG340" s="165" t="e">
        <f t="shared" si="257"/>
        <v>#N/A</v>
      </c>
      <c r="BH340" s="154" t="e">
        <f t="shared" si="258"/>
        <v>#N/A</v>
      </c>
      <c r="BI340" s="154" t="e">
        <f t="shared" si="259"/>
        <v>#N/A</v>
      </c>
      <c r="BJ340" s="164" t="e">
        <f t="shared" si="260"/>
        <v>#N/A</v>
      </c>
      <c r="BK340" s="165" t="e">
        <f t="shared" si="261"/>
        <v>#N/A</v>
      </c>
      <c r="BL340" s="154" t="e">
        <f t="shared" si="262"/>
        <v>#N/A</v>
      </c>
      <c r="BM340" s="154" t="e">
        <f t="shared" si="263"/>
        <v>#N/A</v>
      </c>
      <c r="BN340" s="164" t="e">
        <f t="shared" si="264"/>
        <v>#N/A</v>
      </c>
      <c r="BO340" s="165" t="e">
        <f t="shared" si="265"/>
        <v>#N/A</v>
      </c>
      <c r="BP340" s="154" t="e">
        <f t="shared" si="266"/>
        <v>#N/A</v>
      </c>
      <c r="BQ340" s="155" t="e">
        <f t="shared" si="267"/>
        <v>#N/A</v>
      </c>
      <c r="BR340" s="153" t="e">
        <f t="shared" si="268"/>
        <v>#N/A</v>
      </c>
      <c r="BS340" s="154" t="e">
        <f t="shared" si="269"/>
        <v>#N/A</v>
      </c>
      <c r="BT340" s="164" t="e">
        <f t="shared" si="270"/>
        <v>#N/A</v>
      </c>
      <c r="BU340" s="165" t="e">
        <f t="shared" si="271"/>
        <v>#N/A</v>
      </c>
      <c r="BV340" s="154" t="e">
        <f t="shared" si="272"/>
        <v>#N/A</v>
      </c>
      <c r="BW340" s="154" t="e">
        <f t="shared" si="273"/>
        <v>#N/A</v>
      </c>
      <c r="BX340" s="164" t="e">
        <f t="shared" si="274"/>
        <v>#N/A</v>
      </c>
      <c r="BY340" s="165" t="e">
        <f t="shared" si="275"/>
        <v>#N/A</v>
      </c>
      <c r="BZ340" s="154" t="e">
        <f t="shared" si="276"/>
        <v>#N/A</v>
      </c>
      <c r="CA340" s="154" t="e">
        <f t="shared" si="277"/>
        <v>#N/A</v>
      </c>
      <c r="CB340" s="164" t="e">
        <f t="shared" si="278"/>
        <v>#N/A</v>
      </c>
      <c r="CC340" s="165" t="e">
        <f t="shared" si="279"/>
        <v>#N/A</v>
      </c>
      <c r="CD340" s="154" t="e">
        <f t="shared" si="280"/>
        <v>#N/A</v>
      </c>
      <c r="CE340" s="155" t="e">
        <f t="shared" si="281"/>
        <v>#N/A</v>
      </c>
    </row>
    <row r="341" spans="2:83" s="59" customFormat="1" hidden="1" x14ac:dyDescent="0.2">
      <c r="B341" s="59" t="e">
        <f t="shared" si="284"/>
        <v>#N/A</v>
      </c>
      <c r="C341" s="67" t="e">
        <f t="shared" si="282"/>
        <v>#N/A</v>
      </c>
      <c r="D341" s="67"/>
      <c r="E341" s="67" t="e">
        <f>IF(C341&lt;&gt;" ",$B$9, " ")</f>
        <v>#N/A</v>
      </c>
      <c r="F341" s="68" t="e">
        <f>IF(C341&lt;&gt;" ",((10.4394*(($C341^1.852)/(($B$59^1.852)*(VLOOKUP($B$17,'Hidden Data'!$A$4:$E$17,(IF($B$18="SCH 40",3,IF($B$18="SCH 80",4,5))))^4.8655))*$B$16))+IF($B$15&lt;2,0,(10.4394*((($C$19/100*$C341)^1.852)/(($B$59^1.852)*(VLOOKUP($B$20,'Hidden Data'!$A$4:$E$17,(IF($B$21="SCH 40",3,IF($B$21="SCH 80",4,5))))^4.8655))*$B$19)))+IF($B$15&lt;3,0,(10.4394*((($C$22/100*$C341)^1.852)/(($B$59^1.852)*(VLOOKUP($B$23,'Hidden Data'!$A$4:$E$17,(IF($B$24="SCH 40",3,IF($B$24="SCH 80",4,5))))^4.8655))*$B$22)))+K341+L341+M341+P341+Q341+R341+S341+T341)*(1+$B$42/100), " ")</f>
        <v>#N/A</v>
      </c>
      <c r="G341" s="68" t="e">
        <f t="shared" si="283"/>
        <v>#N/A</v>
      </c>
      <c r="H341" s="68"/>
      <c r="I341" s="68" t="e">
        <f t="shared" si="217"/>
        <v>#N/A</v>
      </c>
      <c r="J341" s="68" t="e">
        <f>IF(C341&lt;&gt;" ",IF($B$48="Spider Valve",($C341/448.83*(('Spider Valve Sizing'!$B$10^2*19.64*$B$60*SQRT($B$49))/'Spider Valve Sizing'!$B$25))^2/(2*$B$60^2*(PI()/4*('Spider Valve Sizing'!$B$10/12)^2)^2*32.2),0)," ")</f>
        <v>#N/A</v>
      </c>
      <c r="K341" s="68" t="e">
        <f>IF(C341&lt;&gt;" ",(IF($B$26="No",0,(10.4394*(((1/$B$27*$C341)^1.852)/(($B$59^1.852)*(VLOOKUP($B$29,'Hidden Data'!$A$4:$E$17,(IF($B$30="SCH 40",3,IF($B$30="SCH 80",4,5))))^4.8655))*($B$28/3)))))," ")</f>
        <v>#N/A</v>
      </c>
      <c r="L341" s="67" t="e">
        <f t="shared" si="218"/>
        <v>#N/A</v>
      </c>
      <c r="M341" s="67" t="e">
        <f t="shared" si="219"/>
        <v>#N/A</v>
      </c>
      <c r="N341" s="69">
        <f>IF($B$48="Low Pressure Pipe",(IF($C341&lt;&gt;" ",($B$50*$AC$564)," ")),IF($B$48="Spider Valve",(IF($C341&lt;&gt;" ",(($B$60*(PI()/4*'Spider Valve Sizing'!$B$10^2)/144*SQRT(2*32.2*$B$49))*448.83)/(('Spider Valve Sizing'!$B$10^2*19.64*$B$60*SQRT($B$49))/'Spider Valve Sizing'!$B$25)," ")),IF(AND(OR($B$48="Non-Pressurized",$B$48="force main")=TRUE,$C$49="yes"),$F$49,NA())))</f>
        <v>30</v>
      </c>
      <c r="O341" s="68" t="e">
        <f t="shared" si="220"/>
        <v>#N/A</v>
      </c>
      <c r="P341" s="68" t="e">
        <f>IF($C341&lt;&gt;" ",IF($A$34="",0,(10.4394*((($C341*$D$34/100)^1.852)/(($B$59^1.852)*(VLOOKUP($B$34,'Hidden Data'!$A$4:$E$17,(IF($B$18="SCH 40",3,IF($B$18="SCH 80",4,5))))^4.8655))*'Hidden Data'!$E$118)))," ")</f>
        <v>#N/A</v>
      </c>
      <c r="Q341" s="68" t="e">
        <f>IF($C341&lt;&gt;" ",IF($A$35="",0,(10.4394*((($C341*$D$35/100)^1.852)/(($B$59^1.852)*(VLOOKUP($B$35,'Hidden Data'!$A$4:$E$17,(IF($B$18="SCH 40",3,IF($B$18="SCH 80",4,5))))^4.8655))*'Hidden Data'!$E$119)))," ")</f>
        <v>#N/A</v>
      </c>
      <c r="R341" s="68" t="e">
        <f>IF($C341&lt;&gt;" ",IF($A$36="",0,(10.4394*((($C341*$D$36/100)^1.852)/(($B$59^1.852)*(VLOOKUP($B$36,'Hidden Data'!$A$4:$E$17,(IF($B$18="SCH 40",3,IF($B$18="SCH 80",4,5))))^4.8655))*'Hidden Data'!$E$120)))," ")</f>
        <v>#N/A</v>
      </c>
      <c r="S341" s="68" t="e">
        <f>IF($C341&lt;&gt;" ",IF($A$37="",0,(10.4394*((($C341*$D$37/100)^1.852)/(($B$59^1.852)*(VLOOKUP($B$37,'Hidden Data'!$A$4:$E$17,(IF($B$18="SCH 40",3,IF($B$18="SCH 80",4,5))))^4.8655))*'Hidden Data'!$E$121)))," ")</f>
        <v>#N/A</v>
      </c>
      <c r="T341" s="68" t="e">
        <f>IF($C341&lt;&gt;" ",IF($A$38="",0,(10.4394*((($C341*$D$38/100)^1.852)/(($B$59^1.852)*(VLOOKUP($B$38,'Hidden Data'!$A$4:$E$17,(IF($B$18="SCH 40",3,IF($B$18="SCH 80",4,5))))^4.8655))*'Hidden Data'!$E$122)))," ")</f>
        <v>#N/A</v>
      </c>
      <c r="U341" s="67" t="e">
        <f t="shared" si="221"/>
        <v>#N/A</v>
      </c>
      <c r="V341" s="175" t="e">
        <f t="shared" si="222"/>
        <v>#N/A</v>
      </c>
      <c r="W341" s="175" t="e">
        <f t="shared" si="223"/>
        <v>#N/A</v>
      </c>
      <c r="Z341" s="141" t="e">
        <f t="shared" si="224"/>
        <v>#N/A</v>
      </c>
      <c r="AA341" s="141" t="e">
        <f t="shared" si="225"/>
        <v>#N/A</v>
      </c>
      <c r="AB341" s="153" t="e">
        <f t="shared" si="226"/>
        <v>#N/A</v>
      </c>
      <c r="AC341" s="154" t="e">
        <f t="shared" si="227"/>
        <v>#N/A</v>
      </c>
      <c r="AD341" s="164" t="e">
        <f t="shared" si="228"/>
        <v>#N/A</v>
      </c>
      <c r="AE341" s="165" t="e">
        <f t="shared" si="229"/>
        <v>#N/A</v>
      </c>
      <c r="AF341" s="154" t="e">
        <f t="shared" si="230"/>
        <v>#N/A</v>
      </c>
      <c r="AG341" s="154" t="e">
        <f t="shared" si="231"/>
        <v>#N/A</v>
      </c>
      <c r="AH341" s="164" t="e">
        <f t="shared" si="232"/>
        <v>#N/A</v>
      </c>
      <c r="AI341" s="165" t="e">
        <f t="shared" si="233"/>
        <v>#N/A</v>
      </c>
      <c r="AJ341" s="154" t="e">
        <f t="shared" si="234"/>
        <v>#N/A</v>
      </c>
      <c r="AK341" s="154" t="e">
        <f t="shared" si="235"/>
        <v>#N/A</v>
      </c>
      <c r="AL341" s="164" t="e">
        <f t="shared" si="236"/>
        <v>#N/A</v>
      </c>
      <c r="AM341" s="165" t="e">
        <f t="shared" si="237"/>
        <v>#N/A</v>
      </c>
      <c r="AN341" s="154" t="e">
        <f t="shared" si="238"/>
        <v>#N/A</v>
      </c>
      <c r="AO341" s="155" t="e">
        <f t="shared" si="239"/>
        <v>#N/A</v>
      </c>
      <c r="AP341" s="153" t="e">
        <f t="shared" si="240"/>
        <v>#N/A</v>
      </c>
      <c r="AQ341" s="154" t="e">
        <f t="shared" si="241"/>
        <v>#N/A</v>
      </c>
      <c r="AR341" s="164" t="e">
        <f t="shared" si="242"/>
        <v>#N/A</v>
      </c>
      <c r="AS341" s="165" t="e">
        <f t="shared" si="243"/>
        <v>#N/A</v>
      </c>
      <c r="AT341" s="154" t="e">
        <f t="shared" si="244"/>
        <v>#N/A</v>
      </c>
      <c r="AU341" s="154" t="e">
        <f t="shared" si="245"/>
        <v>#N/A</v>
      </c>
      <c r="AV341" s="164" t="e">
        <f t="shared" si="246"/>
        <v>#N/A</v>
      </c>
      <c r="AW341" s="165" t="e">
        <f t="shared" si="247"/>
        <v>#N/A</v>
      </c>
      <c r="AX341" s="154" t="e">
        <f t="shared" si="248"/>
        <v>#N/A</v>
      </c>
      <c r="AY341" s="154" t="e">
        <f t="shared" si="249"/>
        <v>#N/A</v>
      </c>
      <c r="AZ341" s="164" t="e">
        <f t="shared" si="250"/>
        <v>#N/A</v>
      </c>
      <c r="BA341" s="165" t="e">
        <f t="shared" si="251"/>
        <v>#N/A</v>
      </c>
      <c r="BB341" s="154" t="e">
        <f t="shared" si="252"/>
        <v>#N/A</v>
      </c>
      <c r="BC341" s="155" t="e">
        <f t="shared" si="253"/>
        <v>#N/A</v>
      </c>
      <c r="BD341" s="153" t="e">
        <f t="shared" si="254"/>
        <v>#N/A</v>
      </c>
      <c r="BE341" s="154" t="e">
        <f t="shared" si="255"/>
        <v>#N/A</v>
      </c>
      <c r="BF341" s="164" t="e">
        <f t="shared" si="256"/>
        <v>#N/A</v>
      </c>
      <c r="BG341" s="165" t="e">
        <f t="shared" si="257"/>
        <v>#N/A</v>
      </c>
      <c r="BH341" s="154" t="e">
        <f t="shared" si="258"/>
        <v>#N/A</v>
      </c>
      <c r="BI341" s="154" t="e">
        <f t="shared" si="259"/>
        <v>#N/A</v>
      </c>
      <c r="BJ341" s="164" t="e">
        <f t="shared" si="260"/>
        <v>#N/A</v>
      </c>
      <c r="BK341" s="165" t="e">
        <f t="shared" si="261"/>
        <v>#N/A</v>
      </c>
      <c r="BL341" s="154" t="e">
        <f t="shared" si="262"/>
        <v>#N/A</v>
      </c>
      <c r="BM341" s="154" t="e">
        <f t="shared" si="263"/>
        <v>#N/A</v>
      </c>
      <c r="BN341" s="164" t="e">
        <f t="shared" si="264"/>
        <v>#N/A</v>
      </c>
      <c r="BO341" s="165" t="e">
        <f t="shared" si="265"/>
        <v>#N/A</v>
      </c>
      <c r="BP341" s="154" t="e">
        <f t="shared" si="266"/>
        <v>#N/A</v>
      </c>
      <c r="BQ341" s="155" t="e">
        <f t="shared" si="267"/>
        <v>#N/A</v>
      </c>
      <c r="BR341" s="153" t="e">
        <f t="shared" si="268"/>
        <v>#N/A</v>
      </c>
      <c r="BS341" s="154" t="e">
        <f t="shared" si="269"/>
        <v>#N/A</v>
      </c>
      <c r="BT341" s="164" t="e">
        <f t="shared" si="270"/>
        <v>#N/A</v>
      </c>
      <c r="BU341" s="165" t="e">
        <f t="shared" si="271"/>
        <v>#N/A</v>
      </c>
      <c r="BV341" s="154" t="e">
        <f t="shared" si="272"/>
        <v>#N/A</v>
      </c>
      <c r="BW341" s="154" t="e">
        <f t="shared" si="273"/>
        <v>#N/A</v>
      </c>
      <c r="BX341" s="164" t="e">
        <f t="shared" si="274"/>
        <v>#N/A</v>
      </c>
      <c r="BY341" s="165" t="e">
        <f t="shared" si="275"/>
        <v>#N/A</v>
      </c>
      <c r="BZ341" s="154" t="e">
        <f t="shared" si="276"/>
        <v>#N/A</v>
      </c>
      <c r="CA341" s="154" t="e">
        <f t="shared" si="277"/>
        <v>#N/A</v>
      </c>
      <c r="CB341" s="164" t="e">
        <f t="shared" si="278"/>
        <v>#N/A</v>
      </c>
      <c r="CC341" s="165" t="e">
        <f t="shared" si="279"/>
        <v>#N/A</v>
      </c>
      <c r="CD341" s="154" t="e">
        <f t="shared" si="280"/>
        <v>#N/A</v>
      </c>
      <c r="CE341" s="155" t="e">
        <f t="shared" si="281"/>
        <v>#N/A</v>
      </c>
    </row>
    <row r="342" spans="2:83" s="59" customFormat="1" hidden="1" x14ac:dyDescent="0.2">
      <c r="B342" s="59" t="e">
        <f t="shared" si="284"/>
        <v>#N/A</v>
      </c>
      <c r="C342" s="67" t="e">
        <f t="shared" si="282"/>
        <v>#N/A</v>
      </c>
      <c r="D342" s="67"/>
      <c r="E342" s="67" t="e">
        <f>IF(C342&lt;&gt;" ",$B$9, " ")</f>
        <v>#N/A</v>
      </c>
      <c r="F342" s="68" t="e">
        <f>IF(C342&lt;&gt;" ",((10.4394*(($C342^1.852)/(($B$59^1.852)*(VLOOKUP($B$17,'Hidden Data'!$A$4:$E$17,(IF($B$18="SCH 40",3,IF($B$18="SCH 80",4,5))))^4.8655))*$B$16))+IF($B$15&lt;2,0,(10.4394*((($C$19/100*$C342)^1.852)/(($B$59^1.852)*(VLOOKUP($B$20,'Hidden Data'!$A$4:$E$17,(IF($B$21="SCH 40",3,IF($B$21="SCH 80",4,5))))^4.8655))*$B$19)))+IF($B$15&lt;3,0,(10.4394*((($C$22/100*$C342)^1.852)/(($B$59^1.852)*(VLOOKUP($B$23,'Hidden Data'!$A$4:$E$17,(IF($B$24="SCH 40",3,IF($B$24="SCH 80",4,5))))^4.8655))*$B$22)))+K342+L342+M342+P342+Q342+R342+S342+T342)*(1+$B$42/100), " ")</f>
        <v>#N/A</v>
      </c>
      <c r="G342" s="68" t="e">
        <f t="shared" si="283"/>
        <v>#N/A</v>
      </c>
      <c r="H342" s="68"/>
      <c r="I342" s="68" t="e">
        <f t="shared" si="217"/>
        <v>#N/A</v>
      </c>
      <c r="J342" s="68" t="e">
        <f>IF(C342&lt;&gt;" ",IF($B$48="Spider Valve",($C342/448.83*(('Spider Valve Sizing'!$B$10^2*19.64*$B$60*SQRT($B$49))/'Spider Valve Sizing'!$B$25))^2/(2*$B$60^2*(PI()/4*('Spider Valve Sizing'!$B$10/12)^2)^2*32.2),0)," ")</f>
        <v>#N/A</v>
      </c>
      <c r="K342" s="68" t="e">
        <f>IF(C342&lt;&gt;" ",(IF($B$26="No",0,(10.4394*(((1/$B$27*$C342)^1.852)/(($B$59^1.852)*(VLOOKUP($B$29,'Hidden Data'!$A$4:$E$17,(IF($B$30="SCH 40",3,IF($B$30="SCH 80",4,5))))^4.8655))*($B$28/3)))))," ")</f>
        <v>#N/A</v>
      </c>
      <c r="L342" s="67" t="e">
        <f t="shared" si="218"/>
        <v>#N/A</v>
      </c>
      <c r="M342" s="67" t="e">
        <f t="shared" si="219"/>
        <v>#N/A</v>
      </c>
      <c r="N342" s="69">
        <f>IF($B$48="Low Pressure Pipe",(IF($C342&lt;&gt;" ",($B$50*$AC$564)," ")),IF($B$48="Spider Valve",(IF($C342&lt;&gt;" ",(($B$60*(PI()/4*'Spider Valve Sizing'!$B$10^2)/144*SQRT(2*32.2*$B$49))*448.83)/(('Spider Valve Sizing'!$B$10^2*19.64*$B$60*SQRT($B$49))/'Spider Valve Sizing'!$B$25)," ")),IF(AND(OR($B$48="Non-Pressurized",$B$48="force main")=TRUE,$C$49="yes"),$F$49,NA())))</f>
        <v>30</v>
      </c>
      <c r="O342" s="68" t="e">
        <f t="shared" si="220"/>
        <v>#N/A</v>
      </c>
      <c r="P342" s="68" t="e">
        <f>IF($C342&lt;&gt;" ",IF($A$34="",0,(10.4394*((($C342*$D$34/100)^1.852)/(($B$59^1.852)*(VLOOKUP($B$34,'Hidden Data'!$A$4:$E$17,(IF($B$18="SCH 40",3,IF($B$18="SCH 80",4,5))))^4.8655))*'Hidden Data'!$E$118)))," ")</f>
        <v>#N/A</v>
      </c>
      <c r="Q342" s="68" t="e">
        <f>IF($C342&lt;&gt;" ",IF($A$35="",0,(10.4394*((($C342*$D$35/100)^1.852)/(($B$59^1.852)*(VLOOKUP($B$35,'Hidden Data'!$A$4:$E$17,(IF($B$18="SCH 40",3,IF($B$18="SCH 80",4,5))))^4.8655))*'Hidden Data'!$E$119)))," ")</f>
        <v>#N/A</v>
      </c>
      <c r="R342" s="68" t="e">
        <f>IF($C342&lt;&gt;" ",IF($A$36="",0,(10.4394*((($C342*$D$36/100)^1.852)/(($B$59^1.852)*(VLOOKUP($B$36,'Hidden Data'!$A$4:$E$17,(IF($B$18="SCH 40",3,IF($B$18="SCH 80",4,5))))^4.8655))*'Hidden Data'!$E$120)))," ")</f>
        <v>#N/A</v>
      </c>
      <c r="S342" s="68" t="e">
        <f>IF($C342&lt;&gt;" ",IF($A$37="",0,(10.4394*((($C342*$D$37/100)^1.852)/(($B$59^1.852)*(VLOOKUP($B$37,'Hidden Data'!$A$4:$E$17,(IF($B$18="SCH 40",3,IF($B$18="SCH 80",4,5))))^4.8655))*'Hidden Data'!$E$121)))," ")</f>
        <v>#N/A</v>
      </c>
      <c r="T342" s="68" t="e">
        <f>IF($C342&lt;&gt;" ",IF($A$38="",0,(10.4394*((($C342*$D$38/100)^1.852)/(($B$59^1.852)*(VLOOKUP($B$38,'Hidden Data'!$A$4:$E$17,(IF($B$18="SCH 40",3,IF($B$18="SCH 80",4,5))))^4.8655))*'Hidden Data'!$E$122)))," ")</f>
        <v>#N/A</v>
      </c>
      <c r="U342" s="67" t="e">
        <f t="shared" si="221"/>
        <v>#N/A</v>
      </c>
      <c r="V342" s="175" t="e">
        <f t="shared" si="222"/>
        <v>#N/A</v>
      </c>
      <c r="W342" s="175" t="e">
        <f t="shared" si="223"/>
        <v>#N/A</v>
      </c>
      <c r="Z342" s="141" t="e">
        <f t="shared" si="224"/>
        <v>#N/A</v>
      </c>
      <c r="AA342" s="141" t="e">
        <f t="shared" si="225"/>
        <v>#N/A</v>
      </c>
      <c r="AB342" s="153" t="e">
        <f t="shared" si="226"/>
        <v>#N/A</v>
      </c>
      <c r="AC342" s="154" t="e">
        <f t="shared" si="227"/>
        <v>#N/A</v>
      </c>
      <c r="AD342" s="164" t="e">
        <f t="shared" si="228"/>
        <v>#N/A</v>
      </c>
      <c r="AE342" s="165" t="e">
        <f t="shared" si="229"/>
        <v>#N/A</v>
      </c>
      <c r="AF342" s="154" t="e">
        <f t="shared" si="230"/>
        <v>#N/A</v>
      </c>
      <c r="AG342" s="154" t="e">
        <f t="shared" si="231"/>
        <v>#N/A</v>
      </c>
      <c r="AH342" s="164" t="e">
        <f t="shared" si="232"/>
        <v>#N/A</v>
      </c>
      <c r="AI342" s="165" t="e">
        <f t="shared" si="233"/>
        <v>#N/A</v>
      </c>
      <c r="AJ342" s="154" t="e">
        <f t="shared" si="234"/>
        <v>#N/A</v>
      </c>
      <c r="AK342" s="154" t="e">
        <f t="shared" si="235"/>
        <v>#N/A</v>
      </c>
      <c r="AL342" s="164" t="e">
        <f t="shared" si="236"/>
        <v>#N/A</v>
      </c>
      <c r="AM342" s="165" t="e">
        <f t="shared" si="237"/>
        <v>#N/A</v>
      </c>
      <c r="AN342" s="154" t="e">
        <f t="shared" si="238"/>
        <v>#N/A</v>
      </c>
      <c r="AO342" s="155" t="e">
        <f t="shared" si="239"/>
        <v>#N/A</v>
      </c>
      <c r="AP342" s="153" t="e">
        <f t="shared" si="240"/>
        <v>#N/A</v>
      </c>
      <c r="AQ342" s="154" t="e">
        <f t="shared" si="241"/>
        <v>#N/A</v>
      </c>
      <c r="AR342" s="164" t="e">
        <f t="shared" si="242"/>
        <v>#N/A</v>
      </c>
      <c r="AS342" s="165" t="e">
        <f t="shared" si="243"/>
        <v>#N/A</v>
      </c>
      <c r="AT342" s="154" t="e">
        <f t="shared" si="244"/>
        <v>#N/A</v>
      </c>
      <c r="AU342" s="154" t="e">
        <f t="shared" si="245"/>
        <v>#N/A</v>
      </c>
      <c r="AV342" s="164" t="e">
        <f t="shared" si="246"/>
        <v>#N/A</v>
      </c>
      <c r="AW342" s="165" t="e">
        <f t="shared" si="247"/>
        <v>#N/A</v>
      </c>
      <c r="AX342" s="154" t="e">
        <f t="shared" si="248"/>
        <v>#N/A</v>
      </c>
      <c r="AY342" s="154" t="e">
        <f t="shared" si="249"/>
        <v>#N/A</v>
      </c>
      <c r="AZ342" s="164" t="e">
        <f t="shared" si="250"/>
        <v>#N/A</v>
      </c>
      <c r="BA342" s="165" t="e">
        <f t="shared" si="251"/>
        <v>#N/A</v>
      </c>
      <c r="BB342" s="154" t="e">
        <f t="shared" si="252"/>
        <v>#N/A</v>
      </c>
      <c r="BC342" s="155" t="e">
        <f t="shared" si="253"/>
        <v>#N/A</v>
      </c>
      <c r="BD342" s="153" t="e">
        <f t="shared" si="254"/>
        <v>#N/A</v>
      </c>
      <c r="BE342" s="154" t="e">
        <f t="shared" si="255"/>
        <v>#N/A</v>
      </c>
      <c r="BF342" s="164" t="e">
        <f t="shared" si="256"/>
        <v>#N/A</v>
      </c>
      <c r="BG342" s="165" t="e">
        <f t="shared" si="257"/>
        <v>#N/A</v>
      </c>
      <c r="BH342" s="154" t="e">
        <f t="shared" si="258"/>
        <v>#N/A</v>
      </c>
      <c r="BI342" s="154" t="e">
        <f t="shared" si="259"/>
        <v>#N/A</v>
      </c>
      <c r="BJ342" s="164" t="e">
        <f t="shared" si="260"/>
        <v>#N/A</v>
      </c>
      <c r="BK342" s="165" t="e">
        <f t="shared" si="261"/>
        <v>#N/A</v>
      </c>
      <c r="BL342" s="154" t="e">
        <f t="shared" si="262"/>
        <v>#N/A</v>
      </c>
      <c r="BM342" s="154" t="e">
        <f t="shared" si="263"/>
        <v>#N/A</v>
      </c>
      <c r="BN342" s="164" t="e">
        <f t="shared" si="264"/>
        <v>#N/A</v>
      </c>
      <c r="BO342" s="165" t="e">
        <f t="shared" si="265"/>
        <v>#N/A</v>
      </c>
      <c r="BP342" s="154" t="e">
        <f t="shared" si="266"/>
        <v>#N/A</v>
      </c>
      <c r="BQ342" s="155" t="e">
        <f t="shared" si="267"/>
        <v>#N/A</v>
      </c>
      <c r="BR342" s="153" t="e">
        <f t="shared" si="268"/>
        <v>#N/A</v>
      </c>
      <c r="BS342" s="154" t="e">
        <f t="shared" si="269"/>
        <v>#N/A</v>
      </c>
      <c r="BT342" s="164" t="e">
        <f t="shared" si="270"/>
        <v>#N/A</v>
      </c>
      <c r="BU342" s="165" t="e">
        <f t="shared" si="271"/>
        <v>#N/A</v>
      </c>
      <c r="BV342" s="154" t="e">
        <f t="shared" si="272"/>
        <v>#N/A</v>
      </c>
      <c r="BW342" s="154" t="e">
        <f t="shared" si="273"/>
        <v>#N/A</v>
      </c>
      <c r="BX342" s="164" t="e">
        <f t="shared" si="274"/>
        <v>#N/A</v>
      </c>
      <c r="BY342" s="165" t="e">
        <f t="shared" si="275"/>
        <v>#N/A</v>
      </c>
      <c r="BZ342" s="154" t="e">
        <f t="shared" si="276"/>
        <v>#N/A</v>
      </c>
      <c r="CA342" s="154" t="e">
        <f t="shared" si="277"/>
        <v>#N/A</v>
      </c>
      <c r="CB342" s="164" t="e">
        <f t="shared" si="278"/>
        <v>#N/A</v>
      </c>
      <c r="CC342" s="165" t="e">
        <f t="shared" si="279"/>
        <v>#N/A</v>
      </c>
      <c r="CD342" s="154" t="e">
        <f t="shared" si="280"/>
        <v>#N/A</v>
      </c>
      <c r="CE342" s="155" t="e">
        <f t="shared" si="281"/>
        <v>#N/A</v>
      </c>
    </row>
    <row r="343" spans="2:83" s="59" customFormat="1" hidden="1" x14ac:dyDescent="0.2">
      <c r="B343" s="59" t="e">
        <f t="shared" si="284"/>
        <v>#N/A</v>
      </c>
      <c r="C343" s="67" t="e">
        <f t="shared" si="282"/>
        <v>#N/A</v>
      </c>
      <c r="D343" s="67"/>
      <c r="E343" s="67" t="e">
        <f>IF(C343&lt;&gt;" ",$B$9, " ")</f>
        <v>#N/A</v>
      </c>
      <c r="F343" s="68" t="e">
        <f>IF(C343&lt;&gt;" ",((10.4394*(($C343^1.852)/(($B$59^1.852)*(VLOOKUP($B$17,'Hidden Data'!$A$4:$E$17,(IF($B$18="SCH 40",3,IF($B$18="SCH 80",4,5))))^4.8655))*$B$16))+IF($B$15&lt;2,0,(10.4394*((($C$19/100*$C343)^1.852)/(($B$59^1.852)*(VLOOKUP($B$20,'Hidden Data'!$A$4:$E$17,(IF($B$21="SCH 40",3,IF($B$21="SCH 80",4,5))))^4.8655))*$B$19)))+IF($B$15&lt;3,0,(10.4394*((($C$22/100*$C343)^1.852)/(($B$59^1.852)*(VLOOKUP($B$23,'Hidden Data'!$A$4:$E$17,(IF($B$24="SCH 40",3,IF($B$24="SCH 80",4,5))))^4.8655))*$B$22)))+K343+L343+M343+P343+Q343+R343+S343+T343)*(1+$B$42/100), " ")</f>
        <v>#N/A</v>
      </c>
      <c r="G343" s="68" t="e">
        <f t="shared" si="283"/>
        <v>#N/A</v>
      </c>
      <c r="H343" s="68"/>
      <c r="I343" s="68" t="e">
        <f t="shared" si="217"/>
        <v>#N/A</v>
      </c>
      <c r="J343" s="68" t="e">
        <f>IF(C343&lt;&gt;" ",IF($B$48="Spider Valve",($C343/448.83*(('Spider Valve Sizing'!$B$10^2*19.64*$B$60*SQRT($B$49))/'Spider Valve Sizing'!$B$25))^2/(2*$B$60^2*(PI()/4*('Spider Valve Sizing'!$B$10/12)^2)^2*32.2),0)," ")</f>
        <v>#N/A</v>
      </c>
      <c r="K343" s="68" t="e">
        <f>IF(C343&lt;&gt;" ",(IF($B$26="No",0,(10.4394*(((1/$B$27*$C343)^1.852)/(($B$59^1.852)*(VLOOKUP($B$29,'Hidden Data'!$A$4:$E$17,(IF($B$30="SCH 40",3,IF($B$30="SCH 80",4,5))))^4.8655))*($B$28/3)))))," ")</f>
        <v>#N/A</v>
      </c>
      <c r="L343" s="67" t="e">
        <f t="shared" si="218"/>
        <v>#N/A</v>
      </c>
      <c r="M343" s="67" t="e">
        <f t="shared" si="219"/>
        <v>#N/A</v>
      </c>
      <c r="N343" s="69">
        <f>IF($B$48="Low Pressure Pipe",(IF($C343&lt;&gt;" ",($B$50*$AC$564)," ")),IF($B$48="Spider Valve",(IF($C343&lt;&gt;" ",(($B$60*(PI()/4*'Spider Valve Sizing'!$B$10^2)/144*SQRT(2*32.2*$B$49))*448.83)/(('Spider Valve Sizing'!$B$10^2*19.64*$B$60*SQRT($B$49))/'Spider Valve Sizing'!$B$25)," ")),IF(AND(OR($B$48="Non-Pressurized",$B$48="force main")=TRUE,$C$49="yes"),$F$49,NA())))</f>
        <v>30</v>
      </c>
      <c r="O343" s="68" t="e">
        <f t="shared" si="220"/>
        <v>#N/A</v>
      </c>
      <c r="P343" s="68" t="e">
        <f>IF($C343&lt;&gt;" ",IF($A$34="",0,(10.4394*((($C343*$D$34/100)^1.852)/(($B$59^1.852)*(VLOOKUP($B$34,'Hidden Data'!$A$4:$E$17,(IF($B$18="SCH 40",3,IF($B$18="SCH 80",4,5))))^4.8655))*'Hidden Data'!$E$118)))," ")</f>
        <v>#N/A</v>
      </c>
      <c r="Q343" s="68" t="e">
        <f>IF($C343&lt;&gt;" ",IF($A$35="",0,(10.4394*((($C343*$D$35/100)^1.852)/(($B$59^1.852)*(VLOOKUP($B$35,'Hidden Data'!$A$4:$E$17,(IF($B$18="SCH 40",3,IF($B$18="SCH 80",4,5))))^4.8655))*'Hidden Data'!$E$119)))," ")</f>
        <v>#N/A</v>
      </c>
      <c r="R343" s="68" t="e">
        <f>IF($C343&lt;&gt;" ",IF($A$36="",0,(10.4394*((($C343*$D$36/100)^1.852)/(($B$59^1.852)*(VLOOKUP($B$36,'Hidden Data'!$A$4:$E$17,(IF($B$18="SCH 40",3,IF($B$18="SCH 80",4,5))))^4.8655))*'Hidden Data'!$E$120)))," ")</f>
        <v>#N/A</v>
      </c>
      <c r="S343" s="68" t="e">
        <f>IF($C343&lt;&gt;" ",IF($A$37="",0,(10.4394*((($C343*$D$37/100)^1.852)/(($B$59^1.852)*(VLOOKUP($B$37,'Hidden Data'!$A$4:$E$17,(IF($B$18="SCH 40",3,IF($B$18="SCH 80",4,5))))^4.8655))*'Hidden Data'!$E$121)))," ")</f>
        <v>#N/A</v>
      </c>
      <c r="T343" s="68" t="e">
        <f>IF($C343&lt;&gt;" ",IF($A$38="",0,(10.4394*((($C343*$D$38/100)^1.852)/(($B$59^1.852)*(VLOOKUP($B$38,'Hidden Data'!$A$4:$E$17,(IF($B$18="SCH 40",3,IF($B$18="SCH 80",4,5))))^4.8655))*'Hidden Data'!$E$122)))," ")</f>
        <v>#N/A</v>
      </c>
      <c r="U343" s="67" t="e">
        <f t="shared" si="221"/>
        <v>#N/A</v>
      </c>
      <c r="V343" s="175" t="e">
        <f t="shared" si="222"/>
        <v>#N/A</v>
      </c>
      <c r="W343" s="175" t="e">
        <f t="shared" si="223"/>
        <v>#N/A</v>
      </c>
      <c r="Z343" s="141" t="e">
        <f t="shared" si="224"/>
        <v>#N/A</v>
      </c>
      <c r="AA343" s="141" t="e">
        <f t="shared" si="225"/>
        <v>#N/A</v>
      </c>
      <c r="AB343" s="153" t="e">
        <f t="shared" si="226"/>
        <v>#N/A</v>
      </c>
      <c r="AC343" s="154" t="e">
        <f t="shared" si="227"/>
        <v>#N/A</v>
      </c>
      <c r="AD343" s="164" t="e">
        <f t="shared" si="228"/>
        <v>#N/A</v>
      </c>
      <c r="AE343" s="165" t="e">
        <f t="shared" si="229"/>
        <v>#N/A</v>
      </c>
      <c r="AF343" s="154" t="e">
        <f t="shared" si="230"/>
        <v>#N/A</v>
      </c>
      <c r="AG343" s="154" t="e">
        <f t="shared" si="231"/>
        <v>#N/A</v>
      </c>
      <c r="AH343" s="164" t="e">
        <f t="shared" si="232"/>
        <v>#N/A</v>
      </c>
      <c r="AI343" s="165" t="e">
        <f t="shared" si="233"/>
        <v>#N/A</v>
      </c>
      <c r="AJ343" s="154" t="e">
        <f t="shared" si="234"/>
        <v>#N/A</v>
      </c>
      <c r="AK343" s="154" t="e">
        <f t="shared" si="235"/>
        <v>#N/A</v>
      </c>
      <c r="AL343" s="164" t="e">
        <f t="shared" si="236"/>
        <v>#N/A</v>
      </c>
      <c r="AM343" s="165" t="e">
        <f t="shared" si="237"/>
        <v>#N/A</v>
      </c>
      <c r="AN343" s="154" t="e">
        <f t="shared" si="238"/>
        <v>#N/A</v>
      </c>
      <c r="AO343" s="155" t="e">
        <f t="shared" si="239"/>
        <v>#N/A</v>
      </c>
      <c r="AP343" s="153" t="e">
        <f t="shared" si="240"/>
        <v>#N/A</v>
      </c>
      <c r="AQ343" s="154" t="e">
        <f t="shared" si="241"/>
        <v>#N/A</v>
      </c>
      <c r="AR343" s="164" t="e">
        <f t="shared" si="242"/>
        <v>#N/A</v>
      </c>
      <c r="AS343" s="165" t="e">
        <f t="shared" si="243"/>
        <v>#N/A</v>
      </c>
      <c r="AT343" s="154" t="e">
        <f t="shared" si="244"/>
        <v>#N/A</v>
      </c>
      <c r="AU343" s="154" t="e">
        <f t="shared" si="245"/>
        <v>#N/A</v>
      </c>
      <c r="AV343" s="164" t="e">
        <f t="shared" si="246"/>
        <v>#N/A</v>
      </c>
      <c r="AW343" s="165" t="e">
        <f t="shared" si="247"/>
        <v>#N/A</v>
      </c>
      <c r="AX343" s="154" t="e">
        <f t="shared" si="248"/>
        <v>#N/A</v>
      </c>
      <c r="AY343" s="154" t="e">
        <f t="shared" si="249"/>
        <v>#N/A</v>
      </c>
      <c r="AZ343" s="164" t="e">
        <f t="shared" si="250"/>
        <v>#N/A</v>
      </c>
      <c r="BA343" s="165" t="e">
        <f t="shared" si="251"/>
        <v>#N/A</v>
      </c>
      <c r="BB343" s="154" t="e">
        <f t="shared" si="252"/>
        <v>#N/A</v>
      </c>
      <c r="BC343" s="155" t="e">
        <f t="shared" si="253"/>
        <v>#N/A</v>
      </c>
      <c r="BD343" s="153" t="e">
        <f t="shared" si="254"/>
        <v>#N/A</v>
      </c>
      <c r="BE343" s="154" t="e">
        <f t="shared" si="255"/>
        <v>#N/A</v>
      </c>
      <c r="BF343" s="164" t="e">
        <f t="shared" si="256"/>
        <v>#N/A</v>
      </c>
      <c r="BG343" s="165" t="e">
        <f t="shared" si="257"/>
        <v>#N/A</v>
      </c>
      <c r="BH343" s="154" t="e">
        <f t="shared" si="258"/>
        <v>#N/A</v>
      </c>
      <c r="BI343" s="154" t="e">
        <f t="shared" si="259"/>
        <v>#N/A</v>
      </c>
      <c r="BJ343" s="164" t="e">
        <f t="shared" si="260"/>
        <v>#N/A</v>
      </c>
      <c r="BK343" s="165" t="e">
        <f t="shared" si="261"/>
        <v>#N/A</v>
      </c>
      <c r="BL343" s="154" t="e">
        <f t="shared" si="262"/>
        <v>#N/A</v>
      </c>
      <c r="BM343" s="154" t="e">
        <f t="shared" si="263"/>
        <v>#N/A</v>
      </c>
      <c r="BN343" s="164" t="e">
        <f t="shared" si="264"/>
        <v>#N/A</v>
      </c>
      <c r="BO343" s="165" t="e">
        <f t="shared" si="265"/>
        <v>#N/A</v>
      </c>
      <c r="BP343" s="154" t="e">
        <f t="shared" si="266"/>
        <v>#N/A</v>
      </c>
      <c r="BQ343" s="155" t="e">
        <f t="shared" si="267"/>
        <v>#N/A</v>
      </c>
      <c r="BR343" s="153" t="e">
        <f t="shared" si="268"/>
        <v>#N/A</v>
      </c>
      <c r="BS343" s="154" t="e">
        <f t="shared" si="269"/>
        <v>#N/A</v>
      </c>
      <c r="BT343" s="164" t="e">
        <f t="shared" si="270"/>
        <v>#N/A</v>
      </c>
      <c r="BU343" s="165" t="e">
        <f t="shared" si="271"/>
        <v>#N/A</v>
      </c>
      <c r="BV343" s="154" t="e">
        <f t="shared" si="272"/>
        <v>#N/A</v>
      </c>
      <c r="BW343" s="154" t="e">
        <f t="shared" si="273"/>
        <v>#N/A</v>
      </c>
      <c r="BX343" s="164" t="e">
        <f t="shared" si="274"/>
        <v>#N/A</v>
      </c>
      <c r="BY343" s="165" t="e">
        <f t="shared" si="275"/>
        <v>#N/A</v>
      </c>
      <c r="BZ343" s="154" t="e">
        <f t="shared" si="276"/>
        <v>#N/A</v>
      </c>
      <c r="CA343" s="154" t="e">
        <f t="shared" si="277"/>
        <v>#N/A</v>
      </c>
      <c r="CB343" s="164" t="e">
        <f t="shared" si="278"/>
        <v>#N/A</v>
      </c>
      <c r="CC343" s="165" t="e">
        <f t="shared" si="279"/>
        <v>#N/A</v>
      </c>
      <c r="CD343" s="154" t="e">
        <f t="shared" si="280"/>
        <v>#N/A</v>
      </c>
      <c r="CE343" s="155" t="e">
        <f t="shared" si="281"/>
        <v>#N/A</v>
      </c>
    </row>
    <row r="344" spans="2:83" s="59" customFormat="1" hidden="1" x14ac:dyDescent="0.2">
      <c r="B344" s="59" t="e">
        <f t="shared" si="284"/>
        <v>#N/A</v>
      </c>
      <c r="C344" s="67" t="e">
        <f t="shared" si="282"/>
        <v>#N/A</v>
      </c>
      <c r="D344" s="67"/>
      <c r="E344" s="67" t="e">
        <f>IF(C344&lt;&gt;" ",$B$9, " ")</f>
        <v>#N/A</v>
      </c>
      <c r="F344" s="68" t="e">
        <f>IF(C344&lt;&gt;" ",((10.4394*(($C344^1.852)/(($B$59^1.852)*(VLOOKUP($B$17,'Hidden Data'!$A$4:$E$17,(IF($B$18="SCH 40",3,IF($B$18="SCH 80",4,5))))^4.8655))*$B$16))+IF($B$15&lt;2,0,(10.4394*((($C$19/100*$C344)^1.852)/(($B$59^1.852)*(VLOOKUP($B$20,'Hidden Data'!$A$4:$E$17,(IF($B$21="SCH 40",3,IF($B$21="SCH 80",4,5))))^4.8655))*$B$19)))+IF($B$15&lt;3,0,(10.4394*((($C$22/100*$C344)^1.852)/(($B$59^1.852)*(VLOOKUP($B$23,'Hidden Data'!$A$4:$E$17,(IF($B$24="SCH 40",3,IF($B$24="SCH 80",4,5))))^4.8655))*$B$22)))+K344+L344+M344+P344+Q344+R344+S344+T344)*(1+$B$42/100), " ")</f>
        <v>#N/A</v>
      </c>
      <c r="G344" s="68" t="e">
        <f t="shared" si="283"/>
        <v>#N/A</v>
      </c>
      <c r="H344" s="68"/>
      <c r="I344" s="68" t="e">
        <f t="shared" si="217"/>
        <v>#N/A</v>
      </c>
      <c r="J344" s="68" t="e">
        <f>IF(C344&lt;&gt;" ",IF($B$48="Spider Valve",($C344/448.83*(('Spider Valve Sizing'!$B$10^2*19.64*$B$60*SQRT($B$49))/'Spider Valve Sizing'!$B$25))^2/(2*$B$60^2*(PI()/4*('Spider Valve Sizing'!$B$10/12)^2)^2*32.2),0)," ")</f>
        <v>#N/A</v>
      </c>
      <c r="K344" s="68" t="e">
        <f>IF(C344&lt;&gt;" ",(IF($B$26="No",0,(10.4394*(((1/$B$27*$C344)^1.852)/(($B$59^1.852)*(VLOOKUP($B$29,'Hidden Data'!$A$4:$E$17,(IF($B$30="SCH 40",3,IF($B$30="SCH 80",4,5))))^4.8655))*($B$28/3)))))," ")</f>
        <v>#N/A</v>
      </c>
      <c r="L344" s="67" t="e">
        <f t="shared" si="218"/>
        <v>#N/A</v>
      </c>
      <c r="M344" s="67" t="e">
        <f t="shared" si="219"/>
        <v>#N/A</v>
      </c>
      <c r="N344" s="69">
        <f>IF($B$48="Low Pressure Pipe",(IF($C344&lt;&gt;" ",($B$50*$AC$564)," ")),IF($B$48="Spider Valve",(IF($C344&lt;&gt;" ",(($B$60*(PI()/4*'Spider Valve Sizing'!$B$10^2)/144*SQRT(2*32.2*$B$49))*448.83)/(('Spider Valve Sizing'!$B$10^2*19.64*$B$60*SQRT($B$49))/'Spider Valve Sizing'!$B$25)," ")),IF(AND(OR($B$48="Non-Pressurized",$B$48="force main")=TRUE,$C$49="yes"),$F$49,NA())))</f>
        <v>30</v>
      </c>
      <c r="O344" s="68" t="e">
        <f t="shared" si="220"/>
        <v>#N/A</v>
      </c>
      <c r="P344" s="68" t="e">
        <f>IF($C344&lt;&gt;" ",IF($A$34="",0,(10.4394*((($C344*$D$34/100)^1.852)/(($B$59^1.852)*(VLOOKUP($B$34,'Hidden Data'!$A$4:$E$17,(IF($B$18="SCH 40",3,IF($B$18="SCH 80",4,5))))^4.8655))*'Hidden Data'!$E$118)))," ")</f>
        <v>#N/A</v>
      </c>
      <c r="Q344" s="68" t="e">
        <f>IF($C344&lt;&gt;" ",IF($A$35="",0,(10.4394*((($C344*$D$35/100)^1.852)/(($B$59^1.852)*(VLOOKUP($B$35,'Hidden Data'!$A$4:$E$17,(IF($B$18="SCH 40",3,IF($B$18="SCH 80",4,5))))^4.8655))*'Hidden Data'!$E$119)))," ")</f>
        <v>#N/A</v>
      </c>
      <c r="R344" s="68" t="e">
        <f>IF($C344&lt;&gt;" ",IF($A$36="",0,(10.4394*((($C344*$D$36/100)^1.852)/(($B$59^1.852)*(VLOOKUP($B$36,'Hidden Data'!$A$4:$E$17,(IF($B$18="SCH 40",3,IF($B$18="SCH 80",4,5))))^4.8655))*'Hidden Data'!$E$120)))," ")</f>
        <v>#N/A</v>
      </c>
      <c r="S344" s="68" t="e">
        <f>IF($C344&lt;&gt;" ",IF($A$37="",0,(10.4394*((($C344*$D$37/100)^1.852)/(($B$59^1.852)*(VLOOKUP($B$37,'Hidden Data'!$A$4:$E$17,(IF($B$18="SCH 40",3,IF($B$18="SCH 80",4,5))))^4.8655))*'Hidden Data'!$E$121)))," ")</f>
        <v>#N/A</v>
      </c>
      <c r="T344" s="68" t="e">
        <f>IF($C344&lt;&gt;" ",IF($A$38="",0,(10.4394*((($C344*$D$38/100)^1.852)/(($B$59^1.852)*(VLOOKUP($B$38,'Hidden Data'!$A$4:$E$17,(IF($B$18="SCH 40",3,IF($B$18="SCH 80",4,5))))^4.8655))*'Hidden Data'!$E$122)))," ")</f>
        <v>#N/A</v>
      </c>
      <c r="U344" s="67" t="e">
        <f t="shared" si="221"/>
        <v>#N/A</v>
      </c>
      <c r="V344" s="175" t="e">
        <f t="shared" si="222"/>
        <v>#N/A</v>
      </c>
      <c r="W344" s="175" t="e">
        <f t="shared" si="223"/>
        <v>#N/A</v>
      </c>
      <c r="Z344" s="141" t="e">
        <f t="shared" si="224"/>
        <v>#N/A</v>
      </c>
      <c r="AA344" s="141" t="e">
        <f t="shared" si="225"/>
        <v>#N/A</v>
      </c>
      <c r="AB344" s="153" t="e">
        <f t="shared" si="226"/>
        <v>#N/A</v>
      </c>
      <c r="AC344" s="154" t="e">
        <f t="shared" si="227"/>
        <v>#N/A</v>
      </c>
      <c r="AD344" s="164" t="e">
        <f t="shared" si="228"/>
        <v>#N/A</v>
      </c>
      <c r="AE344" s="165" t="e">
        <f t="shared" si="229"/>
        <v>#N/A</v>
      </c>
      <c r="AF344" s="154" t="e">
        <f t="shared" si="230"/>
        <v>#N/A</v>
      </c>
      <c r="AG344" s="154" t="e">
        <f t="shared" si="231"/>
        <v>#N/A</v>
      </c>
      <c r="AH344" s="164" t="e">
        <f t="shared" si="232"/>
        <v>#N/A</v>
      </c>
      <c r="AI344" s="165" t="e">
        <f t="shared" si="233"/>
        <v>#N/A</v>
      </c>
      <c r="AJ344" s="154" t="e">
        <f t="shared" si="234"/>
        <v>#N/A</v>
      </c>
      <c r="AK344" s="154" t="e">
        <f t="shared" si="235"/>
        <v>#N/A</v>
      </c>
      <c r="AL344" s="164" t="e">
        <f t="shared" si="236"/>
        <v>#N/A</v>
      </c>
      <c r="AM344" s="165" t="e">
        <f t="shared" si="237"/>
        <v>#N/A</v>
      </c>
      <c r="AN344" s="154" t="e">
        <f t="shared" si="238"/>
        <v>#N/A</v>
      </c>
      <c r="AO344" s="155" t="e">
        <f t="shared" si="239"/>
        <v>#N/A</v>
      </c>
      <c r="AP344" s="153" t="e">
        <f t="shared" si="240"/>
        <v>#N/A</v>
      </c>
      <c r="AQ344" s="154" t="e">
        <f t="shared" si="241"/>
        <v>#N/A</v>
      </c>
      <c r="AR344" s="164" t="e">
        <f t="shared" si="242"/>
        <v>#N/A</v>
      </c>
      <c r="AS344" s="165" t="e">
        <f t="shared" si="243"/>
        <v>#N/A</v>
      </c>
      <c r="AT344" s="154" t="e">
        <f t="shared" si="244"/>
        <v>#N/A</v>
      </c>
      <c r="AU344" s="154" t="e">
        <f t="shared" si="245"/>
        <v>#N/A</v>
      </c>
      <c r="AV344" s="164" t="e">
        <f t="shared" si="246"/>
        <v>#N/A</v>
      </c>
      <c r="AW344" s="165" t="e">
        <f t="shared" si="247"/>
        <v>#N/A</v>
      </c>
      <c r="AX344" s="154" t="e">
        <f t="shared" si="248"/>
        <v>#N/A</v>
      </c>
      <c r="AY344" s="154" t="e">
        <f t="shared" si="249"/>
        <v>#N/A</v>
      </c>
      <c r="AZ344" s="164" t="e">
        <f t="shared" si="250"/>
        <v>#N/A</v>
      </c>
      <c r="BA344" s="165" t="e">
        <f t="shared" si="251"/>
        <v>#N/A</v>
      </c>
      <c r="BB344" s="154" t="e">
        <f t="shared" si="252"/>
        <v>#N/A</v>
      </c>
      <c r="BC344" s="155" t="e">
        <f t="shared" si="253"/>
        <v>#N/A</v>
      </c>
      <c r="BD344" s="153" t="e">
        <f t="shared" si="254"/>
        <v>#N/A</v>
      </c>
      <c r="BE344" s="154" t="e">
        <f t="shared" si="255"/>
        <v>#N/A</v>
      </c>
      <c r="BF344" s="164" t="e">
        <f t="shared" si="256"/>
        <v>#N/A</v>
      </c>
      <c r="BG344" s="165" t="e">
        <f t="shared" si="257"/>
        <v>#N/A</v>
      </c>
      <c r="BH344" s="154" t="e">
        <f t="shared" si="258"/>
        <v>#N/A</v>
      </c>
      <c r="BI344" s="154" t="e">
        <f t="shared" si="259"/>
        <v>#N/A</v>
      </c>
      <c r="BJ344" s="164" t="e">
        <f t="shared" si="260"/>
        <v>#N/A</v>
      </c>
      <c r="BK344" s="165" t="e">
        <f t="shared" si="261"/>
        <v>#N/A</v>
      </c>
      <c r="BL344" s="154" t="e">
        <f t="shared" si="262"/>
        <v>#N/A</v>
      </c>
      <c r="BM344" s="154" t="e">
        <f t="shared" si="263"/>
        <v>#N/A</v>
      </c>
      <c r="BN344" s="164" t="e">
        <f t="shared" si="264"/>
        <v>#N/A</v>
      </c>
      <c r="BO344" s="165" t="e">
        <f t="shared" si="265"/>
        <v>#N/A</v>
      </c>
      <c r="BP344" s="154" t="e">
        <f t="shared" si="266"/>
        <v>#N/A</v>
      </c>
      <c r="BQ344" s="155" t="e">
        <f t="shared" si="267"/>
        <v>#N/A</v>
      </c>
      <c r="BR344" s="153" t="e">
        <f t="shared" si="268"/>
        <v>#N/A</v>
      </c>
      <c r="BS344" s="154" t="e">
        <f t="shared" si="269"/>
        <v>#N/A</v>
      </c>
      <c r="BT344" s="164" t="e">
        <f t="shared" si="270"/>
        <v>#N/A</v>
      </c>
      <c r="BU344" s="165" t="e">
        <f t="shared" si="271"/>
        <v>#N/A</v>
      </c>
      <c r="BV344" s="154" t="e">
        <f t="shared" si="272"/>
        <v>#N/A</v>
      </c>
      <c r="BW344" s="154" t="e">
        <f t="shared" si="273"/>
        <v>#N/A</v>
      </c>
      <c r="BX344" s="164" t="e">
        <f t="shared" si="274"/>
        <v>#N/A</v>
      </c>
      <c r="BY344" s="165" t="e">
        <f t="shared" si="275"/>
        <v>#N/A</v>
      </c>
      <c r="BZ344" s="154" t="e">
        <f t="shared" si="276"/>
        <v>#N/A</v>
      </c>
      <c r="CA344" s="154" t="e">
        <f t="shared" si="277"/>
        <v>#N/A</v>
      </c>
      <c r="CB344" s="164" t="e">
        <f t="shared" si="278"/>
        <v>#N/A</v>
      </c>
      <c r="CC344" s="165" t="e">
        <f t="shared" si="279"/>
        <v>#N/A</v>
      </c>
      <c r="CD344" s="154" t="e">
        <f t="shared" si="280"/>
        <v>#N/A</v>
      </c>
      <c r="CE344" s="155" t="e">
        <f t="shared" si="281"/>
        <v>#N/A</v>
      </c>
    </row>
    <row r="345" spans="2:83" s="59" customFormat="1" hidden="1" x14ac:dyDescent="0.2">
      <c r="B345" s="59" t="e">
        <f t="shared" si="284"/>
        <v>#N/A</v>
      </c>
      <c r="C345" s="67" t="e">
        <f t="shared" si="282"/>
        <v>#N/A</v>
      </c>
      <c r="D345" s="67"/>
      <c r="E345" s="67" t="e">
        <f>IF(C345&lt;&gt;" ",$B$9, " ")</f>
        <v>#N/A</v>
      </c>
      <c r="F345" s="68" t="e">
        <f>IF(C345&lt;&gt;" ",((10.4394*(($C345^1.852)/(($B$59^1.852)*(VLOOKUP($B$17,'Hidden Data'!$A$4:$E$17,(IF($B$18="SCH 40",3,IF($B$18="SCH 80",4,5))))^4.8655))*$B$16))+IF($B$15&lt;2,0,(10.4394*((($C$19/100*$C345)^1.852)/(($B$59^1.852)*(VLOOKUP($B$20,'Hidden Data'!$A$4:$E$17,(IF($B$21="SCH 40",3,IF($B$21="SCH 80",4,5))))^4.8655))*$B$19)))+IF($B$15&lt;3,0,(10.4394*((($C$22/100*$C345)^1.852)/(($B$59^1.852)*(VLOOKUP($B$23,'Hidden Data'!$A$4:$E$17,(IF($B$24="SCH 40",3,IF($B$24="SCH 80",4,5))))^4.8655))*$B$22)))+K345+L345+M345+P345+Q345+R345+S345+T345)*(1+$B$42/100), " ")</f>
        <v>#N/A</v>
      </c>
      <c r="G345" s="68" t="e">
        <f t="shared" si="283"/>
        <v>#N/A</v>
      </c>
      <c r="H345" s="68"/>
      <c r="I345" s="68" t="e">
        <f t="shared" si="217"/>
        <v>#N/A</v>
      </c>
      <c r="J345" s="68" t="e">
        <f>IF(C345&lt;&gt;" ",IF($B$48="Spider Valve",($C345/448.83*(('Spider Valve Sizing'!$B$10^2*19.64*$B$60*SQRT($B$49))/'Spider Valve Sizing'!$B$25))^2/(2*$B$60^2*(PI()/4*('Spider Valve Sizing'!$B$10/12)^2)^2*32.2),0)," ")</f>
        <v>#N/A</v>
      </c>
      <c r="K345" s="68" t="e">
        <f>IF(C345&lt;&gt;" ",(IF($B$26="No",0,(10.4394*(((1/$B$27*$C345)^1.852)/(($B$59^1.852)*(VLOOKUP($B$29,'Hidden Data'!$A$4:$E$17,(IF($B$30="SCH 40",3,IF($B$30="SCH 80",4,5))))^4.8655))*($B$28/3)))))," ")</f>
        <v>#N/A</v>
      </c>
      <c r="L345" s="67" t="e">
        <f t="shared" si="218"/>
        <v>#N/A</v>
      </c>
      <c r="M345" s="67" t="e">
        <f t="shared" si="219"/>
        <v>#N/A</v>
      </c>
      <c r="N345" s="69">
        <f>IF($B$48="Low Pressure Pipe",(IF($C345&lt;&gt;" ",($B$50*$AC$564)," ")),IF($B$48="Spider Valve",(IF($C345&lt;&gt;" ",(($B$60*(PI()/4*'Spider Valve Sizing'!$B$10^2)/144*SQRT(2*32.2*$B$49))*448.83)/(('Spider Valve Sizing'!$B$10^2*19.64*$B$60*SQRT($B$49))/'Spider Valve Sizing'!$B$25)," ")),IF(AND(OR($B$48="Non-Pressurized",$B$48="force main")=TRUE,$C$49="yes"),$F$49,NA())))</f>
        <v>30</v>
      </c>
      <c r="O345" s="68" t="e">
        <f t="shared" si="220"/>
        <v>#N/A</v>
      </c>
      <c r="P345" s="68" t="e">
        <f>IF($C345&lt;&gt;" ",IF($A$34="",0,(10.4394*((($C345*$D$34/100)^1.852)/(($B$59^1.852)*(VLOOKUP($B$34,'Hidden Data'!$A$4:$E$17,(IF($B$18="SCH 40",3,IF($B$18="SCH 80",4,5))))^4.8655))*'Hidden Data'!$E$118)))," ")</f>
        <v>#N/A</v>
      </c>
      <c r="Q345" s="68" t="e">
        <f>IF($C345&lt;&gt;" ",IF($A$35="",0,(10.4394*((($C345*$D$35/100)^1.852)/(($B$59^1.852)*(VLOOKUP($B$35,'Hidden Data'!$A$4:$E$17,(IF($B$18="SCH 40",3,IF($B$18="SCH 80",4,5))))^4.8655))*'Hidden Data'!$E$119)))," ")</f>
        <v>#N/A</v>
      </c>
      <c r="R345" s="68" t="e">
        <f>IF($C345&lt;&gt;" ",IF($A$36="",0,(10.4394*((($C345*$D$36/100)^1.852)/(($B$59^1.852)*(VLOOKUP($B$36,'Hidden Data'!$A$4:$E$17,(IF($B$18="SCH 40",3,IF($B$18="SCH 80",4,5))))^4.8655))*'Hidden Data'!$E$120)))," ")</f>
        <v>#N/A</v>
      </c>
      <c r="S345" s="68" t="e">
        <f>IF($C345&lt;&gt;" ",IF($A$37="",0,(10.4394*((($C345*$D$37/100)^1.852)/(($B$59^1.852)*(VLOOKUP($B$37,'Hidden Data'!$A$4:$E$17,(IF($B$18="SCH 40",3,IF($B$18="SCH 80",4,5))))^4.8655))*'Hidden Data'!$E$121)))," ")</f>
        <v>#N/A</v>
      </c>
      <c r="T345" s="68" t="e">
        <f>IF($C345&lt;&gt;" ",IF($A$38="",0,(10.4394*((($C345*$D$38/100)^1.852)/(($B$59^1.852)*(VLOOKUP($B$38,'Hidden Data'!$A$4:$E$17,(IF($B$18="SCH 40",3,IF($B$18="SCH 80",4,5))))^4.8655))*'Hidden Data'!$E$122)))," ")</f>
        <v>#N/A</v>
      </c>
      <c r="U345" s="67" t="e">
        <f t="shared" si="221"/>
        <v>#N/A</v>
      </c>
      <c r="V345" s="175" t="e">
        <f t="shared" si="222"/>
        <v>#N/A</v>
      </c>
      <c r="W345" s="175" t="e">
        <f t="shared" si="223"/>
        <v>#N/A</v>
      </c>
      <c r="Z345" s="141" t="e">
        <f t="shared" si="224"/>
        <v>#N/A</v>
      </c>
      <c r="AA345" s="141" t="e">
        <f t="shared" si="225"/>
        <v>#N/A</v>
      </c>
      <c r="AB345" s="153" t="e">
        <f t="shared" si="226"/>
        <v>#N/A</v>
      </c>
      <c r="AC345" s="154" t="e">
        <f t="shared" si="227"/>
        <v>#N/A</v>
      </c>
      <c r="AD345" s="164" t="e">
        <f t="shared" si="228"/>
        <v>#N/A</v>
      </c>
      <c r="AE345" s="165" t="e">
        <f t="shared" si="229"/>
        <v>#N/A</v>
      </c>
      <c r="AF345" s="154" t="e">
        <f t="shared" si="230"/>
        <v>#N/A</v>
      </c>
      <c r="AG345" s="154" t="e">
        <f t="shared" si="231"/>
        <v>#N/A</v>
      </c>
      <c r="AH345" s="164" t="e">
        <f t="shared" si="232"/>
        <v>#N/A</v>
      </c>
      <c r="AI345" s="165" t="e">
        <f t="shared" si="233"/>
        <v>#N/A</v>
      </c>
      <c r="AJ345" s="154" t="e">
        <f t="shared" si="234"/>
        <v>#N/A</v>
      </c>
      <c r="AK345" s="154" t="e">
        <f t="shared" si="235"/>
        <v>#N/A</v>
      </c>
      <c r="AL345" s="164" t="e">
        <f t="shared" si="236"/>
        <v>#N/A</v>
      </c>
      <c r="AM345" s="165" t="e">
        <f t="shared" si="237"/>
        <v>#N/A</v>
      </c>
      <c r="AN345" s="154" t="e">
        <f t="shared" si="238"/>
        <v>#N/A</v>
      </c>
      <c r="AO345" s="155" t="e">
        <f t="shared" si="239"/>
        <v>#N/A</v>
      </c>
      <c r="AP345" s="153" t="e">
        <f t="shared" si="240"/>
        <v>#N/A</v>
      </c>
      <c r="AQ345" s="154" t="e">
        <f t="shared" si="241"/>
        <v>#N/A</v>
      </c>
      <c r="AR345" s="164" t="e">
        <f t="shared" si="242"/>
        <v>#N/A</v>
      </c>
      <c r="AS345" s="165" t="e">
        <f t="shared" si="243"/>
        <v>#N/A</v>
      </c>
      <c r="AT345" s="154" t="e">
        <f t="shared" si="244"/>
        <v>#N/A</v>
      </c>
      <c r="AU345" s="154" t="e">
        <f t="shared" si="245"/>
        <v>#N/A</v>
      </c>
      <c r="AV345" s="164" t="e">
        <f t="shared" si="246"/>
        <v>#N/A</v>
      </c>
      <c r="AW345" s="165" t="e">
        <f t="shared" si="247"/>
        <v>#N/A</v>
      </c>
      <c r="AX345" s="154" t="e">
        <f t="shared" si="248"/>
        <v>#N/A</v>
      </c>
      <c r="AY345" s="154" t="e">
        <f t="shared" si="249"/>
        <v>#N/A</v>
      </c>
      <c r="AZ345" s="164" t="e">
        <f t="shared" si="250"/>
        <v>#N/A</v>
      </c>
      <c r="BA345" s="165" t="e">
        <f t="shared" si="251"/>
        <v>#N/A</v>
      </c>
      <c r="BB345" s="154" t="e">
        <f t="shared" si="252"/>
        <v>#N/A</v>
      </c>
      <c r="BC345" s="155" t="e">
        <f t="shared" si="253"/>
        <v>#N/A</v>
      </c>
      <c r="BD345" s="153" t="e">
        <f t="shared" si="254"/>
        <v>#N/A</v>
      </c>
      <c r="BE345" s="154" t="e">
        <f t="shared" si="255"/>
        <v>#N/A</v>
      </c>
      <c r="BF345" s="164" t="e">
        <f t="shared" si="256"/>
        <v>#N/A</v>
      </c>
      <c r="BG345" s="165" t="e">
        <f t="shared" si="257"/>
        <v>#N/A</v>
      </c>
      <c r="BH345" s="154" t="e">
        <f t="shared" si="258"/>
        <v>#N/A</v>
      </c>
      <c r="BI345" s="154" t="e">
        <f t="shared" si="259"/>
        <v>#N/A</v>
      </c>
      <c r="BJ345" s="164" t="e">
        <f t="shared" si="260"/>
        <v>#N/A</v>
      </c>
      <c r="BK345" s="165" t="e">
        <f t="shared" si="261"/>
        <v>#N/A</v>
      </c>
      <c r="BL345" s="154" t="e">
        <f t="shared" si="262"/>
        <v>#N/A</v>
      </c>
      <c r="BM345" s="154" t="e">
        <f t="shared" si="263"/>
        <v>#N/A</v>
      </c>
      <c r="BN345" s="164" t="e">
        <f t="shared" si="264"/>
        <v>#N/A</v>
      </c>
      <c r="BO345" s="165" t="e">
        <f t="shared" si="265"/>
        <v>#N/A</v>
      </c>
      <c r="BP345" s="154" t="e">
        <f t="shared" si="266"/>
        <v>#N/A</v>
      </c>
      <c r="BQ345" s="155" t="e">
        <f t="shared" si="267"/>
        <v>#N/A</v>
      </c>
      <c r="BR345" s="153" t="e">
        <f t="shared" si="268"/>
        <v>#N/A</v>
      </c>
      <c r="BS345" s="154" t="e">
        <f t="shared" si="269"/>
        <v>#N/A</v>
      </c>
      <c r="BT345" s="164" t="e">
        <f t="shared" si="270"/>
        <v>#N/A</v>
      </c>
      <c r="BU345" s="165" t="e">
        <f t="shared" si="271"/>
        <v>#N/A</v>
      </c>
      <c r="BV345" s="154" t="e">
        <f t="shared" si="272"/>
        <v>#N/A</v>
      </c>
      <c r="BW345" s="154" t="e">
        <f t="shared" si="273"/>
        <v>#N/A</v>
      </c>
      <c r="BX345" s="164" t="e">
        <f t="shared" si="274"/>
        <v>#N/A</v>
      </c>
      <c r="BY345" s="165" t="e">
        <f t="shared" si="275"/>
        <v>#N/A</v>
      </c>
      <c r="BZ345" s="154" t="e">
        <f t="shared" si="276"/>
        <v>#N/A</v>
      </c>
      <c r="CA345" s="154" t="e">
        <f t="shared" si="277"/>
        <v>#N/A</v>
      </c>
      <c r="CB345" s="164" t="e">
        <f t="shared" si="278"/>
        <v>#N/A</v>
      </c>
      <c r="CC345" s="165" t="e">
        <f t="shared" si="279"/>
        <v>#N/A</v>
      </c>
      <c r="CD345" s="154" t="e">
        <f t="shared" si="280"/>
        <v>#N/A</v>
      </c>
      <c r="CE345" s="155" t="e">
        <f t="shared" si="281"/>
        <v>#N/A</v>
      </c>
    </row>
    <row r="346" spans="2:83" s="59" customFormat="1" hidden="1" x14ac:dyDescent="0.2">
      <c r="B346" s="59" t="e">
        <f t="shared" si="284"/>
        <v>#N/A</v>
      </c>
      <c r="C346" s="67" t="e">
        <f t="shared" si="282"/>
        <v>#N/A</v>
      </c>
      <c r="D346" s="67"/>
      <c r="E346" s="67" t="e">
        <f>IF(C346&lt;&gt;" ",$B$9, " ")</f>
        <v>#N/A</v>
      </c>
      <c r="F346" s="68" t="e">
        <f>IF(C346&lt;&gt;" ",((10.4394*(($C346^1.852)/(($B$59^1.852)*(VLOOKUP($B$17,'Hidden Data'!$A$4:$E$17,(IF($B$18="SCH 40",3,IF($B$18="SCH 80",4,5))))^4.8655))*$B$16))+IF($B$15&lt;2,0,(10.4394*((($C$19/100*$C346)^1.852)/(($B$59^1.852)*(VLOOKUP($B$20,'Hidden Data'!$A$4:$E$17,(IF($B$21="SCH 40",3,IF($B$21="SCH 80",4,5))))^4.8655))*$B$19)))+IF($B$15&lt;3,0,(10.4394*((($C$22/100*$C346)^1.852)/(($B$59^1.852)*(VLOOKUP($B$23,'Hidden Data'!$A$4:$E$17,(IF($B$24="SCH 40",3,IF($B$24="SCH 80",4,5))))^4.8655))*$B$22)))+K346+L346+M346+P346+Q346+R346+S346+T346)*(1+$B$42/100), " ")</f>
        <v>#N/A</v>
      </c>
      <c r="G346" s="68" t="e">
        <f t="shared" si="283"/>
        <v>#N/A</v>
      </c>
      <c r="H346" s="68"/>
      <c r="I346" s="68" t="e">
        <f t="shared" si="217"/>
        <v>#N/A</v>
      </c>
      <c r="J346" s="68" t="e">
        <f>IF(C346&lt;&gt;" ",IF($B$48="Spider Valve",($C346/448.83*(('Spider Valve Sizing'!$B$10^2*19.64*$B$60*SQRT($B$49))/'Spider Valve Sizing'!$B$25))^2/(2*$B$60^2*(PI()/4*('Spider Valve Sizing'!$B$10/12)^2)^2*32.2),0)," ")</f>
        <v>#N/A</v>
      </c>
      <c r="K346" s="68" t="e">
        <f>IF(C346&lt;&gt;" ",(IF($B$26="No",0,(10.4394*(((1/$B$27*$C346)^1.852)/(($B$59^1.852)*(VLOOKUP($B$29,'Hidden Data'!$A$4:$E$17,(IF($B$30="SCH 40",3,IF($B$30="SCH 80",4,5))))^4.8655))*($B$28/3)))))," ")</f>
        <v>#N/A</v>
      </c>
      <c r="L346" s="67" t="e">
        <f t="shared" si="218"/>
        <v>#N/A</v>
      </c>
      <c r="M346" s="67" t="e">
        <f t="shared" si="219"/>
        <v>#N/A</v>
      </c>
      <c r="N346" s="69">
        <f>IF($B$48="Low Pressure Pipe",(IF($C346&lt;&gt;" ",($B$50*$AC$564)," ")),IF($B$48="Spider Valve",(IF($C346&lt;&gt;" ",(($B$60*(PI()/4*'Spider Valve Sizing'!$B$10^2)/144*SQRT(2*32.2*$B$49))*448.83)/(('Spider Valve Sizing'!$B$10^2*19.64*$B$60*SQRT($B$49))/'Spider Valve Sizing'!$B$25)," ")),IF(AND(OR($B$48="Non-Pressurized",$B$48="force main")=TRUE,$C$49="yes"),$F$49,NA())))</f>
        <v>30</v>
      </c>
      <c r="O346" s="68" t="e">
        <f t="shared" si="220"/>
        <v>#N/A</v>
      </c>
      <c r="P346" s="68" t="e">
        <f>IF($C346&lt;&gt;" ",IF($A$34="",0,(10.4394*((($C346*$D$34/100)^1.852)/(($B$59^1.852)*(VLOOKUP($B$34,'Hidden Data'!$A$4:$E$17,(IF($B$18="SCH 40",3,IF($B$18="SCH 80",4,5))))^4.8655))*'Hidden Data'!$E$118)))," ")</f>
        <v>#N/A</v>
      </c>
      <c r="Q346" s="68" t="e">
        <f>IF($C346&lt;&gt;" ",IF($A$35="",0,(10.4394*((($C346*$D$35/100)^1.852)/(($B$59^1.852)*(VLOOKUP($B$35,'Hidden Data'!$A$4:$E$17,(IF($B$18="SCH 40",3,IF($B$18="SCH 80",4,5))))^4.8655))*'Hidden Data'!$E$119)))," ")</f>
        <v>#N/A</v>
      </c>
      <c r="R346" s="68" t="e">
        <f>IF($C346&lt;&gt;" ",IF($A$36="",0,(10.4394*((($C346*$D$36/100)^1.852)/(($B$59^1.852)*(VLOOKUP($B$36,'Hidden Data'!$A$4:$E$17,(IF($B$18="SCH 40",3,IF($B$18="SCH 80",4,5))))^4.8655))*'Hidden Data'!$E$120)))," ")</f>
        <v>#N/A</v>
      </c>
      <c r="S346" s="68" t="e">
        <f>IF($C346&lt;&gt;" ",IF($A$37="",0,(10.4394*((($C346*$D$37/100)^1.852)/(($B$59^1.852)*(VLOOKUP($B$37,'Hidden Data'!$A$4:$E$17,(IF($B$18="SCH 40",3,IF($B$18="SCH 80",4,5))))^4.8655))*'Hidden Data'!$E$121)))," ")</f>
        <v>#N/A</v>
      </c>
      <c r="T346" s="68" t="e">
        <f>IF($C346&lt;&gt;" ",IF($A$38="",0,(10.4394*((($C346*$D$38/100)^1.852)/(($B$59^1.852)*(VLOOKUP($B$38,'Hidden Data'!$A$4:$E$17,(IF($B$18="SCH 40",3,IF($B$18="SCH 80",4,5))))^4.8655))*'Hidden Data'!$E$122)))," ")</f>
        <v>#N/A</v>
      </c>
      <c r="U346" s="67" t="e">
        <f t="shared" si="221"/>
        <v>#N/A</v>
      </c>
      <c r="V346" s="175" t="e">
        <f t="shared" si="222"/>
        <v>#N/A</v>
      </c>
      <c r="W346" s="175" t="e">
        <f t="shared" si="223"/>
        <v>#N/A</v>
      </c>
      <c r="Z346" s="141" t="e">
        <f t="shared" si="224"/>
        <v>#N/A</v>
      </c>
      <c r="AA346" s="141" t="e">
        <f t="shared" si="225"/>
        <v>#N/A</v>
      </c>
      <c r="AB346" s="153" t="e">
        <f t="shared" si="226"/>
        <v>#N/A</v>
      </c>
      <c r="AC346" s="154" t="e">
        <f t="shared" si="227"/>
        <v>#N/A</v>
      </c>
      <c r="AD346" s="164" t="e">
        <f t="shared" si="228"/>
        <v>#N/A</v>
      </c>
      <c r="AE346" s="165" t="e">
        <f t="shared" si="229"/>
        <v>#N/A</v>
      </c>
      <c r="AF346" s="154" t="e">
        <f t="shared" si="230"/>
        <v>#N/A</v>
      </c>
      <c r="AG346" s="154" t="e">
        <f t="shared" si="231"/>
        <v>#N/A</v>
      </c>
      <c r="AH346" s="164" t="e">
        <f t="shared" si="232"/>
        <v>#N/A</v>
      </c>
      <c r="AI346" s="165" t="e">
        <f t="shared" si="233"/>
        <v>#N/A</v>
      </c>
      <c r="AJ346" s="154" t="e">
        <f t="shared" si="234"/>
        <v>#N/A</v>
      </c>
      <c r="AK346" s="154" t="e">
        <f t="shared" si="235"/>
        <v>#N/A</v>
      </c>
      <c r="AL346" s="164" t="e">
        <f t="shared" si="236"/>
        <v>#N/A</v>
      </c>
      <c r="AM346" s="165" t="e">
        <f t="shared" si="237"/>
        <v>#N/A</v>
      </c>
      <c r="AN346" s="154" t="e">
        <f t="shared" si="238"/>
        <v>#N/A</v>
      </c>
      <c r="AO346" s="155" t="e">
        <f t="shared" si="239"/>
        <v>#N/A</v>
      </c>
      <c r="AP346" s="153" t="e">
        <f t="shared" si="240"/>
        <v>#N/A</v>
      </c>
      <c r="AQ346" s="154" t="e">
        <f t="shared" si="241"/>
        <v>#N/A</v>
      </c>
      <c r="AR346" s="164" t="e">
        <f t="shared" si="242"/>
        <v>#N/A</v>
      </c>
      <c r="AS346" s="165" t="e">
        <f t="shared" si="243"/>
        <v>#N/A</v>
      </c>
      <c r="AT346" s="154" t="e">
        <f t="shared" si="244"/>
        <v>#N/A</v>
      </c>
      <c r="AU346" s="154" t="e">
        <f t="shared" si="245"/>
        <v>#N/A</v>
      </c>
      <c r="AV346" s="164" t="e">
        <f t="shared" si="246"/>
        <v>#N/A</v>
      </c>
      <c r="AW346" s="165" t="e">
        <f t="shared" si="247"/>
        <v>#N/A</v>
      </c>
      <c r="AX346" s="154" t="e">
        <f t="shared" si="248"/>
        <v>#N/A</v>
      </c>
      <c r="AY346" s="154" t="e">
        <f t="shared" si="249"/>
        <v>#N/A</v>
      </c>
      <c r="AZ346" s="164" t="e">
        <f t="shared" si="250"/>
        <v>#N/A</v>
      </c>
      <c r="BA346" s="165" t="e">
        <f t="shared" si="251"/>
        <v>#N/A</v>
      </c>
      <c r="BB346" s="154" t="e">
        <f t="shared" si="252"/>
        <v>#N/A</v>
      </c>
      <c r="BC346" s="155" t="e">
        <f t="shared" si="253"/>
        <v>#N/A</v>
      </c>
      <c r="BD346" s="153" t="e">
        <f t="shared" si="254"/>
        <v>#N/A</v>
      </c>
      <c r="BE346" s="154" t="e">
        <f t="shared" si="255"/>
        <v>#N/A</v>
      </c>
      <c r="BF346" s="164" t="e">
        <f t="shared" si="256"/>
        <v>#N/A</v>
      </c>
      <c r="BG346" s="165" t="e">
        <f t="shared" si="257"/>
        <v>#N/A</v>
      </c>
      <c r="BH346" s="154" t="e">
        <f t="shared" si="258"/>
        <v>#N/A</v>
      </c>
      <c r="BI346" s="154" t="e">
        <f t="shared" si="259"/>
        <v>#N/A</v>
      </c>
      <c r="BJ346" s="164" t="e">
        <f t="shared" si="260"/>
        <v>#N/A</v>
      </c>
      <c r="BK346" s="165" t="e">
        <f t="shared" si="261"/>
        <v>#N/A</v>
      </c>
      <c r="BL346" s="154" t="e">
        <f t="shared" si="262"/>
        <v>#N/A</v>
      </c>
      <c r="BM346" s="154" t="e">
        <f t="shared" si="263"/>
        <v>#N/A</v>
      </c>
      <c r="BN346" s="164" t="e">
        <f t="shared" si="264"/>
        <v>#N/A</v>
      </c>
      <c r="BO346" s="165" t="e">
        <f t="shared" si="265"/>
        <v>#N/A</v>
      </c>
      <c r="BP346" s="154" t="e">
        <f t="shared" si="266"/>
        <v>#N/A</v>
      </c>
      <c r="BQ346" s="155" t="e">
        <f t="shared" si="267"/>
        <v>#N/A</v>
      </c>
      <c r="BR346" s="153" t="e">
        <f t="shared" si="268"/>
        <v>#N/A</v>
      </c>
      <c r="BS346" s="154" t="e">
        <f t="shared" si="269"/>
        <v>#N/A</v>
      </c>
      <c r="BT346" s="164" t="e">
        <f t="shared" si="270"/>
        <v>#N/A</v>
      </c>
      <c r="BU346" s="165" t="e">
        <f t="shared" si="271"/>
        <v>#N/A</v>
      </c>
      <c r="BV346" s="154" t="e">
        <f t="shared" si="272"/>
        <v>#N/A</v>
      </c>
      <c r="BW346" s="154" t="e">
        <f t="shared" si="273"/>
        <v>#N/A</v>
      </c>
      <c r="BX346" s="164" t="e">
        <f t="shared" si="274"/>
        <v>#N/A</v>
      </c>
      <c r="BY346" s="165" t="e">
        <f t="shared" si="275"/>
        <v>#N/A</v>
      </c>
      <c r="BZ346" s="154" t="e">
        <f t="shared" si="276"/>
        <v>#N/A</v>
      </c>
      <c r="CA346" s="154" t="e">
        <f t="shared" si="277"/>
        <v>#N/A</v>
      </c>
      <c r="CB346" s="164" t="e">
        <f t="shared" si="278"/>
        <v>#N/A</v>
      </c>
      <c r="CC346" s="165" t="e">
        <f t="shared" si="279"/>
        <v>#N/A</v>
      </c>
      <c r="CD346" s="154" t="e">
        <f t="shared" si="280"/>
        <v>#N/A</v>
      </c>
      <c r="CE346" s="155" t="e">
        <f t="shared" si="281"/>
        <v>#N/A</v>
      </c>
    </row>
    <row r="347" spans="2:83" s="59" customFormat="1" hidden="1" x14ac:dyDescent="0.2">
      <c r="B347" s="59" t="e">
        <f t="shared" si="284"/>
        <v>#N/A</v>
      </c>
      <c r="C347" s="67" t="e">
        <f t="shared" si="282"/>
        <v>#N/A</v>
      </c>
      <c r="D347" s="67"/>
      <c r="E347" s="67" t="e">
        <f>IF(C347&lt;&gt;" ",$B$9, " ")</f>
        <v>#N/A</v>
      </c>
      <c r="F347" s="68" t="e">
        <f>IF(C347&lt;&gt;" ",((10.4394*(($C347^1.852)/(($B$59^1.852)*(VLOOKUP($B$17,'Hidden Data'!$A$4:$E$17,(IF($B$18="SCH 40",3,IF($B$18="SCH 80",4,5))))^4.8655))*$B$16))+IF($B$15&lt;2,0,(10.4394*((($C$19/100*$C347)^1.852)/(($B$59^1.852)*(VLOOKUP($B$20,'Hidden Data'!$A$4:$E$17,(IF($B$21="SCH 40",3,IF($B$21="SCH 80",4,5))))^4.8655))*$B$19)))+IF($B$15&lt;3,0,(10.4394*((($C$22/100*$C347)^1.852)/(($B$59^1.852)*(VLOOKUP($B$23,'Hidden Data'!$A$4:$E$17,(IF($B$24="SCH 40",3,IF($B$24="SCH 80",4,5))))^4.8655))*$B$22)))+K347+L347+M347+P347+Q347+R347+S347+T347)*(1+$B$42/100), " ")</f>
        <v>#N/A</v>
      </c>
      <c r="G347" s="68" t="e">
        <f t="shared" si="283"/>
        <v>#N/A</v>
      </c>
      <c r="H347" s="68"/>
      <c r="I347" s="68" t="e">
        <f t="shared" si="217"/>
        <v>#N/A</v>
      </c>
      <c r="J347" s="68" t="e">
        <f>IF(C347&lt;&gt;" ",IF($B$48="Spider Valve",($C347/448.83*(('Spider Valve Sizing'!$B$10^2*19.64*$B$60*SQRT($B$49))/'Spider Valve Sizing'!$B$25))^2/(2*$B$60^2*(PI()/4*('Spider Valve Sizing'!$B$10/12)^2)^2*32.2),0)," ")</f>
        <v>#N/A</v>
      </c>
      <c r="K347" s="68" t="e">
        <f>IF(C347&lt;&gt;" ",(IF($B$26="No",0,(10.4394*(((1/$B$27*$C347)^1.852)/(($B$59^1.852)*(VLOOKUP($B$29,'Hidden Data'!$A$4:$E$17,(IF($B$30="SCH 40",3,IF($B$30="SCH 80",4,5))))^4.8655))*($B$28/3)))))," ")</f>
        <v>#N/A</v>
      </c>
      <c r="L347" s="67" t="e">
        <f t="shared" si="218"/>
        <v>#N/A</v>
      </c>
      <c r="M347" s="67" t="e">
        <f t="shared" si="219"/>
        <v>#N/A</v>
      </c>
      <c r="N347" s="69">
        <f>IF($B$48="Low Pressure Pipe",(IF($C347&lt;&gt;" ",($B$50*$AC$564)," ")),IF($B$48="Spider Valve",(IF($C347&lt;&gt;" ",(($B$60*(PI()/4*'Spider Valve Sizing'!$B$10^2)/144*SQRT(2*32.2*$B$49))*448.83)/(('Spider Valve Sizing'!$B$10^2*19.64*$B$60*SQRT($B$49))/'Spider Valve Sizing'!$B$25)," ")),IF(AND(OR($B$48="Non-Pressurized",$B$48="force main")=TRUE,$C$49="yes"),$F$49,NA())))</f>
        <v>30</v>
      </c>
      <c r="O347" s="68" t="e">
        <f t="shared" si="220"/>
        <v>#N/A</v>
      </c>
      <c r="P347" s="68" t="e">
        <f>IF($C347&lt;&gt;" ",IF($A$34="",0,(10.4394*((($C347*$D$34/100)^1.852)/(($B$59^1.852)*(VLOOKUP($B$34,'Hidden Data'!$A$4:$E$17,(IF($B$18="SCH 40",3,IF($B$18="SCH 80",4,5))))^4.8655))*'Hidden Data'!$E$118)))," ")</f>
        <v>#N/A</v>
      </c>
      <c r="Q347" s="68" t="e">
        <f>IF($C347&lt;&gt;" ",IF($A$35="",0,(10.4394*((($C347*$D$35/100)^1.852)/(($B$59^1.852)*(VLOOKUP($B$35,'Hidden Data'!$A$4:$E$17,(IF($B$18="SCH 40",3,IF($B$18="SCH 80",4,5))))^4.8655))*'Hidden Data'!$E$119)))," ")</f>
        <v>#N/A</v>
      </c>
      <c r="R347" s="68" t="e">
        <f>IF($C347&lt;&gt;" ",IF($A$36="",0,(10.4394*((($C347*$D$36/100)^1.852)/(($B$59^1.852)*(VLOOKUP($B$36,'Hidden Data'!$A$4:$E$17,(IF($B$18="SCH 40",3,IF($B$18="SCH 80",4,5))))^4.8655))*'Hidden Data'!$E$120)))," ")</f>
        <v>#N/A</v>
      </c>
      <c r="S347" s="68" t="e">
        <f>IF($C347&lt;&gt;" ",IF($A$37="",0,(10.4394*((($C347*$D$37/100)^1.852)/(($B$59^1.852)*(VLOOKUP($B$37,'Hidden Data'!$A$4:$E$17,(IF($B$18="SCH 40",3,IF($B$18="SCH 80",4,5))))^4.8655))*'Hidden Data'!$E$121)))," ")</f>
        <v>#N/A</v>
      </c>
      <c r="T347" s="68" t="e">
        <f>IF($C347&lt;&gt;" ",IF($A$38="",0,(10.4394*((($C347*$D$38/100)^1.852)/(($B$59^1.852)*(VLOOKUP($B$38,'Hidden Data'!$A$4:$E$17,(IF($B$18="SCH 40",3,IF($B$18="SCH 80",4,5))))^4.8655))*'Hidden Data'!$E$122)))," ")</f>
        <v>#N/A</v>
      </c>
      <c r="U347" s="67" t="e">
        <f t="shared" si="221"/>
        <v>#N/A</v>
      </c>
      <c r="V347" s="175" t="e">
        <f t="shared" si="222"/>
        <v>#N/A</v>
      </c>
      <c r="W347" s="175" t="e">
        <f t="shared" si="223"/>
        <v>#N/A</v>
      </c>
      <c r="Z347" s="141" t="e">
        <f t="shared" si="224"/>
        <v>#N/A</v>
      </c>
      <c r="AA347" s="141" t="e">
        <f t="shared" si="225"/>
        <v>#N/A</v>
      </c>
      <c r="AB347" s="153" t="e">
        <f t="shared" si="226"/>
        <v>#N/A</v>
      </c>
      <c r="AC347" s="154" t="e">
        <f t="shared" si="227"/>
        <v>#N/A</v>
      </c>
      <c r="AD347" s="164" t="e">
        <f t="shared" si="228"/>
        <v>#N/A</v>
      </c>
      <c r="AE347" s="165" t="e">
        <f t="shared" si="229"/>
        <v>#N/A</v>
      </c>
      <c r="AF347" s="154" t="e">
        <f t="shared" si="230"/>
        <v>#N/A</v>
      </c>
      <c r="AG347" s="154" t="e">
        <f t="shared" si="231"/>
        <v>#N/A</v>
      </c>
      <c r="AH347" s="164" t="e">
        <f t="shared" si="232"/>
        <v>#N/A</v>
      </c>
      <c r="AI347" s="165" t="e">
        <f t="shared" si="233"/>
        <v>#N/A</v>
      </c>
      <c r="AJ347" s="154" t="e">
        <f t="shared" si="234"/>
        <v>#N/A</v>
      </c>
      <c r="AK347" s="154" t="e">
        <f t="shared" si="235"/>
        <v>#N/A</v>
      </c>
      <c r="AL347" s="164" t="e">
        <f t="shared" si="236"/>
        <v>#N/A</v>
      </c>
      <c r="AM347" s="165" t="e">
        <f t="shared" si="237"/>
        <v>#N/A</v>
      </c>
      <c r="AN347" s="154" t="e">
        <f t="shared" si="238"/>
        <v>#N/A</v>
      </c>
      <c r="AO347" s="155" t="e">
        <f t="shared" si="239"/>
        <v>#N/A</v>
      </c>
      <c r="AP347" s="153" t="e">
        <f t="shared" si="240"/>
        <v>#N/A</v>
      </c>
      <c r="AQ347" s="154" t="e">
        <f t="shared" si="241"/>
        <v>#N/A</v>
      </c>
      <c r="AR347" s="164" t="e">
        <f t="shared" si="242"/>
        <v>#N/A</v>
      </c>
      <c r="AS347" s="165" t="e">
        <f t="shared" si="243"/>
        <v>#N/A</v>
      </c>
      <c r="AT347" s="154" t="e">
        <f t="shared" si="244"/>
        <v>#N/A</v>
      </c>
      <c r="AU347" s="154" t="e">
        <f t="shared" si="245"/>
        <v>#N/A</v>
      </c>
      <c r="AV347" s="164" t="e">
        <f t="shared" si="246"/>
        <v>#N/A</v>
      </c>
      <c r="AW347" s="165" t="e">
        <f t="shared" si="247"/>
        <v>#N/A</v>
      </c>
      <c r="AX347" s="154" t="e">
        <f t="shared" si="248"/>
        <v>#N/A</v>
      </c>
      <c r="AY347" s="154" t="e">
        <f t="shared" si="249"/>
        <v>#N/A</v>
      </c>
      <c r="AZ347" s="164" t="e">
        <f t="shared" si="250"/>
        <v>#N/A</v>
      </c>
      <c r="BA347" s="165" t="e">
        <f t="shared" si="251"/>
        <v>#N/A</v>
      </c>
      <c r="BB347" s="154" t="e">
        <f t="shared" si="252"/>
        <v>#N/A</v>
      </c>
      <c r="BC347" s="155" t="e">
        <f t="shared" si="253"/>
        <v>#N/A</v>
      </c>
      <c r="BD347" s="153" t="e">
        <f t="shared" si="254"/>
        <v>#N/A</v>
      </c>
      <c r="BE347" s="154" t="e">
        <f t="shared" si="255"/>
        <v>#N/A</v>
      </c>
      <c r="BF347" s="164" t="e">
        <f t="shared" si="256"/>
        <v>#N/A</v>
      </c>
      <c r="BG347" s="165" t="e">
        <f t="shared" si="257"/>
        <v>#N/A</v>
      </c>
      <c r="BH347" s="154" t="e">
        <f t="shared" si="258"/>
        <v>#N/A</v>
      </c>
      <c r="BI347" s="154" t="e">
        <f t="shared" si="259"/>
        <v>#N/A</v>
      </c>
      <c r="BJ347" s="164" t="e">
        <f t="shared" si="260"/>
        <v>#N/A</v>
      </c>
      <c r="BK347" s="165" t="e">
        <f t="shared" si="261"/>
        <v>#N/A</v>
      </c>
      <c r="BL347" s="154" t="e">
        <f t="shared" si="262"/>
        <v>#N/A</v>
      </c>
      <c r="BM347" s="154" t="e">
        <f t="shared" si="263"/>
        <v>#N/A</v>
      </c>
      <c r="BN347" s="164" t="e">
        <f t="shared" si="264"/>
        <v>#N/A</v>
      </c>
      <c r="BO347" s="165" t="e">
        <f t="shared" si="265"/>
        <v>#N/A</v>
      </c>
      <c r="BP347" s="154" t="e">
        <f t="shared" si="266"/>
        <v>#N/A</v>
      </c>
      <c r="BQ347" s="155" t="e">
        <f t="shared" si="267"/>
        <v>#N/A</v>
      </c>
      <c r="BR347" s="153" t="e">
        <f t="shared" si="268"/>
        <v>#N/A</v>
      </c>
      <c r="BS347" s="154" t="e">
        <f t="shared" si="269"/>
        <v>#N/A</v>
      </c>
      <c r="BT347" s="164" t="e">
        <f t="shared" si="270"/>
        <v>#N/A</v>
      </c>
      <c r="BU347" s="165" t="e">
        <f t="shared" si="271"/>
        <v>#N/A</v>
      </c>
      <c r="BV347" s="154" t="e">
        <f t="shared" si="272"/>
        <v>#N/A</v>
      </c>
      <c r="BW347" s="154" t="e">
        <f t="shared" si="273"/>
        <v>#N/A</v>
      </c>
      <c r="BX347" s="164" t="e">
        <f t="shared" si="274"/>
        <v>#N/A</v>
      </c>
      <c r="BY347" s="165" t="e">
        <f t="shared" si="275"/>
        <v>#N/A</v>
      </c>
      <c r="BZ347" s="154" t="e">
        <f t="shared" si="276"/>
        <v>#N/A</v>
      </c>
      <c r="CA347" s="154" t="e">
        <f t="shared" si="277"/>
        <v>#N/A</v>
      </c>
      <c r="CB347" s="164" t="e">
        <f t="shared" si="278"/>
        <v>#N/A</v>
      </c>
      <c r="CC347" s="165" t="e">
        <f t="shared" si="279"/>
        <v>#N/A</v>
      </c>
      <c r="CD347" s="154" t="e">
        <f t="shared" si="280"/>
        <v>#N/A</v>
      </c>
      <c r="CE347" s="155" t="e">
        <f t="shared" si="281"/>
        <v>#N/A</v>
      </c>
    </row>
    <row r="348" spans="2:83" s="59" customFormat="1" hidden="1" x14ac:dyDescent="0.2">
      <c r="B348" s="59" t="e">
        <f t="shared" si="284"/>
        <v>#N/A</v>
      </c>
      <c r="C348" s="67" t="e">
        <f t="shared" si="282"/>
        <v>#N/A</v>
      </c>
      <c r="D348" s="67"/>
      <c r="E348" s="67" t="e">
        <f>IF(C348&lt;&gt;" ",$B$9, " ")</f>
        <v>#N/A</v>
      </c>
      <c r="F348" s="68" t="e">
        <f>IF(C348&lt;&gt;" ",((10.4394*(($C348^1.852)/(($B$59^1.852)*(VLOOKUP($B$17,'Hidden Data'!$A$4:$E$17,(IF($B$18="SCH 40",3,IF($B$18="SCH 80",4,5))))^4.8655))*$B$16))+IF($B$15&lt;2,0,(10.4394*((($C$19/100*$C348)^1.852)/(($B$59^1.852)*(VLOOKUP($B$20,'Hidden Data'!$A$4:$E$17,(IF($B$21="SCH 40",3,IF($B$21="SCH 80",4,5))))^4.8655))*$B$19)))+IF($B$15&lt;3,0,(10.4394*((($C$22/100*$C348)^1.852)/(($B$59^1.852)*(VLOOKUP($B$23,'Hidden Data'!$A$4:$E$17,(IF($B$24="SCH 40",3,IF($B$24="SCH 80",4,5))))^4.8655))*$B$22)))+K348+L348+M348+P348+Q348+R348+S348+T348)*(1+$B$42/100), " ")</f>
        <v>#N/A</v>
      </c>
      <c r="G348" s="68" t="e">
        <f t="shared" si="283"/>
        <v>#N/A</v>
      </c>
      <c r="H348" s="68"/>
      <c r="I348" s="68" t="e">
        <f t="shared" si="217"/>
        <v>#N/A</v>
      </c>
      <c r="J348" s="68" t="e">
        <f>IF(C348&lt;&gt;" ",IF($B$48="Spider Valve",($C348/448.83*(('Spider Valve Sizing'!$B$10^2*19.64*$B$60*SQRT($B$49))/'Spider Valve Sizing'!$B$25))^2/(2*$B$60^2*(PI()/4*('Spider Valve Sizing'!$B$10/12)^2)^2*32.2),0)," ")</f>
        <v>#N/A</v>
      </c>
      <c r="K348" s="68" t="e">
        <f>IF(C348&lt;&gt;" ",(IF($B$26="No",0,(10.4394*(((1/$B$27*$C348)^1.852)/(($B$59^1.852)*(VLOOKUP($B$29,'Hidden Data'!$A$4:$E$17,(IF($B$30="SCH 40",3,IF($B$30="SCH 80",4,5))))^4.8655))*($B$28/3)))))," ")</f>
        <v>#N/A</v>
      </c>
      <c r="L348" s="67" t="e">
        <f t="shared" si="218"/>
        <v>#N/A</v>
      </c>
      <c r="M348" s="67" t="e">
        <f t="shared" si="219"/>
        <v>#N/A</v>
      </c>
      <c r="N348" s="69">
        <f>IF($B$48="Low Pressure Pipe",(IF($C348&lt;&gt;" ",($B$50*$AC$564)," ")),IF($B$48="Spider Valve",(IF($C348&lt;&gt;" ",(($B$60*(PI()/4*'Spider Valve Sizing'!$B$10^2)/144*SQRT(2*32.2*$B$49))*448.83)/(('Spider Valve Sizing'!$B$10^2*19.64*$B$60*SQRT($B$49))/'Spider Valve Sizing'!$B$25)," ")),IF(AND(OR($B$48="Non-Pressurized",$B$48="force main")=TRUE,$C$49="yes"),$F$49,NA())))</f>
        <v>30</v>
      </c>
      <c r="O348" s="68" t="e">
        <f t="shared" si="220"/>
        <v>#N/A</v>
      </c>
      <c r="P348" s="68" t="e">
        <f>IF($C348&lt;&gt;" ",IF($A$34="",0,(10.4394*((($C348*$D$34/100)^1.852)/(($B$59^1.852)*(VLOOKUP($B$34,'Hidden Data'!$A$4:$E$17,(IF($B$18="SCH 40",3,IF($B$18="SCH 80",4,5))))^4.8655))*'Hidden Data'!$E$118)))," ")</f>
        <v>#N/A</v>
      </c>
      <c r="Q348" s="68" t="e">
        <f>IF($C348&lt;&gt;" ",IF($A$35="",0,(10.4394*((($C348*$D$35/100)^1.852)/(($B$59^1.852)*(VLOOKUP($B$35,'Hidden Data'!$A$4:$E$17,(IF($B$18="SCH 40",3,IF($B$18="SCH 80",4,5))))^4.8655))*'Hidden Data'!$E$119)))," ")</f>
        <v>#N/A</v>
      </c>
      <c r="R348" s="68" t="e">
        <f>IF($C348&lt;&gt;" ",IF($A$36="",0,(10.4394*((($C348*$D$36/100)^1.852)/(($B$59^1.852)*(VLOOKUP($B$36,'Hidden Data'!$A$4:$E$17,(IF($B$18="SCH 40",3,IF($B$18="SCH 80",4,5))))^4.8655))*'Hidden Data'!$E$120)))," ")</f>
        <v>#N/A</v>
      </c>
      <c r="S348" s="68" t="e">
        <f>IF($C348&lt;&gt;" ",IF($A$37="",0,(10.4394*((($C348*$D$37/100)^1.852)/(($B$59^1.852)*(VLOOKUP($B$37,'Hidden Data'!$A$4:$E$17,(IF($B$18="SCH 40",3,IF($B$18="SCH 80",4,5))))^4.8655))*'Hidden Data'!$E$121)))," ")</f>
        <v>#N/A</v>
      </c>
      <c r="T348" s="68" t="e">
        <f>IF($C348&lt;&gt;" ",IF($A$38="",0,(10.4394*((($C348*$D$38/100)^1.852)/(($B$59^1.852)*(VLOOKUP($B$38,'Hidden Data'!$A$4:$E$17,(IF($B$18="SCH 40",3,IF($B$18="SCH 80",4,5))))^4.8655))*'Hidden Data'!$E$122)))," ")</f>
        <v>#N/A</v>
      </c>
      <c r="U348" s="67" t="e">
        <f t="shared" si="221"/>
        <v>#N/A</v>
      </c>
      <c r="V348" s="175" t="e">
        <f t="shared" si="222"/>
        <v>#N/A</v>
      </c>
      <c r="W348" s="175" t="e">
        <f t="shared" si="223"/>
        <v>#N/A</v>
      </c>
      <c r="Z348" s="141" t="e">
        <f t="shared" si="224"/>
        <v>#N/A</v>
      </c>
      <c r="AA348" s="141" t="e">
        <f t="shared" si="225"/>
        <v>#N/A</v>
      </c>
      <c r="AB348" s="153" t="e">
        <f t="shared" si="226"/>
        <v>#N/A</v>
      </c>
      <c r="AC348" s="154" t="e">
        <f t="shared" si="227"/>
        <v>#N/A</v>
      </c>
      <c r="AD348" s="164" t="e">
        <f t="shared" si="228"/>
        <v>#N/A</v>
      </c>
      <c r="AE348" s="165" t="e">
        <f t="shared" si="229"/>
        <v>#N/A</v>
      </c>
      <c r="AF348" s="154" t="e">
        <f t="shared" si="230"/>
        <v>#N/A</v>
      </c>
      <c r="AG348" s="154" t="e">
        <f t="shared" si="231"/>
        <v>#N/A</v>
      </c>
      <c r="AH348" s="164" t="e">
        <f t="shared" si="232"/>
        <v>#N/A</v>
      </c>
      <c r="AI348" s="165" t="e">
        <f t="shared" si="233"/>
        <v>#N/A</v>
      </c>
      <c r="AJ348" s="154" t="e">
        <f t="shared" si="234"/>
        <v>#N/A</v>
      </c>
      <c r="AK348" s="154" t="e">
        <f t="shared" si="235"/>
        <v>#N/A</v>
      </c>
      <c r="AL348" s="164" t="e">
        <f t="shared" si="236"/>
        <v>#N/A</v>
      </c>
      <c r="AM348" s="165" t="e">
        <f t="shared" si="237"/>
        <v>#N/A</v>
      </c>
      <c r="AN348" s="154" t="e">
        <f t="shared" si="238"/>
        <v>#N/A</v>
      </c>
      <c r="AO348" s="155" t="e">
        <f t="shared" si="239"/>
        <v>#N/A</v>
      </c>
      <c r="AP348" s="153" t="e">
        <f t="shared" si="240"/>
        <v>#N/A</v>
      </c>
      <c r="AQ348" s="154" t="e">
        <f t="shared" si="241"/>
        <v>#N/A</v>
      </c>
      <c r="AR348" s="164" t="e">
        <f t="shared" si="242"/>
        <v>#N/A</v>
      </c>
      <c r="AS348" s="165" t="e">
        <f t="shared" si="243"/>
        <v>#N/A</v>
      </c>
      <c r="AT348" s="154" t="e">
        <f t="shared" si="244"/>
        <v>#N/A</v>
      </c>
      <c r="AU348" s="154" t="e">
        <f t="shared" si="245"/>
        <v>#N/A</v>
      </c>
      <c r="AV348" s="164" t="e">
        <f t="shared" si="246"/>
        <v>#N/A</v>
      </c>
      <c r="AW348" s="165" t="e">
        <f t="shared" si="247"/>
        <v>#N/A</v>
      </c>
      <c r="AX348" s="154" t="e">
        <f t="shared" si="248"/>
        <v>#N/A</v>
      </c>
      <c r="AY348" s="154" t="e">
        <f t="shared" si="249"/>
        <v>#N/A</v>
      </c>
      <c r="AZ348" s="164" t="e">
        <f t="shared" si="250"/>
        <v>#N/A</v>
      </c>
      <c r="BA348" s="165" t="e">
        <f t="shared" si="251"/>
        <v>#N/A</v>
      </c>
      <c r="BB348" s="154" t="e">
        <f t="shared" si="252"/>
        <v>#N/A</v>
      </c>
      <c r="BC348" s="155" t="e">
        <f t="shared" si="253"/>
        <v>#N/A</v>
      </c>
      <c r="BD348" s="153" t="e">
        <f t="shared" si="254"/>
        <v>#N/A</v>
      </c>
      <c r="BE348" s="154" t="e">
        <f t="shared" si="255"/>
        <v>#N/A</v>
      </c>
      <c r="BF348" s="164" t="e">
        <f t="shared" si="256"/>
        <v>#N/A</v>
      </c>
      <c r="BG348" s="165" t="e">
        <f t="shared" si="257"/>
        <v>#N/A</v>
      </c>
      <c r="BH348" s="154" t="e">
        <f t="shared" si="258"/>
        <v>#N/A</v>
      </c>
      <c r="BI348" s="154" t="e">
        <f t="shared" si="259"/>
        <v>#N/A</v>
      </c>
      <c r="BJ348" s="164" t="e">
        <f t="shared" si="260"/>
        <v>#N/A</v>
      </c>
      <c r="BK348" s="165" t="e">
        <f t="shared" si="261"/>
        <v>#N/A</v>
      </c>
      <c r="BL348" s="154" t="e">
        <f t="shared" si="262"/>
        <v>#N/A</v>
      </c>
      <c r="BM348" s="154" t="e">
        <f t="shared" si="263"/>
        <v>#N/A</v>
      </c>
      <c r="BN348" s="164" t="e">
        <f t="shared" si="264"/>
        <v>#N/A</v>
      </c>
      <c r="BO348" s="165" t="e">
        <f t="shared" si="265"/>
        <v>#N/A</v>
      </c>
      <c r="BP348" s="154" t="e">
        <f t="shared" si="266"/>
        <v>#N/A</v>
      </c>
      <c r="BQ348" s="155" t="e">
        <f t="shared" si="267"/>
        <v>#N/A</v>
      </c>
      <c r="BR348" s="153" t="e">
        <f t="shared" si="268"/>
        <v>#N/A</v>
      </c>
      <c r="BS348" s="154" t="e">
        <f t="shared" si="269"/>
        <v>#N/A</v>
      </c>
      <c r="BT348" s="164" t="e">
        <f t="shared" si="270"/>
        <v>#N/A</v>
      </c>
      <c r="BU348" s="165" t="e">
        <f t="shared" si="271"/>
        <v>#N/A</v>
      </c>
      <c r="BV348" s="154" t="e">
        <f t="shared" si="272"/>
        <v>#N/A</v>
      </c>
      <c r="BW348" s="154" t="e">
        <f t="shared" si="273"/>
        <v>#N/A</v>
      </c>
      <c r="BX348" s="164" t="e">
        <f t="shared" si="274"/>
        <v>#N/A</v>
      </c>
      <c r="BY348" s="165" t="e">
        <f t="shared" si="275"/>
        <v>#N/A</v>
      </c>
      <c r="BZ348" s="154" t="e">
        <f t="shared" si="276"/>
        <v>#N/A</v>
      </c>
      <c r="CA348" s="154" t="e">
        <f t="shared" si="277"/>
        <v>#N/A</v>
      </c>
      <c r="CB348" s="164" t="e">
        <f t="shared" si="278"/>
        <v>#N/A</v>
      </c>
      <c r="CC348" s="165" t="e">
        <f t="shared" si="279"/>
        <v>#N/A</v>
      </c>
      <c r="CD348" s="154" t="e">
        <f t="shared" si="280"/>
        <v>#N/A</v>
      </c>
      <c r="CE348" s="155" t="e">
        <f t="shared" si="281"/>
        <v>#N/A</v>
      </c>
    </row>
    <row r="349" spans="2:83" s="59" customFormat="1" hidden="1" x14ac:dyDescent="0.2">
      <c r="B349" s="59" t="e">
        <f t="shared" si="284"/>
        <v>#N/A</v>
      </c>
      <c r="C349" s="67" t="e">
        <f t="shared" si="282"/>
        <v>#N/A</v>
      </c>
      <c r="D349" s="67"/>
      <c r="E349" s="67" t="e">
        <f>IF(C349&lt;&gt;" ",$B$9, " ")</f>
        <v>#N/A</v>
      </c>
      <c r="F349" s="68" t="e">
        <f>IF(C349&lt;&gt;" ",((10.4394*(($C349^1.852)/(($B$59^1.852)*(VLOOKUP($B$17,'Hidden Data'!$A$4:$E$17,(IF($B$18="SCH 40",3,IF($B$18="SCH 80",4,5))))^4.8655))*$B$16))+IF($B$15&lt;2,0,(10.4394*((($C$19/100*$C349)^1.852)/(($B$59^1.852)*(VLOOKUP($B$20,'Hidden Data'!$A$4:$E$17,(IF($B$21="SCH 40",3,IF($B$21="SCH 80",4,5))))^4.8655))*$B$19)))+IF($B$15&lt;3,0,(10.4394*((($C$22/100*$C349)^1.852)/(($B$59^1.852)*(VLOOKUP($B$23,'Hidden Data'!$A$4:$E$17,(IF($B$24="SCH 40",3,IF($B$24="SCH 80",4,5))))^4.8655))*$B$22)))+K349+L349+M349+P349+Q349+R349+S349+T349)*(1+$B$42/100), " ")</f>
        <v>#N/A</v>
      </c>
      <c r="G349" s="68" t="e">
        <f t="shared" si="283"/>
        <v>#N/A</v>
      </c>
      <c r="H349" s="68"/>
      <c r="I349" s="68" t="e">
        <f t="shared" si="217"/>
        <v>#N/A</v>
      </c>
      <c r="J349" s="68" t="e">
        <f>IF(C349&lt;&gt;" ",IF($B$48="Spider Valve",($C349/448.83*(('Spider Valve Sizing'!$B$10^2*19.64*$B$60*SQRT($B$49))/'Spider Valve Sizing'!$B$25))^2/(2*$B$60^2*(PI()/4*('Spider Valve Sizing'!$B$10/12)^2)^2*32.2),0)," ")</f>
        <v>#N/A</v>
      </c>
      <c r="K349" s="68" t="e">
        <f>IF(C349&lt;&gt;" ",(IF($B$26="No",0,(10.4394*(((1/$B$27*$C349)^1.852)/(($B$59^1.852)*(VLOOKUP($B$29,'Hidden Data'!$A$4:$E$17,(IF($B$30="SCH 40",3,IF($B$30="SCH 80",4,5))))^4.8655))*($B$28/3)))))," ")</f>
        <v>#N/A</v>
      </c>
      <c r="L349" s="67" t="e">
        <f t="shared" si="218"/>
        <v>#N/A</v>
      </c>
      <c r="M349" s="67" t="e">
        <f t="shared" si="219"/>
        <v>#N/A</v>
      </c>
      <c r="N349" s="69">
        <f>IF($B$48="Low Pressure Pipe",(IF($C349&lt;&gt;" ",($B$50*$AC$564)," ")),IF($B$48="Spider Valve",(IF($C349&lt;&gt;" ",(($B$60*(PI()/4*'Spider Valve Sizing'!$B$10^2)/144*SQRT(2*32.2*$B$49))*448.83)/(('Spider Valve Sizing'!$B$10^2*19.64*$B$60*SQRT($B$49))/'Spider Valve Sizing'!$B$25)," ")),IF(AND(OR($B$48="Non-Pressurized",$B$48="force main")=TRUE,$C$49="yes"),$F$49,NA())))</f>
        <v>30</v>
      </c>
      <c r="O349" s="68" t="e">
        <f t="shared" si="220"/>
        <v>#N/A</v>
      </c>
      <c r="P349" s="68" t="e">
        <f>IF($C349&lt;&gt;" ",IF($A$34="",0,(10.4394*((($C349*$D$34/100)^1.852)/(($B$59^1.852)*(VLOOKUP($B$34,'Hidden Data'!$A$4:$E$17,(IF($B$18="SCH 40",3,IF($B$18="SCH 80",4,5))))^4.8655))*'Hidden Data'!$E$118)))," ")</f>
        <v>#N/A</v>
      </c>
      <c r="Q349" s="68" t="e">
        <f>IF($C349&lt;&gt;" ",IF($A$35="",0,(10.4394*((($C349*$D$35/100)^1.852)/(($B$59^1.852)*(VLOOKUP($B$35,'Hidden Data'!$A$4:$E$17,(IF($B$18="SCH 40",3,IF($B$18="SCH 80",4,5))))^4.8655))*'Hidden Data'!$E$119)))," ")</f>
        <v>#N/A</v>
      </c>
      <c r="R349" s="68" t="e">
        <f>IF($C349&lt;&gt;" ",IF($A$36="",0,(10.4394*((($C349*$D$36/100)^1.852)/(($B$59^1.852)*(VLOOKUP($B$36,'Hidden Data'!$A$4:$E$17,(IF($B$18="SCH 40",3,IF($B$18="SCH 80",4,5))))^4.8655))*'Hidden Data'!$E$120)))," ")</f>
        <v>#N/A</v>
      </c>
      <c r="S349" s="68" t="e">
        <f>IF($C349&lt;&gt;" ",IF($A$37="",0,(10.4394*((($C349*$D$37/100)^1.852)/(($B$59^1.852)*(VLOOKUP($B$37,'Hidden Data'!$A$4:$E$17,(IF($B$18="SCH 40",3,IF($B$18="SCH 80",4,5))))^4.8655))*'Hidden Data'!$E$121)))," ")</f>
        <v>#N/A</v>
      </c>
      <c r="T349" s="68" t="e">
        <f>IF($C349&lt;&gt;" ",IF($A$38="",0,(10.4394*((($C349*$D$38/100)^1.852)/(($B$59^1.852)*(VLOOKUP($B$38,'Hidden Data'!$A$4:$E$17,(IF($B$18="SCH 40",3,IF($B$18="SCH 80",4,5))))^4.8655))*'Hidden Data'!$E$122)))," ")</f>
        <v>#N/A</v>
      </c>
      <c r="U349" s="67" t="e">
        <f t="shared" si="221"/>
        <v>#N/A</v>
      </c>
      <c r="V349" s="175" t="e">
        <f t="shared" si="222"/>
        <v>#N/A</v>
      </c>
      <c r="W349" s="175" t="e">
        <f t="shared" si="223"/>
        <v>#N/A</v>
      </c>
      <c r="Z349" s="141" t="e">
        <f t="shared" si="224"/>
        <v>#N/A</v>
      </c>
      <c r="AA349" s="141" t="e">
        <f t="shared" si="225"/>
        <v>#N/A</v>
      </c>
      <c r="AB349" s="153" t="e">
        <f t="shared" si="226"/>
        <v>#N/A</v>
      </c>
      <c r="AC349" s="154" t="e">
        <f t="shared" si="227"/>
        <v>#N/A</v>
      </c>
      <c r="AD349" s="164" t="e">
        <f t="shared" si="228"/>
        <v>#N/A</v>
      </c>
      <c r="AE349" s="165" t="e">
        <f t="shared" si="229"/>
        <v>#N/A</v>
      </c>
      <c r="AF349" s="154" t="e">
        <f t="shared" si="230"/>
        <v>#N/A</v>
      </c>
      <c r="AG349" s="154" t="e">
        <f t="shared" si="231"/>
        <v>#N/A</v>
      </c>
      <c r="AH349" s="164" t="e">
        <f t="shared" si="232"/>
        <v>#N/A</v>
      </c>
      <c r="AI349" s="165" t="e">
        <f t="shared" si="233"/>
        <v>#N/A</v>
      </c>
      <c r="AJ349" s="154" t="e">
        <f t="shared" si="234"/>
        <v>#N/A</v>
      </c>
      <c r="AK349" s="154" t="e">
        <f t="shared" si="235"/>
        <v>#N/A</v>
      </c>
      <c r="AL349" s="164" t="e">
        <f t="shared" si="236"/>
        <v>#N/A</v>
      </c>
      <c r="AM349" s="165" t="e">
        <f t="shared" si="237"/>
        <v>#N/A</v>
      </c>
      <c r="AN349" s="154" t="e">
        <f t="shared" si="238"/>
        <v>#N/A</v>
      </c>
      <c r="AO349" s="155" t="e">
        <f t="shared" si="239"/>
        <v>#N/A</v>
      </c>
      <c r="AP349" s="153" t="e">
        <f t="shared" si="240"/>
        <v>#N/A</v>
      </c>
      <c r="AQ349" s="154" t="e">
        <f t="shared" si="241"/>
        <v>#N/A</v>
      </c>
      <c r="AR349" s="164" t="e">
        <f t="shared" si="242"/>
        <v>#N/A</v>
      </c>
      <c r="AS349" s="165" t="e">
        <f t="shared" si="243"/>
        <v>#N/A</v>
      </c>
      <c r="AT349" s="154" t="e">
        <f t="shared" si="244"/>
        <v>#N/A</v>
      </c>
      <c r="AU349" s="154" t="e">
        <f t="shared" si="245"/>
        <v>#N/A</v>
      </c>
      <c r="AV349" s="164" t="e">
        <f t="shared" si="246"/>
        <v>#N/A</v>
      </c>
      <c r="AW349" s="165" t="e">
        <f t="shared" si="247"/>
        <v>#N/A</v>
      </c>
      <c r="AX349" s="154" t="e">
        <f t="shared" si="248"/>
        <v>#N/A</v>
      </c>
      <c r="AY349" s="154" t="e">
        <f t="shared" si="249"/>
        <v>#N/A</v>
      </c>
      <c r="AZ349" s="164" t="e">
        <f t="shared" si="250"/>
        <v>#N/A</v>
      </c>
      <c r="BA349" s="165" t="e">
        <f t="shared" si="251"/>
        <v>#N/A</v>
      </c>
      <c r="BB349" s="154" t="e">
        <f t="shared" si="252"/>
        <v>#N/A</v>
      </c>
      <c r="BC349" s="155" t="e">
        <f t="shared" si="253"/>
        <v>#N/A</v>
      </c>
      <c r="BD349" s="153" t="e">
        <f t="shared" si="254"/>
        <v>#N/A</v>
      </c>
      <c r="BE349" s="154" t="e">
        <f t="shared" si="255"/>
        <v>#N/A</v>
      </c>
      <c r="BF349" s="164" t="e">
        <f t="shared" si="256"/>
        <v>#N/A</v>
      </c>
      <c r="BG349" s="165" t="e">
        <f t="shared" si="257"/>
        <v>#N/A</v>
      </c>
      <c r="BH349" s="154" t="e">
        <f t="shared" si="258"/>
        <v>#N/A</v>
      </c>
      <c r="BI349" s="154" t="e">
        <f t="shared" si="259"/>
        <v>#N/A</v>
      </c>
      <c r="BJ349" s="164" t="e">
        <f t="shared" si="260"/>
        <v>#N/A</v>
      </c>
      <c r="BK349" s="165" t="e">
        <f t="shared" si="261"/>
        <v>#N/A</v>
      </c>
      <c r="BL349" s="154" t="e">
        <f t="shared" si="262"/>
        <v>#N/A</v>
      </c>
      <c r="BM349" s="154" t="e">
        <f t="shared" si="263"/>
        <v>#N/A</v>
      </c>
      <c r="BN349" s="164" t="e">
        <f t="shared" si="264"/>
        <v>#N/A</v>
      </c>
      <c r="BO349" s="165" t="e">
        <f t="shared" si="265"/>
        <v>#N/A</v>
      </c>
      <c r="BP349" s="154" t="e">
        <f t="shared" si="266"/>
        <v>#N/A</v>
      </c>
      <c r="BQ349" s="155" t="e">
        <f t="shared" si="267"/>
        <v>#N/A</v>
      </c>
      <c r="BR349" s="153" t="e">
        <f t="shared" si="268"/>
        <v>#N/A</v>
      </c>
      <c r="BS349" s="154" t="e">
        <f t="shared" si="269"/>
        <v>#N/A</v>
      </c>
      <c r="BT349" s="164" t="e">
        <f t="shared" si="270"/>
        <v>#N/A</v>
      </c>
      <c r="BU349" s="165" t="e">
        <f t="shared" si="271"/>
        <v>#N/A</v>
      </c>
      <c r="BV349" s="154" t="e">
        <f t="shared" si="272"/>
        <v>#N/A</v>
      </c>
      <c r="BW349" s="154" t="e">
        <f t="shared" si="273"/>
        <v>#N/A</v>
      </c>
      <c r="BX349" s="164" t="e">
        <f t="shared" si="274"/>
        <v>#N/A</v>
      </c>
      <c r="BY349" s="165" t="e">
        <f t="shared" si="275"/>
        <v>#N/A</v>
      </c>
      <c r="BZ349" s="154" t="e">
        <f t="shared" si="276"/>
        <v>#N/A</v>
      </c>
      <c r="CA349" s="154" t="e">
        <f t="shared" si="277"/>
        <v>#N/A</v>
      </c>
      <c r="CB349" s="164" t="e">
        <f t="shared" si="278"/>
        <v>#N/A</v>
      </c>
      <c r="CC349" s="165" t="e">
        <f t="shared" si="279"/>
        <v>#N/A</v>
      </c>
      <c r="CD349" s="154" t="e">
        <f t="shared" si="280"/>
        <v>#N/A</v>
      </c>
      <c r="CE349" s="155" t="e">
        <f t="shared" si="281"/>
        <v>#N/A</v>
      </c>
    </row>
    <row r="350" spans="2:83" s="59" customFormat="1" hidden="1" x14ac:dyDescent="0.2">
      <c r="B350" s="59" t="e">
        <f t="shared" si="284"/>
        <v>#N/A</v>
      </c>
      <c r="C350" s="67" t="e">
        <f t="shared" si="282"/>
        <v>#N/A</v>
      </c>
      <c r="D350" s="67"/>
      <c r="E350" s="67" t="e">
        <f>IF(C350&lt;&gt;" ",$B$9, " ")</f>
        <v>#N/A</v>
      </c>
      <c r="F350" s="68" t="e">
        <f>IF(C350&lt;&gt;" ",((10.4394*(($C350^1.852)/(($B$59^1.852)*(VLOOKUP($B$17,'Hidden Data'!$A$4:$E$17,(IF($B$18="SCH 40",3,IF($B$18="SCH 80",4,5))))^4.8655))*$B$16))+IF($B$15&lt;2,0,(10.4394*((($C$19/100*$C350)^1.852)/(($B$59^1.852)*(VLOOKUP($B$20,'Hidden Data'!$A$4:$E$17,(IF($B$21="SCH 40",3,IF($B$21="SCH 80",4,5))))^4.8655))*$B$19)))+IF($B$15&lt;3,0,(10.4394*((($C$22/100*$C350)^1.852)/(($B$59^1.852)*(VLOOKUP($B$23,'Hidden Data'!$A$4:$E$17,(IF($B$24="SCH 40",3,IF($B$24="SCH 80",4,5))))^4.8655))*$B$22)))+K350+L350+M350+P350+Q350+R350+S350+T350)*(1+$B$42/100), " ")</f>
        <v>#N/A</v>
      </c>
      <c r="G350" s="68" t="e">
        <f t="shared" si="283"/>
        <v>#N/A</v>
      </c>
      <c r="H350" s="68"/>
      <c r="I350" s="68" t="e">
        <f t="shared" si="217"/>
        <v>#N/A</v>
      </c>
      <c r="J350" s="68" t="e">
        <f>IF(C350&lt;&gt;" ",IF($B$48="Spider Valve",($C350/448.83*(('Spider Valve Sizing'!$B$10^2*19.64*$B$60*SQRT($B$49))/'Spider Valve Sizing'!$B$25))^2/(2*$B$60^2*(PI()/4*('Spider Valve Sizing'!$B$10/12)^2)^2*32.2),0)," ")</f>
        <v>#N/A</v>
      </c>
      <c r="K350" s="68" t="e">
        <f>IF(C350&lt;&gt;" ",(IF($B$26="No",0,(10.4394*(((1/$B$27*$C350)^1.852)/(($B$59^1.852)*(VLOOKUP($B$29,'Hidden Data'!$A$4:$E$17,(IF($B$30="SCH 40",3,IF($B$30="SCH 80",4,5))))^4.8655))*($B$28/3)))))," ")</f>
        <v>#N/A</v>
      </c>
      <c r="L350" s="67" t="e">
        <f t="shared" si="218"/>
        <v>#N/A</v>
      </c>
      <c r="M350" s="67" t="e">
        <f t="shared" si="219"/>
        <v>#N/A</v>
      </c>
      <c r="N350" s="69">
        <f>IF($B$48="Low Pressure Pipe",(IF($C350&lt;&gt;" ",($B$50*$AC$564)," ")),IF($B$48="Spider Valve",(IF($C350&lt;&gt;" ",(($B$60*(PI()/4*'Spider Valve Sizing'!$B$10^2)/144*SQRT(2*32.2*$B$49))*448.83)/(('Spider Valve Sizing'!$B$10^2*19.64*$B$60*SQRT($B$49))/'Spider Valve Sizing'!$B$25)," ")),IF(AND(OR($B$48="Non-Pressurized",$B$48="force main")=TRUE,$C$49="yes"),$F$49,NA())))</f>
        <v>30</v>
      </c>
      <c r="O350" s="68" t="e">
        <f t="shared" si="220"/>
        <v>#N/A</v>
      </c>
      <c r="P350" s="68" t="e">
        <f>IF($C350&lt;&gt;" ",IF($A$34="",0,(10.4394*((($C350*$D$34/100)^1.852)/(($B$59^1.852)*(VLOOKUP($B$34,'Hidden Data'!$A$4:$E$17,(IF($B$18="SCH 40",3,IF($B$18="SCH 80",4,5))))^4.8655))*'Hidden Data'!$E$118)))," ")</f>
        <v>#N/A</v>
      </c>
      <c r="Q350" s="68" t="e">
        <f>IF($C350&lt;&gt;" ",IF($A$35="",0,(10.4394*((($C350*$D$35/100)^1.852)/(($B$59^1.852)*(VLOOKUP($B$35,'Hidden Data'!$A$4:$E$17,(IF($B$18="SCH 40",3,IF($B$18="SCH 80",4,5))))^4.8655))*'Hidden Data'!$E$119)))," ")</f>
        <v>#N/A</v>
      </c>
      <c r="R350" s="68" t="e">
        <f>IF($C350&lt;&gt;" ",IF($A$36="",0,(10.4394*((($C350*$D$36/100)^1.852)/(($B$59^1.852)*(VLOOKUP($B$36,'Hidden Data'!$A$4:$E$17,(IF($B$18="SCH 40",3,IF($B$18="SCH 80",4,5))))^4.8655))*'Hidden Data'!$E$120)))," ")</f>
        <v>#N/A</v>
      </c>
      <c r="S350" s="68" t="e">
        <f>IF($C350&lt;&gt;" ",IF($A$37="",0,(10.4394*((($C350*$D$37/100)^1.852)/(($B$59^1.852)*(VLOOKUP($B$37,'Hidden Data'!$A$4:$E$17,(IF($B$18="SCH 40",3,IF($B$18="SCH 80",4,5))))^4.8655))*'Hidden Data'!$E$121)))," ")</f>
        <v>#N/A</v>
      </c>
      <c r="T350" s="68" t="e">
        <f>IF($C350&lt;&gt;" ",IF($A$38="",0,(10.4394*((($C350*$D$38/100)^1.852)/(($B$59^1.852)*(VLOOKUP($B$38,'Hidden Data'!$A$4:$E$17,(IF($B$18="SCH 40",3,IF($B$18="SCH 80",4,5))))^4.8655))*'Hidden Data'!$E$122)))," ")</f>
        <v>#N/A</v>
      </c>
      <c r="U350" s="67" t="e">
        <f t="shared" si="221"/>
        <v>#N/A</v>
      </c>
      <c r="V350" s="175" t="e">
        <f t="shared" si="222"/>
        <v>#N/A</v>
      </c>
      <c r="W350" s="175" t="e">
        <f t="shared" si="223"/>
        <v>#N/A</v>
      </c>
      <c r="Z350" s="141" t="e">
        <f t="shared" si="224"/>
        <v>#N/A</v>
      </c>
      <c r="AA350" s="141" t="e">
        <f t="shared" si="225"/>
        <v>#N/A</v>
      </c>
      <c r="AB350" s="153" t="e">
        <f t="shared" si="226"/>
        <v>#N/A</v>
      </c>
      <c r="AC350" s="154" t="e">
        <f t="shared" si="227"/>
        <v>#N/A</v>
      </c>
      <c r="AD350" s="164" t="e">
        <f t="shared" si="228"/>
        <v>#N/A</v>
      </c>
      <c r="AE350" s="165" t="e">
        <f t="shared" si="229"/>
        <v>#N/A</v>
      </c>
      <c r="AF350" s="154" t="e">
        <f t="shared" si="230"/>
        <v>#N/A</v>
      </c>
      <c r="AG350" s="154" t="e">
        <f t="shared" si="231"/>
        <v>#N/A</v>
      </c>
      <c r="AH350" s="164" t="e">
        <f t="shared" si="232"/>
        <v>#N/A</v>
      </c>
      <c r="AI350" s="165" t="e">
        <f t="shared" si="233"/>
        <v>#N/A</v>
      </c>
      <c r="AJ350" s="154" t="e">
        <f t="shared" si="234"/>
        <v>#N/A</v>
      </c>
      <c r="AK350" s="154" t="e">
        <f t="shared" si="235"/>
        <v>#N/A</v>
      </c>
      <c r="AL350" s="164" t="e">
        <f t="shared" si="236"/>
        <v>#N/A</v>
      </c>
      <c r="AM350" s="165" t="e">
        <f t="shared" si="237"/>
        <v>#N/A</v>
      </c>
      <c r="AN350" s="154" t="e">
        <f t="shared" si="238"/>
        <v>#N/A</v>
      </c>
      <c r="AO350" s="155" t="e">
        <f t="shared" si="239"/>
        <v>#N/A</v>
      </c>
      <c r="AP350" s="153" t="e">
        <f t="shared" si="240"/>
        <v>#N/A</v>
      </c>
      <c r="AQ350" s="154" t="e">
        <f t="shared" si="241"/>
        <v>#N/A</v>
      </c>
      <c r="AR350" s="164" t="e">
        <f t="shared" si="242"/>
        <v>#N/A</v>
      </c>
      <c r="AS350" s="165" t="e">
        <f t="shared" si="243"/>
        <v>#N/A</v>
      </c>
      <c r="AT350" s="154" t="e">
        <f t="shared" si="244"/>
        <v>#N/A</v>
      </c>
      <c r="AU350" s="154" t="e">
        <f t="shared" si="245"/>
        <v>#N/A</v>
      </c>
      <c r="AV350" s="164" t="e">
        <f t="shared" si="246"/>
        <v>#N/A</v>
      </c>
      <c r="AW350" s="165" t="e">
        <f t="shared" si="247"/>
        <v>#N/A</v>
      </c>
      <c r="AX350" s="154" t="e">
        <f t="shared" si="248"/>
        <v>#N/A</v>
      </c>
      <c r="AY350" s="154" t="e">
        <f t="shared" si="249"/>
        <v>#N/A</v>
      </c>
      <c r="AZ350" s="164" t="e">
        <f t="shared" si="250"/>
        <v>#N/A</v>
      </c>
      <c r="BA350" s="165" t="e">
        <f t="shared" si="251"/>
        <v>#N/A</v>
      </c>
      <c r="BB350" s="154" t="e">
        <f t="shared" si="252"/>
        <v>#N/A</v>
      </c>
      <c r="BC350" s="155" t="e">
        <f t="shared" si="253"/>
        <v>#N/A</v>
      </c>
      <c r="BD350" s="153" t="e">
        <f t="shared" si="254"/>
        <v>#N/A</v>
      </c>
      <c r="BE350" s="154" t="e">
        <f t="shared" si="255"/>
        <v>#N/A</v>
      </c>
      <c r="BF350" s="164" t="e">
        <f t="shared" si="256"/>
        <v>#N/A</v>
      </c>
      <c r="BG350" s="165" t="e">
        <f t="shared" si="257"/>
        <v>#N/A</v>
      </c>
      <c r="BH350" s="154" t="e">
        <f t="shared" si="258"/>
        <v>#N/A</v>
      </c>
      <c r="BI350" s="154" t="e">
        <f t="shared" si="259"/>
        <v>#N/A</v>
      </c>
      <c r="BJ350" s="164" t="e">
        <f t="shared" si="260"/>
        <v>#N/A</v>
      </c>
      <c r="BK350" s="165" t="e">
        <f t="shared" si="261"/>
        <v>#N/A</v>
      </c>
      <c r="BL350" s="154" t="e">
        <f t="shared" si="262"/>
        <v>#N/A</v>
      </c>
      <c r="BM350" s="154" t="e">
        <f t="shared" si="263"/>
        <v>#N/A</v>
      </c>
      <c r="BN350" s="164" t="e">
        <f t="shared" si="264"/>
        <v>#N/A</v>
      </c>
      <c r="BO350" s="165" t="e">
        <f t="shared" si="265"/>
        <v>#N/A</v>
      </c>
      <c r="BP350" s="154" t="e">
        <f t="shared" si="266"/>
        <v>#N/A</v>
      </c>
      <c r="BQ350" s="155" t="e">
        <f t="shared" si="267"/>
        <v>#N/A</v>
      </c>
      <c r="BR350" s="153" t="e">
        <f t="shared" si="268"/>
        <v>#N/A</v>
      </c>
      <c r="BS350" s="154" t="e">
        <f t="shared" si="269"/>
        <v>#N/A</v>
      </c>
      <c r="BT350" s="164" t="e">
        <f t="shared" si="270"/>
        <v>#N/A</v>
      </c>
      <c r="BU350" s="165" t="e">
        <f t="shared" si="271"/>
        <v>#N/A</v>
      </c>
      <c r="BV350" s="154" t="e">
        <f t="shared" si="272"/>
        <v>#N/A</v>
      </c>
      <c r="BW350" s="154" t="e">
        <f t="shared" si="273"/>
        <v>#N/A</v>
      </c>
      <c r="BX350" s="164" t="e">
        <f t="shared" si="274"/>
        <v>#N/A</v>
      </c>
      <c r="BY350" s="165" t="e">
        <f t="shared" si="275"/>
        <v>#N/A</v>
      </c>
      <c r="BZ350" s="154" t="e">
        <f t="shared" si="276"/>
        <v>#N/A</v>
      </c>
      <c r="CA350" s="154" t="e">
        <f t="shared" si="277"/>
        <v>#N/A</v>
      </c>
      <c r="CB350" s="164" t="e">
        <f t="shared" si="278"/>
        <v>#N/A</v>
      </c>
      <c r="CC350" s="165" t="e">
        <f t="shared" si="279"/>
        <v>#N/A</v>
      </c>
      <c r="CD350" s="154" t="e">
        <f t="shared" si="280"/>
        <v>#N/A</v>
      </c>
      <c r="CE350" s="155" t="e">
        <f t="shared" si="281"/>
        <v>#N/A</v>
      </c>
    </row>
    <row r="351" spans="2:83" s="59" customFormat="1" hidden="1" x14ac:dyDescent="0.2">
      <c r="B351" s="59" t="e">
        <f t="shared" si="284"/>
        <v>#N/A</v>
      </c>
      <c r="C351" s="67" t="e">
        <f t="shared" si="282"/>
        <v>#N/A</v>
      </c>
      <c r="D351" s="67"/>
      <c r="E351" s="67" t="e">
        <f>IF(C351&lt;&gt;" ",$B$9, " ")</f>
        <v>#N/A</v>
      </c>
      <c r="F351" s="68" t="e">
        <f>IF(C351&lt;&gt;" ",((10.4394*(($C351^1.852)/(($B$59^1.852)*(VLOOKUP($B$17,'Hidden Data'!$A$4:$E$17,(IF($B$18="SCH 40",3,IF($B$18="SCH 80",4,5))))^4.8655))*$B$16))+IF($B$15&lt;2,0,(10.4394*((($C$19/100*$C351)^1.852)/(($B$59^1.852)*(VLOOKUP($B$20,'Hidden Data'!$A$4:$E$17,(IF($B$21="SCH 40",3,IF($B$21="SCH 80",4,5))))^4.8655))*$B$19)))+IF($B$15&lt;3,0,(10.4394*((($C$22/100*$C351)^1.852)/(($B$59^1.852)*(VLOOKUP($B$23,'Hidden Data'!$A$4:$E$17,(IF($B$24="SCH 40",3,IF($B$24="SCH 80",4,5))))^4.8655))*$B$22)))+K351+L351+M351+P351+Q351+R351+S351+T351)*(1+$B$42/100), " ")</f>
        <v>#N/A</v>
      </c>
      <c r="G351" s="68" t="e">
        <f t="shared" si="283"/>
        <v>#N/A</v>
      </c>
      <c r="H351" s="68"/>
      <c r="I351" s="68" t="e">
        <f t="shared" si="217"/>
        <v>#N/A</v>
      </c>
      <c r="J351" s="68" t="e">
        <f>IF(C351&lt;&gt;" ",IF($B$48="Spider Valve",($C351/448.83*(('Spider Valve Sizing'!$B$10^2*19.64*$B$60*SQRT($B$49))/'Spider Valve Sizing'!$B$25))^2/(2*$B$60^2*(PI()/4*('Spider Valve Sizing'!$B$10/12)^2)^2*32.2),0)," ")</f>
        <v>#N/A</v>
      </c>
      <c r="K351" s="68" t="e">
        <f>IF(C351&lt;&gt;" ",(IF($B$26="No",0,(10.4394*(((1/$B$27*$C351)^1.852)/(($B$59^1.852)*(VLOOKUP($B$29,'Hidden Data'!$A$4:$E$17,(IF($B$30="SCH 40",3,IF($B$30="SCH 80",4,5))))^4.8655))*($B$28/3)))))," ")</f>
        <v>#N/A</v>
      </c>
      <c r="L351" s="67" t="e">
        <f t="shared" si="218"/>
        <v>#N/A</v>
      </c>
      <c r="M351" s="67" t="e">
        <f t="shared" si="219"/>
        <v>#N/A</v>
      </c>
      <c r="N351" s="69">
        <f>IF($B$48="Low Pressure Pipe",(IF($C351&lt;&gt;" ",($B$50*$AC$564)," ")),IF($B$48="Spider Valve",(IF($C351&lt;&gt;" ",(($B$60*(PI()/4*'Spider Valve Sizing'!$B$10^2)/144*SQRT(2*32.2*$B$49))*448.83)/(('Spider Valve Sizing'!$B$10^2*19.64*$B$60*SQRT($B$49))/'Spider Valve Sizing'!$B$25)," ")),IF(AND(OR($B$48="Non-Pressurized",$B$48="force main")=TRUE,$C$49="yes"),$F$49,NA())))</f>
        <v>30</v>
      </c>
      <c r="O351" s="68" t="e">
        <f t="shared" si="220"/>
        <v>#N/A</v>
      </c>
      <c r="P351" s="68" t="e">
        <f>IF($C351&lt;&gt;" ",IF($A$34="",0,(10.4394*((($C351*$D$34/100)^1.852)/(($B$59^1.852)*(VLOOKUP($B$34,'Hidden Data'!$A$4:$E$17,(IF($B$18="SCH 40",3,IF($B$18="SCH 80",4,5))))^4.8655))*'Hidden Data'!$E$118)))," ")</f>
        <v>#N/A</v>
      </c>
      <c r="Q351" s="68" t="e">
        <f>IF($C351&lt;&gt;" ",IF($A$35="",0,(10.4394*((($C351*$D$35/100)^1.852)/(($B$59^1.852)*(VLOOKUP($B$35,'Hidden Data'!$A$4:$E$17,(IF($B$18="SCH 40",3,IF($B$18="SCH 80",4,5))))^4.8655))*'Hidden Data'!$E$119)))," ")</f>
        <v>#N/A</v>
      </c>
      <c r="R351" s="68" t="e">
        <f>IF($C351&lt;&gt;" ",IF($A$36="",0,(10.4394*((($C351*$D$36/100)^1.852)/(($B$59^1.852)*(VLOOKUP($B$36,'Hidden Data'!$A$4:$E$17,(IF($B$18="SCH 40",3,IF($B$18="SCH 80",4,5))))^4.8655))*'Hidden Data'!$E$120)))," ")</f>
        <v>#N/A</v>
      </c>
      <c r="S351" s="68" t="e">
        <f>IF($C351&lt;&gt;" ",IF($A$37="",0,(10.4394*((($C351*$D$37/100)^1.852)/(($B$59^1.852)*(VLOOKUP($B$37,'Hidden Data'!$A$4:$E$17,(IF($B$18="SCH 40",3,IF($B$18="SCH 80",4,5))))^4.8655))*'Hidden Data'!$E$121)))," ")</f>
        <v>#N/A</v>
      </c>
      <c r="T351" s="68" t="e">
        <f>IF($C351&lt;&gt;" ",IF($A$38="",0,(10.4394*((($C351*$D$38/100)^1.852)/(($B$59^1.852)*(VLOOKUP($B$38,'Hidden Data'!$A$4:$E$17,(IF($B$18="SCH 40",3,IF($B$18="SCH 80",4,5))))^4.8655))*'Hidden Data'!$E$122)))," ")</f>
        <v>#N/A</v>
      </c>
      <c r="U351" s="67" t="e">
        <f t="shared" si="221"/>
        <v>#N/A</v>
      </c>
      <c r="V351" s="175" t="e">
        <f t="shared" si="222"/>
        <v>#N/A</v>
      </c>
      <c r="W351" s="175" t="e">
        <f t="shared" si="223"/>
        <v>#N/A</v>
      </c>
      <c r="Z351" s="141" t="e">
        <f t="shared" si="224"/>
        <v>#N/A</v>
      </c>
      <c r="AA351" s="141" t="e">
        <f t="shared" si="225"/>
        <v>#N/A</v>
      </c>
      <c r="AB351" s="153" t="e">
        <f t="shared" si="226"/>
        <v>#N/A</v>
      </c>
      <c r="AC351" s="154" t="e">
        <f t="shared" si="227"/>
        <v>#N/A</v>
      </c>
      <c r="AD351" s="164" t="e">
        <f t="shared" si="228"/>
        <v>#N/A</v>
      </c>
      <c r="AE351" s="165" t="e">
        <f t="shared" si="229"/>
        <v>#N/A</v>
      </c>
      <c r="AF351" s="154" t="e">
        <f t="shared" si="230"/>
        <v>#N/A</v>
      </c>
      <c r="AG351" s="154" t="e">
        <f t="shared" si="231"/>
        <v>#N/A</v>
      </c>
      <c r="AH351" s="164" t="e">
        <f t="shared" si="232"/>
        <v>#N/A</v>
      </c>
      <c r="AI351" s="165" t="e">
        <f t="shared" si="233"/>
        <v>#N/A</v>
      </c>
      <c r="AJ351" s="154" t="e">
        <f t="shared" si="234"/>
        <v>#N/A</v>
      </c>
      <c r="AK351" s="154" t="e">
        <f t="shared" si="235"/>
        <v>#N/A</v>
      </c>
      <c r="AL351" s="164" t="e">
        <f t="shared" si="236"/>
        <v>#N/A</v>
      </c>
      <c r="AM351" s="165" t="e">
        <f t="shared" si="237"/>
        <v>#N/A</v>
      </c>
      <c r="AN351" s="154" t="e">
        <f t="shared" si="238"/>
        <v>#N/A</v>
      </c>
      <c r="AO351" s="155" t="e">
        <f t="shared" si="239"/>
        <v>#N/A</v>
      </c>
      <c r="AP351" s="153" t="e">
        <f t="shared" si="240"/>
        <v>#N/A</v>
      </c>
      <c r="AQ351" s="154" t="e">
        <f t="shared" si="241"/>
        <v>#N/A</v>
      </c>
      <c r="AR351" s="164" t="e">
        <f t="shared" si="242"/>
        <v>#N/A</v>
      </c>
      <c r="AS351" s="165" t="e">
        <f t="shared" si="243"/>
        <v>#N/A</v>
      </c>
      <c r="AT351" s="154" t="e">
        <f t="shared" si="244"/>
        <v>#N/A</v>
      </c>
      <c r="AU351" s="154" t="e">
        <f t="shared" si="245"/>
        <v>#N/A</v>
      </c>
      <c r="AV351" s="164" t="e">
        <f t="shared" si="246"/>
        <v>#N/A</v>
      </c>
      <c r="AW351" s="165" t="e">
        <f t="shared" si="247"/>
        <v>#N/A</v>
      </c>
      <c r="AX351" s="154" t="e">
        <f t="shared" si="248"/>
        <v>#N/A</v>
      </c>
      <c r="AY351" s="154" t="e">
        <f t="shared" si="249"/>
        <v>#N/A</v>
      </c>
      <c r="AZ351" s="164" t="e">
        <f t="shared" si="250"/>
        <v>#N/A</v>
      </c>
      <c r="BA351" s="165" t="e">
        <f t="shared" si="251"/>
        <v>#N/A</v>
      </c>
      <c r="BB351" s="154" t="e">
        <f t="shared" si="252"/>
        <v>#N/A</v>
      </c>
      <c r="BC351" s="155" t="e">
        <f t="shared" si="253"/>
        <v>#N/A</v>
      </c>
      <c r="BD351" s="153" t="e">
        <f t="shared" si="254"/>
        <v>#N/A</v>
      </c>
      <c r="BE351" s="154" t="e">
        <f t="shared" si="255"/>
        <v>#N/A</v>
      </c>
      <c r="BF351" s="164" t="e">
        <f t="shared" si="256"/>
        <v>#N/A</v>
      </c>
      <c r="BG351" s="165" t="e">
        <f t="shared" si="257"/>
        <v>#N/A</v>
      </c>
      <c r="BH351" s="154" t="e">
        <f t="shared" si="258"/>
        <v>#N/A</v>
      </c>
      <c r="BI351" s="154" t="e">
        <f t="shared" si="259"/>
        <v>#N/A</v>
      </c>
      <c r="BJ351" s="164" t="e">
        <f t="shared" si="260"/>
        <v>#N/A</v>
      </c>
      <c r="BK351" s="165" t="e">
        <f t="shared" si="261"/>
        <v>#N/A</v>
      </c>
      <c r="BL351" s="154" t="e">
        <f t="shared" si="262"/>
        <v>#N/A</v>
      </c>
      <c r="BM351" s="154" t="e">
        <f t="shared" si="263"/>
        <v>#N/A</v>
      </c>
      <c r="BN351" s="164" t="e">
        <f t="shared" si="264"/>
        <v>#N/A</v>
      </c>
      <c r="BO351" s="165" t="e">
        <f t="shared" si="265"/>
        <v>#N/A</v>
      </c>
      <c r="BP351" s="154" t="e">
        <f t="shared" si="266"/>
        <v>#N/A</v>
      </c>
      <c r="BQ351" s="155" t="e">
        <f t="shared" si="267"/>
        <v>#N/A</v>
      </c>
      <c r="BR351" s="153" t="e">
        <f t="shared" si="268"/>
        <v>#N/A</v>
      </c>
      <c r="BS351" s="154" t="e">
        <f t="shared" si="269"/>
        <v>#N/A</v>
      </c>
      <c r="BT351" s="164" t="e">
        <f t="shared" si="270"/>
        <v>#N/A</v>
      </c>
      <c r="BU351" s="165" t="e">
        <f t="shared" si="271"/>
        <v>#N/A</v>
      </c>
      <c r="BV351" s="154" t="e">
        <f t="shared" si="272"/>
        <v>#N/A</v>
      </c>
      <c r="BW351" s="154" t="e">
        <f t="shared" si="273"/>
        <v>#N/A</v>
      </c>
      <c r="BX351" s="164" t="e">
        <f t="shared" si="274"/>
        <v>#N/A</v>
      </c>
      <c r="BY351" s="165" t="e">
        <f t="shared" si="275"/>
        <v>#N/A</v>
      </c>
      <c r="BZ351" s="154" t="e">
        <f t="shared" si="276"/>
        <v>#N/A</v>
      </c>
      <c r="CA351" s="154" t="e">
        <f t="shared" si="277"/>
        <v>#N/A</v>
      </c>
      <c r="CB351" s="164" t="e">
        <f t="shared" si="278"/>
        <v>#N/A</v>
      </c>
      <c r="CC351" s="165" t="e">
        <f t="shared" si="279"/>
        <v>#N/A</v>
      </c>
      <c r="CD351" s="154" t="e">
        <f t="shared" si="280"/>
        <v>#N/A</v>
      </c>
      <c r="CE351" s="155" t="e">
        <f t="shared" si="281"/>
        <v>#N/A</v>
      </c>
    </row>
    <row r="352" spans="2:83" s="59" customFormat="1" hidden="1" x14ac:dyDescent="0.2">
      <c r="B352" s="59" t="e">
        <f t="shared" si="284"/>
        <v>#N/A</v>
      </c>
      <c r="C352" s="67" t="e">
        <f t="shared" si="282"/>
        <v>#N/A</v>
      </c>
      <c r="D352" s="67"/>
      <c r="E352" s="67" t="e">
        <f>IF(C352&lt;&gt;" ",$B$9, " ")</f>
        <v>#N/A</v>
      </c>
      <c r="F352" s="68" t="e">
        <f>IF(C352&lt;&gt;" ",((10.4394*(($C352^1.852)/(($B$59^1.852)*(VLOOKUP($B$17,'Hidden Data'!$A$4:$E$17,(IF($B$18="SCH 40",3,IF($B$18="SCH 80",4,5))))^4.8655))*$B$16))+IF($B$15&lt;2,0,(10.4394*((($C$19/100*$C352)^1.852)/(($B$59^1.852)*(VLOOKUP($B$20,'Hidden Data'!$A$4:$E$17,(IF($B$21="SCH 40",3,IF($B$21="SCH 80",4,5))))^4.8655))*$B$19)))+IF($B$15&lt;3,0,(10.4394*((($C$22/100*$C352)^1.852)/(($B$59^1.852)*(VLOOKUP($B$23,'Hidden Data'!$A$4:$E$17,(IF($B$24="SCH 40",3,IF($B$24="SCH 80",4,5))))^4.8655))*$B$22)))+K352+L352+M352+P352+Q352+R352+S352+T352)*(1+$B$42/100), " ")</f>
        <v>#N/A</v>
      </c>
      <c r="G352" s="68" t="e">
        <f t="shared" si="283"/>
        <v>#N/A</v>
      </c>
      <c r="H352" s="68"/>
      <c r="I352" s="68" t="e">
        <f t="shared" si="217"/>
        <v>#N/A</v>
      </c>
      <c r="J352" s="68" t="e">
        <f>IF(C352&lt;&gt;" ",IF($B$48="Spider Valve",($C352/448.83*(('Spider Valve Sizing'!$B$10^2*19.64*$B$60*SQRT($B$49))/'Spider Valve Sizing'!$B$25))^2/(2*$B$60^2*(PI()/4*('Spider Valve Sizing'!$B$10/12)^2)^2*32.2),0)," ")</f>
        <v>#N/A</v>
      </c>
      <c r="K352" s="68" t="e">
        <f>IF(C352&lt;&gt;" ",(IF($B$26="No",0,(10.4394*(((1/$B$27*$C352)^1.852)/(($B$59^1.852)*(VLOOKUP($B$29,'Hidden Data'!$A$4:$E$17,(IF($B$30="SCH 40",3,IF($B$30="SCH 80",4,5))))^4.8655))*($B$28/3)))))," ")</f>
        <v>#N/A</v>
      </c>
      <c r="L352" s="67" t="e">
        <f t="shared" si="218"/>
        <v>#N/A</v>
      </c>
      <c r="M352" s="67" t="e">
        <f t="shared" si="219"/>
        <v>#N/A</v>
      </c>
      <c r="N352" s="69">
        <f>IF($B$48="Low Pressure Pipe",(IF($C352&lt;&gt;" ",($B$50*$AC$564)," ")),IF($B$48="Spider Valve",(IF($C352&lt;&gt;" ",(($B$60*(PI()/4*'Spider Valve Sizing'!$B$10^2)/144*SQRT(2*32.2*$B$49))*448.83)/(('Spider Valve Sizing'!$B$10^2*19.64*$B$60*SQRT($B$49))/'Spider Valve Sizing'!$B$25)," ")),IF(AND(OR($B$48="Non-Pressurized",$B$48="force main")=TRUE,$C$49="yes"),$F$49,NA())))</f>
        <v>30</v>
      </c>
      <c r="O352" s="68" t="e">
        <f t="shared" si="220"/>
        <v>#N/A</v>
      </c>
      <c r="P352" s="68" t="e">
        <f>IF($C352&lt;&gt;" ",IF($A$34="",0,(10.4394*((($C352*$D$34/100)^1.852)/(($B$59^1.852)*(VLOOKUP($B$34,'Hidden Data'!$A$4:$E$17,(IF($B$18="SCH 40",3,IF($B$18="SCH 80",4,5))))^4.8655))*'Hidden Data'!$E$118)))," ")</f>
        <v>#N/A</v>
      </c>
      <c r="Q352" s="68" t="e">
        <f>IF($C352&lt;&gt;" ",IF($A$35="",0,(10.4394*((($C352*$D$35/100)^1.852)/(($B$59^1.852)*(VLOOKUP($B$35,'Hidden Data'!$A$4:$E$17,(IF($B$18="SCH 40",3,IF($B$18="SCH 80",4,5))))^4.8655))*'Hidden Data'!$E$119)))," ")</f>
        <v>#N/A</v>
      </c>
      <c r="R352" s="68" t="e">
        <f>IF($C352&lt;&gt;" ",IF($A$36="",0,(10.4394*((($C352*$D$36/100)^1.852)/(($B$59^1.852)*(VLOOKUP($B$36,'Hidden Data'!$A$4:$E$17,(IF($B$18="SCH 40",3,IF($B$18="SCH 80",4,5))))^4.8655))*'Hidden Data'!$E$120)))," ")</f>
        <v>#N/A</v>
      </c>
      <c r="S352" s="68" t="e">
        <f>IF($C352&lt;&gt;" ",IF($A$37="",0,(10.4394*((($C352*$D$37/100)^1.852)/(($B$59^1.852)*(VLOOKUP($B$37,'Hidden Data'!$A$4:$E$17,(IF($B$18="SCH 40",3,IF($B$18="SCH 80",4,5))))^4.8655))*'Hidden Data'!$E$121)))," ")</f>
        <v>#N/A</v>
      </c>
      <c r="T352" s="68" t="e">
        <f>IF($C352&lt;&gt;" ",IF($A$38="",0,(10.4394*((($C352*$D$38/100)^1.852)/(($B$59^1.852)*(VLOOKUP($B$38,'Hidden Data'!$A$4:$E$17,(IF($B$18="SCH 40",3,IF($B$18="SCH 80",4,5))))^4.8655))*'Hidden Data'!$E$122)))," ")</f>
        <v>#N/A</v>
      </c>
      <c r="U352" s="67" t="e">
        <f t="shared" si="221"/>
        <v>#N/A</v>
      </c>
      <c r="V352" s="175" t="e">
        <f t="shared" si="222"/>
        <v>#N/A</v>
      </c>
      <c r="W352" s="175" t="e">
        <f t="shared" si="223"/>
        <v>#N/A</v>
      </c>
      <c r="Z352" s="141" t="e">
        <f t="shared" si="224"/>
        <v>#N/A</v>
      </c>
      <c r="AA352" s="141" t="e">
        <f t="shared" si="225"/>
        <v>#N/A</v>
      </c>
      <c r="AB352" s="153" t="e">
        <f t="shared" si="226"/>
        <v>#N/A</v>
      </c>
      <c r="AC352" s="154" t="e">
        <f t="shared" si="227"/>
        <v>#N/A</v>
      </c>
      <c r="AD352" s="164" t="e">
        <f t="shared" si="228"/>
        <v>#N/A</v>
      </c>
      <c r="AE352" s="165" t="e">
        <f t="shared" si="229"/>
        <v>#N/A</v>
      </c>
      <c r="AF352" s="154" t="e">
        <f t="shared" si="230"/>
        <v>#N/A</v>
      </c>
      <c r="AG352" s="154" t="e">
        <f t="shared" si="231"/>
        <v>#N/A</v>
      </c>
      <c r="AH352" s="164" t="e">
        <f t="shared" si="232"/>
        <v>#N/A</v>
      </c>
      <c r="AI352" s="165" t="e">
        <f t="shared" si="233"/>
        <v>#N/A</v>
      </c>
      <c r="AJ352" s="154" t="e">
        <f t="shared" si="234"/>
        <v>#N/A</v>
      </c>
      <c r="AK352" s="154" t="e">
        <f t="shared" si="235"/>
        <v>#N/A</v>
      </c>
      <c r="AL352" s="164" t="e">
        <f t="shared" si="236"/>
        <v>#N/A</v>
      </c>
      <c r="AM352" s="165" t="e">
        <f t="shared" si="237"/>
        <v>#N/A</v>
      </c>
      <c r="AN352" s="154" t="e">
        <f t="shared" si="238"/>
        <v>#N/A</v>
      </c>
      <c r="AO352" s="155" t="e">
        <f t="shared" si="239"/>
        <v>#N/A</v>
      </c>
      <c r="AP352" s="153" t="e">
        <f t="shared" si="240"/>
        <v>#N/A</v>
      </c>
      <c r="AQ352" s="154" t="e">
        <f t="shared" si="241"/>
        <v>#N/A</v>
      </c>
      <c r="AR352" s="164" t="e">
        <f t="shared" si="242"/>
        <v>#N/A</v>
      </c>
      <c r="AS352" s="165" t="e">
        <f t="shared" si="243"/>
        <v>#N/A</v>
      </c>
      <c r="AT352" s="154" t="e">
        <f t="shared" si="244"/>
        <v>#N/A</v>
      </c>
      <c r="AU352" s="154" t="e">
        <f t="shared" si="245"/>
        <v>#N/A</v>
      </c>
      <c r="AV352" s="164" t="e">
        <f t="shared" si="246"/>
        <v>#N/A</v>
      </c>
      <c r="AW352" s="165" t="e">
        <f t="shared" si="247"/>
        <v>#N/A</v>
      </c>
      <c r="AX352" s="154" t="e">
        <f t="shared" si="248"/>
        <v>#N/A</v>
      </c>
      <c r="AY352" s="154" t="e">
        <f t="shared" si="249"/>
        <v>#N/A</v>
      </c>
      <c r="AZ352" s="164" t="e">
        <f t="shared" si="250"/>
        <v>#N/A</v>
      </c>
      <c r="BA352" s="165" t="e">
        <f t="shared" si="251"/>
        <v>#N/A</v>
      </c>
      <c r="BB352" s="154" t="e">
        <f t="shared" si="252"/>
        <v>#N/A</v>
      </c>
      <c r="BC352" s="155" t="e">
        <f t="shared" si="253"/>
        <v>#N/A</v>
      </c>
      <c r="BD352" s="153" t="e">
        <f t="shared" si="254"/>
        <v>#N/A</v>
      </c>
      <c r="BE352" s="154" t="e">
        <f t="shared" si="255"/>
        <v>#N/A</v>
      </c>
      <c r="BF352" s="164" t="e">
        <f t="shared" si="256"/>
        <v>#N/A</v>
      </c>
      <c r="BG352" s="165" t="e">
        <f t="shared" si="257"/>
        <v>#N/A</v>
      </c>
      <c r="BH352" s="154" t="e">
        <f t="shared" si="258"/>
        <v>#N/A</v>
      </c>
      <c r="BI352" s="154" t="e">
        <f t="shared" si="259"/>
        <v>#N/A</v>
      </c>
      <c r="BJ352" s="164" t="e">
        <f t="shared" si="260"/>
        <v>#N/A</v>
      </c>
      <c r="BK352" s="165" t="e">
        <f t="shared" si="261"/>
        <v>#N/A</v>
      </c>
      <c r="BL352" s="154" t="e">
        <f t="shared" si="262"/>
        <v>#N/A</v>
      </c>
      <c r="BM352" s="154" t="e">
        <f t="shared" si="263"/>
        <v>#N/A</v>
      </c>
      <c r="BN352" s="164" t="e">
        <f t="shared" si="264"/>
        <v>#N/A</v>
      </c>
      <c r="BO352" s="165" t="e">
        <f t="shared" si="265"/>
        <v>#N/A</v>
      </c>
      <c r="BP352" s="154" t="e">
        <f t="shared" si="266"/>
        <v>#N/A</v>
      </c>
      <c r="BQ352" s="155" t="e">
        <f t="shared" si="267"/>
        <v>#N/A</v>
      </c>
      <c r="BR352" s="153" t="e">
        <f t="shared" si="268"/>
        <v>#N/A</v>
      </c>
      <c r="BS352" s="154" t="e">
        <f t="shared" si="269"/>
        <v>#N/A</v>
      </c>
      <c r="BT352" s="164" t="e">
        <f t="shared" si="270"/>
        <v>#N/A</v>
      </c>
      <c r="BU352" s="165" t="e">
        <f t="shared" si="271"/>
        <v>#N/A</v>
      </c>
      <c r="BV352" s="154" t="e">
        <f t="shared" si="272"/>
        <v>#N/A</v>
      </c>
      <c r="BW352" s="154" t="e">
        <f t="shared" si="273"/>
        <v>#N/A</v>
      </c>
      <c r="BX352" s="164" t="e">
        <f t="shared" si="274"/>
        <v>#N/A</v>
      </c>
      <c r="BY352" s="165" t="e">
        <f t="shared" si="275"/>
        <v>#N/A</v>
      </c>
      <c r="BZ352" s="154" t="e">
        <f t="shared" si="276"/>
        <v>#N/A</v>
      </c>
      <c r="CA352" s="154" t="e">
        <f t="shared" si="277"/>
        <v>#N/A</v>
      </c>
      <c r="CB352" s="164" t="e">
        <f t="shared" si="278"/>
        <v>#N/A</v>
      </c>
      <c r="CC352" s="165" t="e">
        <f t="shared" si="279"/>
        <v>#N/A</v>
      </c>
      <c r="CD352" s="154" t="e">
        <f t="shared" si="280"/>
        <v>#N/A</v>
      </c>
      <c r="CE352" s="155" t="e">
        <f t="shared" si="281"/>
        <v>#N/A</v>
      </c>
    </row>
    <row r="353" spans="2:83" s="59" customFormat="1" hidden="1" x14ac:dyDescent="0.2">
      <c r="B353" s="59" t="e">
        <f t="shared" si="284"/>
        <v>#N/A</v>
      </c>
      <c r="C353" s="67" t="e">
        <f t="shared" si="282"/>
        <v>#N/A</v>
      </c>
      <c r="D353" s="67"/>
      <c r="E353" s="67" t="e">
        <f>IF(C353&lt;&gt;" ",$B$9, " ")</f>
        <v>#N/A</v>
      </c>
      <c r="F353" s="68" t="e">
        <f>IF(C353&lt;&gt;" ",((10.4394*(($C353^1.852)/(($B$59^1.852)*(VLOOKUP($B$17,'Hidden Data'!$A$4:$E$17,(IF($B$18="SCH 40",3,IF($B$18="SCH 80",4,5))))^4.8655))*$B$16))+IF($B$15&lt;2,0,(10.4394*((($C$19/100*$C353)^1.852)/(($B$59^1.852)*(VLOOKUP($B$20,'Hidden Data'!$A$4:$E$17,(IF($B$21="SCH 40",3,IF($B$21="SCH 80",4,5))))^4.8655))*$B$19)))+IF($B$15&lt;3,0,(10.4394*((($C$22/100*$C353)^1.852)/(($B$59^1.852)*(VLOOKUP($B$23,'Hidden Data'!$A$4:$E$17,(IF($B$24="SCH 40",3,IF($B$24="SCH 80",4,5))))^4.8655))*$B$22)))+K353+L353+M353+P353+Q353+R353+S353+T353)*(1+$B$42/100), " ")</f>
        <v>#N/A</v>
      </c>
      <c r="G353" s="68" t="e">
        <f t="shared" si="283"/>
        <v>#N/A</v>
      </c>
      <c r="H353" s="68"/>
      <c r="I353" s="68" t="e">
        <f t="shared" si="217"/>
        <v>#N/A</v>
      </c>
      <c r="J353" s="68" t="e">
        <f>IF(C353&lt;&gt;" ",IF($B$48="Spider Valve",($C353/448.83*(('Spider Valve Sizing'!$B$10^2*19.64*$B$60*SQRT($B$49))/'Spider Valve Sizing'!$B$25))^2/(2*$B$60^2*(PI()/4*('Spider Valve Sizing'!$B$10/12)^2)^2*32.2),0)," ")</f>
        <v>#N/A</v>
      </c>
      <c r="K353" s="68" t="e">
        <f>IF(C353&lt;&gt;" ",(IF($B$26="No",0,(10.4394*(((1/$B$27*$C353)^1.852)/(($B$59^1.852)*(VLOOKUP($B$29,'Hidden Data'!$A$4:$E$17,(IF($B$30="SCH 40",3,IF($B$30="SCH 80",4,5))))^4.8655))*($B$28/3)))))," ")</f>
        <v>#N/A</v>
      </c>
      <c r="L353" s="67" t="e">
        <f t="shared" si="218"/>
        <v>#N/A</v>
      </c>
      <c r="M353" s="67" t="e">
        <f t="shared" si="219"/>
        <v>#N/A</v>
      </c>
      <c r="N353" s="69">
        <f>IF($B$48="Low Pressure Pipe",(IF($C353&lt;&gt;" ",($B$50*$AC$564)," ")),IF($B$48="Spider Valve",(IF($C353&lt;&gt;" ",(($B$60*(PI()/4*'Spider Valve Sizing'!$B$10^2)/144*SQRT(2*32.2*$B$49))*448.83)/(('Spider Valve Sizing'!$B$10^2*19.64*$B$60*SQRT($B$49))/'Spider Valve Sizing'!$B$25)," ")),IF(AND(OR($B$48="Non-Pressurized",$B$48="force main")=TRUE,$C$49="yes"),$F$49,NA())))</f>
        <v>30</v>
      </c>
      <c r="O353" s="68" t="e">
        <f t="shared" si="220"/>
        <v>#N/A</v>
      </c>
      <c r="P353" s="68" t="e">
        <f>IF($C353&lt;&gt;" ",IF($A$34="",0,(10.4394*((($C353*$D$34/100)^1.852)/(($B$59^1.852)*(VLOOKUP($B$34,'Hidden Data'!$A$4:$E$17,(IF($B$18="SCH 40",3,IF($B$18="SCH 80",4,5))))^4.8655))*'Hidden Data'!$E$118)))," ")</f>
        <v>#N/A</v>
      </c>
      <c r="Q353" s="68" t="e">
        <f>IF($C353&lt;&gt;" ",IF($A$35="",0,(10.4394*((($C353*$D$35/100)^1.852)/(($B$59^1.852)*(VLOOKUP($B$35,'Hidden Data'!$A$4:$E$17,(IF($B$18="SCH 40",3,IF($B$18="SCH 80",4,5))))^4.8655))*'Hidden Data'!$E$119)))," ")</f>
        <v>#N/A</v>
      </c>
      <c r="R353" s="68" t="e">
        <f>IF($C353&lt;&gt;" ",IF($A$36="",0,(10.4394*((($C353*$D$36/100)^1.852)/(($B$59^1.852)*(VLOOKUP($B$36,'Hidden Data'!$A$4:$E$17,(IF($B$18="SCH 40",3,IF($B$18="SCH 80",4,5))))^4.8655))*'Hidden Data'!$E$120)))," ")</f>
        <v>#N/A</v>
      </c>
      <c r="S353" s="68" t="e">
        <f>IF($C353&lt;&gt;" ",IF($A$37="",0,(10.4394*((($C353*$D$37/100)^1.852)/(($B$59^1.852)*(VLOOKUP($B$37,'Hidden Data'!$A$4:$E$17,(IF($B$18="SCH 40",3,IF($B$18="SCH 80",4,5))))^4.8655))*'Hidden Data'!$E$121)))," ")</f>
        <v>#N/A</v>
      </c>
      <c r="T353" s="68" t="e">
        <f>IF($C353&lt;&gt;" ",IF($A$38="",0,(10.4394*((($C353*$D$38/100)^1.852)/(($B$59^1.852)*(VLOOKUP($B$38,'Hidden Data'!$A$4:$E$17,(IF($B$18="SCH 40",3,IF($B$18="SCH 80",4,5))))^4.8655))*'Hidden Data'!$E$122)))," ")</f>
        <v>#N/A</v>
      </c>
      <c r="U353" s="67" t="e">
        <f t="shared" si="221"/>
        <v>#N/A</v>
      </c>
      <c r="V353" s="175" t="e">
        <f t="shared" si="222"/>
        <v>#N/A</v>
      </c>
      <c r="W353" s="175" t="e">
        <f t="shared" si="223"/>
        <v>#N/A</v>
      </c>
      <c r="Z353" s="141" t="e">
        <f t="shared" si="224"/>
        <v>#N/A</v>
      </c>
      <c r="AA353" s="141" t="e">
        <f t="shared" si="225"/>
        <v>#N/A</v>
      </c>
      <c r="AB353" s="153" t="e">
        <f t="shared" si="226"/>
        <v>#N/A</v>
      </c>
      <c r="AC353" s="154" t="e">
        <f t="shared" si="227"/>
        <v>#N/A</v>
      </c>
      <c r="AD353" s="164" t="e">
        <f t="shared" si="228"/>
        <v>#N/A</v>
      </c>
      <c r="AE353" s="165" t="e">
        <f t="shared" si="229"/>
        <v>#N/A</v>
      </c>
      <c r="AF353" s="154" t="e">
        <f t="shared" si="230"/>
        <v>#N/A</v>
      </c>
      <c r="AG353" s="154" t="e">
        <f t="shared" si="231"/>
        <v>#N/A</v>
      </c>
      <c r="AH353" s="164" t="e">
        <f t="shared" si="232"/>
        <v>#N/A</v>
      </c>
      <c r="AI353" s="165" t="e">
        <f t="shared" si="233"/>
        <v>#N/A</v>
      </c>
      <c r="AJ353" s="154" t="e">
        <f t="shared" si="234"/>
        <v>#N/A</v>
      </c>
      <c r="AK353" s="154" t="e">
        <f t="shared" si="235"/>
        <v>#N/A</v>
      </c>
      <c r="AL353" s="164" t="e">
        <f t="shared" si="236"/>
        <v>#N/A</v>
      </c>
      <c r="AM353" s="165" t="e">
        <f t="shared" si="237"/>
        <v>#N/A</v>
      </c>
      <c r="AN353" s="154" t="e">
        <f t="shared" si="238"/>
        <v>#N/A</v>
      </c>
      <c r="AO353" s="155" t="e">
        <f t="shared" si="239"/>
        <v>#N/A</v>
      </c>
      <c r="AP353" s="153" t="e">
        <f t="shared" si="240"/>
        <v>#N/A</v>
      </c>
      <c r="AQ353" s="154" t="e">
        <f t="shared" si="241"/>
        <v>#N/A</v>
      </c>
      <c r="AR353" s="164" t="e">
        <f t="shared" si="242"/>
        <v>#N/A</v>
      </c>
      <c r="AS353" s="165" t="e">
        <f t="shared" si="243"/>
        <v>#N/A</v>
      </c>
      <c r="AT353" s="154" t="e">
        <f t="shared" si="244"/>
        <v>#N/A</v>
      </c>
      <c r="AU353" s="154" t="e">
        <f t="shared" si="245"/>
        <v>#N/A</v>
      </c>
      <c r="AV353" s="164" t="e">
        <f t="shared" si="246"/>
        <v>#N/A</v>
      </c>
      <c r="AW353" s="165" t="e">
        <f t="shared" si="247"/>
        <v>#N/A</v>
      </c>
      <c r="AX353" s="154" t="e">
        <f t="shared" si="248"/>
        <v>#N/A</v>
      </c>
      <c r="AY353" s="154" t="e">
        <f t="shared" si="249"/>
        <v>#N/A</v>
      </c>
      <c r="AZ353" s="164" t="e">
        <f t="shared" si="250"/>
        <v>#N/A</v>
      </c>
      <c r="BA353" s="165" t="e">
        <f t="shared" si="251"/>
        <v>#N/A</v>
      </c>
      <c r="BB353" s="154" t="e">
        <f t="shared" si="252"/>
        <v>#N/A</v>
      </c>
      <c r="BC353" s="155" t="e">
        <f t="shared" si="253"/>
        <v>#N/A</v>
      </c>
      <c r="BD353" s="153" t="e">
        <f t="shared" si="254"/>
        <v>#N/A</v>
      </c>
      <c r="BE353" s="154" t="e">
        <f t="shared" si="255"/>
        <v>#N/A</v>
      </c>
      <c r="BF353" s="164" t="e">
        <f t="shared" si="256"/>
        <v>#N/A</v>
      </c>
      <c r="BG353" s="165" t="e">
        <f t="shared" si="257"/>
        <v>#N/A</v>
      </c>
      <c r="BH353" s="154" t="e">
        <f t="shared" si="258"/>
        <v>#N/A</v>
      </c>
      <c r="BI353" s="154" t="e">
        <f t="shared" si="259"/>
        <v>#N/A</v>
      </c>
      <c r="BJ353" s="164" t="e">
        <f t="shared" si="260"/>
        <v>#N/A</v>
      </c>
      <c r="BK353" s="165" t="e">
        <f t="shared" si="261"/>
        <v>#N/A</v>
      </c>
      <c r="BL353" s="154" t="e">
        <f t="shared" si="262"/>
        <v>#N/A</v>
      </c>
      <c r="BM353" s="154" t="e">
        <f t="shared" si="263"/>
        <v>#N/A</v>
      </c>
      <c r="BN353" s="164" t="e">
        <f t="shared" si="264"/>
        <v>#N/A</v>
      </c>
      <c r="BO353" s="165" t="e">
        <f t="shared" si="265"/>
        <v>#N/A</v>
      </c>
      <c r="BP353" s="154" t="e">
        <f t="shared" si="266"/>
        <v>#N/A</v>
      </c>
      <c r="BQ353" s="155" t="e">
        <f t="shared" si="267"/>
        <v>#N/A</v>
      </c>
      <c r="BR353" s="153" t="e">
        <f t="shared" si="268"/>
        <v>#N/A</v>
      </c>
      <c r="BS353" s="154" t="e">
        <f t="shared" si="269"/>
        <v>#N/A</v>
      </c>
      <c r="BT353" s="164" t="e">
        <f t="shared" si="270"/>
        <v>#N/A</v>
      </c>
      <c r="BU353" s="165" t="e">
        <f t="shared" si="271"/>
        <v>#N/A</v>
      </c>
      <c r="BV353" s="154" t="e">
        <f t="shared" si="272"/>
        <v>#N/A</v>
      </c>
      <c r="BW353" s="154" t="e">
        <f t="shared" si="273"/>
        <v>#N/A</v>
      </c>
      <c r="BX353" s="164" t="e">
        <f t="shared" si="274"/>
        <v>#N/A</v>
      </c>
      <c r="BY353" s="165" t="e">
        <f t="shared" si="275"/>
        <v>#N/A</v>
      </c>
      <c r="BZ353" s="154" t="e">
        <f t="shared" si="276"/>
        <v>#N/A</v>
      </c>
      <c r="CA353" s="154" t="e">
        <f t="shared" si="277"/>
        <v>#N/A</v>
      </c>
      <c r="CB353" s="164" t="e">
        <f t="shared" si="278"/>
        <v>#N/A</v>
      </c>
      <c r="CC353" s="165" t="e">
        <f t="shared" si="279"/>
        <v>#N/A</v>
      </c>
      <c r="CD353" s="154" t="e">
        <f t="shared" si="280"/>
        <v>#N/A</v>
      </c>
      <c r="CE353" s="155" t="e">
        <f t="shared" si="281"/>
        <v>#N/A</v>
      </c>
    </row>
    <row r="354" spans="2:83" s="59" customFormat="1" hidden="1" x14ac:dyDescent="0.2">
      <c r="B354" s="59" t="e">
        <f t="shared" si="284"/>
        <v>#N/A</v>
      </c>
      <c r="C354" s="67" t="e">
        <f t="shared" si="282"/>
        <v>#N/A</v>
      </c>
      <c r="D354" s="67"/>
      <c r="E354" s="67" t="e">
        <f>IF(C354&lt;&gt;" ",$B$9, " ")</f>
        <v>#N/A</v>
      </c>
      <c r="F354" s="68" t="e">
        <f>IF(C354&lt;&gt;" ",((10.4394*(($C354^1.852)/(($B$59^1.852)*(VLOOKUP($B$17,'Hidden Data'!$A$4:$E$17,(IF($B$18="SCH 40",3,IF($B$18="SCH 80",4,5))))^4.8655))*$B$16))+IF($B$15&lt;2,0,(10.4394*((($C$19/100*$C354)^1.852)/(($B$59^1.852)*(VLOOKUP($B$20,'Hidden Data'!$A$4:$E$17,(IF($B$21="SCH 40",3,IF($B$21="SCH 80",4,5))))^4.8655))*$B$19)))+IF($B$15&lt;3,0,(10.4394*((($C$22/100*$C354)^1.852)/(($B$59^1.852)*(VLOOKUP($B$23,'Hidden Data'!$A$4:$E$17,(IF($B$24="SCH 40",3,IF($B$24="SCH 80",4,5))))^4.8655))*$B$22)))+K354+L354+M354+P354+Q354+R354+S354+T354)*(1+$B$42/100), " ")</f>
        <v>#N/A</v>
      </c>
      <c r="G354" s="68" t="e">
        <f t="shared" si="283"/>
        <v>#N/A</v>
      </c>
      <c r="H354" s="68"/>
      <c r="I354" s="68" t="e">
        <f t="shared" si="217"/>
        <v>#N/A</v>
      </c>
      <c r="J354" s="68" t="e">
        <f>IF(C354&lt;&gt;" ",IF($B$48="Spider Valve",($C354/448.83*(('Spider Valve Sizing'!$B$10^2*19.64*$B$60*SQRT($B$49))/'Spider Valve Sizing'!$B$25))^2/(2*$B$60^2*(PI()/4*('Spider Valve Sizing'!$B$10/12)^2)^2*32.2),0)," ")</f>
        <v>#N/A</v>
      </c>
      <c r="K354" s="68" t="e">
        <f>IF(C354&lt;&gt;" ",(IF($B$26="No",0,(10.4394*(((1/$B$27*$C354)^1.852)/(($B$59^1.852)*(VLOOKUP($B$29,'Hidden Data'!$A$4:$E$17,(IF($B$30="SCH 40",3,IF($B$30="SCH 80",4,5))))^4.8655))*($B$28/3)))))," ")</f>
        <v>#N/A</v>
      </c>
      <c r="L354" s="67" t="e">
        <f t="shared" si="218"/>
        <v>#N/A</v>
      </c>
      <c r="M354" s="67" t="e">
        <f t="shared" si="219"/>
        <v>#N/A</v>
      </c>
      <c r="N354" s="69">
        <f>IF($B$48="Low Pressure Pipe",(IF($C354&lt;&gt;" ",($B$50*$AC$564)," ")),IF($B$48="Spider Valve",(IF($C354&lt;&gt;" ",(($B$60*(PI()/4*'Spider Valve Sizing'!$B$10^2)/144*SQRT(2*32.2*$B$49))*448.83)/(('Spider Valve Sizing'!$B$10^2*19.64*$B$60*SQRT($B$49))/'Spider Valve Sizing'!$B$25)," ")),IF(AND(OR($B$48="Non-Pressurized",$B$48="force main")=TRUE,$C$49="yes"),$F$49,NA())))</f>
        <v>30</v>
      </c>
      <c r="O354" s="68" t="e">
        <f t="shared" si="220"/>
        <v>#N/A</v>
      </c>
      <c r="P354" s="68" t="e">
        <f>IF($C354&lt;&gt;" ",IF($A$34="",0,(10.4394*((($C354*$D$34/100)^1.852)/(($B$59^1.852)*(VLOOKUP($B$34,'Hidden Data'!$A$4:$E$17,(IF($B$18="SCH 40",3,IF($B$18="SCH 80",4,5))))^4.8655))*'Hidden Data'!$E$118)))," ")</f>
        <v>#N/A</v>
      </c>
      <c r="Q354" s="68" t="e">
        <f>IF($C354&lt;&gt;" ",IF($A$35="",0,(10.4394*((($C354*$D$35/100)^1.852)/(($B$59^1.852)*(VLOOKUP($B$35,'Hidden Data'!$A$4:$E$17,(IF($B$18="SCH 40",3,IF($B$18="SCH 80",4,5))))^4.8655))*'Hidden Data'!$E$119)))," ")</f>
        <v>#N/A</v>
      </c>
      <c r="R354" s="68" t="e">
        <f>IF($C354&lt;&gt;" ",IF($A$36="",0,(10.4394*((($C354*$D$36/100)^1.852)/(($B$59^1.852)*(VLOOKUP($B$36,'Hidden Data'!$A$4:$E$17,(IF($B$18="SCH 40",3,IF($B$18="SCH 80",4,5))))^4.8655))*'Hidden Data'!$E$120)))," ")</f>
        <v>#N/A</v>
      </c>
      <c r="S354" s="68" t="e">
        <f>IF($C354&lt;&gt;" ",IF($A$37="",0,(10.4394*((($C354*$D$37/100)^1.852)/(($B$59^1.852)*(VLOOKUP($B$37,'Hidden Data'!$A$4:$E$17,(IF($B$18="SCH 40",3,IF($B$18="SCH 80",4,5))))^4.8655))*'Hidden Data'!$E$121)))," ")</f>
        <v>#N/A</v>
      </c>
      <c r="T354" s="68" t="e">
        <f>IF($C354&lt;&gt;" ",IF($A$38="",0,(10.4394*((($C354*$D$38/100)^1.852)/(($B$59^1.852)*(VLOOKUP($B$38,'Hidden Data'!$A$4:$E$17,(IF($B$18="SCH 40",3,IF($B$18="SCH 80",4,5))))^4.8655))*'Hidden Data'!$E$122)))," ")</f>
        <v>#N/A</v>
      </c>
      <c r="U354" s="67" t="e">
        <f t="shared" si="221"/>
        <v>#N/A</v>
      </c>
      <c r="V354" s="175" t="e">
        <f t="shared" si="222"/>
        <v>#N/A</v>
      </c>
      <c r="W354" s="175" t="e">
        <f t="shared" si="223"/>
        <v>#N/A</v>
      </c>
      <c r="Z354" s="141" t="e">
        <f t="shared" si="224"/>
        <v>#N/A</v>
      </c>
      <c r="AA354" s="141" t="e">
        <f t="shared" si="225"/>
        <v>#N/A</v>
      </c>
      <c r="AB354" s="153" t="e">
        <f t="shared" si="226"/>
        <v>#N/A</v>
      </c>
      <c r="AC354" s="154" t="e">
        <f t="shared" si="227"/>
        <v>#N/A</v>
      </c>
      <c r="AD354" s="164" t="e">
        <f t="shared" si="228"/>
        <v>#N/A</v>
      </c>
      <c r="AE354" s="165" t="e">
        <f t="shared" si="229"/>
        <v>#N/A</v>
      </c>
      <c r="AF354" s="154" t="e">
        <f t="shared" si="230"/>
        <v>#N/A</v>
      </c>
      <c r="AG354" s="154" t="e">
        <f t="shared" si="231"/>
        <v>#N/A</v>
      </c>
      <c r="AH354" s="164" t="e">
        <f t="shared" si="232"/>
        <v>#N/A</v>
      </c>
      <c r="AI354" s="165" t="e">
        <f t="shared" si="233"/>
        <v>#N/A</v>
      </c>
      <c r="AJ354" s="154" t="e">
        <f t="shared" si="234"/>
        <v>#N/A</v>
      </c>
      <c r="AK354" s="154" t="e">
        <f t="shared" si="235"/>
        <v>#N/A</v>
      </c>
      <c r="AL354" s="164" t="e">
        <f t="shared" si="236"/>
        <v>#N/A</v>
      </c>
      <c r="AM354" s="165" t="e">
        <f t="shared" si="237"/>
        <v>#N/A</v>
      </c>
      <c r="AN354" s="154" t="e">
        <f t="shared" si="238"/>
        <v>#N/A</v>
      </c>
      <c r="AO354" s="155" t="e">
        <f t="shared" si="239"/>
        <v>#N/A</v>
      </c>
      <c r="AP354" s="153" t="e">
        <f t="shared" si="240"/>
        <v>#N/A</v>
      </c>
      <c r="AQ354" s="154" t="e">
        <f t="shared" si="241"/>
        <v>#N/A</v>
      </c>
      <c r="AR354" s="164" t="e">
        <f t="shared" si="242"/>
        <v>#N/A</v>
      </c>
      <c r="AS354" s="165" t="e">
        <f t="shared" si="243"/>
        <v>#N/A</v>
      </c>
      <c r="AT354" s="154" t="e">
        <f t="shared" si="244"/>
        <v>#N/A</v>
      </c>
      <c r="AU354" s="154" t="e">
        <f t="shared" si="245"/>
        <v>#N/A</v>
      </c>
      <c r="AV354" s="164" t="e">
        <f t="shared" si="246"/>
        <v>#N/A</v>
      </c>
      <c r="AW354" s="165" t="e">
        <f t="shared" si="247"/>
        <v>#N/A</v>
      </c>
      <c r="AX354" s="154" t="e">
        <f t="shared" si="248"/>
        <v>#N/A</v>
      </c>
      <c r="AY354" s="154" t="e">
        <f t="shared" si="249"/>
        <v>#N/A</v>
      </c>
      <c r="AZ354" s="164" t="e">
        <f t="shared" si="250"/>
        <v>#N/A</v>
      </c>
      <c r="BA354" s="165" t="e">
        <f t="shared" si="251"/>
        <v>#N/A</v>
      </c>
      <c r="BB354" s="154" t="e">
        <f t="shared" si="252"/>
        <v>#N/A</v>
      </c>
      <c r="BC354" s="155" t="e">
        <f t="shared" si="253"/>
        <v>#N/A</v>
      </c>
      <c r="BD354" s="153" t="e">
        <f t="shared" si="254"/>
        <v>#N/A</v>
      </c>
      <c r="BE354" s="154" t="e">
        <f t="shared" si="255"/>
        <v>#N/A</v>
      </c>
      <c r="BF354" s="164" t="e">
        <f t="shared" si="256"/>
        <v>#N/A</v>
      </c>
      <c r="BG354" s="165" t="e">
        <f t="shared" si="257"/>
        <v>#N/A</v>
      </c>
      <c r="BH354" s="154" t="e">
        <f t="shared" si="258"/>
        <v>#N/A</v>
      </c>
      <c r="BI354" s="154" t="e">
        <f t="shared" si="259"/>
        <v>#N/A</v>
      </c>
      <c r="BJ354" s="164" t="e">
        <f t="shared" si="260"/>
        <v>#N/A</v>
      </c>
      <c r="BK354" s="165" t="e">
        <f t="shared" si="261"/>
        <v>#N/A</v>
      </c>
      <c r="BL354" s="154" t="e">
        <f t="shared" si="262"/>
        <v>#N/A</v>
      </c>
      <c r="BM354" s="154" t="e">
        <f t="shared" si="263"/>
        <v>#N/A</v>
      </c>
      <c r="BN354" s="164" t="e">
        <f t="shared" si="264"/>
        <v>#N/A</v>
      </c>
      <c r="BO354" s="165" t="e">
        <f t="shared" si="265"/>
        <v>#N/A</v>
      </c>
      <c r="BP354" s="154" t="e">
        <f t="shared" si="266"/>
        <v>#N/A</v>
      </c>
      <c r="BQ354" s="155" t="e">
        <f t="shared" si="267"/>
        <v>#N/A</v>
      </c>
      <c r="BR354" s="153" t="e">
        <f t="shared" si="268"/>
        <v>#N/A</v>
      </c>
      <c r="BS354" s="154" t="e">
        <f t="shared" si="269"/>
        <v>#N/A</v>
      </c>
      <c r="BT354" s="164" t="e">
        <f t="shared" si="270"/>
        <v>#N/A</v>
      </c>
      <c r="BU354" s="165" t="e">
        <f t="shared" si="271"/>
        <v>#N/A</v>
      </c>
      <c r="BV354" s="154" t="e">
        <f t="shared" si="272"/>
        <v>#N/A</v>
      </c>
      <c r="BW354" s="154" t="e">
        <f t="shared" si="273"/>
        <v>#N/A</v>
      </c>
      <c r="BX354" s="164" t="e">
        <f t="shared" si="274"/>
        <v>#N/A</v>
      </c>
      <c r="BY354" s="165" t="e">
        <f t="shared" si="275"/>
        <v>#N/A</v>
      </c>
      <c r="BZ354" s="154" t="e">
        <f t="shared" si="276"/>
        <v>#N/A</v>
      </c>
      <c r="CA354" s="154" t="e">
        <f t="shared" si="277"/>
        <v>#N/A</v>
      </c>
      <c r="CB354" s="164" t="e">
        <f t="shared" si="278"/>
        <v>#N/A</v>
      </c>
      <c r="CC354" s="165" t="e">
        <f t="shared" si="279"/>
        <v>#N/A</v>
      </c>
      <c r="CD354" s="154" t="e">
        <f t="shared" si="280"/>
        <v>#N/A</v>
      </c>
      <c r="CE354" s="155" t="e">
        <f t="shared" si="281"/>
        <v>#N/A</v>
      </c>
    </row>
    <row r="355" spans="2:83" s="59" customFormat="1" hidden="1" x14ac:dyDescent="0.2">
      <c r="B355" s="59" t="e">
        <f t="shared" si="284"/>
        <v>#N/A</v>
      </c>
      <c r="C355" s="67" t="e">
        <f t="shared" si="282"/>
        <v>#N/A</v>
      </c>
      <c r="D355" s="67"/>
      <c r="E355" s="67" t="e">
        <f>IF(C355&lt;&gt;" ",$B$9, " ")</f>
        <v>#N/A</v>
      </c>
      <c r="F355" s="68" t="e">
        <f>IF(C355&lt;&gt;" ",((10.4394*(($C355^1.852)/(($B$59^1.852)*(VLOOKUP($B$17,'Hidden Data'!$A$4:$E$17,(IF($B$18="SCH 40",3,IF($B$18="SCH 80",4,5))))^4.8655))*$B$16))+IF($B$15&lt;2,0,(10.4394*((($C$19/100*$C355)^1.852)/(($B$59^1.852)*(VLOOKUP($B$20,'Hidden Data'!$A$4:$E$17,(IF($B$21="SCH 40",3,IF($B$21="SCH 80",4,5))))^4.8655))*$B$19)))+IF($B$15&lt;3,0,(10.4394*((($C$22/100*$C355)^1.852)/(($B$59^1.852)*(VLOOKUP($B$23,'Hidden Data'!$A$4:$E$17,(IF($B$24="SCH 40",3,IF($B$24="SCH 80",4,5))))^4.8655))*$B$22)))+K355+L355+M355+P355+Q355+R355+S355+T355)*(1+$B$42/100), " ")</f>
        <v>#N/A</v>
      </c>
      <c r="G355" s="68" t="e">
        <f t="shared" si="283"/>
        <v>#N/A</v>
      </c>
      <c r="H355" s="68"/>
      <c r="I355" s="68" t="e">
        <f t="shared" si="217"/>
        <v>#N/A</v>
      </c>
      <c r="J355" s="68" t="e">
        <f>IF(C355&lt;&gt;" ",IF($B$48="Spider Valve",($C355/448.83*(('Spider Valve Sizing'!$B$10^2*19.64*$B$60*SQRT($B$49))/'Spider Valve Sizing'!$B$25))^2/(2*$B$60^2*(PI()/4*('Spider Valve Sizing'!$B$10/12)^2)^2*32.2),0)," ")</f>
        <v>#N/A</v>
      </c>
      <c r="K355" s="68" t="e">
        <f>IF(C355&lt;&gt;" ",(IF($B$26="No",0,(10.4394*(((1/$B$27*$C355)^1.852)/(($B$59^1.852)*(VLOOKUP($B$29,'Hidden Data'!$A$4:$E$17,(IF($B$30="SCH 40",3,IF($B$30="SCH 80",4,5))))^4.8655))*($B$28/3)))))," ")</f>
        <v>#N/A</v>
      </c>
      <c r="L355" s="67" t="e">
        <f t="shared" si="218"/>
        <v>#N/A</v>
      </c>
      <c r="M355" s="67" t="e">
        <f t="shared" si="219"/>
        <v>#N/A</v>
      </c>
      <c r="N355" s="69">
        <f>IF($B$48="Low Pressure Pipe",(IF($C355&lt;&gt;" ",($B$50*$AC$564)," ")),IF($B$48="Spider Valve",(IF($C355&lt;&gt;" ",(($B$60*(PI()/4*'Spider Valve Sizing'!$B$10^2)/144*SQRT(2*32.2*$B$49))*448.83)/(('Spider Valve Sizing'!$B$10^2*19.64*$B$60*SQRT($B$49))/'Spider Valve Sizing'!$B$25)," ")),IF(AND(OR($B$48="Non-Pressurized",$B$48="force main")=TRUE,$C$49="yes"),$F$49,NA())))</f>
        <v>30</v>
      </c>
      <c r="O355" s="68" t="e">
        <f t="shared" si="220"/>
        <v>#N/A</v>
      </c>
      <c r="P355" s="68" t="e">
        <f>IF($C355&lt;&gt;" ",IF($A$34="",0,(10.4394*((($C355*$D$34/100)^1.852)/(($B$59^1.852)*(VLOOKUP($B$34,'Hidden Data'!$A$4:$E$17,(IF($B$18="SCH 40",3,IF($B$18="SCH 80",4,5))))^4.8655))*'Hidden Data'!$E$118)))," ")</f>
        <v>#N/A</v>
      </c>
      <c r="Q355" s="68" t="e">
        <f>IF($C355&lt;&gt;" ",IF($A$35="",0,(10.4394*((($C355*$D$35/100)^1.852)/(($B$59^1.852)*(VLOOKUP($B$35,'Hidden Data'!$A$4:$E$17,(IF($B$18="SCH 40",3,IF($B$18="SCH 80",4,5))))^4.8655))*'Hidden Data'!$E$119)))," ")</f>
        <v>#N/A</v>
      </c>
      <c r="R355" s="68" t="e">
        <f>IF($C355&lt;&gt;" ",IF($A$36="",0,(10.4394*((($C355*$D$36/100)^1.852)/(($B$59^1.852)*(VLOOKUP($B$36,'Hidden Data'!$A$4:$E$17,(IF($B$18="SCH 40",3,IF($B$18="SCH 80",4,5))))^4.8655))*'Hidden Data'!$E$120)))," ")</f>
        <v>#N/A</v>
      </c>
      <c r="S355" s="68" t="e">
        <f>IF($C355&lt;&gt;" ",IF($A$37="",0,(10.4394*((($C355*$D$37/100)^1.852)/(($B$59^1.852)*(VLOOKUP($B$37,'Hidden Data'!$A$4:$E$17,(IF($B$18="SCH 40",3,IF($B$18="SCH 80",4,5))))^4.8655))*'Hidden Data'!$E$121)))," ")</f>
        <v>#N/A</v>
      </c>
      <c r="T355" s="68" t="e">
        <f>IF($C355&lt;&gt;" ",IF($A$38="",0,(10.4394*((($C355*$D$38/100)^1.852)/(($B$59^1.852)*(VLOOKUP($B$38,'Hidden Data'!$A$4:$E$17,(IF($B$18="SCH 40",3,IF($B$18="SCH 80",4,5))))^4.8655))*'Hidden Data'!$E$122)))," ")</f>
        <v>#N/A</v>
      </c>
      <c r="U355" s="67" t="e">
        <f t="shared" si="221"/>
        <v>#N/A</v>
      </c>
      <c r="V355" s="175" t="e">
        <f t="shared" si="222"/>
        <v>#N/A</v>
      </c>
      <c r="W355" s="175" t="e">
        <f t="shared" si="223"/>
        <v>#N/A</v>
      </c>
      <c r="Z355" s="141" t="e">
        <f t="shared" si="224"/>
        <v>#N/A</v>
      </c>
      <c r="AA355" s="141" t="e">
        <f t="shared" si="225"/>
        <v>#N/A</v>
      </c>
      <c r="AB355" s="153" t="e">
        <f t="shared" si="226"/>
        <v>#N/A</v>
      </c>
      <c r="AC355" s="154" t="e">
        <f t="shared" si="227"/>
        <v>#N/A</v>
      </c>
      <c r="AD355" s="164" t="e">
        <f t="shared" si="228"/>
        <v>#N/A</v>
      </c>
      <c r="AE355" s="165" t="e">
        <f t="shared" si="229"/>
        <v>#N/A</v>
      </c>
      <c r="AF355" s="154" t="e">
        <f t="shared" si="230"/>
        <v>#N/A</v>
      </c>
      <c r="AG355" s="154" t="e">
        <f t="shared" si="231"/>
        <v>#N/A</v>
      </c>
      <c r="AH355" s="164" t="e">
        <f t="shared" si="232"/>
        <v>#N/A</v>
      </c>
      <c r="AI355" s="165" t="e">
        <f t="shared" si="233"/>
        <v>#N/A</v>
      </c>
      <c r="AJ355" s="154" t="e">
        <f t="shared" si="234"/>
        <v>#N/A</v>
      </c>
      <c r="AK355" s="154" t="e">
        <f t="shared" si="235"/>
        <v>#N/A</v>
      </c>
      <c r="AL355" s="164" t="e">
        <f t="shared" si="236"/>
        <v>#N/A</v>
      </c>
      <c r="AM355" s="165" t="e">
        <f t="shared" si="237"/>
        <v>#N/A</v>
      </c>
      <c r="AN355" s="154" t="e">
        <f t="shared" si="238"/>
        <v>#N/A</v>
      </c>
      <c r="AO355" s="155" t="e">
        <f t="shared" si="239"/>
        <v>#N/A</v>
      </c>
      <c r="AP355" s="153" t="e">
        <f t="shared" si="240"/>
        <v>#N/A</v>
      </c>
      <c r="AQ355" s="154" t="e">
        <f t="shared" si="241"/>
        <v>#N/A</v>
      </c>
      <c r="AR355" s="164" t="e">
        <f t="shared" si="242"/>
        <v>#N/A</v>
      </c>
      <c r="AS355" s="165" t="e">
        <f t="shared" si="243"/>
        <v>#N/A</v>
      </c>
      <c r="AT355" s="154" t="e">
        <f t="shared" si="244"/>
        <v>#N/A</v>
      </c>
      <c r="AU355" s="154" t="e">
        <f t="shared" si="245"/>
        <v>#N/A</v>
      </c>
      <c r="AV355" s="164" t="e">
        <f t="shared" si="246"/>
        <v>#N/A</v>
      </c>
      <c r="AW355" s="165" t="e">
        <f t="shared" si="247"/>
        <v>#N/A</v>
      </c>
      <c r="AX355" s="154" t="e">
        <f t="shared" si="248"/>
        <v>#N/A</v>
      </c>
      <c r="AY355" s="154" t="e">
        <f t="shared" si="249"/>
        <v>#N/A</v>
      </c>
      <c r="AZ355" s="164" t="e">
        <f t="shared" si="250"/>
        <v>#N/A</v>
      </c>
      <c r="BA355" s="165" t="e">
        <f t="shared" si="251"/>
        <v>#N/A</v>
      </c>
      <c r="BB355" s="154" t="e">
        <f t="shared" si="252"/>
        <v>#N/A</v>
      </c>
      <c r="BC355" s="155" t="e">
        <f t="shared" si="253"/>
        <v>#N/A</v>
      </c>
      <c r="BD355" s="153" t="e">
        <f t="shared" si="254"/>
        <v>#N/A</v>
      </c>
      <c r="BE355" s="154" t="e">
        <f t="shared" si="255"/>
        <v>#N/A</v>
      </c>
      <c r="BF355" s="164" t="e">
        <f t="shared" si="256"/>
        <v>#N/A</v>
      </c>
      <c r="BG355" s="165" t="e">
        <f t="shared" si="257"/>
        <v>#N/A</v>
      </c>
      <c r="BH355" s="154" t="e">
        <f t="shared" si="258"/>
        <v>#N/A</v>
      </c>
      <c r="BI355" s="154" t="e">
        <f t="shared" si="259"/>
        <v>#N/A</v>
      </c>
      <c r="BJ355" s="164" t="e">
        <f t="shared" si="260"/>
        <v>#N/A</v>
      </c>
      <c r="BK355" s="165" t="e">
        <f t="shared" si="261"/>
        <v>#N/A</v>
      </c>
      <c r="BL355" s="154" t="e">
        <f t="shared" si="262"/>
        <v>#N/A</v>
      </c>
      <c r="BM355" s="154" t="e">
        <f t="shared" si="263"/>
        <v>#N/A</v>
      </c>
      <c r="BN355" s="164" t="e">
        <f t="shared" si="264"/>
        <v>#N/A</v>
      </c>
      <c r="BO355" s="165" t="e">
        <f t="shared" si="265"/>
        <v>#N/A</v>
      </c>
      <c r="BP355" s="154" t="e">
        <f t="shared" si="266"/>
        <v>#N/A</v>
      </c>
      <c r="BQ355" s="155" t="e">
        <f t="shared" si="267"/>
        <v>#N/A</v>
      </c>
      <c r="BR355" s="153" t="e">
        <f t="shared" si="268"/>
        <v>#N/A</v>
      </c>
      <c r="BS355" s="154" t="e">
        <f t="shared" si="269"/>
        <v>#N/A</v>
      </c>
      <c r="BT355" s="164" t="e">
        <f t="shared" si="270"/>
        <v>#N/A</v>
      </c>
      <c r="BU355" s="165" t="e">
        <f t="shared" si="271"/>
        <v>#N/A</v>
      </c>
      <c r="BV355" s="154" t="e">
        <f t="shared" si="272"/>
        <v>#N/A</v>
      </c>
      <c r="BW355" s="154" t="e">
        <f t="shared" si="273"/>
        <v>#N/A</v>
      </c>
      <c r="BX355" s="164" t="e">
        <f t="shared" si="274"/>
        <v>#N/A</v>
      </c>
      <c r="BY355" s="165" t="e">
        <f t="shared" si="275"/>
        <v>#N/A</v>
      </c>
      <c r="BZ355" s="154" t="e">
        <f t="shared" si="276"/>
        <v>#N/A</v>
      </c>
      <c r="CA355" s="154" t="e">
        <f t="shared" si="277"/>
        <v>#N/A</v>
      </c>
      <c r="CB355" s="164" t="e">
        <f t="shared" si="278"/>
        <v>#N/A</v>
      </c>
      <c r="CC355" s="165" t="e">
        <f t="shared" si="279"/>
        <v>#N/A</v>
      </c>
      <c r="CD355" s="154" t="e">
        <f t="shared" si="280"/>
        <v>#N/A</v>
      </c>
      <c r="CE355" s="155" t="e">
        <f t="shared" si="281"/>
        <v>#N/A</v>
      </c>
    </row>
    <row r="356" spans="2:83" s="59" customFormat="1" hidden="1" x14ac:dyDescent="0.2">
      <c r="B356" s="59" t="e">
        <f t="shared" si="284"/>
        <v>#N/A</v>
      </c>
      <c r="C356" s="67" t="e">
        <f t="shared" si="282"/>
        <v>#N/A</v>
      </c>
      <c r="D356" s="67"/>
      <c r="E356" s="67" t="e">
        <f>IF(C356&lt;&gt;" ",$B$9, " ")</f>
        <v>#N/A</v>
      </c>
      <c r="F356" s="68" t="e">
        <f>IF(C356&lt;&gt;" ",((10.4394*(($C356^1.852)/(($B$59^1.852)*(VLOOKUP($B$17,'Hidden Data'!$A$4:$E$17,(IF($B$18="SCH 40",3,IF($B$18="SCH 80",4,5))))^4.8655))*$B$16))+IF($B$15&lt;2,0,(10.4394*((($C$19/100*$C356)^1.852)/(($B$59^1.852)*(VLOOKUP($B$20,'Hidden Data'!$A$4:$E$17,(IF($B$21="SCH 40",3,IF($B$21="SCH 80",4,5))))^4.8655))*$B$19)))+IF($B$15&lt;3,0,(10.4394*((($C$22/100*$C356)^1.852)/(($B$59^1.852)*(VLOOKUP($B$23,'Hidden Data'!$A$4:$E$17,(IF($B$24="SCH 40",3,IF($B$24="SCH 80",4,5))))^4.8655))*$B$22)))+K356+L356+M356+P356+Q356+R356+S356+T356)*(1+$B$42/100), " ")</f>
        <v>#N/A</v>
      </c>
      <c r="G356" s="68" t="e">
        <f t="shared" si="283"/>
        <v>#N/A</v>
      </c>
      <c r="H356" s="68"/>
      <c r="I356" s="68" t="e">
        <f t="shared" si="217"/>
        <v>#N/A</v>
      </c>
      <c r="J356" s="68" t="e">
        <f>IF(C356&lt;&gt;" ",IF($B$48="Spider Valve",($C356/448.83*(('Spider Valve Sizing'!$B$10^2*19.64*$B$60*SQRT($B$49))/'Spider Valve Sizing'!$B$25))^2/(2*$B$60^2*(PI()/4*('Spider Valve Sizing'!$B$10/12)^2)^2*32.2),0)," ")</f>
        <v>#N/A</v>
      </c>
      <c r="K356" s="68" t="e">
        <f>IF(C356&lt;&gt;" ",(IF($B$26="No",0,(10.4394*(((1/$B$27*$C356)^1.852)/(($B$59^1.852)*(VLOOKUP($B$29,'Hidden Data'!$A$4:$E$17,(IF($B$30="SCH 40",3,IF($B$30="SCH 80",4,5))))^4.8655))*($B$28/3)))))," ")</f>
        <v>#N/A</v>
      </c>
      <c r="L356" s="67" t="e">
        <f t="shared" si="218"/>
        <v>#N/A</v>
      </c>
      <c r="M356" s="67" t="e">
        <f t="shared" si="219"/>
        <v>#N/A</v>
      </c>
      <c r="N356" s="69">
        <f>IF($B$48="Low Pressure Pipe",(IF($C356&lt;&gt;" ",($B$50*$AC$564)," ")),IF($B$48="Spider Valve",(IF($C356&lt;&gt;" ",(($B$60*(PI()/4*'Spider Valve Sizing'!$B$10^2)/144*SQRT(2*32.2*$B$49))*448.83)/(('Spider Valve Sizing'!$B$10^2*19.64*$B$60*SQRT($B$49))/'Spider Valve Sizing'!$B$25)," ")),IF(AND(OR($B$48="Non-Pressurized",$B$48="force main")=TRUE,$C$49="yes"),$F$49,NA())))</f>
        <v>30</v>
      </c>
      <c r="O356" s="68" t="e">
        <f t="shared" si="220"/>
        <v>#N/A</v>
      </c>
      <c r="P356" s="68" t="e">
        <f>IF($C356&lt;&gt;" ",IF($A$34="",0,(10.4394*((($C356*$D$34/100)^1.852)/(($B$59^1.852)*(VLOOKUP($B$34,'Hidden Data'!$A$4:$E$17,(IF($B$18="SCH 40",3,IF($B$18="SCH 80",4,5))))^4.8655))*'Hidden Data'!$E$118)))," ")</f>
        <v>#N/A</v>
      </c>
      <c r="Q356" s="68" t="e">
        <f>IF($C356&lt;&gt;" ",IF($A$35="",0,(10.4394*((($C356*$D$35/100)^1.852)/(($B$59^1.852)*(VLOOKUP($B$35,'Hidden Data'!$A$4:$E$17,(IF($B$18="SCH 40",3,IF($B$18="SCH 80",4,5))))^4.8655))*'Hidden Data'!$E$119)))," ")</f>
        <v>#N/A</v>
      </c>
      <c r="R356" s="68" t="e">
        <f>IF($C356&lt;&gt;" ",IF($A$36="",0,(10.4394*((($C356*$D$36/100)^1.852)/(($B$59^1.852)*(VLOOKUP($B$36,'Hidden Data'!$A$4:$E$17,(IF($B$18="SCH 40",3,IF($B$18="SCH 80",4,5))))^4.8655))*'Hidden Data'!$E$120)))," ")</f>
        <v>#N/A</v>
      </c>
      <c r="S356" s="68" t="e">
        <f>IF($C356&lt;&gt;" ",IF($A$37="",0,(10.4394*((($C356*$D$37/100)^1.852)/(($B$59^1.852)*(VLOOKUP($B$37,'Hidden Data'!$A$4:$E$17,(IF($B$18="SCH 40",3,IF($B$18="SCH 80",4,5))))^4.8655))*'Hidden Data'!$E$121)))," ")</f>
        <v>#N/A</v>
      </c>
      <c r="T356" s="68" t="e">
        <f>IF($C356&lt;&gt;" ",IF($A$38="",0,(10.4394*((($C356*$D$38/100)^1.852)/(($B$59^1.852)*(VLOOKUP($B$38,'Hidden Data'!$A$4:$E$17,(IF($B$18="SCH 40",3,IF($B$18="SCH 80",4,5))))^4.8655))*'Hidden Data'!$E$122)))," ")</f>
        <v>#N/A</v>
      </c>
      <c r="U356" s="67" t="e">
        <f t="shared" si="221"/>
        <v>#N/A</v>
      </c>
      <c r="V356" s="175" t="e">
        <f t="shared" si="222"/>
        <v>#N/A</v>
      </c>
      <c r="W356" s="175" t="e">
        <f t="shared" si="223"/>
        <v>#N/A</v>
      </c>
      <c r="Z356" s="141" t="e">
        <f t="shared" si="224"/>
        <v>#N/A</v>
      </c>
      <c r="AA356" s="141" t="e">
        <f t="shared" si="225"/>
        <v>#N/A</v>
      </c>
      <c r="AB356" s="153" t="e">
        <f t="shared" si="226"/>
        <v>#N/A</v>
      </c>
      <c r="AC356" s="154" t="e">
        <f t="shared" si="227"/>
        <v>#N/A</v>
      </c>
      <c r="AD356" s="164" t="e">
        <f t="shared" si="228"/>
        <v>#N/A</v>
      </c>
      <c r="AE356" s="165" t="e">
        <f t="shared" si="229"/>
        <v>#N/A</v>
      </c>
      <c r="AF356" s="154" t="e">
        <f t="shared" si="230"/>
        <v>#N/A</v>
      </c>
      <c r="AG356" s="154" t="e">
        <f t="shared" si="231"/>
        <v>#N/A</v>
      </c>
      <c r="AH356" s="164" t="e">
        <f t="shared" si="232"/>
        <v>#N/A</v>
      </c>
      <c r="AI356" s="165" t="e">
        <f t="shared" si="233"/>
        <v>#N/A</v>
      </c>
      <c r="AJ356" s="154" t="e">
        <f t="shared" si="234"/>
        <v>#N/A</v>
      </c>
      <c r="AK356" s="154" t="e">
        <f t="shared" si="235"/>
        <v>#N/A</v>
      </c>
      <c r="AL356" s="164" t="e">
        <f t="shared" si="236"/>
        <v>#N/A</v>
      </c>
      <c r="AM356" s="165" t="e">
        <f t="shared" si="237"/>
        <v>#N/A</v>
      </c>
      <c r="AN356" s="154" t="e">
        <f t="shared" si="238"/>
        <v>#N/A</v>
      </c>
      <c r="AO356" s="155" t="e">
        <f t="shared" si="239"/>
        <v>#N/A</v>
      </c>
      <c r="AP356" s="153" t="e">
        <f t="shared" si="240"/>
        <v>#N/A</v>
      </c>
      <c r="AQ356" s="154" t="e">
        <f t="shared" si="241"/>
        <v>#N/A</v>
      </c>
      <c r="AR356" s="164" t="e">
        <f t="shared" si="242"/>
        <v>#N/A</v>
      </c>
      <c r="AS356" s="165" t="e">
        <f t="shared" si="243"/>
        <v>#N/A</v>
      </c>
      <c r="AT356" s="154" t="e">
        <f t="shared" si="244"/>
        <v>#N/A</v>
      </c>
      <c r="AU356" s="154" t="e">
        <f t="shared" si="245"/>
        <v>#N/A</v>
      </c>
      <c r="AV356" s="164" t="e">
        <f t="shared" si="246"/>
        <v>#N/A</v>
      </c>
      <c r="AW356" s="165" t="e">
        <f t="shared" si="247"/>
        <v>#N/A</v>
      </c>
      <c r="AX356" s="154" t="e">
        <f t="shared" si="248"/>
        <v>#N/A</v>
      </c>
      <c r="AY356" s="154" t="e">
        <f t="shared" si="249"/>
        <v>#N/A</v>
      </c>
      <c r="AZ356" s="164" t="e">
        <f t="shared" si="250"/>
        <v>#N/A</v>
      </c>
      <c r="BA356" s="165" t="e">
        <f t="shared" si="251"/>
        <v>#N/A</v>
      </c>
      <c r="BB356" s="154" t="e">
        <f t="shared" si="252"/>
        <v>#N/A</v>
      </c>
      <c r="BC356" s="155" t="e">
        <f t="shared" si="253"/>
        <v>#N/A</v>
      </c>
      <c r="BD356" s="153" t="e">
        <f t="shared" si="254"/>
        <v>#N/A</v>
      </c>
      <c r="BE356" s="154" t="e">
        <f t="shared" si="255"/>
        <v>#N/A</v>
      </c>
      <c r="BF356" s="164" t="e">
        <f t="shared" si="256"/>
        <v>#N/A</v>
      </c>
      <c r="BG356" s="165" t="e">
        <f t="shared" si="257"/>
        <v>#N/A</v>
      </c>
      <c r="BH356" s="154" t="e">
        <f t="shared" si="258"/>
        <v>#N/A</v>
      </c>
      <c r="BI356" s="154" t="e">
        <f t="shared" si="259"/>
        <v>#N/A</v>
      </c>
      <c r="BJ356" s="164" t="e">
        <f t="shared" si="260"/>
        <v>#N/A</v>
      </c>
      <c r="BK356" s="165" t="e">
        <f t="shared" si="261"/>
        <v>#N/A</v>
      </c>
      <c r="BL356" s="154" t="e">
        <f t="shared" si="262"/>
        <v>#N/A</v>
      </c>
      <c r="BM356" s="154" t="e">
        <f t="shared" si="263"/>
        <v>#N/A</v>
      </c>
      <c r="BN356" s="164" t="e">
        <f t="shared" si="264"/>
        <v>#N/A</v>
      </c>
      <c r="BO356" s="165" t="e">
        <f t="shared" si="265"/>
        <v>#N/A</v>
      </c>
      <c r="BP356" s="154" t="e">
        <f t="shared" si="266"/>
        <v>#N/A</v>
      </c>
      <c r="BQ356" s="155" t="e">
        <f t="shared" si="267"/>
        <v>#N/A</v>
      </c>
      <c r="BR356" s="153" t="e">
        <f t="shared" si="268"/>
        <v>#N/A</v>
      </c>
      <c r="BS356" s="154" t="e">
        <f t="shared" si="269"/>
        <v>#N/A</v>
      </c>
      <c r="BT356" s="164" t="e">
        <f t="shared" si="270"/>
        <v>#N/A</v>
      </c>
      <c r="BU356" s="165" t="e">
        <f t="shared" si="271"/>
        <v>#N/A</v>
      </c>
      <c r="BV356" s="154" t="e">
        <f t="shared" si="272"/>
        <v>#N/A</v>
      </c>
      <c r="BW356" s="154" t="e">
        <f t="shared" si="273"/>
        <v>#N/A</v>
      </c>
      <c r="BX356" s="164" t="e">
        <f t="shared" si="274"/>
        <v>#N/A</v>
      </c>
      <c r="BY356" s="165" t="e">
        <f t="shared" si="275"/>
        <v>#N/A</v>
      </c>
      <c r="BZ356" s="154" t="e">
        <f t="shared" si="276"/>
        <v>#N/A</v>
      </c>
      <c r="CA356" s="154" t="e">
        <f t="shared" si="277"/>
        <v>#N/A</v>
      </c>
      <c r="CB356" s="164" t="e">
        <f t="shared" si="278"/>
        <v>#N/A</v>
      </c>
      <c r="CC356" s="165" t="e">
        <f t="shared" si="279"/>
        <v>#N/A</v>
      </c>
      <c r="CD356" s="154" t="e">
        <f t="shared" si="280"/>
        <v>#N/A</v>
      </c>
      <c r="CE356" s="155" t="e">
        <f t="shared" si="281"/>
        <v>#N/A</v>
      </c>
    </row>
    <row r="357" spans="2:83" s="59" customFormat="1" hidden="1" x14ac:dyDescent="0.2">
      <c r="B357" s="59" t="e">
        <f t="shared" si="284"/>
        <v>#N/A</v>
      </c>
      <c r="C357" s="67" t="e">
        <f t="shared" si="282"/>
        <v>#N/A</v>
      </c>
      <c r="D357" s="67"/>
      <c r="E357" s="67" t="e">
        <f>IF(C357&lt;&gt;" ",$B$9, " ")</f>
        <v>#N/A</v>
      </c>
      <c r="F357" s="68" t="e">
        <f>IF(C357&lt;&gt;" ",((10.4394*(($C357^1.852)/(($B$59^1.852)*(VLOOKUP($B$17,'Hidden Data'!$A$4:$E$17,(IF($B$18="SCH 40",3,IF($B$18="SCH 80",4,5))))^4.8655))*$B$16))+IF($B$15&lt;2,0,(10.4394*((($C$19/100*$C357)^1.852)/(($B$59^1.852)*(VLOOKUP($B$20,'Hidden Data'!$A$4:$E$17,(IF($B$21="SCH 40",3,IF($B$21="SCH 80",4,5))))^4.8655))*$B$19)))+IF($B$15&lt;3,0,(10.4394*((($C$22/100*$C357)^1.852)/(($B$59^1.852)*(VLOOKUP($B$23,'Hidden Data'!$A$4:$E$17,(IF($B$24="SCH 40",3,IF($B$24="SCH 80",4,5))))^4.8655))*$B$22)))+K357+L357+M357+P357+Q357+R357+S357+T357)*(1+$B$42/100), " ")</f>
        <v>#N/A</v>
      </c>
      <c r="G357" s="68" t="e">
        <f t="shared" si="283"/>
        <v>#N/A</v>
      </c>
      <c r="H357" s="68"/>
      <c r="I357" s="68" t="e">
        <f t="shared" ref="I357:I420" si="285">IF(C357&lt;&gt;" ",IF($B$48="Low Pressure Pipe",($C357/448.83/$B$50)^2/(2*$B$60^2*(PI()/4*($B$51/12)^2)^2*32.2),IF($B$48="Spider Valve",J357,IF($B$48="Force Main",U357,0))),0)</f>
        <v>#N/A</v>
      </c>
      <c r="J357" s="68" t="e">
        <f>IF(C357&lt;&gt;" ",IF($B$48="Spider Valve",($C357/448.83*(('Spider Valve Sizing'!$B$10^2*19.64*$B$60*SQRT($B$49))/'Spider Valve Sizing'!$B$25))^2/(2*$B$60^2*(PI()/4*('Spider Valve Sizing'!$B$10/12)^2)^2*32.2),0)," ")</f>
        <v>#N/A</v>
      </c>
      <c r="K357" s="68" t="e">
        <f>IF(C357&lt;&gt;" ",(IF($B$26="No",0,(10.4394*(((1/$B$27*$C357)^1.852)/(($B$59^1.852)*(VLOOKUP($B$29,'Hidden Data'!$A$4:$E$17,(IF($B$30="SCH 40",3,IF($B$30="SCH 80",4,5))))^4.8655))*($B$28/3)))))," ")</f>
        <v>#N/A</v>
      </c>
      <c r="L357" s="67" t="e">
        <f t="shared" ref="L357:L420" si="286">IF(C357&lt;&gt;" ",(IF($B$43="Yes",(0.004*($C$43/100*$C357)^2+0.0938*($C$43/100*$C357)),0))," ")</f>
        <v>#N/A</v>
      </c>
      <c r="M357" s="67" t="e">
        <f t="shared" ref="M357:M420" si="287">IF(C357&lt;&gt;" ",(IF($B$44="Yes",(0.0002*($C$44/100*$C357)^2+0.0001*($C$44/100*$C357)),0))," ")</f>
        <v>#N/A</v>
      </c>
      <c r="N357" s="69">
        <f>IF($B$48="Low Pressure Pipe",(IF($C357&lt;&gt;" ",($B$50*$AC$564)," ")),IF($B$48="Spider Valve",(IF($C357&lt;&gt;" ",(($B$60*(PI()/4*'Spider Valve Sizing'!$B$10^2)/144*SQRT(2*32.2*$B$49))*448.83)/(('Spider Valve Sizing'!$B$10^2*19.64*$B$60*SQRT($B$49))/'Spider Valve Sizing'!$B$25)," ")),IF(AND(OR($B$48="Non-Pressurized",$B$48="force main")=TRUE,$C$49="yes"),$F$49,NA())))</f>
        <v>30</v>
      </c>
      <c r="O357" s="68" t="e">
        <f t="shared" ref="O357:O420" si="288">IF(C357&lt;&gt;" ",E357+F357+I357, " ")</f>
        <v>#N/A</v>
      </c>
      <c r="P357" s="68" t="e">
        <f>IF($C357&lt;&gt;" ",IF($A$34="",0,(10.4394*((($C357*$D$34/100)^1.852)/(($B$59^1.852)*(VLOOKUP($B$34,'Hidden Data'!$A$4:$E$17,(IF($B$18="SCH 40",3,IF($B$18="SCH 80",4,5))))^4.8655))*'Hidden Data'!$E$118)))," ")</f>
        <v>#N/A</v>
      </c>
      <c r="Q357" s="68" t="e">
        <f>IF($C357&lt;&gt;" ",IF($A$35="",0,(10.4394*((($C357*$D$35/100)^1.852)/(($B$59^1.852)*(VLOOKUP($B$35,'Hidden Data'!$A$4:$E$17,(IF($B$18="SCH 40",3,IF($B$18="SCH 80",4,5))))^4.8655))*'Hidden Data'!$E$119)))," ")</f>
        <v>#N/A</v>
      </c>
      <c r="R357" s="68" t="e">
        <f>IF($C357&lt;&gt;" ",IF($A$36="",0,(10.4394*((($C357*$D$36/100)^1.852)/(($B$59^1.852)*(VLOOKUP($B$36,'Hidden Data'!$A$4:$E$17,(IF($B$18="SCH 40",3,IF($B$18="SCH 80",4,5))))^4.8655))*'Hidden Data'!$E$120)))," ")</f>
        <v>#N/A</v>
      </c>
      <c r="S357" s="68" t="e">
        <f>IF($C357&lt;&gt;" ",IF($A$37="",0,(10.4394*((($C357*$D$37/100)^1.852)/(($B$59^1.852)*(VLOOKUP($B$37,'Hidden Data'!$A$4:$E$17,(IF($B$18="SCH 40",3,IF($B$18="SCH 80",4,5))))^4.8655))*'Hidden Data'!$E$121)))," ")</f>
        <v>#N/A</v>
      </c>
      <c r="T357" s="68" t="e">
        <f>IF($C357&lt;&gt;" ",IF($A$38="",0,(10.4394*((($C357*$D$38/100)^1.852)/(($B$59^1.852)*(VLOOKUP($B$38,'Hidden Data'!$A$4:$E$17,(IF($B$18="SCH 40",3,IF($B$18="SCH 80",4,5))))^4.8655))*'Hidden Data'!$E$122)))," ")</f>
        <v>#N/A</v>
      </c>
      <c r="U357" s="67" t="e">
        <f t="shared" ref="U357:U420" si="289">IF(C357&lt;&gt;" ",IF($B$48="Force Main",$B$49*1,0),0)</f>
        <v>#N/A</v>
      </c>
      <c r="V357" s="175" t="e">
        <f t="shared" si="222"/>
        <v>#N/A</v>
      </c>
      <c r="W357" s="175" t="e">
        <f t="shared" si="223"/>
        <v>#N/A</v>
      </c>
      <c r="Z357" s="141" t="e">
        <f t="shared" si="224"/>
        <v>#N/A</v>
      </c>
      <c r="AA357" s="141" t="e">
        <f t="shared" si="225"/>
        <v>#N/A</v>
      </c>
      <c r="AB357" s="153" t="e">
        <f t="shared" si="226"/>
        <v>#N/A</v>
      </c>
      <c r="AC357" s="154" t="e">
        <f t="shared" si="227"/>
        <v>#N/A</v>
      </c>
      <c r="AD357" s="164" t="e">
        <f t="shared" si="228"/>
        <v>#N/A</v>
      </c>
      <c r="AE357" s="165" t="e">
        <f t="shared" si="229"/>
        <v>#N/A</v>
      </c>
      <c r="AF357" s="154" t="e">
        <f t="shared" si="230"/>
        <v>#N/A</v>
      </c>
      <c r="AG357" s="154" t="e">
        <f t="shared" si="231"/>
        <v>#N/A</v>
      </c>
      <c r="AH357" s="164" t="e">
        <f t="shared" si="232"/>
        <v>#N/A</v>
      </c>
      <c r="AI357" s="165" t="e">
        <f t="shared" si="233"/>
        <v>#N/A</v>
      </c>
      <c r="AJ357" s="154" t="e">
        <f t="shared" si="234"/>
        <v>#N/A</v>
      </c>
      <c r="AK357" s="154" t="e">
        <f t="shared" si="235"/>
        <v>#N/A</v>
      </c>
      <c r="AL357" s="164" t="e">
        <f t="shared" si="236"/>
        <v>#N/A</v>
      </c>
      <c r="AM357" s="165" t="e">
        <f t="shared" si="237"/>
        <v>#N/A</v>
      </c>
      <c r="AN357" s="154" t="e">
        <f t="shared" si="238"/>
        <v>#N/A</v>
      </c>
      <c r="AO357" s="155" t="e">
        <f t="shared" si="239"/>
        <v>#N/A</v>
      </c>
      <c r="AP357" s="153" t="e">
        <f t="shared" si="240"/>
        <v>#N/A</v>
      </c>
      <c r="AQ357" s="154" t="e">
        <f t="shared" si="241"/>
        <v>#N/A</v>
      </c>
      <c r="AR357" s="164" t="e">
        <f t="shared" si="242"/>
        <v>#N/A</v>
      </c>
      <c r="AS357" s="165" t="e">
        <f t="shared" si="243"/>
        <v>#N/A</v>
      </c>
      <c r="AT357" s="154" t="e">
        <f t="shared" si="244"/>
        <v>#N/A</v>
      </c>
      <c r="AU357" s="154" t="e">
        <f t="shared" si="245"/>
        <v>#N/A</v>
      </c>
      <c r="AV357" s="164" t="e">
        <f t="shared" si="246"/>
        <v>#N/A</v>
      </c>
      <c r="AW357" s="165" t="e">
        <f t="shared" si="247"/>
        <v>#N/A</v>
      </c>
      <c r="AX357" s="154" t="e">
        <f t="shared" si="248"/>
        <v>#N/A</v>
      </c>
      <c r="AY357" s="154" t="e">
        <f t="shared" si="249"/>
        <v>#N/A</v>
      </c>
      <c r="AZ357" s="164" t="e">
        <f t="shared" si="250"/>
        <v>#N/A</v>
      </c>
      <c r="BA357" s="165" t="e">
        <f t="shared" si="251"/>
        <v>#N/A</v>
      </c>
      <c r="BB357" s="154" t="e">
        <f t="shared" si="252"/>
        <v>#N/A</v>
      </c>
      <c r="BC357" s="155" t="e">
        <f t="shared" si="253"/>
        <v>#N/A</v>
      </c>
      <c r="BD357" s="153" t="e">
        <f t="shared" si="254"/>
        <v>#N/A</v>
      </c>
      <c r="BE357" s="154" t="e">
        <f t="shared" si="255"/>
        <v>#N/A</v>
      </c>
      <c r="BF357" s="164" t="e">
        <f t="shared" si="256"/>
        <v>#N/A</v>
      </c>
      <c r="BG357" s="165" t="e">
        <f t="shared" si="257"/>
        <v>#N/A</v>
      </c>
      <c r="BH357" s="154" t="e">
        <f t="shared" si="258"/>
        <v>#N/A</v>
      </c>
      <c r="BI357" s="154" t="e">
        <f t="shared" si="259"/>
        <v>#N/A</v>
      </c>
      <c r="BJ357" s="164" t="e">
        <f t="shared" si="260"/>
        <v>#N/A</v>
      </c>
      <c r="BK357" s="165" t="e">
        <f t="shared" si="261"/>
        <v>#N/A</v>
      </c>
      <c r="BL357" s="154" t="e">
        <f t="shared" si="262"/>
        <v>#N/A</v>
      </c>
      <c r="BM357" s="154" t="e">
        <f t="shared" si="263"/>
        <v>#N/A</v>
      </c>
      <c r="BN357" s="164" t="e">
        <f t="shared" si="264"/>
        <v>#N/A</v>
      </c>
      <c r="BO357" s="165" t="e">
        <f t="shared" si="265"/>
        <v>#N/A</v>
      </c>
      <c r="BP357" s="154" t="e">
        <f t="shared" si="266"/>
        <v>#N/A</v>
      </c>
      <c r="BQ357" s="155" t="e">
        <f t="shared" si="267"/>
        <v>#N/A</v>
      </c>
      <c r="BR357" s="153" t="e">
        <f t="shared" si="268"/>
        <v>#N/A</v>
      </c>
      <c r="BS357" s="154" t="e">
        <f t="shared" si="269"/>
        <v>#N/A</v>
      </c>
      <c r="BT357" s="164" t="e">
        <f t="shared" si="270"/>
        <v>#N/A</v>
      </c>
      <c r="BU357" s="165" t="e">
        <f t="shared" si="271"/>
        <v>#N/A</v>
      </c>
      <c r="BV357" s="154" t="e">
        <f t="shared" si="272"/>
        <v>#N/A</v>
      </c>
      <c r="BW357" s="154" t="e">
        <f t="shared" si="273"/>
        <v>#N/A</v>
      </c>
      <c r="BX357" s="164" t="e">
        <f t="shared" si="274"/>
        <v>#N/A</v>
      </c>
      <c r="BY357" s="165" t="e">
        <f t="shared" si="275"/>
        <v>#N/A</v>
      </c>
      <c r="BZ357" s="154" t="e">
        <f t="shared" si="276"/>
        <v>#N/A</v>
      </c>
      <c r="CA357" s="154" t="e">
        <f t="shared" si="277"/>
        <v>#N/A</v>
      </c>
      <c r="CB357" s="164" t="e">
        <f t="shared" si="278"/>
        <v>#N/A</v>
      </c>
      <c r="CC357" s="165" t="e">
        <f t="shared" si="279"/>
        <v>#N/A</v>
      </c>
      <c r="CD357" s="154" t="e">
        <f t="shared" si="280"/>
        <v>#N/A</v>
      </c>
      <c r="CE357" s="155" t="e">
        <f t="shared" si="281"/>
        <v>#N/A</v>
      </c>
    </row>
    <row r="358" spans="2:83" s="59" customFormat="1" hidden="1" x14ac:dyDescent="0.2">
      <c r="B358" s="59" t="e">
        <f t="shared" si="284"/>
        <v>#N/A</v>
      </c>
      <c r="C358" s="67" t="e">
        <f t="shared" si="282"/>
        <v>#N/A</v>
      </c>
      <c r="D358" s="67"/>
      <c r="E358" s="67" t="e">
        <f>IF(C358&lt;&gt;" ",$B$9, " ")</f>
        <v>#N/A</v>
      </c>
      <c r="F358" s="68" t="e">
        <f>IF(C358&lt;&gt;" ",((10.4394*(($C358^1.852)/(($B$59^1.852)*(VLOOKUP($B$17,'Hidden Data'!$A$4:$E$17,(IF($B$18="SCH 40",3,IF($B$18="SCH 80",4,5))))^4.8655))*$B$16))+IF($B$15&lt;2,0,(10.4394*((($C$19/100*$C358)^1.852)/(($B$59^1.852)*(VLOOKUP($B$20,'Hidden Data'!$A$4:$E$17,(IF($B$21="SCH 40",3,IF($B$21="SCH 80",4,5))))^4.8655))*$B$19)))+IF($B$15&lt;3,0,(10.4394*((($C$22/100*$C358)^1.852)/(($B$59^1.852)*(VLOOKUP($B$23,'Hidden Data'!$A$4:$E$17,(IF($B$24="SCH 40",3,IF($B$24="SCH 80",4,5))))^4.8655))*$B$22)))+K358+L358+M358+P358+Q358+R358+S358+T358)*(1+$B$42/100), " ")</f>
        <v>#N/A</v>
      </c>
      <c r="G358" s="68" t="e">
        <f t="shared" si="283"/>
        <v>#N/A</v>
      </c>
      <c r="H358" s="68"/>
      <c r="I358" s="68" t="e">
        <f t="shared" si="285"/>
        <v>#N/A</v>
      </c>
      <c r="J358" s="68" t="e">
        <f>IF(C358&lt;&gt;" ",IF($B$48="Spider Valve",($C358/448.83*(('Spider Valve Sizing'!$B$10^2*19.64*$B$60*SQRT($B$49))/'Spider Valve Sizing'!$B$25))^2/(2*$B$60^2*(PI()/4*('Spider Valve Sizing'!$B$10/12)^2)^2*32.2),0)," ")</f>
        <v>#N/A</v>
      </c>
      <c r="K358" s="68" t="e">
        <f>IF(C358&lt;&gt;" ",(IF($B$26="No",0,(10.4394*(((1/$B$27*$C358)^1.852)/(($B$59^1.852)*(VLOOKUP($B$29,'Hidden Data'!$A$4:$E$17,(IF($B$30="SCH 40",3,IF($B$30="SCH 80",4,5))))^4.8655))*($B$28/3)))))," ")</f>
        <v>#N/A</v>
      </c>
      <c r="L358" s="67" t="e">
        <f t="shared" si="286"/>
        <v>#N/A</v>
      </c>
      <c r="M358" s="67" t="e">
        <f t="shared" si="287"/>
        <v>#N/A</v>
      </c>
      <c r="N358" s="69">
        <f>IF($B$48="Low Pressure Pipe",(IF($C358&lt;&gt;" ",($B$50*$AC$564)," ")),IF($B$48="Spider Valve",(IF($C358&lt;&gt;" ",(($B$60*(PI()/4*'Spider Valve Sizing'!$B$10^2)/144*SQRT(2*32.2*$B$49))*448.83)/(('Spider Valve Sizing'!$B$10^2*19.64*$B$60*SQRT($B$49))/'Spider Valve Sizing'!$B$25)," ")),IF(AND(OR($B$48="Non-Pressurized",$B$48="force main")=TRUE,$C$49="yes"),$F$49,NA())))</f>
        <v>30</v>
      </c>
      <c r="O358" s="68" t="e">
        <f t="shared" si="288"/>
        <v>#N/A</v>
      </c>
      <c r="P358" s="68" t="e">
        <f>IF($C358&lt;&gt;" ",IF($A$34="",0,(10.4394*((($C358*$D$34/100)^1.852)/(($B$59^1.852)*(VLOOKUP($B$34,'Hidden Data'!$A$4:$E$17,(IF($B$18="SCH 40",3,IF($B$18="SCH 80",4,5))))^4.8655))*'Hidden Data'!$E$118)))," ")</f>
        <v>#N/A</v>
      </c>
      <c r="Q358" s="68" t="e">
        <f>IF($C358&lt;&gt;" ",IF($A$35="",0,(10.4394*((($C358*$D$35/100)^1.852)/(($B$59^1.852)*(VLOOKUP($B$35,'Hidden Data'!$A$4:$E$17,(IF($B$18="SCH 40",3,IF($B$18="SCH 80",4,5))))^4.8655))*'Hidden Data'!$E$119)))," ")</f>
        <v>#N/A</v>
      </c>
      <c r="R358" s="68" t="e">
        <f>IF($C358&lt;&gt;" ",IF($A$36="",0,(10.4394*((($C358*$D$36/100)^1.852)/(($B$59^1.852)*(VLOOKUP($B$36,'Hidden Data'!$A$4:$E$17,(IF($B$18="SCH 40",3,IF($B$18="SCH 80",4,5))))^4.8655))*'Hidden Data'!$E$120)))," ")</f>
        <v>#N/A</v>
      </c>
      <c r="S358" s="68" t="e">
        <f>IF($C358&lt;&gt;" ",IF($A$37="",0,(10.4394*((($C358*$D$37/100)^1.852)/(($B$59^1.852)*(VLOOKUP($B$37,'Hidden Data'!$A$4:$E$17,(IF($B$18="SCH 40",3,IF($B$18="SCH 80",4,5))))^4.8655))*'Hidden Data'!$E$121)))," ")</f>
        <v>#N/A</v>
      </c>
      <c r="T358" s="68" t="e">
        <f>IF($C358&lt;&gt;" ",IF($A$38="",0,(10.4394*((($C358*$D$38/100)^1.852)/(($B$59^1.852)*(VLOOKUP($B$38,'Hidden Data'!$A$4:$E$17,(IF($B$18="SCH 40",3,IF($B$18="SCH 80",4,5))))^4.8655))*'Hidden Data'!$E$122)))," ")</f>
        <v>#N/A</v>
      </c>
      <c r="U358" s="67" t="e">
        <f t="shared" si="289"/>
        <v>#N/A</v>
      </c>
      <c r="V358" s="175" t="e">
        <f t="shared" ref="V358:V421" si="290">($S$72*(PI()/4*$C$41^2)/144*SQRT(2*32.2*O358))*448.83</f>
        <v>#N/A</v>
      </c>
      <c r="W358" s="175" t="e">
        <f t="shared" ref="W358:W421" si="291">V358+C358</f>
        <v>#N/A</v>
      </c>
      <c r="Z358" s="141" t="e">
        <f t="shared" si="224"/>
        <v>#N/A</v>
      </c>
      <c r="AA358" s="141" t="e">
        <f t="shared" si="225"/>
        <v>#N/A</v>
      </c>
      <c r="AB358" s="153" t="e">
        <f t="shared" si="226"/>
        <v>#N/A</v>
      </c>
      <c r="AC358" s="154" t="e">
        <f t="shared" si="227"/>
        <v>#N/A</v>
      </c>
      <c r="AD358" s="164" t="e">
        <f t="shared" si="228"/>
        <v>#N/A</v>
      </c>
      <c r="AE358" s="165" t="e">
        <f t="shared" si="229"/>
        <v>#N/A</v>
      </c>
      <c r="AF358" s="154" t="e">
        <f t="shared" si="230"/>
        <v>#N/A</v>
      </c>
      <c r="AG358" s="154" t="e">
        <f t="shared" si="231"/>
        <v>#N/A</v>
      </c>
      <c r="AH358" s="164" t="e">
        <f t="shared" si="232"/>
        <v>#N/A</v>
      </c>
      <c r="AI358" s="165" t="e">
        <f t="shared" si="233"/>
        <v>#N/A</v>
      </c>
      <c r="AJ358" s="154" t="e">
        <f t="shared" si="234"/>
        <v>#N/A</v>
      </c>
      <c r="AK358" s="154" t="e">
        <f t="shared" si="235"/>
        <v>#N/A</v>
      </c>
      <c r="AL358" s="164" t="e">
        <f t="shared" si="236"/>
        <v>#N/A</v>
      </c>
      <c r="AM358" s="165" t="e">
        <f t="shared" si="237"/>
        <v>#N/A</v>
      </c>
      <c r="AN358" s="154" t="e">
        <f t="shared" si="238"/>
        <v>#N/A</v>
      </c>
      <c r="AO358" s="155" t="e">
        <f t="shared" si="239"/>
        <v>#N/A</v>
      </c>
      <c r="AP358" s="153" t="e">
        <f t="shared" si="240"/>
        <v>#N/A</v>
      </c>
      <c r="AQ358" s="154" t="e">
        <f t="shared" si="241"/>
        <v>#N/A</v>
      </c>
      <c r="AR358" s="164" t="e">
        <f t="shared" si="242"/>
        <v>#N/A</v>
      </c>
      <c r="AS358" s="165" t="e">
        <f t="shared" si="243"/>
        <v>#N/A</v>
      </c>
      <c r="AT358" s="154" t="e">
        <f t="shared" si="244"/>
        <v>#N/A</v>
      </c>
      <c r="AU358" s="154" t="e">
        <f t="shared" si="245"/>
        <v>#N/A</v>
      </c>
      <c r="AV358" s="164" t="e">
        <f t="shared" si="246"/>
        <v>#N/A</v>
      </c>
      <c r="AW358" s="165" t="e">
        <f t="shared" si="247"/>
        <v>#N/A</v>
      </c>
      <c r="AX358" s="154" t="e">
        <f t="shared" si="248"/>
        <v>#N/A</v>
      </c>
      <c r="AY358" s="154" t="e">
        <f t="shared" si="249"/>
        <v>#N/A</v>
      </c>
      <c r="AZ358" s="164" t="e">
        <f t="shared" si="250"/>
        <v>#N/A</v>
      </c>
      <c r="BA358" s="165" t="e">
        <f t="shared" si="251"/>
        <v>#N/A</v>
      </c>
      <c r="BB358" s="154" t="e">
        <f t="shared" si="252"/>
        <v>#N/A</v>
      </c>
      <c r="BC358" s="155" t="e">
        <f t="shared" si="253"/>
        <v>#N/A</v>
      </c>
      <c r="BD358" s="153" t="e">
        <f t="shared" si="254"/>
        <v>#N/A</v>
      </c>
      <c r="BE358" s="154" t="e">
        <f t="shared" si="255"/>
        <v>#N/A</v>
      </c>
      <c r="BF358" s="164" t="e">
        <f t="shared" si="256"/>
        <v>#N/A</v>
      </c>
      <c r="BG358" s="165" t="e">
        <f t="shared" si="257"/>
        <v>#N/A</v>
      </c>
      <c r="BH358" s="154" t="e">
        <f t="shared" si="258"/>
        <v>#N/A</v>
      </c>
      <c r="BI358" s="154" t="e">
        <f t="shared" si="259"/>
        <v>#N/A</v>
      </c>
      <c r="BJ358" s="164" t="e">
        <f t="shared" si="260"/>
        <v>#N/A</v>
      </c>
      <c r="BK358" s="165" t="e">
        <f t="shared" si="261"/>
        <v>#N/A</v>
      </c>
      <c r="BL358" s="154" t="e">
        <f t="shared" si="262"/>
        <v>#N/A</v>
      </c>
      <c r="BM358" s="154" t="e">
        <f t="shared" si="263"/>
        <v>#N/A</v>
      </c>
      <c r="BN358" s="164" t="e">
        <f t="shared" si="264"/>
        <v>#N/A</v>
      </c>
      <c r="BO358" s="165" t="e">
        <f t="shared" si="265"/>
        <v>#N/A</v>
      </c>
      <c r="BP358" s="154" t="e">
        <f t="shared" si="266"/>
        <v>#N/A</v>
      </c>
      <c r="BQ358" s="155" t="e">
        <f t="shared" si="267"/>
        <v>#N/A</v>
      </c>
      <c r="BR358" s="153" t="e">
        <f t="shared" si="268"/>
        <v>#N/A</v>
      </c>
      <c r="BS358" s="154" t="e">
        <f t="shared" si="269"/>
        <v>#N/A</v>
      </c>
      <c r="BT358" s="164" t="e">
        <f t="shared" si="270"/>
        <v>#N/A</v>
      </c>
      <c r="BU358" s="165" t="e">
        <f t="shared" si="271"/>
        <v>#N/A</v>
      </c>
      <c r="BV358" s="154" t="e">
        <f t="shared" si="272"/>
        <v>#N/A</v>
      </c>
      <c r="BW358" s="154" t="e">
        <f t="shared" si="273"/>
        <v>#N/A</v>
      </c>
      <c r="BX358" s="164" t="e">
        <f t="shared" si="274"/>
        <v>#N/A</v>
      </c>
      <c r="BY358" s="165" t="e">
        <f t="shared" si="275"/>
        <v>#N/A</v>
      </c>
      <c r="BZ358" s="154" t="e">
        <f t="shared" si="276"/>
        <v>#N/A</v>
      </c>
      <c r="CA358" s="154" t="e">
        <f t="shared" si="277"/>
        <v>#N/A</v>
      </c>
      <c r="CB358" s="164" t="e">
        <f t="shared" si="278"/>
        <v>#N/A</v>
      </c>
      <c r="CC358" s="165" t="e">
        <f t="shared" si="279"/>
        <v>#N/A</v>
      </c>
      <c r="CD358" s="154" t="e">
        <f t="shared" si="280"/>
        <v>#N/A</v>
      </c>
      <c r="CE358" s="155" t="e">
        <f t="shared" si="281"/>
        <v>#N/A</v>
      </c>
    </row>
    <row r="359" spans="2:83" s="59" customFormat="1" hidden="1" x14ac:dyDescent="0.2">
      <c r="B359" s="59" t="e">
        <f t="shared" si="284"/>
        <v>#N/A</v>
      </c>
      <c r="C359" s="67" t="e">
        <f t="shared" si="282"/>
        <v>#N/A</v>
      </c>
      <c r="D359" s="67"/>
      <c r="E359" s="67" t="e">
        <f>IF(C359&lt;&gt;" ",$B$9, " ")</f>
        <v>#N/A</v>
      </c>
      <c r="F359" s="68" t="e">
        <f>IF(C359&lt;&gt;" ",((10.4394*(($C359^1.852)/(($B$59^1.852)*(VLOOKUP($B$17,'Hidden Data'!$A$4:$E$17,(IF($B$18="SCH 40",3,IF($B$18="SCH 80",4,5))))^4.8655))*$B$16))+IF($B$15&lt;2,0,(10.4394*((($C$19/100*$C359)^1.852)/(($B$59^1.852)*(VLOOKUP($B$20,'Hidden Data'!$A$4:$E$17,(IF($B$21="SCH 40",3,IF($B$21="SCH 80",4,5))))^4.8655))*$B$19)))+IF($B$15&lt;3,0,(10.4394*((($C$22/100*$C359)^1.852)/(($B$59^1.852)*(VLOOKUP($B$23,'Hidden Data'!$A$4:$E$17,(IF($B$24="SCH 40",3,IF($B$24="SCH 80",4,5))))^4.8655))*$B$22)))+K359+L359+M359+P359+Q359+R359+S359+T359)*(1+$B$42/100), " ")</f>
        <v>#N/A</v>
      </c>
      <c r="G359" s="68" t="e">
        <f t="shared" si="283"/>
        <v>#N/A</v>
      </c>
      <c r="H359" s="68"/>
      <c r="I359" s="68" t="e">
        <f t="shared" si="285"/>
        <v>#N/A</v>
      </c>
      <c r="J359" s="68" t="e">
        <f>IF(C359&lt;&gt;" ",IF($B$48="Spider Valve",($C359/448.83*(('Spider Valve Sizing'!$B$10^2*19.64*$B$60*SQRT($B$49))/'Spider Valve Sizing'!$B$25))^2/(2*$B$60^2*(PI()/4*('Spider Valve Sizing'!$B$10/12)^2)^2*32.2),0)," ")</f>
        <v>#N/A</v>
      </c>
      <c r="K359" s="68" t="e">
        <f>IF(C359&lt;&gt;" ",(IF($B$26="No",0,(10.4394*(((1/$B$27*$C359)^1.852)/(($B$59^1.852)*(VLOOKUP($B$29,'Hidden Data'!$A$4:$E$17,(IF($B$30="SCH 40",3,IF($B$30="SCH 80",4,5))))^4.8655))*($B$28/3)))))," ")</f>
        <v>#N/A</v>
      </c>
      <c r="L359" s="67" t="e">
        <f t="shared" si="286"/>
        <v>#N/A</v>
      </c>
      <c r="M359" s="67" t="e">
        <f t="shared" si="287"/>
        <v>#N/A</v>
      </c>
      <c r="N359" s="69">
        <f>IF($B$48="Low Pressure Pipe",(IF($C359&lt;&gt;" ",($B$50*$AC$564)," ")),IF($B$48="Spider Valve",(IF($C359&lt;&gt;" ",(($B$60*(PI()/4*'Spider Valve Sizing'!$B$10^2)/144*SQRT(2*32.2*$B$49))*448.83)/(('Spider Valve Sizing'!$B$10^2*19.64*$B$60*SQRT($B$49))/'Spider Valve Sizing'!$B$25)," ")),IF(AND(OR($B$48="Non-Pressurized",$B$48="force main")=TRUE,$C$49="yes"),$F$49,NA())))</f>
        <v>30</v>
      </c>
      <c r="O359" s="68" t="e">
        <f t="shared" si="288"/>
        <v>#N/A</v>
      </c>
      <c r="P359" s="68" t="e">
        <f>IF($C359&lt;&gt;" ",IF($A$34="",0,(10.4394*((($C359*$D$34/100)^1.852)/(($B$59^1.852)*(VLOOKUP($B$34,'Hidden Data'!$A$4:$E$17,(IF($B$18="SCH 40",3,IF($B$18="SCH 80",4,5))))^4.8655))*'Hidden Data'!$E$118)))," ")</f>
        <v>#N/A</v>
      </c>
      <c r="Q359" s="68" t="e">
        <f>IF($C359&lt;&gt;" ",IF($A$35="",0,(10.4394*((($C359*$D$35/100)^1.852)/(($B$59^1.852)*(VLOOKUP($B$35,'Hidden Data'!$A$4:$E$17,(IF($B$18="SCH 40",3,IF($B$18="SCH 80",4,5))))^4.8655))*'Hidden Data'!$E$119)))," ")</f>
        <v>#N/A</v>
      </c>
      <c r="R359" s="68" t="e">
        <f>IF($C359&lt;&gt;" ",IF($A$36="",0,(10.4394*((($C359*$D$36/100)^1.852)/(($B$59^1.852)*(VLOOKUP($B$36,'Hidden Data'!$A$4:$E$17,(IF($B$18="SCH 40",3,IF($B$18="SCH 80",4,5))))^4.8655))*'Hidden Data'!$E$120)))," ")</f>
        <v>#N/A</v>
      </c>
      <c r="S359" s="68" t="e">
        <f>IF($C359&lt;&gt;" ",IF($A$37="",0,(10.4394*((($C359*$D$37/100)^1.852)/(($B$59^1.852)*(VLOOKUP($B$37,'Hidden Data'!$A$4:$E$17,(IF($B$18="SCH 40",3,IF($B$18="SCH 80",4,5))))^4.8655))*'Hidden Data'!$E$121)))," ")</f>
        <v>#N/A</v>
      </c>
      <c r="T359" s="68" t="e">
        <f>IF($C359&lt;&gt;" ",IF($A$38="",0,(10.4394*((($C359*$D$38/100)^1.852)/(($B$59^1.852)*(VLOOKUP($B$38,'Hidden Data'!$A$4:$E$17,(IF($B$18="SCH 40",3,IF($B$18="SCH 80",4,5))))^4.8655))*'Hidden Data'!$E$122)))," ")</f>
        <v>#N/A</v>
      </c>
      <c r="U359" s="67" t="e">
        <f t="shared" si="289"/>
        <v>#N/A</v>
      </c>
      <c r="V359" s="175" t="e">
        <f t="shared" si="290"/>
        <v>#N/A</v>
      </c>
      <c r="W359" s="175" t="e">
        <f t="shared" si="291"/>
        <v>#N/A</v>
      </c>
      <c r="Z359" s="141" t="e">
        <f t="shared" ref="Z359:Z422" si="292">(O358-O359)/(C358-C359)</f>
        <v>#N/A</v>
      </c>
      <c r="AA359" s="141" t="e">
        <f t="shared" ref="AA359:AA422" si="293">O358-(Z359*C358)</f>
        <v>#N/A</v>
      </c>
      <c r="AB359" s="153" t="e">
        <f t="shared" ref="AB359:AB422" si="294">IF(AND($P$77&lt;=($AA359-$Q$87)/($P$87-$Z359),($AA359-$Q$87)/($P$87-$Z359)&lt;=$P$78,$C358&lt;=($AA359-$Q$87)/($P$87-$Z359),($AA359-$Q$87)/($P$87-$Z359)&lt;=$C359)=TRUE,($AA359-$Q$87)/($P$87-$Z359),"")</f>
        <v>#N/A</v>
      </c>
      <c r="AC359" s="154" t="e">
        <f t="shared" ref="AC359:AC422" si="295">IF(AND($Q$77&gt;=$Z359*($AA359-$Q$87)/($P$87-$Z359)+$AA359,$Z359*($AA359-$Q$87)/($P$87-$Z359)+$AA359&gt;=$Q$78,$O358&lt;=$Z359*($AA359-$Q$87)/($P$87-$Z359)+$AA359,$Z359*($AA359-$Q$87)/($P$87-$Z359)+$AA359&lt;=$O359)=TRUE,$Z359*($AA359-$Q$87)/($P$87-$Z359)+$AA359,"")</f>
        <v>#N/A</v>
      </c>
      <c r="AD359" s="164" t="e">
        <f t="shared" ref="AD359:AD422" si="296">IF(AND($P$78&lt;=($AA359-$Q$88)/($P$88-$Z359),($AA359-$Q$88)/($P$88-$Z359)&lt;=$P$79,$C358&lt;=($AA359-$Q$88)/($P$88-$Z359),($AA359-$Q$88)/($P$88-$Z359)&lt;=$C359)=TRUE,($AA359-$Q$88)/($P$88-$Z359),"")</f>
        <v>#N/A</v>
      </c>
      <c r="AE359" s="165" t="e">
        <f t="shared" ref="AE359:AE422" si="297">IF(AND($Q$78&gt;=$Z359*($AA359-$Q$88)/($P$88-$Z359)+$AA359,$Z359*($AA359-$Q$88)/($P$88-$Z359)+$AA359&gt;=$Q$79,$O358&lt;=$Z359*($AA359-$Q$88)/($P$88-$Z359)+$AA359,$Z359*($AA359-$Q$88)/($P$88-$Z359)+$AA359&lt;=$O359)=TRUE,$Z359*($AA359-$Q$88)/($P$88-$Z359)+$AA359,"")</f>
        <v>#N/A</v>
      </c>
      <c r="AF359" s="154" t="e">
        <f t="shared" ref="AF359:AF422" si="298">IF(AND($P$79&lt;=($AA359-$Q$89)/($P$89-$Z359),($AA359-$Q$89)/($P$89-$Z359)&lt;=$P$80,$C358&lt;=($AA359-$Q$89)/($P$89-$Z359),($AA359-$Q$89)/($P$89-$Z359)&lt;=$C359)=TRUE,($AA359-$Q$89)/($P$89-$Z359),"")</f>
        <v>#N/A</v>
      </c>
      <c r="AG359" s="154" t="e">
        <f t="shared" ref="AG359:AG422" si="299">IF(AND($Q$79&gt;=$Z359*($AA359-$Q$89)/($P$89-$Z359)+$AA359,$Z359*($AA359-$Q$89)/($P$89-$Z359)+$AA359&gt;=$Q$80,$O358&lt;=$Z359*($AA359-$Q$89)/($P$89-$Z359)+$AA359,$Z359*($AA359-$Q$89)/($P$89-$Z359)+$AA359&lt;=$O359)=TRUE,$Z359*($AA359-$Q$89)/($P$89-$Z359)+$AA359,"")</f>
        <v>#N/A</v>
      </c>
      <c r="AH359" s="164" t="e">
        <f t="shared" ref="AH359:AH422" si="300">IF(AND($P$80&lt;=($AA359-$Q$90)/($P$90-$Z359),($AA359-$Q$90)/($P$90-$Z359)&lt;=$P$81,$C358&lt;=($AA359-$Q$90)/($P$90-$Z359),($AA359-$Q$90)/($P$90-$Z359)&lt;=$C359)=TRUE,($AA359-$Q$90)/($P$90-$Z359),"")</f>
        <v>#N/A</v>
      </c>
      <c r="AI359" s="165" t="e">
        <f t="shared" ref="AI359:AI422" si="301">IF(AND($Q$80&gt;=$Z359*($AA359-$Q$90)/($P$90-$Z359)+$AA359,$Z359*($AA359-$Q$90)/($P$90-$Z359)+$AA359&gt;=$Q$81,$O358&lt;=$Z359*($AA359-$Q$90)/($P$90-$Z359)+$AA359,$Z359*($AA359-$Q$90)/($P$90-$Z359)+$AA359&lt;=$O359)=TRUE,$Z359*($AA359-$Q$90)/($P$90-$Z359)+$AA359,"")</f>
        <v>#N/A</v>
      </c>
      <c r="AJ359" s="154" t="e">
        <f t="shared" ref="AJ359:AJ422" si="302">IF(AND($P$81&lt;=($AA359-$Q$91)/($P$91-$Z359),($AA359-$Q$91)/($P$91-$Z359)&lt;=$P$82,$C358&lt;=($AA359-$Q$91)/($P$91-$Z359),($AA359-$Q$91)/($P$91-$Z359)&lt;=$C359)=TRUE,($AA359-$Q$91)/($P$91-$Z359),"")</f>
        <v>#N/A</v>
      </c>
      <c r="AK359" s="154" t="e">
        <f t="shared" ref="AK359:AK422" si="303">IF(AND($Q$81&gt;=$Z359*($AA359-$Q$91)/($P$91-$Z359)+$AA359,$Z359*($AA359-$Q$91)/($P$91-$Z359)+$AA359&gt;=$Q$82,$O358&lt;=$Z359*($AA359-$Q$91)/($P$91-$Z359)+$AA359,$Z359*($AA359-$Q$91)/($P$91-$Z359)+$AA359&lt;=$O359)=TRUE,$Z359*($AA359-$Q$91)/($P$91-$Z359)+$AA359,"")</f>
        <v>#N/A</v>
      </c>
      <c r="AL359" s="164" t="e">
        <f t="shared" ref="AL359:AL422" si="304">IF(AND($P$82&lt;=($AA359-$Q$92)/($P$92-$Z359),($AA359-$Q$92)/($P$92-$Z359)&lt;=$P$83,$C358&lt;=($AA359-$Q$92)/($P$92-$Z359),($AA359-$Q$92)/($P$92-$Z359)&lt;=$C359)=TRUE,($AA359-$Q$92)/($P$92-$Z359),"")</f>
        <v>#N/A</v>
      </c>
      <c r="AM359" s="165" t="e">
        <f t="shared" ref="AM359:AM422" si="305">IF(AND($Q$82&gt;=$Z359*($AA359-$Q$92)/($P$92-$Z359)+$AA359,$Z359*($AA359-$Q$92)/($P$92-$Z359)+$AA359&gt;=$Q$83,$O358&lt;=$Z359*($AA359-$Q$92)/($P$92-$Z359)+$AA359,$Z359*($AA359-$Q$92)/($P$92-$Z359)+$AA359&lt;=$O359)=TRUE,$Z359*($AA359-$Q$92)/($P$92-$Z359)+$AA359,"")</f>
        <v>#N/A</v>
      </c>
      <c r="AN359" s="154" t="e">
        <f t="shared" ref="AN359:AN422" si="306">IF(AND($P$83&lt;=($AA359-$Q$93)/($P$93-$Z359),($AA359-$Q$93)/($P$93-$Z359)&lt;=$P$84,$C358&lt;=($AA359-$Q$93)/($P$93-$Z359),($AA359-$Q$93)/($P$93-$Z359)&lt;=$C359)=TRUE,($AA359-$Q$93)/($P$93-$Z359),"")</f>
        <v>#N/A</v>
      </c>
      <c r="AO359" s="155" t="e">
        <f t="shared" ref="AO359:AO422" si="307">IF(AND($Q$83&gt;=$Z359*($AA359-$Q$93)/($P$93-$Z359)+$AA359,$Z359*($AA359-$Q$93)/($P$93-$Z359)+$AA359&gt;=$Q$84,$O358&lt;=$Z359*($AA359-$Q$93)/($P$93-$Z359)+$AA359,$Z359*($AA359-$Q$93)/($P$93-$Z359)+$AA359&lt;=$O359)=TRUE,$Z359*($AA359-$Q$93)/($P$93-$Z359)+$AA359,"")</f>
        <v>#N/A</v>
      </c>
      <c r="AP359" s="153" t="e">
        <f t="shared" ref="AP359:AP422" si="308">IF(AND($S$77&lt;=($AA359-$T$87)/($S$87-$Z359),($AA359-$T$87)/($S$87-$Z359)&lt;=$S$78,$C358&lt;=($AA359-$T$87)/($S$87-$Z359),($AA359-$T$87)/($S$87-$Z359)&lt;=$C359)=TRUE,($AA359-$T$87)/($S$87-$Z359),"")</f>
        <v>#N/A</v>
      </c>
      <c r="AQ359" s="154" t="e">
        <f t="shared" ref="AQ359:AQ422" si="309">IF(AND($T$77&gt;=$Z359*($AA359-$T$87)/($S$87-$Z359)+$AA359,$Z359*($AA359-$T$87)/($S$87-$Z359)+$AA359&gt;=$T$78,$O358&lt;=$Z359*($AA359-$T$87)/($S$87-$Z359)+$AA359,$Z359*($AA359-$T$87)/($S$87-$Z359)+$AA359&lt;=$O359)=TRUE,$Z359*($AA359-$T$87)/($S$87-$Z359)+$AA359,"")</f>
        <v>#N/A</v>
      </c>
      <c r="AR359" s="164" t="e">
        <f t="shared" ref="AR359:AR422" si="310">IF(AND($S$78&lt;=($AA359-$T$88)/($S$88-$Z359),($AA359-$T$88)/($S$88-$Z359)&lt;=$S$79,$C358&lt;=($AA359-$T$88)/($S$88-$Z359),($AA359-$T$88)/($S$88-$Z359)&lt;=$C359)=TRUE,($AA359-$T$88)/($S$88-$Z359),"")</f>
        <v>#N/A</v>
      </c>
      <c r="AS359" s="165" t="e">
        <f t="shared" ref="AS359:AS422" si="311">IF(AND($T$78&gt;=$Z359*($AA359-$T$88)/($S$88-$Z359)+$AA359,$Z359*($AA359-$T$88)/($S$88-$Z359)+$AA359&gt;=$T$79,$O358&lt;=$Z359*($AA359-$T$88)/($S$88-$Z359)+$AA359,$Z359*($AA359-$T$88)/($S$88-$Z359)+$AA359&lt;=$O359)=TRUE,$Z359*($AA359-$T$88)/($S$88-$Z359)+$AA359,"")</f>
        <v>#N/A</v>
      </c>
      <c r="AT359" s="154" t="e">
        <f t="shared" ref="AT359:AT422" si="312">IF(AND($S$79&lt;=($AA359-$T$89)/($S$89-$Z359),($AA359-$T$89)/($S$89-$Z359)&lt;=$S$80,$C358&lt;=($AA359-$T$89)/($S$89-$Z359),($AA359-$T$89)/($S$89-$Z359)&lt;=$C359)=TRUE,($AA359-$T$89)/($S$89-$Z359),"")</f>
        <v>#N/A</v>
      </c>
      <c r="AU359" s="154" t="e">
        <f t="shared" ref="AU359:AU422" si="313">IF(AND($T$79&gt;=$Z359*($AA359-$T$89)/($S$89-$Z359)+$AA359,$Z359*($AA359-$T$89)/($S$89-$Z359)+$AA359&gt;=$T$80,$O358&lt;=$Z359*($AA359-$T$89)/($S$89-$Z359)+$AA359,$Z359*($AA359-$T$89)/($S$89-$Z359)+$AA359&lt;=$O359)=TRUE,$Z359*($AA359-$T$89)/($S$89-$Z359)+$AA359,"")</f>
        <v>#N/A</v>
      </c>
      <c r="AV359" s="164" t="e">
        <f t="shared" ref="AV359:AV422" si="314">IF(AND($S$80&lt;=($AA359-$T$90)/($S$90-$Z359),($AA359-$T$90)/($S$90-$Z359)&lt;=$S$81,$C358&lt;=($AA359-$T$90)/($S$90-$Z359),($AA359-$T$90)/($S$90-$Z359)&lt;=$C359)=TRUE,($AA359-$T$90)/($S$90-$Z359),"")</f>
        <v>#N/A</v>
      </c>
      <c r="AW359" s="165" t="e">
        <f t="shared" ref="AW359:AW422" si="315">IF(AND($T$80&gt;=$Z359*($AA359-$T$90)/($S$90-$Z359)+$AA359,$Z359*($AA359-$T$90)/($S$90-$Z359)+$AA359&gt;=$T$81,$O358&lt;=$Z359*($AA359-$T$90)/($S$90-$Z359)+$AA359,$Z359*($AA359-$T$90)/($S$90-$Z359)+$AA359&lt;=$O359)=TRUE,$Z359*($AA359-$T$90)/($S$90-$Z359)+$AA359,"")</f>
        <v>#N/A</v>
      </c>
      <c r="AX359" s="154" t="e">
        <f t="shared" ref="AX359:AX422" si="316">IF(AND($S$81&lt;=($AA359-$T$91)/($S$91-$Z359),($AA359-$T$91)/($S$91-$Z359)&lt;=$S$82,$C358&lt;=($AA359-$T$91)/($S$91-$Z359),($AA359-$T$91)/($S$91-$Z359)&lt;=$C359)=TRUE,($AA359-$T$91)/($S$91-$Z359),"")</f>
        <v>#N/A</v>
      </c>
      <c r="AY359" s="154" t="e">
        <f t="shared" ref="AY359:AY422" si="317">IF(AND($T$81&gt;=$Z359*($AA359-$T$91)/($S$91-$Z359)+$AA359,$Z359*($AA359-$T$91)/($S$91-$Z359)+$AA359&gt;=$T$82,$O358&lt;=$Z359*($AA359-$T$91)/($S$91-$Z359)+$AA359,$Z359*($AA359-$T$91)/($S$91-$Z359)+$AA359&lt;=$O359)=TRUE,$Z359*($AA359-$T$91)/($S$91-$Z359)+$AA359,"")</f>
        <v>#N/A</v>
      </c>
      <c r="AZ359" s="164" t="e">
        <f t="shared" ref="AZ359:AZ422" si="318">IF(AND($S$82&lt;=($AA359-$T$92)/($S$92-$Z359),($AA359-$T$92)/($S$92-$Z359)&lt;=$S$83,$C358&lt;=($AA359-$T$92)/($S$92-$Z359),($AA359-$T$92)/($S$92-$Z359)&lt;=$C359)=TRUE,($AA359-$T$92)/($S$92-$Z359),"")</f>
        <v>#N/A</v>
      </c>
      <c r="BA359" s="165" t="e">
        <f t="shared" ref="BA359:BA422" si="319">IF(AND($T$82&gt;=$Z359*($AA359-$T$92)/($S$92-$Z359)+$AA359,$Z359*($AA359-$T$92)/($S$92-$Z359)+$AA359&gt;=$T$83,$O358&lt;=$Z359*($AA359-$T$92)/($S$92-$Z359)+$AA359,$Z359*($AA359-$T$92)/($S$92-$Z359)+$AA359&lt;=$O359)=TRUE,$Z359*($AA359-$T$92)/($S$92-$Z359)+$AA359,"")</f>
        <v>#N/A</v>
      </c>
      <c r="BB359" s="154" t="e">
        <f t="shared" ref="BB359:BB422" si="320">IF(AND($S$83&lt;=($AA359-$T$93)/($S$93-$Z359),($AA359-$T$93)/($S$93-$Z359)&lt;=$S$84,$C358&lt;=($AA359-$T$93)/($S$93-$Z359),($AA359-$T$93)/($S$93-$Z359)&lt;=$C359)=TRUE,($AA359-$T$93)/($S$93-$Z359),"")</f>
        <v>#N/A</v>
      </c>
      <c r="BC359" s="155" t="e">
        <f t="shared" ref="BC359:BC422" si="321">IF(AND($T$83&gt;=$Z359*($AA359-$T$93)/($S$93-$Z359)+$AA359,$Z359*($AA359-$T$93)/($S$93-$Z359)+$AA359&gt;=$T$84,$O358&lt;=$Z359*($AA359-$T$93)/($S$93-$Z359)+$AA359,$Z359*($AA359-$T$93)/($S$93-$Z359)+$AA359&lt;=$O359)=TRUE,$Z359*($AA359-$T$93)/($S$93-$Z359)+$AA359,"")</f>
        <v>#N/A</v>
      </c>
      <c r="BD359" s="153" t="e">
        <f t="shared" ref="BD359:BD422" si="322">IF(AND($V$77&lt;=($AA359-$W$87)/($V$87-$Z359),($AA359-$W$87)/($V$87-$Z359)&lt;=$V$78,$C358&lt;=($AA359-$W$87)/($V$87-$Z359),($AA359-$W$87)/($V$87-$Z359)&lt;=$C359)=TRUE,($AA359-$W$87)/($V$87-$Z359),"")</f>
        <v>#N/A</v>
      </c>
      <c r="BE359" s="154" t="e">
        <f t="shared" ref="BE359:BE422" si="323">IF(AND($W$77&gt;=$Z359*($AA359-$W$87)/($V$87-$Z359)+$AA359,$Z359*($AA359-$W$87)/($V$87-$Z359)+$AA359&gt;=$W$78,$O358&lt;=$Z359*($AA359-$W$87)/($V$87-$Z359)+$AA359,$Z359*($AA359-$W$87)/($V$87-$Z359)+$AA359&lt;=$O359)=TRUE,$Z359*($AA359-$W$87)/($V$87-$Z359)+$AA359,"")</f>
        <v>#N/A</v>
      </c>
      <c r="BF359" s="164" t="e">
        <f t="shared" ref="BF359:BF422" si="324">IF(AND($V$78&lt;=($AA359-$W$88)/($V$88-$Z359),($AA359-$W$88)/($V$88-$Z359)&lt;=$V$79,$C358&lt;=($AA359-$W$88)/($V$88-$Z359),($AA359-$W$88)/($V$88-$Z359)&lt;=$C359)=TRUE,($AA359-$W$88)/($V$88-$Z359),"")</f>
        <v>#N/A</v>
      </c>
      <c r="BG359" s="165" t="e">
        <f t="shared" ref="BG359:BG422" si="325">IF(AND($W$78&gt;=$Z359*($AA359-$W$88)/($V$88-$Z359)+$AA359,$Z359*($AA359-$W$88)/($V$88-$Z359)+$AA359&gt;=$W$79,$O358&lt;=$Z359*($AA359-$W$88)/($V$88-$Z359)+$AA359,$Z359*($AA359-$W$88)/($V$88-$Z359)+$AA359&lt;=$O359)=TRUE,$Z359*($AA359-$W$88)/($V$88-$Z359)+$AA359,"")</f>
        <v>#N/A</v>
      </c>
      <c r="BH359" s="154" t="e">
        <f t="shared" ref="BH359:BH422" si="326">IF(AND($V$79&lt;=($AA359-$W$89)/($V$89-$Z359),($AA359-$W$89)/($V$89-$Z359)&lt;=$V$80,$C358&lt;=($AA359-$W$89)/($V$89-$Z359),($AA359-$W$89)/($V$89-$Z359)&lt;=$C359)=TRUE,($AA359-$W$89)/($V$89-$Z359),"")</f>
        <v>#N/A</v>
      </c>
      <c r="BI359" s="154" t="e">
        <f t="shared" ref="BI359:BI422" si="327">IF(AND($W$79&gt;=$Z359*($AA359-$W$89)/($V$89-$Z359)+$AA359,$Z359*($AA359-$W$89)/($V$89-$Z359)+$AA359&gt;=$W$80,$O358&lt;=$Z359*($AA359-$W$89)/($V$89-$Z359)+$AA359,$Z359*($AA359-$W$89)/($V$89-$Z359)+$AA359&lt;=$O359)=TRUE,$Z359*($AA359-$W$89)/($V$89-$Z359)+$AA359,"")</f>
        <v>#N/A</v>
      </c>
      <c r="BJ359" s="164" t="e">
        <f t="shared" ref="BJ359:BJ422" si="328">IF(AND($V$80&lt;=($AA359-$W$90)/($V$90-$Z359),($AA359-$W$90)/($V$90-$Z359)&lt;=$V$81,$C358&lt;=($AA359-$W$90)/($V$90-$Z359),($AA359-$W$90)/($V$90-$Z359)&lt;=$C359)=TRUE,($AA359-$W$90)/($V$90-$Z359),"")</f>
        <v>#N/A</v>
      </c>
      <c r="BK359" s="165" t="e">
        <f t="shared" ref="BK359:BK422" si="329">IF(AND($W$80&gt;=$Z359*($AA359-$W$90)/($V$90-$Z359)+$AA359,$Z359*($AA359-$W$90)/($V$90-$Z359)+$AA359&gt;=$W$81,$O358&lt;=$Z359*($AA359-$W$90)/($V$90-$Z359)+$AA359,$Z359*($AA359-$W$90)/($V$90-$Z359)+$AA359&lt;=$O359)=TRUE,$Z359*($AA359-$W$90)/($V$90-$Z359)+$AA359,"")</f>
        <v>#N/A</v>
      </c>
      <c r="BL359" s="154" t="e">
        <f t="shared" ref="BL359:BL422" si="330">IF(AND($V$81&lt;=($AA359-$W$91)/($V$91-$Z359),($AA359-$W$91)/($V$91-$Z359)&lt;=$V$82,$C358&lt;=($AA359-$W$91)/($V$91-$Z359),($AA359-$W$91)/($V$91-$Z359)&lt;=$C359)=TRUE,($AA359-$W$91)/($V$91-$Z359),"")</f>
        <v>#N/A</v>
      </c>
      <c r="BM359" s="154" t="e">
        <f t="shared" ref="BM359:BM422" si="331">IF(AND($W$81&gt;=$Z359*($AA359-$W$91)/($V$91-$Z359)+$AA359,$Z359*($AA359-$W$91)/($V$91-$Z359)+$AA359&gt;=$W$82,$O358&lt;=$Z359*($AA359-$W$91)/($V$91-$Z359)+$AA359,$Z359*($AA359-$W$91)/($V$91-$Z359)+$AA359&lt;=$O359)=TRUE,$Z359*($AA359-$W$91)/($V$91-$Z359)+$AA359,"")</f>
        <v>#N/A</v>
      </c>
      <c r="BN359" s="164" t="e">
        <f t="shared" ref="BN359:BN422" si="332">IF(AND($V$82&lt;=($AA359-$W$92)/($V$92-$Z359),($AA359-$W$92)/($V$92-$Z359)&lt;=$V$83,$C358&lt;=($AA359-$W$92)/($V$92-$Z359),($AA359-$W$92)/($V$92-$Z359)&lt;=$C359)=TRUE,($AA359-$W$92)/($V$92-$Z359),"")</f>
        <v>#N/A</v>
      </c>
      <c r="BO359" s="165" t="e">
        <f t="shared" ref="BO359:BO422" si="333">IF(AND($W$82&gt;=$Z359*($AA359-$W$92)/($V$92-$Z359)+$AA359,$Z359*($AA359-$W$92)/($V$92-$Z359)+$AA359&gt;=$W$83,$O358&lt;=$Z359*($AA359-$W$92)/($V$92-$Z359)+$AA359,$Z359*($AA359-$W$92)/($V$92-$Z359)+$AA359&lt;=$O359)=TRUE,$Z359*($AA359-$W$92)/($V$92-$Z359)+$AA359,"")</f>
        <v>#N/A</v>
      </c>
      <c r="BP359" s="154" t="e">
        <f t="shared" ref="BP359:BP422" si="334">IF(AND($V$83&lt;=($AA359-$W$93)/($V$93-$Z359),($AA359-$W$93)/($V$93-$Z359)&lt;=$V$84,$C358&lt;=($AA359-$W$93)/($V$93-$Z359),($AA359-$W$93)/($V$93-$Z359)&lt;=$C359)=TRUE,($AA359-$W$93)/($V$93-$Z359),"")</f>
        <v>#N/A</v>
      </c>
      <c r="BQ359" s="155" t="e">
        <f t="shared" ref="BQ359:BQ422" si="335">IF(AND($W$83&gt;=$Z359*($AA359-$W$93)/($V$93-$Z359)+$AA359,$Z359*($AA359-$W$93)/($V$93-$Z359)+$AA359&gt;=$W$84,$O358&lt;=$Z359*($AA359-$W$93)/($V$93-$Z359)+$AA359,$Z359*($AA359-$W$93)/($V$93-$Z359)+$AA359&lt;=$O359)=TRUE,$Z359*($AA359-$W$93)/($V$93-$Z359)+$AA359,"")</f>
        <v>#N/A</v>
      </c>
      <c r="BR359" s="153" t="e">
        <f t="shared" ref="BR359:BR422" si="336">IF(AND($X$77&lt;=($AA359-$Y$87)/($X$87-$Z359),($AA359-$Y$87)/($X$87-$Z359)&lt;=$X$78,$C358&lt;=($AA359-$Y$87)/($X$87-$Z359),($AA359-$Y$87)/($X$87-$Z359)&lt;=$C359)=TRUE,($AA359-$Y$87)/($X$87-$Z359),"")</f>
        <v>#N/A</v>
      </c>
      <c r="BS359" s="154" t="e">
        <f t="shared" ref="BS359:BS422" si="337">IF(AND($Y$77&gt;=$Z359*($AA359-$Y$87)/($X$87-$Z359)+$AA359,$Z359*($AA359-$Y$87)/($X$87-$Z359)+$AA359&gt;=$Y$78,$O358&lt;=$Z359*($AA359-$Y$87)/($X$87-$Z359)+$AA359,$Z359*($AA359-$Y$87)/($X$87-$Z359)+$AA359&lt;=$O359)=TRUE,$Z359*($AA359-$Y$87)/($X$87-$Z359)+$AA359,"")</f>
        <v>#N/A</v>
      </c>
      <c r="BT359" s="164" t="e">
        <f t="shared" ref="BT359:BT422" si="338">IF(AND($X$78&lt;=($AA359-$Y$88)/($X$88-$Z359),($AA359-$Y$88)/($X$88-$Z359)&lt;=$X$79,$C358&lt;=($AA359-$Y$88)/($X$88-$Z359),($AA359-$Y$88)/($X$88-$Z359)&lt;=$C359)=TRUE,($AA359-$Y$88)/($X$88-$Z359),"")</f>
        <v>#N/A</v>
      </c>
      <c r="BU359" s="165" t="e">
        <f t="shared" ref="BU359:BU422" si="339">IF(AND($Y$78&gt;=$Z359*($AA359-$Y$88)/($X$88-$Z359)+$AA359,$Z359*($AA359-$Y$88)/($X$88-$Z359)+$AA359&gt;=$Y$79,$O358&lt;=$Z359*($AA359-$Y$88)/($X$88-$Z359)+$AA359,$Z359*($AA359-$Y$88)/($X$88-$Z359)+$AA359&lt;=$O359)=TRUE,$Z359*($AA359-$Y$88)/($X$88-$Z359)+$AA359,"")</f>
        <v>#N/A</v>
      </c>
      <c r="BV359" s="154" t="e">
        <f t="shared" ref="BV359:BV422" si="340">IF(AND($X$79&lt;=($AA359-$Y$89)/($X$89-$Z359),($AA359-$Y$89)/($X$89-$Z359)&lt;=$X$80,$C358&lt;=($AA359-$Y$89)/($X$89-$Z359),($AA359-$Y$89)/($X$89-$Z359)&lt;=$C359)=TRUE,($AA359-$Y$89)/($X$89-$Z359),"")</f>
        <v>#N/A</v>
      </c>
      <c r="BW359" s="154" t="e">
        <f t="shared" ref="BW359:BW422" si="341">IF(AND($Y$79&gt;=$Z359*($AA359-$Y$89)/($X$89-$Z359)+$AA359,$Z359*($AA359-$Y$89)/($X$89-$Z359)+$AA359&gt;=$Y$80,$O358&lt;=$Z359*($AA359-$Y$89)/($X$89-$Z359)+$AA359,$Z359*($AA359-$Y$89)/($X$89-$Z359)+$AA359&lt;=$O359)=TRUE,$Z359*($AA359-$Y$89)/($X$89-$Z359)+$AA359,"")</f>
        <v>#N/A</v>
      </c>
      <c r="BX359" s="164" t="e">
        <f t="shared" ref="BX359:BX422" si="342">IF(AND($X$80&lt;=($AA359-$Y$90)/($X$90-$Z359),($AA359-$Y$90)/($X$90-$Z359)&lt;=$X$81,$C358&lt;=($AA359-$Y$90)/($X$90-$Z359),($AA359-$Y$90)/($X$90-$Z359)&lt;=$C359)=TRUE,($AA359-$Y$90)/($X$90-$Z359),"")</f>
        <v>#N/A</v>
      </c>
      <c r="BY359" s="165" t="e">
        <f t="shared" ref="BY359:BY422" si="343">IF(AND($Y$80&gt;=$Z359*($AA359-$Y$90)/($X$90-$Z359)+$AA359,$Z359*($AA359-$Y$90)/($X$90-$Z359)+$AA359&gt;=$Y$81,$O358&lt;=$Z359*($AA359-$Y$90)/($X$90-$Z359)+$AA359,$Z359*($AA359-$Y$90)/($X$90-$Z359)+$AA359&lt;=$O359)=TRUE,$Z359*($AA359-$Y$90)/($X$90-$Z359)+$AA359,"")</f>
        <v>#N/A</v>
      </c>
      <c r="BZ359" s="154" t="e">
        <f t="shared" ref="BZ359:BZ422" si="344">IF(AND($X$81&lt;=($AA359-$Y$91)/($X$91-$Z359),($AA359-$Y$91)/($X$91-$Z359)&lt;=$X$82,$C358&lt;=($AA359-$Y$91)/($X$91-$Z359),($AA359-$Y$91)/($X$91-$Z359)&lt;=$C359)=TRUE,($AA359-$Y$91)/($X$91-$Z359),"")</f>
        <v>#N/A</v>
      </c>
      <c r="CA359" s="154" t="e">
        <f t="shared" ref="CA359:CA422" si="345">IF(AND($Y$81&gt;=$Z359*($AA359-$Y$91)/($X$91-$Z359)+$AA359,$Z359*($AA359-$Y$91)/($X$91-$Z359)+$AA359&gt;=$Y$82,$O358&lt;=$Z359*($AA359-$Y$91)/($X$91-$Z359)+$AA359,$Z359*($AA359-$Y$91)/($X$91-$Z359)+$AA359&lt;=$O359)=TRUE,$Z359*($AA359-$Y$91)/($X$91-$Z359)+$AA359,"")</f>
        <v>#N/A</v>
      </c>
      <c r="CB359" s="164" t="e">
        <f t="shared" ref="CB359:CB422" si="346">IF(AND($X$82&lt;=($AA359-$Y$92)/($X$92-$Z359),($AA359-$Y$92)/($X$92-$Z359)&lt;=$X$83,$C358&lt;=($AA359-$Y$92)/($X$92-$Z359),($AA359-$Y$92)/($X$92-$Z359)&lt;=$C359)=TRUE,($AA359-$Y$92)/($X$92-$Z359),"")</f>
        <v>#N/A</v>
      </c>
      <c r="CC359" s="165" t="e">
        <f t="shared" ref="CC359:CC422" si="347">IF(AND($Y$82&gt;=$Z359*($AA359-$Y$92)/($X$92-$Z359)+$AA359,$Z359*($AA359-$Y$92)/($X$92-$Z359)+$AA359&gt;=$Y$83,$O358&lt;=$Z359*($AA359-$Y$92)/($X$92-$Z359)+$AA359,$Z359*($AA359-$Y$92)/($X$92-$Z359)+$AA359&lt;=$O359)=TRUE,$Z359*($AA359-$Y$92)/($X$92-$Z359)+$AA359,"")</f>
        <v>#N/A</v>
      </c>
      <c r="CD359" s="154" t="e">
        <f t="shared" ref="CD359:CD422" si="348">IF(AND($X$83&lt;=($AA359-$Y$93)/($X$93-$Z359),($AA359-$Y$93)/($X$93-$Z359)&lt;=$X$84,$C358&lt;=($AA359-$Y$93)/($X$93-$Z359),($AA359-$Y$93)/($X$93-$Z359)&lt;=$C359)=TRUE,($AA359-$Y$93)/($X$93-$Z359),"")</f>
        <v>#N/A</v>
      </c>
      <c r="CE359" s="155" t="e">
        <f t="shared" ref="CE359:CE422" si="349">IF(AND($Y$83&gt;=$Z359*($AA359-$Y$93)/($X$93-$Z359)+$AA359,$Z359*($AA359-$Y$93)/($X$93-$Z359)+$AA359&gt;=$Y$84,$O358&lt;=$Z359*($AA359-$Y$93)/($X$93-$Z359)+$AA359,$Z359*($AA359-$Y$93)/($X$93-$Z359)+$AA359&lt;=$O359)=TRUE,$Z359*($AA359-$Y$93)/($X$93-$Z359)+$AA359,"")</f>
        <v>#N/A</v>
      </c>
    </row>
    <row r="360" spans="2:83" s="59" customFormat="1" hidden="1" x14ac:dyDescent="0.2">
      <c r="B360" s="59" t="e">
        <f t="shared" si="284"/>
        <v>#N/A</v>
      </c>
      <c r="C360" s="67" t="e">
        <f t="shared" si="282"/>
        <v>#N/A</v>
      </c>
      <c r="D360" s="67"/>
      <c r="E360" s="67" t="e">
        <f>IF(C360&lt;&gt;" ",$B$9, " ")</f>
        <v>#N/A</v>
      </c>
      <c r="F360" s="68" t="e">
        <f>IF(C360&lt;&gt;" ",((10.4394*(($C360^1.852)/(($B$59^1.852)*(VLOOKUP($B$17,'Hidden Data'!$A$4:$E$17,(IF($B$18="SCH 40",3,IF($B$18="SCH 80",4,5))))^4.8655))*$B$16))+IF($B$15&lt;2,0,(10.4394*((($C$19/100*$C360)^1.852)/(($B$59^1.852)*(VLOOKUP($B$20,'Hidden Data'!$A$4:$E$17,(IF($B$21="SCH 40",3,IF($B$21="SCH 80",4,5))))^4.8655))*$B$19)))+IF($B$15&lt;3,0,(10.4394*((($C$22/100*$C360)^1.852)/(($B$59^1.852)*(VLOOKUP($B$23,'Hidden Data'!$A$4:$E$17,(IF($B$24="SCH 40",3,IF($B$24="SCH 80",4,5))))^4.8655))*$B$22)))+K360+L360+M360+P360+Q360+R360+S360+T360)*(1+$B$42/100), " ")</f>
        <v>#N/A</v>
      </c>
      <c r="G360" s="68" t="e">
        <f t="shared" si="283"/>
        <v>#N/A</v>
      </c>
      <c r="H360" s="68"/>
      <c r="I360" s="68" t="e">
        <f t="shared" si="285"/>
        <v>#N/A</v>
      </c>
      <c r="J360" s="68" t="e">
        <f>IF(C360&lt;&gt;" ",IF($B$48="Spider Valve",($C360/448.83*(('Spider Valve Sizing'!$B$10^2*19.64*$B$60*SQRT($B$49))/'Spider Valve Sizing'!$B$25))^2/(2*$B$60^2*(PI()/4*('Spider Valve Sizing'!$B$10/12)^2)^2*32.2),0)," ")</f>
        <v>#N/A</v>
      </c>
      <c r="K360" s="68" t="e">
        <f>IF(C360&lt;&gt;" ",(IF($B$26="No",0,(10.4394*(((1/$B$27*$C360)^1.852)/(($B$59^1.852)*(VLOOKUP($B$29,'Hidden Data'!$A$4:$E$17,(IF($B$30="SCH 40",3,IF($B$30="SCH 80",4,5))))^4.8655))*($B$28/3)))))," ")</f>
        <v>#N/A</v>
      </c>
      <c r="L360" s="67" t="e">
        <f t="shared" si="286"/>
        <v>#N/A</v>
      </c>
      <c r="M360" s="67" t="e">
        <f t="shared" si="287"/>
        <v>#N/A</v>
      </c>
      <c r="N360" s="69">
        <f>IF($B$48="Low Pressure Pipe",(IF($C360&lt;&gt;" ",($B$50*$AC$564)," ")),IF($B$48="Spider Valve",(IF($C360&lt;&gt;" ",(($B$60*(PI()/4*'Spider Valve Sizing'!$B$10^2)/144*SQRT(2*32.2*$B$49))*448.83)/(('Spider Valve Sizing'!$B$10^2*19.64*$B$60*SQRT($B$49))/'Spider Valve Sizing'!$B$25)," ")),IF(AND(OR($B$48="Non-Pressurized",$B$48="force main")=TRUE,$C$49="yes"),$F$49,NA())))</f>
        <v>30</v>
      </c>
      <c r="O360" s="68" t="e">
        <f t="shared" si="288"/>
        <v>#N/A</v>
      </c>
      <c r="P360" s="68" t="e">
        <f>IF($C360&lt;&gt;" ",IF($A$34="",0,(10.4394*((($C360*$D$34/100)^1.852)/(($B$59^1.852)*(VLOOKUP($B$34,'Hidden Data'!$A$4:$E$17,(IF($B$18="SCH 40",3,IF($B$18="SCH 80",4,5))))^4.8655))*'Hidden Data'!$E$118)))," ")</f>
        <v>#N/A</v>
      </c>
      <c r="Q360" s="68" t="e">
        <f>IF($C360&lt;&gt;" ",IF($A$35="",0,(10.4394*((($C360*$D$35/100)^1.852)/(($B$59^1.852)*(VLOOKUP($B$35,'Hidden Data'!$A$4:$E$17,(IF($B$18="SCH 40",3,IF($B$18="SCH 80",4,5))))^4.8655))*'Hidden Data'!$E$119)))," ")</f>
        <v>#N/A</v>
      </c>
      <c r="R360" s="68" t="e">
        <f>IF($C360&lt;&gt;" ",IF($A$36="",0,(10.4394*((($C360*$D$36/100)^1.852)/(($B$59^1.852)*(VLOOKUP($B$36,'Hidden Data'!$A$4:$E$17,(IF($B$18="SCH 40",3,IF($B$18="SCH 80",4,5))))^4.8655))*'Hidden Data'!$E$120)))," ")</f>
        <v>#N/A</v>
      </c>
      <c r="S360" s="68" t="e">
        <f>IF($C360&lt;&gt;" ",IF($A$37="",0,(10.4394*((($C360*$D$37/100)^1.852)/(($B$59^1.852)*(VLOOKUP($B$37,'Hidden Data'!$A$4:$E$17,(IF($B$18="SCH 40",3,IF($B$18="SCH 80",4,5))))^4.8655))*'Hidden Data'!$E$121)))," ")</f>
        <v>#N/A</v>
      </c>
      <c r="T360" s="68" t="e">
        <f>IF($C360&lt;&gt;" ",IF($A$38="",0,(10.4394*((($C360*$D$38/100)^1.852)/(($B$59^1.852)*(VLOOKUP($B$38,'Hidden Data'!$A$4:$E$17,(IF($B$18="SCH 40",3,IF($B$18="SCH 80",4,5))))^4.8655))*'Hidden Data'!$E$122)))," ")</f>
        <v>#N/A</v>
      </c>
      <c r="U360" s="67" t="e">
        <f t="shared" si="289"/>
        <v>#N/A</v>
      </c>
      <c r="V360" s="175" t="e">
        <f t="shared" si="290"/>
        <v>#N/A</v>
      </c>
      <c r="W360" s="175" t="e">
        <f t="shared" si="291"/>
        <v>#N/A</v>
      </c>
      <c r="Z360" s="141" t="e">
        <f t="shared" si="292"/>
        <v>#N/A</v>
      </c>
      <c r="AA360" s="141" t="e">
        <f t="shared" si="293"/>
        <v>#N/A</v>
      </c>
      <c r="AB360" s="153" t="e">
        <f t="shared" si="294"/>
        <v>#N/A</v>
      </c>
      <c r="AC360" s="154" t="e">
        <f t="shared" si="295"/>
        <v>#N/A</v>
      </c>
      <c r="AD360" s="164" t="e">
        <f t="shared" si="296"/>
        <v>#N/A</v>
      </c>
      <c r="AE360" s="165" t="e">
        <f t="shared" si="297"/>
        <v>#N/A</v>
      </c>
      <c r="AF360" s="154" t="e">
        <f t="shared" si="298"/>
        <v>#N/A</v>
      </c>
      <c r="AG360" s="154" t="e">
        <f t="shared" si="299"/>
        <v>#N/A</v>
      </c>
      <c r="AH360" s="164" t="e">
        <f t="shared" si="300"/>
        <v>#N/A</v>
      </c>
      <c r="AI360" s="165" t="e">
        <f t="shared" si="301"/>
        <v>#N/A</v>
      </c>
      <c r="AJ360" s="154" t="e">
        <f t="shared" si="302"/>
        <v>#N/A</v>
      </c>
      <c r="AK360" s="154" t="e">
        <f t="shared" si="303"/>
        <v>#N/A</v>
      </c>
      <c r="AL360" s="164" t="e">
        <f t="shared" si="304"/>
        <v>#N/A</v>
      </c>
      <c r="AM360" s="165" t="e">
        <f t="shared" si="305"/>
        <v>#N/A</v>
      </c>
      <c r="AN360" s="154" t="e">
        <f t="shared" si="306"/>
        <v>#N/A</v>
      </c>
      <c r="AO360" s="155" t="e">
        <f t="shared" si="307"/>
        <v>#N/A</v>
      </c>
      <c r="AP360" s="153" t="e">
        <f t="shared" si="308"/>
        <v>#N/A</v>
      </c>
      <c r="AQ360" s="154" t="e">
        <f t="shared" si="309"/>
        <v>#N/A</v>
      </c>
      <c r="AR360" s="164" t="e">
        <f t="shared" si="310"/>
        <v>#N/A</v>
      </c>
      <c r="AS360" s="165" t="e">
        <f t="shared" si="311"/>
        <v>#N/A</v>
      </c>
      <c r="AT360" s="154" t="e">
        <f t="shared" si="312"/>
        <v>#N/A</v>
      </c>
      <c r="AU360" s="154" t="e">
        <f t="shared" si="313"/>
        <v>#N/A</v>
      </c>
      <c r="AV360" s="164" t="e">
        <f t="shared" si="314"/>
        <v>#N/A</v>
      </c>
      <c r="AW360" s="165" t="e">
        <f t="shared" si="315"/>
        <v>#N/A</v>
      </c>
      <c r="AX360" s="154" t="e">
        <f t="shared" si="316"/>
        <v>#N/A</v>
      </c>
      <c r="AY360" s="154" t="e">
        <f t="shared" si="317"/>
        <v>#N/A</v>
      </c>
      <c r="AZ360" s="164" t="e">
        <f t="shared" si="318"/>
        <v>#N/A</v>
      </c>
      <c r="BA360" s="165" t="e">
        <f t="shared" si="319"/>
        <v>#N/A</v>
      </c>
      <c r="BB360" s="154" t="e">
        <f t="shared" si="320"/>
        <v>#N/A</v>
      </c>
      <c r="BC360" s="155" t="e">
        <f t="shared" si="321"/>
        <v>#N/A</v>
      </c>
      <c r="BD360" s="153" t="e">
        <f t="shared" si="322"/>
        <v>#N/A</v>
      </c>
      <c r="BE360" s="154" t="e">
        <f t="shared" si="323"/>
        <v>#N/A</v>
      </c>
      <c r="BF360" s="164" t="e">
        <f t="shared" si="324"/>
        <v>#N/A</v>
      </c>
      <c r="BG360" s="165" t="e">
        <f t="shared" si="325"/>
        <v>#N/A</v>
      </c>
      <c r="BH360" s="154" t="e">
        <f t="shared" si="326"/>
        <v>#N/A</v>
      </c>
      <c r="BI360" s="154" t="e">
        <f t="shared" si="327"/>
        <v>#N/A</v>
      </c>
      <c r="BJ360" s="164" t="e">
        <f t="shared" si="328"/>
        <v>#N/A</v>
      </c>
      <c r="BK360" s="165" t="e">
        <f t="shared" si="329"/>
        <v>#N/A</v>
      </c>
      <c r="BL360" s="154" t="e">
        <f t="shared" si="330"/>
        <v>#N/A</v>
      </c>
      <c r="BM360" s="154" t="e">
        <f t="shared" si="331"/>
        <v>#N/A</v>
      </c>
      <c r="BN360" s="164" t="e">
        <f t="shared" si="332"/>
        <v>#N/A</v>
      </c>
      <c r="BO360" s="165" t="e">
        <f t="shared" si="333"/>
        <v>#N/A</v>
      </c>
      <c r="BP360" s="154" t="e">
        <f t="shared" si="334"/>
        <v>#N/A</v>
      </c>
      <c r="BQ360" s="155" t="e">
        <f t="shared" si="335"/>
        <v>#N/A</v>
      </c>
      <c r="BR360" s="153" t="e">
        <f t="shared" si="336"/>
        <v>#N/A</v>
      </c>
      <c r="BS360" s="154" t="e">
        <f t="shared" si="337"/>
        <v>#N/A</v>
      </c>
      <c r="BT360" s="164" t="e">
        <f t="shared" si="338"/>
        <v>#N/A</v>
      </c>
      <c r="BU360" s="165" t="e">
        <f t="shared" si="339"/>
        <v>#N/A</v>
      </c>
      <c r="BV360" s="154" t="e">
        <f t="shared" si="340"/>
        <v>#N/A</v>
      </c>
      <c r="BW360" s="154" t="e">
        <f t="shared" si="341"/>
        <v>#N/A</v>
      </c>
      <c r="BX360" s="164" t="e">
        <f t="shared" si="342"/>
        <v>#N/A</v>
      </c>
      <c r="BY360" s="165" t="e">
        <f t="shared" si="343"/>
        <v>#N/A</v>
      </c>
      <c r="BZ360" s="154" t="e">
        <f t="shared" si="344"/>
        <v>#N/A</v>
      </c>
      <c r="CA360" s="154" t="e">
        <f t="shared" si="345"/>
        <v>#N/A</v>
      </c>
      <c r="CB360" s="164" t="e">
        <f t="shared" si="346"/>
        <v>#N/A</v>
      </c>
      <c r="CC360" s="165" t="e">
        <f t="shared" si="347"/>
        <v>#N/A</v>
      </c>
      <c r="CD360" s="154" t="e">
        <f t="shared" si="348"/>
        <v>#N/A</v>
      </c>
      <c r="CE360" s="155" t="e">
        <f t="shared" si="349"/>
        <v>#N/A</v>
      </c>
    </row>
    <row r="361" spans="2:83" s="59" customFormat="1" hidden="1" x14ac:dyDescent="0.2">
      <c r="B361" s="59" t="e">
        <f t="shared" si="284"/>
        <v>#N/A</v>
      </c>
      <c r="C361" s="67" t="e">
        <f t="shared" si="282"/>
        <v>#N/A</v>
      </c>
      <c r="D361" s="67"/>
      <c r="E361" s="67" t="e">
        <f>IF(C361&lt;&gt;" ",$B$9, " ")</f>
        <v>#N/A</v>
      </c>
      <c r="F361" s="68" t="e">
        <f>IF(C361&lt;&gt;" ",((10.4394*(($C361^1.852)/(($B$59^1.852)*(VLOOKUP($B$17,'Hidden Data'!$A$4:$E$17,(IF($B$18="SCH 40",3,IF($B$18="SCH 80",4,5))))^4.8655))*$B$16))+IF($B$15&lt;2,0,(10.4394*((($C$19/100*$C361)^1.852)/(($B$59^1.852)*(VLOOKUP($B$20,'Hidden Data'!$A$4:$E$17,(IF($B$21="SCH 40",3,IF($B$21="SCH 80",4,5))))^4.8655))*$B$19)))+IF($B$15&lt;3,0,(10.4394*((($C$22/100*$C361)^1.852)/(($B$59^1.852)*(VLOOKUP($B$23,'Hidden Data'!$A$4:$E$17,(IF($B$24="SCH 40",3,IF($B$24="SCH 80",4,5))))^4.8655))*$B$22)))+K361+L361+M361+P361+Q361+R361+S361+T361)*(1+$B$42/100), " ")</f>
        <v>#N/A</v>
      </c>
      <c r="G361" s="68" t="e">
        <f t="shared" si="283"/>
        <v>#N/A</v>
      </c>
      <c r="H361" s="68"/>
      <c r="I361" s="68" t="e">
        <f t="shared" si="285"/>
        <v>#N/A</v>
      </c>
      <c r="J361" s="68" t="e">
        <f>IF(C361&lt;&gt;" ",IF($B$48="Spider Valve",($C361/448.83*(('Spider Valve Sizing'!$B$10^2*19.64*$B$60*SQRT($B$49))/'Spider Valve Sizing'!$B$25))^2/(2*$B$60^2*(PI()/4*('Spider Valve Sizing'!$B$10/12)^2)^2*32.2),0)," ")</f>
        <v>#N/A</v>
      </c>
      <c r="K361" s="68" t="e">
        <f>IF(C361&lt;&gt;" ",(IF($B$26="No",0,(10.4394*(((1/$B$27*$C361)^1.852)/(($B$59^1.852)*(VLOOKUP($B$29,'Hidden Data'!$A$4:$E$17,(IF($B$30="SCH 40",3,IF($B$30="SCH 80",4,5))))^4.8655))*($B$28/3)))))," ")</f>
        <v>#N/A</v>
      </c>
      <c r="L361" s="67" t="e">
        <f t="shared" si="286"/>
        <v>#N/A</v>
      </c>
      <c r="M361" s="67" t="e">
        <f t="shared" si="287"/>
        <v>#N/A</v>
      </c>
      <c r="N361" s="69">
        <f>IF($B$48="Low Pressure Pipe",(IF($C361&lt;&gt;" ",($B$50*$AC$564)," ")),IF($B$48="Spider Valve",(IF($C361&lt;&gt;" ",(($B$60*(PI()/4*'Spider Valve Sizing'!$B$10^2)/144*SQRT(2*32.2*$B$49))*448.83)/(('Spider Valve Sizing'!$B$10^2*19.64*$B$60*SQRT($B$49))/'Spider Valve Sizing'!$B$25)," ")),IF(AND(OR($B$48="Non-Pressurized",$B$48="force main")=TRUE,$C$49="yes"),$F$49,NA())))</f>
        <v>30</v>
      </c>
      <c r="O361" s="68" t="e">
        <f t="shared" si="288"/>
        <v>#N/A</v>
      </c>
      <c r="P361" s="68" t="e">
        <f>IF($C361&lt;&gt;" ",IF($A$34="",0,(10.4394*((($C361*$D$34/100)^1.852)/(($B$59^1.852)*(VLOOKUP($B$34,'Hidden Data'!$A$4:$E$17,(IF($B$18="SCH 40",3,IF($B$18="SCH 80",4,5))))^4.8655))*'Hidden Data'!$E$118)))," ")</f>
        <v>#N/A</v>
      </c>
      <c r="Q361" s="68" t="e">
        <f>IF($C361&lt;&gt;" ",IF($A$35="",0,(10.4394*((($C361*$D$35/100)^1.852)/(($B$59^1.852)*(VLOOKUP($B$35,'Hidden Data'!$A$4:$E$17,(IF($B$18="SCH 40",3,IF($B$18="SCH 80",4,5))))^4.8655))*'Hidden Data'!$E$119)))," ")</f>
        <v>#N/A</v>
      </c>
      <c r="R361" s="68" t="e">
        <f>IF($C361&lt;&gt;" ",IF($A$36="",0,(10.4394*((($C361*$D$36/100)^1.852)/(($B$59^1.852)*(VLOOKUP($B$36,'Hidden Data'!$A$4:$E$17,(IF($B$18="SCH 40",3,IF($B$18="SCH 80",4,5))))^4.8655))*'Hidden Data'!$E$120)))," ")</f>
        <v>#N/A</v>
      </c>
      <c r="S361" s="68" t="e">
        <f>IF($C361&lt;&gt;" ",IF($A$37="",0,(10.4394*((($C361*$D$37/100)^1.852)/(($B$59^1.852)*(VLOOKUP($B$37,'Hidden Data'!$A$4:$E$17,(IF($B$18="SCH 40",3,IF($B$18="SCH 80",4,5))))^4.8655))*'Hidden Data'!$E$121)))," ")</f>
        <v>#N/A</v>
      </c>
      <c r="T361" s="68" t="e">
        <f>IF($C361&lt;&gt;" ",IF($A$38="",0,(10.4394*((($C361*$D$38/100)^1.852)/(($B$59^1.852)*(VLOOKUP($B$38,'Hidden Data'!$A$4:$E$17,(IF($B$18="SCH 40",3,IF($B$18="SCH 80",4,5))))^4.8655))*'Hidden Data'!$E$122)))," ")</f>
        <v>#N/A</v>
      </c>
      <c r="U361" s="67" t="e">
        <f t="shared" si="289"/>
        <v>#N/A</v>
      </c>
      <c r="V361" s="175" t="e">
        <f t="shared" si="290"/>
        <v>#N/A</v>
      </c>
      <c r="W361" s="175" t="e">
        <f t="shared" si="291"/>
        <v>#N/A</v>
      </c>
      <c r="Z361" s="141" t="e">
        <f t="shared" si="292"/>
        <v>#N/A</v>
      </c>
      <c r="AA361" s="141" t="e">
        <f t="shared" si="293"/>
        <v>#N/A</v>
      </c>
      <c r="AB361" s="153" t="e">
        <f t="shared" si="294"/>
        <v>#N/A</v>
      </c>
      <c r="AC361" s="154" t="e">
        <f t="shared" si="295"/>
        <v>#N/A</v>
      </c>
      <c r="AD361" s="164" t="e">
        <f t="shared" si="296"/>
        <v>#N/A</v>
      </c>
      <c r="AE361" s="165" t="e">
        <f t="shared" si="297"/>
        <v>#N/A</v>
      </c>
      <c r="AF361" s="154" t="e">
        <f t="shared" si="298"/>
        <v>#N/A</v>
      </c>
      <c r="AG361" s="154" t="e">
        <f t="shared" si="299"/>
        <v>#N/A</v>
      </c>
      <c r="AH361" s="164" t="e">
        <f t="shared" si="300"/>
        <v>#N/A</v>
      </c>
      <c r="AI361" s="165" t="e">
        <f t="shared" si="301"/>
        <v>#N/A</v>
      </c>
      <c r="AJ361" s="154" t="e">
        <f t="shared" si="302"/>
        <v>#N/A</v>
      </c>
      <c r="AK361" s="154" t="e">
        <f t="shared" si="303"/>
        <v>#N/A</v>
      </c>
      <c r="AL361" s="164" t="e">
        <f t="shared" si="304"/>
        <v>#N/A</v>
      </c>
      <c r="AM361" s="165" t="e">
        <f t="shared" si="305"/>
        <v>#N/A</v>
      </c>
      <c r="AN361" s="154" t="e">
        <f t="shared" si="306"/>
        <v>#N/A</v>
      </c>
      <c r="AO361" s="155" t="e">
        <f t="shared" si="307"/>
        <v>#N/A</v>
      </c>
      <c r="AP361" s="153" t="e">
        <f t="shared" si="308"/>
        <v>#N/A</v>
      </c>
      <c r="AQ361" s="154" t="e">
        <f t="shared" si="309"/>
        <v>#N/A</v>
      </c>
      <c r="AR361" s="164" t="e">
        <f t="shared" si="310"/>
        <v>#N/A</v>
      </c>
      <c r="AS361" s="165" t="e">
        <f t="shared" si="311"/>
        <v>#N/A</v>
      </c>
      <c r="AT361" s="154" t="e">
        <f t="shared" si="312"/>
        <v>#N/A</v>
      </c>
      <c r="AU361" s="154" t="e">
        <f t="shared" si="313"/>
        <v>#N/A</v>
      </c>
      <c r="AV361" s="164" t="e">
        <f t="shared" si="314"/>
        <v>#N/A</v>
      </c>
      <c r="AW361" s="165" t="e">
        <f t="shared" si="315"/>
        <v>#N/A</v>
      </c>
      <c r="AX361" s="154" t="e">
        <f t="shared" si="316"/>
        <v>#N/A</v>
      </c>
      <c r="AY361" s="154" t="e">
        <f t="shared" si="317"/>
        <v>#N/A</v>
      </c>
      <c r="AZ361" s="164" t="e">
        <f t="shared" si="318"/>
        <v>#N/A</v>
      </c>
      <c r="BA361" s="165" t="e">
        <f t="shared" si="319"/>
        <v>#N/A</v>
      </c>
      <c r="BB361" s="154" t="e">
        <f t="shared" si="320"/>
        <v>#N/A</v>
      </c>
      <c r="BC361" s="155" t="e">
        <f t="shared" si="321"/>
        <v>#N/A</v>
      </c>
      <c r="BD361" s="153" t="e">
        <f t="shared" si="322"/>
        <v>#N/A</v>
      </c>
      <c r="BE361" s="154" t="e">
        <f t="shared" si="323"/>
        <v>#N/A</v>
      </c>
      <c r="BF361" s="164" t="e">
        <f t="shared" si="324"/>
        <v>#N/A</v>
      </c>
      <c r="BG361" s="165" t="e">
        <f t="shared" si="325"/>
        <v>#N/A</v>
      </c>
      <c r="BH361" s="154" t="e">
        <f t="shared" si="326"/>
        <v>#N/A</v>
      </c>
      <c r="BI361" s="154" t="e">
        <f t="shared" si="327"/>
        <v>#N/A</v>
      </c>
      <c r="BJ361" s="164" t="e">
        <f t="shared" si="328"/>
        <v>#N/A</v>
      </c>
      <c r="BK361" s="165" t="e">
        <f t="shared" si="329"/>
        <v>#N/A</v>
      </c>
      <c r="BL361" s="154" t="e">
        <f t="shared" si="330"/>
        <v>#N/A</v>
      </c>
      <c r="BM361" s="154" t="e">
        <f t="shared" si="331"/>
        <v>#N/A</v>
      </c>
      <c r="BN361" s="164" t="e">
        <f t="shared" si="332"/>
        <v>#N/A</v>
      </c>
      <c r="BO361" s="165" t="e">
        <f t="shared" si="333"/>
        <v>#N/A</v>
      </c>
      <c r="BP361" s="154" t="e">
        <f t="shared" si="334"/>
        <v>#N/A</v>
      </c>
      <c r="BQ361" s="155" t="e">
        <f t="shared" si="335"/>
        <v>#N/A</v>
      </c>
      <c r="BR361" s="153" t="e">
        <f t="shared" si="336"/>
        <v>#N/A</v>
      </c>
      <c r="BS361" s="154" t="e">
        <f t="shared" si="337"/>
        <v>#N/A</v>
      </c>
      <c r="BT361" s="164" t="e">
        <f t="shared" si="338"/>
        <v>#N/A</v>
      </c>
      <c r="BU361" s="165" t="e">
        <f t="shared" si="339"/>
        <v>#N/A</v>
      </c>
      <c r="BV361" s="154" t="e">
        <f t="shared" si="340"/>
        <v>#N/A</v>
      </c>
      <c r="BW361" s="154" t="e">
        <f t="shared" si="341"/>
        <v>#N/A</v>
      </c>
      <c r="BX361" s="164" t="e">
        <f t="shared" si="342"/>
        <v>#N/A</v>
      </c>
      <c r="BY361" s="165" t="e">
        <f t="shared" si="343"/>
        <v>#N/A</v>
      </c>
      <c r="BZ361" s="154" t="e">
        <f t="shared" si="344"/>
        <v>#N/A</v>
      </c>
      <c r="CA361" s="154" t="e">
        <f t="shared" si="345"/>
        <v>#N/A</v>
      </c>
      <c r="CB361" s="164" t="e">
        <f t="shared" si="346"/>
        <v>#N/A</v>
      </c>
      <c r="CC361" s="165" t="e">
        <f t="shared" si="347"/>
        <v>#N/A</v>
      </c>
      <c r="CD361" s="154" t="e">
        <f t="shared" si="348"/>
        <v>#N/A</v>
      </c>
      <c r="CE361" s="155" t="e">
        <f t="shared" si="349"/>
        <v>#N/A</v>
      </c>
    </row>
    <row r="362" spans="2:83" s="59" customFormat="1" hidden="1" x14ac:dyDescent="0.2">
      <c r="B362" s="59" t="e">
        <f t="shared" si="284"/>
        <v>#N/A</v>
      </c>
      <c r="C362" s="67" t="e">
        <f t="shared" si="282"/>
        <v>#N/A</v>
      </c>
      <c r="D362" s="67"/>
      <c r="E362" s="67" t="e">
        <f>IF(C362&lt;&gt;" ",$B$9, " ")</f>
        <v>#N/A</v>
      </c>
      <c r="F362" s="68" t="e">
        <f>IF(C362&lt;&gt;" ",((10.4394*(($C362^1.852)/(($B$59^1.852)*(VLOOKUP($B$17,'Hidden Data'!$A$4:$E$17,(IF($B$18="SCH 40",3,IF($B$18="SCH 80",4,5))))^4.8655))*$B$16))+IF($B$15&lt;2,0,(10.4394*((($C$19/100*$C362)^1.852)/(($B$59^1.852)*(VLOOKUP($B$20,'Hidden Data'!$A$4:$E$17,(IF($B$21="SCH 40",3,IF($B$21="SCH 80",4,5))))^4.8655))*$B$19)))+IF($B$15&lt;3,0,(10.4394*((($C$22/100*$C362)^1.852)/(($B$59^1.852)*(VLOOKUP($B$23,'Hidden Data'!$A$4:$E$17,(IF($B$24="SCH 40",3,IF($B$24="SCH 80",4,5))))^4.8655))*$B$22)))+K362+L362+M362+P362+Q362+R362+S362+T362)*(1+$B$42/100), " ")</f>
        <v>#N/A</v>
      </c>
      <c r="G362" s="68" t="e">
        <f t="shared" si="283"/>
        <v>#N/A</v>
      </c>
      <c r="H362" s="68"/>
      <c r="I362" s="68" t="e">
        <f t="shared" si="285"/>
        <v>#N/A</v>
      </c>
      <c r="J362" s="68" t="e">
        <f>IF(C362&lt;&gt;" ",IF($B$48="Spider Valve",($C362/448.83*(('Spider Valve Sizing'!$B$10^2*19.64*$B$60*SQRT($B$49))/'Spider Valve Sizing'!$B$25))^2/(2*$B$60^2*(PI()/4*('Spider Valve Sizing'!$B$10/12)^2)^2*32.2),0)," ")</f>
        <v>#N/A</v>
      </c>
      <c r="K362" s="68" t="e">
        <f>IF(C362&lt;&gt;" ",(IF($B$26="No",0,(10.4394*(((1/$B$27*$C362)^1.852)/(($B$59^1.852)*(VLOOKUP($B$29,'Hidden Data'!$A$4:$E$17,(IF($B$30="SCH 40",3,IF($B$30="SCH 80",4,5))))^4.8655))*($B$28/3)))))," ")</f>
        <v>#N/A</v>
      </c>
      <c r="L362" s="67" t="e">
        <f t="shared" si="286"/>
        <v>#N/A</v>
      </c>
      <c r="M362" s="67" t="e">
        <f t="shared" si="287"/>
        <v>#N/A</v>
      </c>
      <c r="N362" s="69">
        <f>IF($B$48="Low Pressure Pipe",(IF($C362&lt;&gt;" ",($B$50*$AC$564)," ")),IF($B$48="Spider Valve",(IF($C362&lt;&gt;" ",(($B$60*(PI()/4*'Spider Valve Sizing'!$B$10^2)/144*SQRT(2*32.2*$B$49))*448.83)/(('Spider Valve Sizing'!$B$10^2*19.64*$B$60*SQRT($B$49))/'Spider Valve Sizing'!$B$25)," ")),IF(AND(OR($B$48="Non-Pressurized",$B$48="force main")=TRUE,$C$49="yes"),$F$49,NA())))</f>
        <v>30</v>
      </c>
      <c r="O362" s="68" t="e">
        <f t="shared" si="288"/>
        <v>#N/A</v>
      </c>
      <c r="P362" s="68" t="e">
        <f>IF($C362&lt;&gt;" ",IF($A$34="",0,(10.4394*((($C362*$D$34/100)^1.852)/(($B$59^1.852)*(VLOOKUP($B$34,'Hidden Data'!$A$4:$E$17,(IF($B$18="SCH 40",3,IF($B$18="SCH 80",4,5))))^4.8655))*'Hidden Data'!$E$118)))," ")</f>
        <v>#N/A</v>
      </c>
      <c r="Q362" s="68" t="e">
        <f>IF($C362&lt;&gt;" ",IF($A$35="",0,(10.4394*((($C362*$D$35/100)^1.852)/(($B$59^1.852)*(VLOOKUP($B$35,'Hidden Data'!$A$4:$E$17,(IF($B$18="SCH 40",3,IF($B$18="SCH 80",4,5))))^4.8655))*'Hidden Data'!$E$119)))," ")</f>
        <v>#N/A</v>
      </c>
      <c r="R362" s="68" t="e">
        <f>IF($C362&lt;&gt;" ",IF($A$36="",0,(10.4394*((($C362*$D$36/100)^1.852)/(($B$59^1.852)*(VLOOKUP($B$36,'Hidden Data'!$A$4:$E$17,(IF($B$18="SCH 40",3,IF($B$18="SCH 80",4,5))))^4.8655))*'Hidden Data'!$E$120)))," ")</f>
        <v>#N/A</v>
      </c>
      <c r="S362" s="68" t="e">
        <f>IF($C362&lt;&gt;" ",IF($A$37="",0,(10.4394*((($C362*$D$37/100)^1.852)/(($B$59^1.852)*(VLOOKUP($B$37,'Hidden Data'!$A$4:$E$17,(IF($B$18="SCH 40",3,IF($B$18="SCH 80",4,5))))^4.8655))*'Hidden Data'!$E$121)))," ")</f>
        <v>#N/A</v>
      </c>
      <c r="T362" s="68" t="e">
        <f>IF($C362&lt;&gt;" ",IF($A$38="",0,(10.4394*((($C362*$D$38/100)^1.852)/(($B$59^1.852)*(VLOOKUP($B$38,'Hidden Data'!$A$4:$E$17,(IF($B$18="SCH 40",3,IF($B$18="SCH 80",4,5))))^4.8655))*'Hidden Data'!$E$122)))," ")</f>
        <v>#N/A</v>
      </c>
      <c r="U362" s="67" t="e">
        <f t="shared" si="289"/>
        <v>#N/A</v>
      </c>
      <c r="V362" s="175" t="e">
        <f t="shared" si="290"/>
        <v>#N/A</v>
      </c>
      <c r="W362" s="175" t="e">
        <f t="shared" si="291"/>
        <v>#N/A</v>
      </c>
      <c r="Z362" s="141" t="e">
        <f t="shared" si="292"/>
        <v>#N/A</v>
      </c>
      <c r="AA362" s="141" t="e">
        <f t="shared" si="293"/>
        <v>#N/A</v>
      </c>
      <c r="AB362" s="153" t="e">
        <f t="shared" si="294"/>
        <v>#N/A</v>
      </c>
      <c r="AC362" s="154" t="e">
        <f t="shared" si="295"/>
        <v>#N/A</v>
      </c>
      <c r="AD362" s="164" t="e">
        <f t="shared" si="296"/>
        <v>#N/A</v>
      </c>
      <c r="AE362" s="165" t="e">
        <f t="shared" si="297"/>
        <v>#N/A</v>
      </c>
      <c r="AF362" s="154" t="e">
        <f t="shared" si="298"/>
        <v>#N/A</v>
      </c>
      <c r="AG362" s="154" t="e">
        <f t="shared" si="299"/>
        <v>#N/A</v>
      </c>
      <c r="AH362" s="164" t="e">
        <f t="shared" si="300"/>
        <v>#N/A</v>
      </c>
      <c r="AI362" s="165" t="e">
        <f t="shared" si="301"/>
        <v>#N/A</v>
      </c>
      <c r="AJ362" s="154" t="e">
        <f t="shared" si="302"/>
        <v>#N/A</v>
      </c>
      <c r="AK362" s="154" t="e">
        <f t="shared" si="303"/>
        <v>#N/A</v>
      </c>
      <c r="AL362" s="164" t="e">
        <f t="shared" si="304"/>
        <v>#N/A</v>
      </c>
      <c r="AM362" s="165" t="e">
        <f t="shared" si="305"/>
        <v>#N/A</v>
      </c>
      <c r="AN362" s="154" t="e">
        <f t="shared" si="306"/>
        <v>#N/A</v>
      </c>
      <c r="AO362" s="155" t="e">
        <f t="shared" si="307"/>
        <v>#N/A</v>
      </c>
      <c r="AP362" s="153" t="e">
        <f t="shared" si="308"/>
        <v>#N/A</v>
      </c>
      <c r="AQ362" s="154" t="e">
        <f t="shared" si="309"/>
        <v>#N/A</v>
      </c>
      <c r="AR362" s="164" t="e">
        <f t="shared" si="310"/>
        <v>#N/A</v>
      </c>
      <c r="AS362" s="165" t="e">
        <f t="shared" si="311"/>
        <v>#N/A</v>
      </c>
      <c r="AT362" s="154" t="e">
        <f t="shared" si="312"/>
        <v>#N/A</v>
      </c>
      <c r="AU362" s="154" t="e">
        <f t="shared" si="313"/>
        <v>#N/A</v>
      </c>
      <c r="AV362" s="164" t="e">
        <f t="shared" si="314"/>
        <v>#N/A</v>
      </c>
      <c r="AW362" s="165" t="e">
        <f t="shared" si="315"/>
        <v>#N/A</v>
      </c>
      <c r="AX362" s="154" t="e">
        <f t="shared" si="316"/>
        <v>#N/A</v>
      </c>
      <c r="AY362" s="154" t="e">
        <f t="shared" si="317"/>
        <v>#N/A</v>
      </c>
      <c r="AZ362" s="164" t="e">
        <f t="shared" si="318"/>
        <v>#N/A</v>
      </c>
      <c r="BA362" s="165" t="e">
        <f t="shared" si="319"/>
        <v>#N/A</v>
      </c>
      <c r="BB362" s="154" t="e">
        <f t="shared" si="320"/>
        <v>#N/A</v>
      </c>
      <c r="BC362" s="155" t="e">
        <f t="shared" si="321"/>
        <v>#N/A</v>
      </c>
      <c r="BD362" s="153" t="e">
        <f t="shared" si="322"/>
        <v>#N/A</v>
      </c>
      <c r="BE362" s="154" t="e">
        <f t="shared" si="323"/>
        <v>#N/A</v>
      </c>
      <c r="BF362" s="164" t="e">
        <f t="shared" si="324"/>
        <v>#N/A</v>
      </c>
      <c r="BG362" s="165" t="e">
        <f t="shared" si="325"/>
        <v>#N/A</v>
      </c>
      <c r="BH362" s="154" t="e">
        <f t="shared" si="326"/>
        <v>#N/A</v>
      </c>
      <c r="BI362" s="154" t="e">
        <f t="shared" si="327"/>
        <v>#N/A</v>
      </c>
      <c r="BJ362" s="164" t="e">
        <f t="shared" si="328"/>
        <v>#N/A</v>
      </c>
      <c r="BK362" s="165" t="e">
        <f t="shared" si="329"/>
        <v>#N/A</v>
      </c>
      <c r="BL362" s="154" t="e">
        <f t="shared" si="330"/>
        <v>#N/A</v>
      </c>
      <c r="BM362" s="154" t="e">
        <f t="shared" si="331"/>
        <v>#N/A</v>
      </c>
      <c r="BN362" s="164" t="e">
        <f t="shared" si="332"/>
        <v>#N/A</v>
      </c>
      <c r="BO362" s="165" t="e">
        <f t="shared" si="333"/>
        <v>#N/A</v>
      </c>
      <c r="BP362" s="154" t="e">
        <f t="shared" si="334"/>
        <v>#N/A</v>
      </c>
      <c r="BQ362" s="155" t="e">
        <f t="shared" si="335"/>
        <v>#N/A</v>
      </c>
      <c r="BR362" s="153" t="e">
        <f t="shared" si="336"/>
        <v>#N/A</v>
      </c>
      <c r="BS362" s="154" t="e">
        <f t="shared" si="337"/>
        <v>#N/A</v>
      </c>
      <c r="BT362" s="164" t="e">
        <f t="shared" si="338"/>
        <v>#N/A</v>
      </c>
      <c r="BU362" s="165" t="e">
        <f t="shared" si="339"/>
        <v>#N/A</v>
      </c>
      <c r="BV362" s="154" t="e">
        <f t="shared" si="340"/>
        <v>#N/A</v>
      </c>
      <c r="BW362" s="154" t="e">
        <f t="shared" si="341"/>
        <v>#N/A</v>
      </c>
      <c r="BX362" s="164" t="e">
        <f t="shared" si="342"/>
        <v>#N/A</v>
      </c>
      <c r="BY362" s="165" t="e">
        <f t="shared" si="343"/>
        <v>#N/A</v>
      </c>
      <c r="BZ362" s="154" t="e">
        <f t="shared" si="344"/>
        <v>#N/A</v>
      </c>
      <c r="CA362" s="154" t="e">
        <f t="shared" si="345"/>
        <v>#N/A</v>
      </c>
      <c r="CB362" s="164" t="e">
        <f t="shared" si="346"/>
        <v>#N/A</v>
      </c>
      <c r="CC362" s="165" t="e">
        <f t="shared" si="347"/>
        <v>#N/A</v>
      </c>
      <c r="CD362" s="154" t="e">
        <f t="shared" si="348"/>
        <v>#N/A</v>
      </c>
      <c r="CE362" s="155" t="e">
        <f t="shared" si="349"/>
        <v>#N/A</v>
      </c>
    </row>
    <row r="363" spans="2:83" s="59" customFormat="1" hidden="1" x14ac:dyDescent="0.2">
      <c r="B363" s="59" t="e">
        <f t="shared" si="284"/>
        <v>#N/A</v>
      </c>
      <c r="C363" s="67" t="e">
        <f t="shared" si="282"/>
        <v>#N/A</v>
      </c>
      <c r="D363" s="67"/>
      <c r="E363" s="67" t="e">
        <f>IF(C363&lt;&gt;" ",$B$9, " ")</f>
        <v>#N/A</v>
      </c>
      <c r="F363" s="68" t="e">
        <f>IF(C363&lt;&gt;" ",((10.4394*(($C363^1.852)/(($B$59^1.852)*(VLOOKUP($B$17,'Hidden Data'!$A$4:$E$17,(IF($B$18="SCH 40",3,IF($B$18="SCH 80",4,5))))^4.8655))*$B$16))+IF($B$15&lt;2,0,(10.4394*((($C$19/100*$C363)^1.852)/(($B$59^1.852)*(VLOOKUP($B$20,'Hidden Data'!$A$4:$E$17,(IF($B$21="SCH 40",3,IF($B$21="SCH 80",4,5))))^4.8655))*$B$19)))+IF($B$15&lt;3,0,(10.4394*((($C$22/100*$C363)^1.852)/(($B$59^1.852)*(VLOOKUP($B$23,'Hidden Data'!$A$4:$E$17,(IF($B$24="SCH 40",3,IF($B$24="SCH 80",4,5))))^4.8655))*$B$22)))+K363+L363+M363+P363+Q363+R363+S363+T363)*(1+$B$42/100), " ")</f>
        <v>#N/A</v>
      </c>
      <c r="G363" s="68" t="e">
        <f t="shared" si="283"/>
        <v>#N/A</v>
      </c>
      <c r="H363" s="68"/>
      <c r="I363" s="68" t="e">
        <f t="shared" si="285"/>
        <v>#N/A</v>
      </c>
      <c r="J363" s="68" t="e">
        <f>IF(C363&lt;&gt;" ",IF($B$48="Spider Valve",($C363/448.83*(('Spider Valve Sizing'!$B$10^2*19.64*$B$60*SQRT($B$49))/'Spider Valve Sizing'!$B$25))^2/(2*$B$60^2*(PI()/4*('Spider Valve Sizing'!$B$10/12)^2)^2*32.2),0)," ")</f>
        <v>#N/A</v>
      </c>
      <c r="K363" s="68" t="e">
        <f>IF(C363&lt;&gt;" ",(IF($B$26="No",0,(10.4394*(((1/$B$27*$C363)^1.852)/(($B$59^1.852)*(VLOOKUP($B$29,'Hidden Data'!$A$4:$E$17,(IF($B$30="SCH 40",3,IF($B$30="SCH 80",4,5))))^4.8655))*($B$28/3)))))," ")</f>
        <v>#N/A</v>
      </c>
      <c r="L363" s="67" t="e">
        <f t="shared" si="286"/>
        <v>#N/A</v>
      </c>
      <c r="M363" s="67" t="e">
        <f t="shared" si="287"/>
        <v>#N/A</v>
      </c>
      <c r="N363" s="69">
        <f>IF($B$48="Low Pressure Pipe",(IF($C363&lt;&gt;" ",($B$50*$AC$564)," ")),IF($B$48="Spider Valve",(IF($C363&lt;&gt;" ",(($B$60*(PI()/4*'Spider Valve Sizing'!$B$10^2)/144*SQRT(2*32.2*$B$49))*448.83)/(('Spider Valve Sizing'!$B$10^2*19.64*$B$60*SQRT($B$49))/'Spider Valve Sizing'!$B$25)," ")),IF(AND(OR($B$48="Non-Pressurized",$B$48="force main")=TRUE,$C$49="yes"),$F$49,NA())))</f>
        <v>30</v>
      </c>
      <c r="O363" s="68" t="e">
        <f t="shared" si="288"/>
        <v>#N/A</v>
      </c>
      <c r="P363" s="68" t="e">
        <f>IF($C363&lt;&gt;" ",IF($A$34="",0,(10.4394*((($C363*$D$34/100)^1.852)/(($B$59^1.852)*(VLOOKUP($B$34,'Hidden Data'!$A$4:$E$17,(IF($B$18="SCH 40",3,IF($B$18="SCH 80",4,5))))^4.8655))*'Hidden Data'!$E$118)))," ")</f>
        <v>#N/A</v>
      </c>
      <c r="Q363" s="68" t="e">
        <f>IF($C363&lt;&gt;" ",IF($A$35="",0,(10.4394*((($C363*$D$35/100)^1.852)/(($B$59^1.852)*(VLOOKUP($B$35,'Hidden Data'!$A$4:$E$17,(IF($B$18="SCH 40",3,IF($B$18="SCH 80",4,5))))^4.8655))*'Hidden Data'!$E$119)))," ")</f>
        <v>#N/A</v>
      </c>
      <c r="R363" s="68" t="e">
        <f>IF($C363&lt;&gt;" ",IF($A$36="",0,(10.4394*((($C363*$D$36/100)^1.852)/(($B$59^1.852)*(VLOOKUP($B$36,'Hidden Data'!$A$4:$E$17,(IF($B$18="SCH 40",3,IF($B$18="SCH 80",4,5))))^4.8655))*'Hidden Data'!$E$120)))," ")</f>
        <v>#N/A</v>
      </c>
      <c r="S363" s="68" t="e">
        <f>IF($C363&lt;&gt;" ",IF($A$37="",0,(10.4394*((($C363*$D$37/100)^1.852)/(($B$59^1.852)*(VLOOKUP($B$37,'Hidden Data'!$A$4:$E$17,(IF($B$18="SCH 40",3,IF($B$18="SCH 80",4,5))))^4.8655))*'Hidden Data'!$E$121)))," ")</f>
        <v>#N/A</v>
      </c>
      <c r="T363" s="68" t="e">
        <f>IF($C363&lt;&gt;" ",IF($A$38="",0,(10.4394*((($C363*$D$38/100)^1.852)/(($B$59^1.852)*(VLOOKUP($B$38,'Hidden Data'!$A$4:$E$17,(IF($B$18="SCH 40",3,IF($B$18="SCH 80",4,5))))^4.8655))*'Hidden Data'!$E$122)))," ")</f>
        <v>#N/A</v>
      </c>
      <c r="U363" s="67" t="e">
        <f t="shared" si="289"/>
        <v>#N/A</v>
      </c>
      <c r="V363" s="175" t="e">
        <f t="shared" si="290"/>
        <v>#N/A</v>
      </c>
      <c r="W363" s="175" t="e">
        <f t="shared" si="291"/>
        <v>#N/A</v>
      </c>
      <c r="Z363" s="141" t="e">
        <f t="shared" si="292"/>
        <v>#N/A</v>
      </c>
      <c r="AA363" s="141" t="e">
        <f t="shared" si="293"/>
        <v>#N/A</v>
      </c>
      <c r="AB363" s="153" t="e">
        <f t="shared" si="294"/>
        <v>#N/A</v>
      </c>
      <c r="AC363" s="154" t="e">
        <f t="shared" si="295"/>
        <v>#N/A</v>
      </c>
      <c r="AD363" s="164" t="e">
        <f t="shared" si="296"/>
        <v>#N/A</v>
      </c>
      <c r="AE363" s="165" t="e">
        <f t="shared" si="297"/>
        <v>#N/A</v>
      </c>
      <c r="AF363" s="154" t="e">
        <f t="shared" si="298"/>
        <v>#N/A</v>
      </c>
      <c r="AG363" s="154" t="e">
        <f t="shared" si="299"/>
        <v>#N/A</v>
      </c>
      <c r="AH363" s="164" t="e">
        <f t="shared" si="300"/>
        <v>#N/A</v>
      </c>
      <c r="AI363" s="165" t="e">
        <f t="shared" si="301"/>
        <v>#N/A</v>
      </c>
      <c r="AJ363" s="154" t="e">
        <f t="shared" si="302"/>
        <v>#N/A</v>
      </c>
      <c r="AK363" s="154" t="e">
        <f t="shared" si="303"/>
        <v>#N/A</v>
      </c>
      <c r="AL363" s="164" t="e">
        <f t="shared" si="304"/>
        <v>#N/A</v>
      </c>
      <c r="AM363" s="165" t="e">
        <f t="shared" si="305"/>
        <v>#N/A</v>
      </c>
      <c r="AN363" s="154" t="e">
        <f t="shared" si="306"/>
        <v>#N/A</v>
      </c>
      <c r="AO363" s="155" t="e">
        <f t="shared" si="307"/>
        <v>#N/A</v>
      </c>
      <c r="AP363" s="153" t="e">
        <f t="shared" si="308"/>
        <v>#N/A</v>
      </c>
      <c r="AQ363" s="154" t="e">
        <f t="shared" si="309"/>
        <v>#N/A</v>
      </c>
      <c r="AR363" s="164" t="e">
        <f t="shared" si="310"/>
        <v>#N/A</v>
      </c>
      <c r="AS363" s="165" t="e">
        <f t="shared" si="311"/>
        <v>#N/A</v>
      </c>
      <c r="AT363" s="154" t="e">
        <f t="shared" si="312"/>
        <v>#N/A</v>
      </c>
      <c r="AU363" s="154" t="e">
        <f t="shared" si="313"/>
        <v>#N/A</v>
      </c>
      <c r="AV363" s="164" t="e">
        <f t="shared" si="314"/>
        <v>#N/A</v>
      </c>
      <c r="AW363" s="165" t="e">
        <f t="shared" si="315"/>
        <v>#N/A</v>
      </c>
      <c r="AX363" s="154" t="e">
        <f t="shared" si="316"/>
        <v>#N/A</v>
      </c>
      <c r="AY363" s="154" t="e">
        <f t="shared" si="317"/>
        <v>#N/A</v>
      </c>
      <c r="AZ363" s="164" t="e">
        <f t="shared" si="318"/>
        <v>#N/A</v>
      </c>
      <c r="BA363" s="165" t="e">
        <f t="shared" si="319"/>
        <v>#N/A</v>
      </c>
      <c r="BB363" s="154" t="e">
        <f t="shared" si="320"/>
        <v>#N/A</v>
      </c>
      <c r="BC363" s="155" t="e">
        <f t="shared" si="321"/>
        <v>#N/A</v>
      </c>
      <c r="BD363" s="153" t="e">
        <f t="shared" si="322"/>
        <v>#N/A</v>
      </c>
      <c r="BE363" s="154" t="e">
        <f t="shared" si="323"/>
        <v>#N/A</v>
      </c>
      <c r="BF363" s="164" t="e">
        <f t="shared" si="324"/>
        <v>#N/A</v>
      </c>
      <c r="BG363" s="165" t="e">
        <f t="shared" si="325"/>
        <v>#N/A</v>
      </c>
      <c r="BH363" s="154" t="e">
        <f t="shared" si="326"/>
        <v>#N/A</v>
      </c>
      <c r="BI363" s="154" t="e">
        <f t="shared" si="327"/>
        <v>#N/A</v>
      </c>
      <c r="BJ363" s="164" t="e">
        <f t="shared" si="328"/>
        <v>#N/A</v>
      </c>
      <c r="BK363" s="165" t="e">
        <f t="shared" si="329"/>
        <v>#N/A</v>
      </c>
      <c r="BL363" s="154" t="e">
        <f t="shared" si="330"/>
        <v>#N/A</v>
      </c>
      <c r="BM363" s="154" t="e">
        <f t="shared" si="331"/>
        <v>#N/A</v>
      </c>
      <c r="BN363" s="164" t="e">
        <f t="shared" si="332"/>
        <v>#N/A</v>
      </c>
      <c r="BO363" s="165" t="e">
        <f t="shared" si="333"/>
        <v>#N/A</v>
      </c>
      <c r="BP363" s="154" t="e">
        <f t="shared" si="334"/>
        <v>#N/A</v>
      </c>
      <c r="BQ363" s="155" t="e">
        <f t="shared" si="335"/>
        <v>#N/A</v>
      </c>
      <c r="BR363" s="153" t="e">
        <f t="shared" si="336"/>
        <v>#N/A</v>
      </c>
      <c r="BS363" s="154" t="e">
        <f t="shared" si="337"/>
        <v>#N/A</v>
      </c>
      <c r="BT363" s="164" t="e">
        <f t="shared" si="338"/>
        <v>#N/A</v>
      </c>
      <c r="BU363" s="165" t="e">
        <f t="shared" si="339"/>
        <v>#N/A</v>
      </c>
      <c r="BV363" s="154" t="e">
        <f t="shared" si="340"/>
        <v>#N/A</v>
      </c>
      <c r="BW363" s="154" t="e">
        <f t="shared" si="341"/>
        <v>#N/A</v>
      </c>
      <c r="BX363" s="164" t="e">
        <f t="shared" si="342"/>
        <v>#N/A</v>
      </c>
      <c r="BY363" s="165" t="e">
        <f t="shared" si="343"/>
        <v>#N/A</v>
      </c>
      <c r="BZ363" s="154" t="e">
        <f t="shared" si="344"/>
        <v>#N/A</v>
      </c>
      <c r="CA363" s="154" t="e">
        <f t="shared" si="345"/>
        <v>#N/A</v>
      </c>
      <c r="CB363" s="164" t="e">
        <f t="shared" si="346"/>
        <v>#N/A</v>
      </c>
      <c r="CC363" s="165" t="e">
        <f t="shared" si="347"/>
        <v>#N/A</v>
      </c>
      <c r="CD363" s="154" t="e">
        <f t="shared" si="348"/>
        <v>#N/A</v>
      </c>
      <c r="CE363" s="155" t="e">
        <f t="shared" si="349"/>
        <v>#N/A</v>
      </c>
    </row>
    <row r="364" spans="2:83" s="59" customFormat="1" hidden="1" x14ac:dyDescent="0.2">
      <c r="B364" s="59" t="e">
        <f t="shared" si="284"/>
        <v>#N/A</v>
      </c>
      <c r="C364" s="67" t="e">
        <f t="shared" si="282"/>
        <v>#N/A</v>
      </c>
      <c r="D364" s="67"/>
      <c r="E364" s="67" t="e">
        <f>IF(C364&lt;&gt;" ",$B$9, " ")</f>
        <v>#N/A</v>
      </c>
      <c r="F364" s="68" t="e">
        <f>IF(C364&lt;&gt;" ",((10.4394*(($C364^1.852)/(($B$59^1.852)*(VLOOKUP($B$17,'Hidden Data'!$A$4:$E$17,(IF($B$18="SCH 40",3,IF($B$18="SCH 80",4,5))))^4.8655))*$B$16))+IF($B$15&lt;2,0,(10.4394*((($C$19/100*$C364)^1.852)/(($B$59^1.852)*(VLOOKUP($B$20,'Hidden Data'!$A$4:$E$17,(IF($B$21="SCH 40",3,IF($B$21="SCH 80",4,5))))^4.8655))*$B$19)))+IF($B$15&lt;3,0,(10.4394*((($C$22/100*$C364)^1.852)/(($B$59^1.852)*(VLOOKUP($B$23,'Hidden Data'!$A$4:$E$17,(IF($B$24="SCH 40",3,IF($B$24="SCH 80",4,5))))^4.8655))*$B$22)))+K364+L364+M364+P364+Q364+R364+S364+T364)*(1+$B$42/100), " ")</f>
        <v>#N/A</v>
      </c>
      <c r="G364" s="68" t="e">
        <f t="shared" si="283"/>
        <v>#N/A</v>
      </c>
      <c r="H364" s="68"/>
      <c r="I364" s="68" t="e">
        <f t="shared" si="285"/>
        <v>#N/A</v>
      </c>
      <c r="J364" s="68" t="e">
        <f>IF(C364&lt;&gt;" ",IF($B$48="Spider Valve",($C364/448.83*(('Spider Valve Sizing'!$B$10^2*19.64*$B$60*SQRT($B$49))/'Spider Valve Sizing'!$B$25))^2/(2*$B$60^2*(PI()/4*('Spider Valve Sizing'!$B$10/12)^2)^2*32.2),0)," ")</f>
        <v>#N/A</v>
      </c>
      <c r="K364" s="68" t="e">
        <f>IF(C364&lt;&gt;" ",(IF($B$26="No",0,(10.4394*(((1/$B$27*$C364)^1.852)/(($B$59^1.852)*(VLOOKUP($B$29,'Hidden Data'!$A$4:$E$17,(IF($B$30="SCH 40",3,IF($B$30="SCH 80",4,5))))^4.8655))*($B$28/3)))))," ")</f>
        <v>#N/A</v>
      </c>
      <c r="L364" s="67" t="e">
        <f t="shared" si="286"/>
        <v>#N/A</v>
      </c>
      <c r="M364" s="67" t="e">
        <f t="shared" si="287"/>
        <v>#N/A</v>
      </c>
      <c r="N364" s="69">
        <f>IF($B$48="Low Pressure Pipe",(IF($C364&lt;&gt;" ",($B$50*$AC$564)," ")),IF($B$48="Spider Valve",(IF($C364&lt;&gt;" ",(($B$60*(PI()/4*'Spider Valve Sizing'!$B$10^2)/144*SQRT(2*32.2*$B$49))*448.83)/(('Spider Valve Sizing'!$B$10^2*19.64*$B$60*SQRT($B$49))/'Spider Valve Sizing'!$B$25)," ")),IF(AND(OR($B$48="Non-Pressurized",$B$48="force main")=TRUE,$C$49="yes"),$F$49,NA())))</f>
        <v>30</v>
      </c>
      <c r="O364" s="68" t="e">
        <f t="shared" si="288"/>
        <v>#N/A</v>
      </c>
      <c r="P364" s="68" t="e">
        <f>IF($C364&lt;&gt;" ",IF($A$34="",0,(10.4394*((($C364*$D$34/100)^1.852)/(($B$59^1.852)*(VLOOKUP($B$34,'Hidden Data'!$A$4:$E$17,(IF($B$18="SCH 40",3,IF($B$18="SCH 80",4,5))))^4.8655))*'Hidden Data'!$E$118)))," ")</f>
        <v>#N/A</v>
      </c>
      <c r="Q364" s="68" t="e">
        <f>IF($C364&lt;&gt;" ",IF($A$35="",0,(10.4394*((($C364*$D$35/100)^1.852)/(($B$59^1.852)*(VLOOKUP($B$35,'Hidden Data'!$A$4:$E$17,(IF($B$18="SCH 40",3,IF($B$18="SCH 80",4,5))))^4.8655))*'Hidden Data'!$E$119)))," ")</f>
        <v>#N/A</v>
      </c>
      <c r="R364" s="68" t="e">
        <f>IF($C364&lt;&gt;" ",IF($A$36="",0,(10.4394*((($C364*$D$36/100)^1.852)/(($B$59^1.852)*(VLOOKUP($B$36,'Hidden Data'!$A$4:$E$17,(IF($B$18="SCH 40",3,IF($B$18="SCH 80",4,5))))^4.8655))*'Hidden Data'!$E$120)))," ")</f>
        <v>#N/A</v>
      </c>
      <c r="S364" s="68" t="e">
        <f>IF($C364&lt;&gt;" ",IF($A$37="",0,(10.4394*((($C364*$D$37/100)^1.852)/(($B$59^1.852)*(VLOOKUP($B$37,'Hidden Data'!$A$4:$E$17,(IF($B$18="SCH 40",3,IF($B$18="SCH 80",4,5))))^4.8655))*'Hidden Data'!$E$121)))," ")</f>
        <v>#N/A</v>
      </c>
      <c r="T364" s="68" t="e">
        <f>IF($C364&lt;&gt;" ",IF($A$38="",0,(10.4394*((($C364*$D$38/100)^1.852)/(($B$59^1.852)*(VLOOKUP($B$38,'Hidden Data'!$A$4:$E$17,(IF($B$18="SCH 40",3,IF($B$18="SCH 80",4,5))))^4.8655))*'Hidden Data'!$E$122)))," ")</f>
        <v>#N/A</v>
      </c>
      <c r="U364" s="67" t="e">
        <f t="shared" si="289"/>
        <v>#N/A</v>
      </c>
      <c r="V364" s="175" t="e">
        <f t="shared" si="290"/>
        <v>#N/A</v>
      </c>
      <c r="W364" s="175" t="e">
        <f t="shared" si="291"/>
        <v>#N/A</v>
      </c>
      <c r="Z364" s="141" t="e">
        <f t="shared" si="292"/>
        <v>#N/A</v>
      </c>
      <c r="AA364" s="141" t="e">
        <f t="shared" si="293"/>
        <v>#N/A</v>
      </c>
      <c r="AB364" s="153" t="e">
        <f t="shared" si="294"/>
        <v>#N/A</v>
      </c>
      <c r="AC364" s="154" t="e">
        <f t="shared" si="295"/>
        <v>#N/A</v>
      </c>
      <c r="AD364" s="164" t="e">
        <f t="shared" si="296"/>
        <v>#N/A</v>
      </c>
      <c r="AE364" s="165" t="e">
        <f t="shared" si="297"/>
        <v>#N/A</v>
      </c>
      <c r="AF364" s="154" t="e">
        <f t="shared" si="298"/>
        <v>#N/A</v>
      </c>
      <c r="AG364" s="154" t="e">
        <f t="shared" si="299"/>
        <v>#N/A</v>
      </c>
      <c r="AH364" s="164" t="e">
        <f t="shared" si="300"/>
        <v>#N/A</v>
      </c>
      <c r="AI364" s="165" t="e">
        <f t="shared" si="301"/>
        <v>#N/A</v>
      </c>
      <c r="AJ364" s="154" t="e">
        <f t="shared" si="302"/>
        <v>#N/A</v>
      </c>
      <c r="AK364" s="154" t="e">
        <f t="shared" si="303"/>
        <v>#N/A</v>
      </c>
      <c r="AL364" s="164" t="e">
        <f t="shared" si="304"/>
        <v>#N/A</v>
      </c>
      <c r="AM364" s="165" t="e">
        <f t="shared" si="305"/>
        <v>#N/A</v>
      </c>
      <c r="AN364" s="154" t="e">
        <f t="shared" si="306"/>
        <v>#N/A</v>
      </c>
      <c r="AO364" s="155" t="e">
        <f t="shared" si="307"/>
        <v>#N/A</v>
      </c>
      <c r="AP364" s="153" t="e">
        <f t="shared" si="308"/>
        <v>#N/A</v>
      </c>
      <c r="AQ364" s="154" t="e">
        <f t="shared" si="309"/>
        <v>#N/A</v>
      </c>
      <c r="AR364" s="164" t="e">
        <f t="shared" si="310"/>
        <v>#N/A</v>
      </c>
      <c r="AS364" s="165" t="e">
        <f t="shared" si="311"/>
        <v>#N/A</v>
      </c>
      <c r="AT364" s="154" t="e">
        <f t="shared" si="312"/>
        <v>#N/A</v>
      </c>
      <c r="AU364" s="154" t="e">
        <f t="shared" si="313"/>
        <v>#N/A</v>
      </c>
      <c r="AV364" s="164" t="e">
        <f t="shared" si="314"/>
        <v>#N/A</v>
      </c>
      <c r="AW364" s="165" t="e">
        <f t="shared" si="315"/>
        <v>#N/A</v>
      </c>
      <c r="AX364" s="154" t="e">
        <f t="shared" si="316"/>
        <v>#N/A</v>
      </c>
      <c r="AY364" s="154" t="e">
        <f t="shared" si="317"/>
        <v>#N/A</v>
      </c>
      <c r="AZ364" s="164" t="e">
        <f t="shared" si="318"/>
        <v>#N/A</v>
      </c>
      <c r="BA364" s="165" t="e">
        <f t="shared" si="319"/>
        <v>#N/A</v>
      </c>
      <c r="BB364" s="154" t="e">
        <f t="shared" si="320"/>
        <v>#N/A</v>
      </c>
      <c r="BC364" s="155" t="e">
        <f t="shared" si="321"/>
        <v>#N/A</v>
      </c>
      <c r="BD364" s="153" t="e">
        <f t="shared" si="322"/>
        <v>#N/A</v>
      </c>
      <c r="BE364" s="154" t="e">
        <f t="shared" si="323"/>
        <v>#N/A</v>
      </c>
      <c r="BF364" s="164" t="e">
        <f t="shared" si="324"/>
        <v>#N/A</v>
      </c>
      <c r="BG364" s="165" t="e">
        <f t="shared" si="325"/>
        <v>#N/A</v>
      </c>
      <c r="BH364" s="154" t="e">
        <f t="shared" si="326"/>
        <v>#N/A</v>
      </c>
      <c r="BI364" s="154" t="e">
        <f t="shared" si="327"/>
        <v>#N/A</v>
      </c>
      <c r="BJ364" s="164" t="e">
        <f t="shared" si="328"/>
        <v>#N/A</v>
      </c>
      <c r="BK364" s="165" t="e">
        <f t="shared" si="329"/>
        <v>#N/A</v>
      </c>
      <c r="BL364" s="154" t="e">
        <f t="shared" si="330"/>
        <v>#N/A</v>
      </c>
      <c r="BM364" s="154" t="e">
        <f t="shared" si="331"/>
        <v>#N/A</v>
      </c>
      <c r="BN364" s="164" t="e">
        <f t="shared" si="332"/>
        <v>#N/A</v>
      </c>
      <c r="BO364" s="165" t="e">
        <f t="shared" si="333"/>
        <v>#N/A</v>
      </c>
      <c r="BP364" s="154" t="e">
        <f t="shared" si="334"/>
        <v>#N/A</v>
      </c>
      <c r="BQ364" s="155" t="e">
        <f t="shared" si="335"/>
        <v>#N/A</v>
      </c>
      <c r="BR364" s="153" t="e">
        <f t="shared" si="336"/>
        <v>#N/A</v>
      </c>
      <c r="BS364" s="154" t="e">
        <f t="shared" si="337"/>
        <v>#N/A</v>
      </c>
      <c r="BT364" s="164" t="e">
        <f t="shared" si="338"/>
        <v>#N/A</v>
      </c>
      <c r="BU364" s="165" t="e">
        <f t="shared" si="339"/>
        <v>#N/A</v>
      </c>
      <c r="BV364" s="154" t="e">
        <f t="shared" si="340"/>
        <v>#N/A</v>
      </c>
      <c r="BW364" s="154" t="e">
        <f t="shared" si="341"/>
        <v>#N/A</v>
      </c>
      <c r="BX364" s="164" t="e">
        <f t="shared" si="342"/>
        <v>#N/A</v>
      </c>
      <c r="BY364" s="165" t="e">
        <f t="shared" si="343"/>
        <v>#N/A</v>
      </c>
      <c r="BZ364" s="154" t="e">
        <f t="shared" si="344"/>
        <v>#N/A</v>
      </c>
      <c r="CA364" s="154" t="e">
        <f t="shared" si="345"/>
        <v>#N/A</v>
      </c>
      <c r="CB364" s="164" t="e">
        <f t="shared" si="346"/>
        <v>#N/A</v>
      </c>
      <c r="CC364" s="165" t="e">
        <f t="shared" si="347"/>
        <v>#N/A</v>
      </c>
      <c r="CD364" s="154" t="e">
        <f t="shared" si="348"/>
        <v>#N/A</v>
      </c>
      <c r="CE364" s="155" t="e">
        <f t="shared" si="349"/>
        <v>#N/A</v>
      </c>
    </row>
    <row r="365" spans="2:83" s="59" customFormat="1" hidden="1" x14ac:dyDescent="0.2">
      <c r="B365" s="59" t="e">
        <f t="shared" si="284"/>
        <v>#N/A</v>
      </c>
      <c r="C365" s="67" t="e">
        <f t="shared" si="282"/>
        <v>#N/A</v>
      </c>
      <c r="D365" s="67"/>
      <c r="E365" s="67" t="e">
        <f>IF(C365&lt;&gt;" ",$B$9, " ")</f>
        <v>#N/A</v>
      </c>
      <c r="F365" s="68" t="e">
        <f>IF(C365&lt;&gt;" ",((10.4394*(($C365^1.852)/(($B$59^1.852)*(VLOOKUP($B$17,'Hidden Data'!$A$4:$E$17,(IF($B$18="SCH 40",3,IF($B$18="SCH 80",4,5))))^4.8655))*$B$16))+IF($B$15&lt;2,0,(10.4394*((($C$19/100*$C365)^1.852)/(($B$59^1.852)*(VLOOKUP($B$20,'Hidden Data'!$A$4:$E$17,(IF($B$21="SCH 40",3,IF($B$21="SCH 80",4,5))))^4.8655))*$B$19)))+IF($B$15&lt;3,0,(10.4394*((($C$22/100*$C365)^1.852)/(($B$59^1.852)*(VLOOKUP($B$23,'Hidden Data'!$A$4:$E$17,(IF($B$24="SCH 40",3,IF($B$24="SCH 80",4,5))))^4.8655))*$B$22)))+K365+L365+M365+P365+Q365+R365+S365+T365)*(1+$B$42/100), " ")</f>
        <v>#N/A</v>
      </c>
      <c r="G365" s="68" t="e">
        <f t="shared" si="283"/>
        <v>#N/A</v>
      </c>
      <c r="H365" s="68"/>
      <c r="I365" s="68" t="e">
        <f t="shared" si="285"/>
        <v>#N/A</v>
      </c>
      <c r="J365" s="68" t="e">
        <f>IF(C365&lt;&gt;" ",IF($B$48="Spider Valve",($C365/448.83*(('Spider Valve Sizing'!$B$10^2*19.64*$B$60*SQRT($B$49))/'Spider Valve Sizing'!$B$25))^2/(2*$B$60^2*(PI()/4*('Spider Valve Sizing'!$B$10/12)^2)^2*32.2),0)," ")</f>
        <v>#N/A</v>
      </c>
      <c r="K365" s="68" t="e">
        <f>IF(C365&lt;&gt;" ",(IF($B$26="No",0,(10.4394*(((1/$B$27*$C365)^1.852)/(($B$59^1.852)*(VLOOKUP($B$29,'Hidden Data'!$A$4:$E$17,(IF($B$30="SCH 40",3,IF($B$30="SCH 80",4,5))))^4.8655))*($B$28/3)))))," ")</f>
        <v>#N/A</v>
      </c>
      <c r="L365" s="67" t="e">
        <f t="shared" si="286"/>
        <v>#N/A</v>
      </c>
      <c r="M365" s="67" t="e">
        <f t="shared" si="287"/>
        <v>#N/A</v>
      </c>
      <c r="N365" s="69">
        <f>IF($B$48="Low Pressure Pipe",(IF($C365&lt;&gt;" ",($B$50*$AC$564)," ")),IF($B$48="Spider Valve",(IF($C365&lt;&gt;" ",(($B$60*(PI()/4*'Spider Valve Sizing'!$B$10^2)/144*SQRT(2*32.2*$B$49))*448.83)/(('Spider Valve Sizing'!$B$10^2*19.64*$B$60*SQRT($B$49))/'Spider Valve Sizing'!$B$25)," ")),IF(AND(OR($B$48="Non-Pressurized",$B$48="force main")=TRUE,$C$49="yes"),$F$49,NA())))</f>
        <v>30</v>
      </c>
      <c r="O365" s="68" t="e">
        <f t="shared" si="288"/>
        <v>#N/A</v>
      </c>
      <c r="P365" s="68" t="e">
        <f>IF($C365&lt;&gt;" ",IF($A$34="",0,(10.4394*((($C365*$D$34/100)^1.852)/(($B$59^1.852)*(VLOOKUP($B$34,'Hidden Data'!$A$4:$E$17,(IF($B$18="SCH 40",3,IF($B$18="SCH 80",4,5))))^4.8655))*'Hidden Data'!$E$118)))," ")</f>
        <v>#N/A</v>
      </c>
      <c r="Q365" s="68" t="e">
        <f>IF($C365&lt;&gt;" ",IF($A$35="",0,(10.4394*((($C365*$D$35/100)^1.852)/(($B$59^1.852)*(VLOOKUP($B$35,'Hidden Data'!$A$4:$E$17,(IF($B$18="SCH 40",3,IF($B$18="SCH 80",4,5))))^4.8655))*'Hidden Data'!$E$119)))," ")</f>
        <v>#N/A</v>
      </c>
      <c r="R365" s="68" t="e">
        <f>IF($C365&lt;&gt;" ",IF($A$36="",0,(10.4394*((($C365*$D$36/100)^1.852)/(($B$59^1.852)*(VLOOKUP($B$36,'Hidden Data'!$A$4:$E$17,(IF($B$18="SCH 40",3,IF($B$18="SCH 80",4,5))))^4.8655))*'Hidden Data'!$E$120)))," ")</f>
        <v>#N/A</v>
      </c>
      <c r="S365" s="68" t="e">
        <f>IF($C365&lt;&gt;" ",IF($A$37="",0,(10.4394*((($C365*$D$37/100)^1.852)/(($B$59^1.852)*(VLOOKUP($B$37,'Hidden Data'!$A$4:$E$17,(IF($B$18="SCH 40",3,IF($B$18="SCH 80",4,5))))^4.8655))*'Hidden Data'!$E$121)))," ")</f>
        <v>#N/A</v>
      </c>
      <c r="T365" s="68" t="e">
        <f>IF($C365&lt;&gt;" ",IF($A$38="",0,(10.4394*((($C365*$D$38/100)^1.852)/(($B$59^1.852)*(VLOOKUP($B$38,'Hidden Data'!$A$4:$E$17,(IF($B$18="SCH 40",3,IF($B$18="SCH 80",4,5))))^4.8655))*'Hidden Data'!$E$122)))," ")</f>
        <v>#N/A</v>
      </c>
      <c r="U365" s="67" t="e">
        <f t="shared" si="289"/>
        <v>#N/A</v>
      </c>
      <c r="V365" s="175" t="e">
        <f t="shared" si="290"/>
        <v>#N/A</v>
      </c>
      <c r="W365" s="175" t="e">
        <f t="shared" si="291"/>
        <v>#N/A</v>
      </c>
      <c r="Z365" s="141" t="e">
        <f t="shared" si="292"/>
        <v>#N/A</v>
      </c>
      <c r="AA365" s="141" t="e">
        <f t="shared" si="293"/>
        <v>#N/A</v>
      </c>
      <c r="AB365" s="153" t="e">
        <f t="shared" si="294"/>
        <v>#N/A</v>
      </c>
      <c r="AC365" s="154" t="e">
        <f t="shared" si="295"/>
        <v>#N/A</v>
      </c>
      <c r="AD365" s="164" t="e">
        <f t="shared" si="296"/>
        <v>#N/A</v>
      </c>
      <c r="AE365" s="165" t="e">
        <f t="shared" si="297"/>
        <v>#N/A</v>
      </c>
      <c r="AF365" s="154" t="e">
        <f t="shared" si="298"/>
        <v>#N/A</v>
      </c>
      <c r="AG365" s="154" t="e">
        <f t="shared" si="299"/>
        <v>#N/A</v>
      </c>
      <c r="AH365" s="164" t="e">
        <f t="shared" si="300"/>
        <v>#N/A</v>
      </c>
      <c r="AI365" s="165" t="e">
        <f t="shared" si="301"/>
        <v>#N/A</v>
      </c>
      <c r="AJ365" s="154" t="e">
        <f t="shared" si="302"/>
        <v>#N/A</v>
      </c>
      <c r="AK365" s="154" t="e">
        <f t="shared" si="303"/>
        <v>#N/A</v>
      </c>
      <c r="AL365" s="164" t="e">
        <f t="shared" si="304"/>
        <v>#N/A</v>
      </c>
      <c r="AM365" s="165" t="e">
        <f t="shared" si="305"/>
        <v>#N/A</v>
      </c>
      <c r="AN365" s="154" t="e">
        <f t="shared" si="306"/>
        <v>#N/A</v>
      </c>
      <c r="AO365" s="155" t="e">
        <f t="shared" si="307"/>
        <v>#N/A</v>
      </c>
      <c r="AP365" s="153" t="e">
        <f t="shared" si="308"/>
        <v>#N/A</v>
      </c>
      <c r="AQ365" s="154" t="e">
        <f t="shared" si="309"/>
        <v>#N/A</v>
      </c>
      <c r="AR365" s="164" t="e">
        <f t="shared" si="310"/>
        <v>#N/A</v>
      </c>
      <c r="AS365" s="165" t="e">
        <f t="shared" si="311"/>
        <v>#N/A</v>
      </c>
      <c r="AT365" s="154" t="e">
        <f t="shared" si="312"/>
        <v>#N/A</v>
      </c>
      <c r="AU365" s="154" t="e">
        <f t="shared" si="313"/>
        <v>#N/A</v>
      </c>
      <c r="AV365" s="164" t="e">
        <f t="shared" si="314"/>
        <v>#N/A</v>
      </c>
      <c r="AW365" s="165" t="e">
        <f t="shared" si="315"/>
        <v>#N/A</v>
      </c>
      <c r="AX365" s="154" t="e">
        <f t="shared" si="316"/>
        <v>#N/A</v>
      </c>
      <c r="AY365" s="154" t="e">
        <f t="shared" si="317"/>
        <v>#N/A</v>
      </c>
      <c r="AZ365" s="164" t="e">
        <f t="shared" si="318"/>
        <v>#N/A</v>
      </c>
      <c r="BA365" s="165" t="e">
        <f t="shared" si="319"/>
        <v>#N/A</v>
      </c>
      <c r="BB365" s="154" t="e">
        <f t="shared" si="320"/>
        <v>#N/A</v>
      </c>
      <c r="BC365" s="155" t="e">
        <f t="shared" si="321"/>
        <v>#N/A</v>
      </c>
      <c r="BD365" s="153" t="e">
        <f t="shared" si="322"/>
        <v>#N/A</v>
      </c>
      <c r="BE365" s="154" t="e">
        <f t="shared" si="323"/>
        <v>#N/A</v>
      </c>
      <c r="BF365" s="164" t="e">
        <f t="shared" si="324"/>
        <v>#N/A</v>
      </c>
      <c r="BG365" s="165" t="e">
        <f t="shared" si="325"/>
        <v>#N/A</v>
      </c>
      <c r="BH365" s="154" t="e">
        <f t="shared" si="326"/>
        <v>#N/A</v>
      </c>
      <c r="BI365" s="154" t="e">
        <f t="shared" si="327"/>
        <v>#N/A</v>
      </c>
      <c r="BJ365" s="164" t="e">
        <f t="shared" si="328"/>
        <v>#N/A</v>
      </c>
      <c r="BK365" s="165" t="e">
        <f t="shared" si="329"/>
        <v>#N/A</v>
      </c>
      <c r="BL365" s="154" t="e">
        <f t="shared" si="330"/>
        <v>#N/A</v>
      </c>
      <c r="BM365" s="154" t="e">
        <f t="shared" si="331"/>
        <v>#N/A</v>
      </c>
      <c r="BN365" s="164" t="e">
        <f t="shared" si="332"/>
        <v>#N/A</v>
      </c>
      <c r="BO365" s="165" t="e">
        <f t="shared" si="333"/>
        <v>#N/A</v>
      </c>
      <c r="BP365" s="154" t="e">
        <f t="shared" si="334"/>
        <v>#N/A</v>
      </c>
      <c r="BQ365" s="155" t="e">
        <f t="shared" si="335"/>
        <v>#N/A</v>
      </c>
      <c r="BR365" s="153" t="e">
        <f t="shared" si="336"/>
        <v>#N/A</v>
      </c>
      <c r="BS365" s="154" t="e">
        <f t="shared" si="337"/>
        <v>#N/A</v>
      </c>
      <c r="BT365" s="164" t="e">
        <f t="shared" si="338"/>
        <v>#N/A</v>
      </c>
      <c r="BU365" s="165" t="e">
        <f t="shared" si="339"/>
        <v>#N/A</v>
      </c>
      <c r="BV365" s="154" t="e">
        <f t="shared" si="340"/>
        <v>#N/A</v>
      </c>
      <c r="BW365" s="154" t="e">
        <f t="shared" si="341"/>
        <v>#N/A</v>
      </c>
      <c r="BX365" s="164" t="e">
        <f t="shared" si="342"/>
        <v>#N/A</v>
      </c>
      <c r="BY365" s="165" t="e">
        <f t="shared" si="343"/>
        <v>#N/A</v>
      </c>
      <c r="BZ365" s="154" t="e">
        <f t="shared" si="344"/>
        <v>#N/A</v>
      </c>
      <c r="CA365" s="154" t="e">
        <f t="shared" si="345"/>
        <v>#N/A</v>
      </c>
      <c r="CB365" s="164" t="e">
        <f t="shared" si="346"/>
        <v>#N/A</v>
      </c>
      <c r="CC365" s="165" t="e">
        <f t="shared" si="347"/>
        <v>#N/A</v>
      </c>
      <c r="CD365" s="154" t="e">
        <f t="shared" si="348"/>
        <v>#N/A</v>
      </c>
      <c r="CE365" s="155" t="e">
        <f t="shared" si="349"/>
        <v>#N/A</v>
      </c>
    </row>
    <row r="366" spans="2:83" s="59" customFormat="1" hidden="1" x14ac:dyDescent="0.2">
      <c r="B366" s="59" t="e">
        <f t="shared" si="284"/>
        <v>#N/A</v>
      </c>
      <c r="C366" s="67" t="e">
        <f t="shared" si="282"/>
        <v>#N/A</v>
      </c>
      <c r="D366" s="67"/>
      <c r="E366" s="67" t="e">
        <f>IF(C366&lt;&gt;" ",$B$9, " ")</f>
        <v>#N/A</v>
      </c>
      <c r="F366" s="68" t="e">
        <f>IF(C366&lt;&gt;" ",((10.4394*(($C366^1.852)/(($B$59^1.852)*(VLOOKUP($B$17,'Hidden Data'!$A$4:$E$17,(IF($B$18="SCH 40",3,IF($B$18="SCH 80",4,5))))^4.8655))*$B$16))+IF($B$15&lt;2,0,(10.4394*((($C$19/100*$C366)^1.852)/(($B$59^1.852)*(VLOOKUP($B$20,'Hidden Data'!$A$4:$E$17,(IF($B$21="SCH 40",3,IF($B$21="SCH 80",4,5))))^4.8655))*$B$19)))+IF($B$15&lt;3,0,(10.4394*((($C$22/100*$C366)^1.852)/(($B$59^1.852)*(VLOOKUP($B$23,'Hidden Data'!$A$4:$E$17,(IF($B$24="SCH 40",3,IF($B$24="SCH 80",4,5))))^4.8655))*$B$22)))+K366+L366+M366+P366+Q366+R366+S366+T366)*(1+$B$42/100), " ")</f>
        <v>#N/A</v>
      </c>
      <c r="G366" s="68" t="e">
        <f t="shared" si="283"/>
        <v>#N/A</v>
      </c>
      <c r="H366" s="68"/>
      <c r="I366" s="68" t="e">
        <f t="shared" si="285"/>
        <v>#N/A</v>
      </c>
      <c r="J366" s="68" t="e">
        <f>IF(C366&lt;&gt;" ",IF($B$48="Spider Valve",($C366/448.83*(('Spider Valve Sizing'!$B$10^2*19.64*$B$60*SQRT($B$49))/'Spider Valve Sizing'!$B$25))^2/(2*$B$60^2*(PI()/4*('Spider Valve Sizing'!$B$10/12)^2)^2*32.2),0)," ")</f>
        <v>#N/A</v>
      </c>
      <c r="K366" s="68" t="e">
        <f>IF(C366&lt;&gt;" ",(IF($B$26="No",0,(10.4394*(((1/$B$27*$C366)^1.852)/(($B$59^1.852)*(VLOOKUP($B$29,'Hidden Data'!$A$4:$E$17,(IF($B$30="SCH 40",3,IF($B$30="SCH 80",4,5))))^4.8655))*($B$28/3)))))," ")</f>
        <v>#N/A</v>
      </c>
      <c r="L366" s="67" t="e">
        <f t="shared" si="286"/>
        <v>#N/A</v>
      </c>
      <c r="M366" s="67" t="e">
        <f t="shared" si="287"/>
        <v>#N/A</v>
      </c>
      <c r="N366" s="69">
        <f>IF($B$48="Low Pressure Pipe",(IF($C366&lt;&gt;" ",($B$50*$AC$564)," ")),IF($B$48="Spider Valve",(IF($C366&lt;&gt;" ",(($B$60*(PI()/4*'Spider Valve Sizing'!$B$10^2)/144*SQRT(2*32.2*$B$49))*448.83)/(('Spider Valve Sizing'!$B$10^2*19.64*$B$60*SQRT($B$49))/'Spider Valve Sizing'!$B$25)," ")),IF(AND(OR($B$48="Non-Pressurized",$B$48="force main")=TRUE,$C$49="yes"),$F$49,NA())))</f>
        <v>30</v>
      </c>
      <c r="O366" s="68" t="e">
        <f t="shared" si="288"/>
        <v>#N/A</v>
      </c>
      <c r="P366" s="68" t="e">
        <f>IF($C366&lt;&gt;" ",IF($A$34="",0,(10.4394*((($C366*$D$34/100)^1.852)/(($B$59^1.852)*(VLOOKUP($B$34,'Hidden Data'!$A$4:$E$17,(IF($B$18="SCH 40",3,IF($B$18="SCH 80",4,5))))^4.8655))*'Hidden Data'!$E$118)))," ")</f>
        <v>#N/A</v>
      </c>
      <c r="Q366" s="68" t="e">
        <f>IF($C366&lt;&gt;" ",IF($A$35="",0,(10.4394*((($C366*$D$35/100)^1.852)/(($B$59^1.852)*(VLOOKUP($B$35,'Hidden Data'!$A$4:$E$17,(IF($B$18="SCH 40",3,IF($B$18="SCH 80",4,5))))^4.8655))*'Hidden Data'!$E$119)))," ")</f>
        <v>#N/A</v>
      </c>
      <c r="R366" s="68" t="e">
        <f>IF($C366&lt;&gt;" ",IF($A$36="",0,(10.4394*((($C366*$D$36/100)^1.852)/(($B$59^1.852)*(VLOOKUP($B$36,'Hidden Data'!$A$4:$E$17,(IF($B$18="SCH 40",3,IF($B$18="SCH 80",4,5))))^4.8655))*'Hidden Data'!$E$120)))," ")</f>
        <v>#N/A</v>
      </c>
      <c r="S366" s="68" t="e">
        <f>IF($C366&lt;&gt;" ",IF($A$37="",0,(10.4394*((($C366*$D$37/100)^1.852)/(($B$59^1.852)*(VLOOKUP($B$37,'Hidden Data'!$A$4:$E$17,(IF($B$18="SCH 40",3,IF($B$18="SCH 80",4,5))))^4.8655))*'Hidden Data'!$E$121)))," ")</f>
        <v>#N/A</v>
      </c>
      <c r="T366" s="68" t="e">
        <f>IF($C366&lt;&gt;" ",IF($A$38="",0,(10.4394*((($C366*$D$38/100)^1.852)/(($B$59^1.852)*(VLOOKUP($B$38,'Hidden Data'!$A$4:$E$17,(IF($B$18="SCH 40",3,IF($B$18="SCH 80",4,5))))^4.8655))*'Hidden Data'!$E$122)))," ")</f>
        <v>#N/A</v>
      </c>
      <c r="U366" s="67" t="e">
        <f t="shared" si="289"/>
        <v>#N/A</v>
      </c>
      <c r="V366" s="175" t="e">
        <f t="shared" si="290"/>
        <v>#N/A</v>
      </c>
      <c r="W366" s="175" t="e">
        <f t="shared" si="291"/>
        <v>#N/A</v>
      </c>
      <c r="Z366" s="141" t="e">
        <f t="shared" si="292"/>
        <v>#N/A</v>
      </c>
      <c r="AA366" s="141" t="e">
        <f t="shared" si="293"/>
        <v>#N/A</v>
      </c>
      <c r="AB366" s="153" t="e">
        <f t="shared" si="294"/>
        <v>#N/A</v>
      </c>
      <c r="AC366" s="154" t="e">
        <f t="shared" si="295"/>
        <v>#N/A</v>
      </c>
      <c r="AD366" s="164" t="e">
        <f t="shared" si="296"/>
        <v>#N/A</v>
      </c>
      <c r="AE366" s="165" t="e">
        <f t="shared" si="297"/>
        <v>#N/A</v>
      </c>
      <c r="AF366" s="154" t="e">
        <f t="shared" si="298"/>
        <v>#N/A</v>
      </c>
      <c r="AG366" s="154" t="e">
        <f t="shared" si="299"/>
        <v>#N/A</v>
      </c>
      <c r="AH366" s="164" t="e">
        <f t="shared" si="300"/>
        <v>#N/A</v>
      </c>
      <c r="AI366" s="165" t="e">
        <f t="shared" si="301"/>
        <v>#N/A</v>
      </c>
      <c r="AJ366" s="154" t="e">
        <f t="shared" si="302"/>
        <v>#N/A</v>
      </c>
      <c r="AK366" s="154" t="e">
        <f t="shared" si="303"/>
        <v>#N/A</v>
      </c>
      <c r="AL366" s="164" t="e">
        <f t="shared" si="304"/>
        <v>#N/A</v>
      </c>
      <c r="AM366" s="165" t="e">
        <f t="shared" si="305"/>
        <v>#N/A</v>
      </c>
      <c r="AN366" s="154" t="e">
        <f t="shared" si="306"/>
        <v>#N/A</v>
      </c>
      <c r="AO366" s="155" t="e">
        <f t="shared" si="307"/>
        <v>#N/A</v>
      </c>
      <c r="AP366" s="153" t="e">
        <f t="shared" si="308"/>
        <v>#N/A</v>
      </c>
      <c r="AQ366" s="154" t="e">
        <f t="shared" si="309"/>
        <v>#N/A</v>
      </c>
      <c r="AR366" s="164" t="e">
        <f t="shared" si="310"/>
        <v>#N/A</v>
      </c>
      <c r="AS366" s="165" t="e">
        <f t="shared" si="311"/>
        <v>#N/A</v>
      </c>
      <c r="AT366" s="154" t="e">
        <f t="shared" si="312"/>
        <v>#N/A</v>
      </c>
      <c r="AU366" s="154" t="e">
        <f t="shared" si="313"/>
        <v>#N/A</v>
      </c>
      <c r="AV366" s="164" t="e">
        <f t="shared" si="314"/>
        <v>#N/A</v>
      </c>
      <c r="AW366" s="165" t="e">
        <f t="shared" si="315"/>
        <v>#N/A</v>
      </c>
      <c r="AX366" s="154" t="e">
        <f t="shared" si="316"/>
        <v>#N/A</v>
      </c>
      <c r="AY366" s="154" t="e">
        <f t="shared" si="317"/>
        <v>#N/A</v>
      </c>
      <c r="AZ366" s="164" t="e">
        <f t="shared" si="318"/>
        <v>#N/A</v>
      </c>
      <c r="BA366" s="165" t="e">
        <f t="shared" si="319"/>
        <v>#N/A</v>
      </c>
      <c r="BB366" s="154" t="e">
        <f t="shared" si="320"/>
        <v>#N/A</v>
      </c>
      <c r="BC366" s="155" t="e">
        <f t="shared" si="321"/>
        <v>#N/A</v>
      </c>
      <c r="BD366" s="153" t="e">
        <f t="shared" si="322"/>
        <v>#N/A</v>
      </c>
      <c r="BE366" s="154" t="e">
        <f t="shared" si="323"/>
        <v>#N/A</v>
      </c>
      <c r="BF366" s="164" t="e">
        <f t="shared" si="324"/>
        <v>#N/A</v>
      </c>
      <c r="BG366" s="165" t="e">
        <f t="shared" si="325"/>
        <v>#N/A</v>
      </c>
      <c r="BH366" s="154" t="e">
        <f t="shared" si="326"/>
        <v>#N/A</v>
      </c>
      <c r="BI366" s="154" t="e">
        <f t="shared" si="327"/>
        <v>#N/A</v>
      </c>
      <c r="BJ366" s="164" t="e">
        <f t="shared" si="328"/>
        <v>#N/A</v>
      </c>
      <c r="BK366" s="165" t="e">
        <f t="shared" si="329"/>
        <v>#N/A</v>
      </c>
      <c r="BL366" s="154" t="e">
        <f t="shared" si="330"/>
        <v>#N/A</v>
      </c>
      <c r="BM366" s="154" t="e">
        <f t="shared" si="331"/>
        <v>#N/A</v>
      </c>
      <c r="BN366" s="164" t="e">
        <f t="shared" si="332"/>
        <v>#N/A</v>
      </c>
      <c r="BO366" s="165" t="e">
        <f t="shared" si="333"/>
        <v>#N/A</v>
      </c>
      <c r="BP366" s="154" t="e">
        <f t="shared" si="334"/>
        <v>#N/A</v>
      </c>
      <c r="BQ366" s="155" t="e">
        <f t="shared" si="335"/>
        <v>#N/A</v>
      </c>
      <c r="BR366" s="153" t="e">
        <f t="shared" si="336"/>
        <v>#N/A</v>
      </c>
      <c r="BS366" s="154" t="e">
        <f t="shared" si="337"/>
        <v>#N/A</v>
      </c>
      <c r="BT366" s="164" t="e">
        <f t="shared" si="338"/>
        <v>#N/A</v>
      </c>
      <c r="BU366" s="165" t="e">
        <f t="shared" si="339"/>
        <v>#N/A</v>
      </c>
      <c r="BV366" s="154" t="e">
        <f t="shared" si="340"/>
        <v>#N/A</v>
      </c>
      <c r="BW366" s="154" t="e">
        <f t="shared" si="341"/>
        <v>#N/A</v>
      </c>
      <c r="BX366" s="164" t="e">
        <f t="shared" si="342"/>
        <v>#N/A</v>
      </c>
      <c r="BY366" s="165" t="e">
        <f t="shared" si="343"/>
        <v>#N/A</v>
      </c>
      <c r="BZ366" s="154" t="e">
        <f t="shared" si="344"/>
        <v>#N/A</v>
      </c>
      <c r="CA366" s="154" t="e">
        <f t="shared" si="345"/>
        <v>#N/A</v>
      </c>
      <c r="CB366" s="164" t="e">
        <f t="shared" si="346"/>
        <v>#N/A</v>
      </c>
      <c r="CC366" s="165" t="e">
        <f t="shared" si="347"/>
        <v>#N/A</v>
      </c>
      <c r="CD366" s="154" t="e">
        <f t="shared" si="348"/>
        <v>#N/A</v>
      </c>
      <c r="CE366" s="155" t="e">
        <f t="shared" si="349"/>
        <v>#N/A</v>
      </c>
    </row>
    <row r="367" spans="2:83" s="59" customFormat="1" hidden="1" x14ac:dyDescent="0.2">
      <c r="B367" s="59" t="e">
        <f t="shared" si="284"/>
        <v>#N/A</v>
      </c>
      <c r="C367" s="67" t="e">
        <f t="shared" si="282"/>
        <v>#N/A</v>
      </c>
      <c r="D367" s="67"/>
      <c r="E367" s="67" t="e">
        <f>IF(C367&lt;&gt;" ",$B$9, " ")</f>
        <v>#N/A</v>
      </c>
      <c r="F367" s="68" t="e">
        <f>IF(C367&lt;&gt;" ",((10.4394*(($C367^1.852)/(($B$59^1.852)*(VLOOKUP($B$17,'Hidden Data'!$A$4:$E$17,(IF($B$18="SCH 40",3,IF($B$18="SCH 80",4,5))))^4.8655))*$B$16))+IF($B$15&lt;2,0,(10.4394*((($C$19/100*$C367)^1.852)/(($B$59^1.852)*(VLOOKUP($B$20,'Hidden Data'!$A$4:$E$17,(IF($B$21="SCH 40",3,IF($B$21="SCH 80",4,5))))^4.8655))*$B$19)))+IF($B$15&lt;3,0,(10.4394*((($C$22/100*$C367)^1.852)/(($B$59^1.852)*(VLOOKUP($B$23,'Hidden Data'!$A$4:$E$17,(IF($B$24="SCH 40",3,IF($B$24="SCH 80",4,5))))^4.8655))*$B$22)))+K367+L367+M367+P367+Q367+R367+S367+T367)*(1+$B$42/100), " ")</f>
        <v>#N/A</v>
      </c>
      <c r="G367" s="68" t="e">
        <f t="shared" si="283"/>
        <v>#N/A</v>
      </c>
      <c r="H367" s="68"/>
      <c r="I367" s="68" t="e">
        <f t="shared" si="285"/>
        <v>#N/A</v>
      </c>
      <c r="J367" s="68" t="e">
        <f>IF(C367&lt;&gt;" ",IF($B$48="Spider Valve",($C367/448.83*(('Spider Valve Sizing'!$B$10^2*19.64*$B$60*SQRT($B$49))/'Spider Valve Sizing'!$B$25))^2/(2*$B$60^2*(PI()/4*('Spider Valve Sizing'!$B$10/12)^2)^2*32.2),0)," ")</f>
        <v>#N/A</v>
      </c>
      <c r="K367" s="68" t="e">
        <f>IF(C367&lt;&gt;" ",(IF($B$26="No",0,(10.4394*(((1/$B$27*$C367)^1.852)/(($B$59^1.852)*(VLOOKUP($B$29,'Hidden Data'!$A$4:$E$17,(IF($B$30="SCH 40",3,IF($B$30="SCH 80",4,5))))^4.8655))*($B$28/3)))))," ")</f>
        <v>#N/A</v>
      </c>
      <c r="L367" s="67" t="e">
        <f t="shared" si="286"/>
        <v>#N/A</v>
      </c>
      <c r="M367" s="67" t="e">
        <f t="shared" si="287"/>
        <v>#N/A</v>
      </c>
      <c r="N367" s="69">
        <f>IF($B$48="Low Pressure Pipe",(IF($C367&lt;&gt;" ",($B$50*$AC$564)," ")),IF($B$48="Spider Valve",(IF($C367&lt;&gt;" ",(($B$60*(PI()/4*'Spider Valve Sizing'!$B$10^2)/144*SQRT(2*32.2*$B$49))*448.83)/(('Spider Valve Sizing'!$B$10^2*19.64*$B$60*SQRT($B$49))/'Spider Valve Sizing'!$B$25)," ")),IF(AND(OR($B$48="Non-Pressurized",$B$48="force main")=TRUE,$C$49="yes"),$F$49,NA())))</f>
        <v>30</v>
      </c>
      <c r="O367" s="68" t="e">
        <f t="shared" si="288"/>
        <v>#N/A</v>
      </c>
      <c r="P367" s="68" t="e">
        <f>IF($C367&lt;&gt;" ",IF($A$34="",0,(10.4394*((($C367*$D$34/100)^1.852)/(($B$59^1.852)*(VLOOKUP($B$34,'Hidden Data'!$A$4:$E$17,(IF($B$18="SCH 40",3,IF($B$18="SCH 80",4,5))))^4.8655))*'Hidden Data'!$E$118)))," ")</f>
        <v>#N/A</v>
      </c>
      <c r="Q367" s="68" t="e">
        <f>IF($C367&lt;&gt;" ",IF($A$35="",0,(10.4394*((($C367*$D$35/100)^1.852)/(($B$59^1.852)*(VLOOKUP($B$35,'Hidden Data'!$A$4:$E$17,(IF($B$18="SCH 40",3,IF($B$18="SCH 80",4,5))))^4.8655))*'Hidden Data'!$E$119)))," ")</f>
        <v>#N/A</v>
      </c>
      <c r="R367" s="68" t="e">
        <f>IF($C367&lt;&gt;" ",IF($A$36="",0,(10.4394*((($C367*$D$36/100)^1.852)/(($B$59^1.852)*(VLOOKUP($B$36,'Hidden Data'!$A$4:$E$17,(IF($B$18="SCH 40",3,IF($B$18="SCH 80",4,5))))^4.8655))*'Hidden Data'!$E$120)))," ")</f>
        <v>#N/A</v>
      </c>
      <c r="S367" s="68" t="e">
        <f>IF($C367&lt;&gt;" ",IF($A$37="",0,(10.4394*((($C367*$D$37/100)^1.852)/(($B$59^1.852)*(VLOOKUP($B$37,'Hidden Data'!$A$4:$E$17,(IF($B$18="SCH 40",3,IF($B$18="SCH 80",4,5))))^4.8655))*'Hidden Data'!$E$121)))," ")</f>
        <v>#N/A</v>
      </c>
      <c r="T367" s="68" t="e">
        <f>IF($C367&lt;&gt;" ",IF($A$38="",0,(10.4394*((($C367*$D$38/100)^1.852)/(($B$59^1.852)*(VLOOKUP($B$38,'Hidden Data'!$A$4:$E$17,(IF($B$18="SCH 40",3,IF($B$18="SCH 80",4,5))))^4.8655))*'Hidden Data'!$E$122)))," ")</f>
        <v>#N/A</v>
      </c>
      <c r="U367" s="67" t="e">
        <f t="shared" si="289"/>
        <v>#N/A</v>
      </c>
      <c r="V367" s="175" t="e">
        <f t="shared" si="290"/>
        <v>#N/A</v>
      </c>
      <c r="W367" s="175" t="e">
        <f t="shared" si="291"/>
        <v>#N/A</v>
      </c>
      <c r="Z367" s="141" t="e">
        <f t="shared" si="292"/>
        <v>#N/A</v>
      </c>
      <c r="AA367" s="141" t="e">
        <f t="shared" si="293"/>
        <v>#N/A</v>
      </c>
      <c r="AB367" s="153" t="e">
        <f t="shared" si="294"/>
        <v>#N/A</v>
      </c>
      <c r="AC367" s="154" t="e">
        <f t="shared" si="295"/>
        <v>#N/A</v>
      </c>
      <c r="AD367" s="164" t="e">
        <f t="shared" si="296"/>
        <v>#N/A</v>
      </c>
      <c r="AE367" s="165" t="e">
        <f t="shared" si="297"/>
        <v>#N/A</v>
      </c>
      <c r="AF367" s="154" t="e">
        <f t="shared" si="298"/>
        <v>#N/A</v>
      </c>
      <c r="AG367" s="154" t="e">
        <f t="shared" si="299"/>
        <v>#N/A</v>
      </c>
      <c r="AH367" s="164" t="e">
        <f t="shared" si="300"/>
        <v>#N/A</v>
      </c>
      <c r="AI367" s="165" t="e">
        <f t="shared" si="301"/>
        <v>#N/A</v>
      </c>
      <c r="AJ367" s="154" t="e">
        <f t="shared" si="302"/>
        <v>#N/A</v>
      </c>
      <c r="AK367" s="154" t="e">
        <f t="shared" si="303"/>
        <v>#N/A</v>
      </c>
      <c r="AL367" s="164" t="e">
        <f t="shared" si="304"/>
        <v>#N/A</v>
      </c>
      <c r="AM367" s="165" t="e">
        <f t="shared" si="305"/>
        <v>#N/A</v>
      </c>
      <c r="AN367" s="154" t="e">
        <f t="shared" si="306"/>
        <v>#N/A</v>
      </c>
      <c r="AO367" s="155" t="e">
        <f t="shared" si="307"/>
        <v>#N/A</v>
      </c>
      <c r="AP367" s="153" t="e">
        <f t="shared" si="308"/>
        <v>#N/A</v>
      </c>
      <c r="AQ367" s="154" t="e">
        <f t="shared" si="309"/>
        <v>#N/A</v>
      </c>
      <c r="AR367" s="164" t="e">
        <f t="shared" si="310"/>
        <v>#N/A</v>
      </c>
      <c r="AS367" s="165" t="e">
        <f t="shared" si="311"/>
        <v>#N/A</v>
      </c>
      <c r="AT367" s="154" t="e">
        <f t="shared" si="312"/>
        <v>#N/A</v>
      </c>
      <c r="AU367" s="154" t="e">
        <f t="shared" si="313"/>
        <v>#N/A</v>
      </c>
      <c r="AV367" s="164" t="e">
        <f t="shared" si="314"/>
        <v>#N/A</v>
      </c>
      <c r="AW367" s="165" t="e">
        <f t="shared" si="315"/>
        <v>#N/A</v>
      </c>
      <c r="AX367" s="154" t="e">
        <f t="shared" si="316"/>
        <v>#N/A</v>
      </c>
      <c r="AY367" s="154" t="e">
        <f t="shared" si="317"/>
        <v>#N/A</v>
      </c>
      <c r="AZ367" s="164" t="e">
        <f t="shared" si="318"/>
        <v>#N/A</v>
      </c>
      <c r="BA367" s="165" t="e">
        <f t="shared" si="319"/>
        <v>#N/A</v>
      </c>
      <c r="BB367" s="154" t="e">
        <f t="shared" si="320"/>
        <v>#N/A</v>
      </c>
      <c r="BC367" s="155" t="e">
        <f t="shared" si="321"/>
        <v>#N/A</v>
      </c>
      <c r="BD367" s="153" t="e">
        <f t="shared" si="322"/>
        <v>#N/A</v>
      </c>
      <c r="BE367" s="154" t="e">
        <f t="shared" si="323"/>
        <v>#N/A</v>
      </c>
      <c r="BF367" s="164" t="e">
        <f t="shared" si="324"/>
        <v>#N/A</v>
      </c>
      <c r="BG367" s="165" t="e">
        <f t="shared" si="325"/>
        <v>#N/A</v>
      </c>
      <c r="BH367" s="154" t="e">
        <f t="shared" si="326"/>
        <v>#N/A</v>
      </c>
      <c r="BI367" s="154" t="e">
        <f t="shared" si="327"/>
        <v>#N/A</v>
      </c>
      <c r="BJ367" s="164" t="e">
        <f t="shared" si="328"/>
        <v>#N/A</v>
      </c>
      <c r="BK367" s="165" t="e">
        <f t="shared" si="329"/>
        <v>#N/A</v>
      </c>
      <c r="BL367" s="154" t="e">
        <f t="shared" si="330"/>
        <v>#N/A</v>
      </c>
      <c r="BM367" s="154" t="e">
        <f t="shared" si="331"/>
        <v>#N/A</v>
      </c>
      <c r="BN367" s="164" t="e">
        <f t="shared" si="332"/>
        <v>#N/A</v>
      </c>
      <c r="BO367" s="165" t="e">
        <f t="shared" si="333"/>
        <v>#N/A</v>
      </c>
      <c r="BP367" s="154" t="e">
        <f t="shared" si="334"/>
        <v>#N/A</v>
      </c>
      <c r="BQ367" s="155" t="e">
        <f t="shared" si="335"/>
        <v>#N/A</v>
      </c>
      <c r="BR367" s="153" t="e">
        <f t="shared" si="336"/>
        <v>#N/A</v>
      </c>
      <c r="BS367" s="154" t="e">
        <f t="shared" si="337"/>
        <v>#N/A</v>
      </c>
      <c r="BT367" s="164" t="e">
        <f t="shared" si="338"/>
        <v>#N/A</v>
      </c>
      <c r="BU367" s="165" t="e">
        <f t="shared" si="339"/>
        <v>#N/A</v>
      </c>
      <c r="BV367" s="154" t="e">
        <f t="shared" si="340"/>
        <v>#N/A</v>
      </c>
      <c r="BW367" s="154" t="e">
        <f t="shared" si="341"/>
        <v>#N/A</v>
      </c>
      <c r="BX367" s="164" t="e">
        <f t="shared" si="342"/>
        <v>#N/A</v>
      </c>
      <c r="BY367" s="165" t="e">
        <f t="shared" si="343"/>
        <v>#N/A</v>
      </c>
      <c r="BZ367" s="154" t="e">
        <f t="shared" si="344"/>
        <v>#N/A</v>
      </c>
      <c r="CA367" s="154" t="e">
        <f t="shared" si="345"/>
        <v>#N/A</v>
      </c>
      <c r="CB367" s="164" t="e">
        <f t="shared" si="346"/>
        <v>#N/A</v>
      </c>
      <c r="CC367" s="165" t="e">
        <f t="shared" si="347"/>
        <v>#N/A</v>
      </c>
      <c r="CD367" s="154" t="e">
        <f t="shared" si="348"/>
        <v>#N/A</v>
      </c>
      <c r="CE367" s="155" t="e">
        <f t="shared" si="349"/>
        <v>#N/A</v>
      </c>
    </row>
    <row r="368" spans="2:83" s="59" customFormat="1" hidden="1" x14ac:dyDescent="0.2">
      <c r="B368" s="59" t="e">
        <f t="shared" si="284"/>
        <v>#N/A</v>
      </c>
      <c r="C368" s="67" t="e">
        <f t="shared" si="282"/>
        <v>#N/A</v>
      </c>
      <c r="D368" s="67"/>
      <c r="E368" s="67" t="e">
        <f>IF(C368&lt;&gt;" ",$B$9, " ")</f>
        <v>#N/A</v>
      </c>
      <c r="F368" s="68" t="e">
        <f>IF(C368&lt;&gt;" ",((10.4394*(($C368^1.852)/(($B$59^1.852)*(VLOOKUP($B$17,'Hidden Data'!$A$4:$E$17,(IF($B$18="SCH 40",3,IF($B$18="SCH 80",4,5))))^4.8655))*$B$16))+IF($B$15&lt;2,0,(10.4394*((($C$19/100*$C368)^1.852)/(($B$59^1.852)*(VLOOKUP($B$20,'Hidden Data'!$A$4:$E$17,(IF($B$21="SCH 40",3,IF($B$21="SCH 80",4,5))))^4.8655))*$B$19)))+IF($B$15&lt;3,0,(10.4394*((($C$22/100*$C368)^1.852)/(($B$59^1.852)*(VLOOKUP($B$23,'Hidden Data'!$A$4:$E$17,(IF($B$24="SCH 40",3,IF($B$24="SCH 80",4,5))))^4.8655))*$B$22)))+K368+L368+M368+P368+Q368+R368+S368+T368)*(1+$B$42/100), " ")</f>
        <v>#N/A</v>
      </c>
      <c r="G368" s="68" t="e">
        <f t="shared" si="283"/>
        <v>#N/A</v>
      </c>
      <c r="H368" s="68"/>
      <c r="I368" s="68" t="e">
        <f t="shared" si="285"/>
        <v>#N/A</v>
      </c>
      <c r="J368" s="68" t="e">
        <f>IF(C368&lt;&gt;" ",IF($B$48="Spider Valve",($C368/448.83*(('Spider Valve Sizing'!$B$10^2*19.64*$B$60*SQRT($B$49))/'Spider Valve Sizing'!$B$25))^2/(2*$B$60^2*(PI()/4*('Spider Valve Sizing'!$B$10/12)^2)^2*32.2),0)," ")</f>
        <v>#N/A</v>
      </c>
      <c r="K368" s="68" t="e">
        <f>IF(C368&lt;&gt;" ",(IF($B$26="No",0,(10.4394*(((1/$B$27*$C368)^1.852)/(($B$59^1.852)*(VLOOKUP($B$29,'Hidden Data'!$A$4:$E$17,(IF($B$30="SCH 40",3,IF($B$30="SCH 80",4,5))))^4.8655))*($B$28/3)))))," ")</f>
        <v>#N/A</v>
      </c>
      <c r="L368" s="67" t="e">
        <f t="shared" si="286"/>
        <v>#N/A</v>
      </c>
      <c r="M368" s="67" t="e">
        <f t="shared" si="287"/>
        <v>#N/A</v>
      </c>
      <c r="N368" s="69">
        <f>IF($B$48="Low Pressure Pipe",(IF($C368&lt;&gt;" ",($B$50*$AC$564)," ")),IF($B$48="Spider Valve",(IF($C368&lt;&gt;" ",(($B$60*(PI()/4*'Spider Valve Sizing'!$B$10^2)/144*SQRT(2*32.2*$B$49))*448.83)/(('Spider Valve Sizing'!$B$10^2*19.64*$B$60*SQRT($B$49))/'Spider Valve Sizing'!$B$25)," ")),IF(AND(OR($B$48="Non-Pressurized",$B$48="force main")=TRUE,$C$49="yes"),$F$49,NA())))</f>
        <v>30</v>
      </c>
      <c r="O368" s="68" t="e">
        <f t="shared" si="288"/>
        <v>#N/A</v>
      </c>
      <c r="P368" s="68" t="e">
        <f>IF($C368&lt;&gt;" ",IF($A$34="",0,(10.4394*((($C368*$D$34/100)^1.852)/(($B$59^1.852)*(VLOOKUP($B$34,'Hidden Data'!$A$4:$E$17,(IF($B$18="SCH 40",3,IF($B$18="SCH 80",4,5))))^4.8655))*'Hidden Data'!$E$118)))," ")</f>
        <v>#N/A</v>
      </c>
      <c r="Q368" s="68" t="e">
        <f>IF($C368&lt;&gt;" ",IF($A$35="",0,(10.4394*((($C368*$D$35/100)^1.852)/(($B$59^1.852)*(VLOOKUP($B$35,'Hidden Data'!$A$4:$E$17,(IF($B$18="SCH 40",3,IF($B$18="SCH 80",4,5))))^4.8655))*'Hidden Data'!$E$119)))," ")</f>
        <v>#N/A</v>
      </c>
      <c r="R368" s="68" t="e">
        <f>IF($C368&lt;&gt;" ",IF($A$36="",0,(10.4394*((($C368*$D$36/100)^1.852)/(($B$59^1.852)*(VLOOKUP($B$36,'Hidden Data'!$A$4:$E$17,(IF($B$18="SCH 40",3,IF($B$18="SCH 80",4,5))))^4.8655))*'Hidden Data'!$E$120)))," ")</f>
        <v>#N/A</v>
      </c>
      <c r="S368" s="68" t="e">
        <f>IF($C368&lt;&gt;" ",IF($A$37="",0,(10.4394*((($C368*$D$37/100)^1.852)/(($B$59^1.852)*(VLOOKUP($B$37,'Hidden Data'!$A$4:$E$17,(IF($B$18="SCH 40",3,IF($B$18="SCH 80",4,5))))^4.8655))*'Hidden Data'!$E$121)))," ")</f>
        <v>#N/A</v>
      </c>
      <c r="T368" s="68" t="e">
        <f>IF($C368&lt;&gt;" ",IF($A$38="",0,(10.4394*((($C368*$D$38/100)^1.852)/(($B$59^1.852)*(VLOOKUP($B$38,'Hidden Data'!$A$4:$E$17,(IF($B$18="SCH 40",3,IF($B$18="SCH 80",4,5))))^4.8655))*'Hidden Data'!$E$122)))," ")</f>
        <v>#N/A</v>
      </c>
      <c r="U368" s="67" t="e">
        <f t="shared" si="289"/>
        <v>#N/A</v>
      </c>
      <c r="V368" s="175" t="e">
        <f t="shared" si="290"/>
        <v>#N/A</v>
      </c>
      <c r="W368" s="175" t="e">
        <f t="shared" si="291"/>
        <v>#N/A</v>
      </c>
      <c r="Z368" s="141" t="e">
        <f t="shared" si="292"/>
        <v>#N/A</v>
      </c>
      <c r="AA368" s="141" t="e">
        <f t="shared" si="293"/>
        <v>#N/A</v>
      </c>
      <c r="AB368" s="153" t="e">
        <f t="shared" si="294"/>
        <v>#N/A</v>
      </c>
      <c r="AC368" s="154" t="e">
        <f t="shared" si="295"/>
        <v>#N/A</v>
      </c>
      <c r="AD368" s="164" t="e">
        <f t="shared" si="296"/>
        <v>#N/A</v>
      </c>
      <c r="AE368" s="165" t="e">
        <f t="shared" si="297"/>
        <v>#N/A</v>
      </c>
      <c r="AF368" s="154" t="e">
        <f t="shared" si="298"/>
        <v>#N/A</v>
      </c>
      <c r="AG368" s="154" t="e">
        <f t="shared" si="299"/>
        <v>#N/A</v>
      </c>
      <c r="AH368" s="164" t="e">
        <f t="shared" si="300"/>
        <v>#N/A</v>
      </c>
      <c r="AI368" s="165" t="e">
        <f t="shared" si="301"/>
        <v>#N/A</v>
      </c>
      <c r="AJ368" s="154" t="e">
        <f t="shared" si="302"/>
        <v>#N/A</v>
      </c>
      <c r="AK368" s="154" t="e">
        <f t="shared" si="303"/>
        <v>#N/A</v>
      </c>
      <c r="AL368" s="164" t="e">
        <f t="shared" si="304"/>
        <v>#N/A</v>
      </c>
      <c r="AM368" s="165" t="e">
        <f t="shared" si="305"/>
        <v>#N/A</v>
      </c>
      <c r="AN368" s="154" t="e">
        <f t="shared" si="306"/>
        <v>#N/A</v>
      </c>
      <c r="AO368" s="155" t="e">
        <f t="shared" si="307"/>
        <v>#N/A</v>
      </c>
      <c r="AP368" s="153" t="e">
        <f t="shared" si="308"/>
        <v>#N/A</v>
      </c>
      <c r="AQ368" s="154" t="e">
        <f t="shared" si="309"/>
        <v>#N/A</v>
      </c>
      <c r="AR368" s="164" t="e">
        <f t="shared" si="310"/>
        <v>#N/A</v>
      </c>
      <c r="AS368" s="165" t="e">
        <f t="shared" si="311"/>
        <v>#N/A</v>
      </c>
      <c r="AT368" s="154" t="e">
        <f t="shared" si="312"/>
        <v>#N/A</v>
      </c>
      <c r="AU368" s="154" t="e">
        <f t="shared" si="313"/>
        <v>#N/A</v>
      </c>
      <c r="AV368" s="164" t="e">
        <f t="shared" si="314"/>
        <v>#N/A</v>
      </c>
      <c r="AW368" s="165" t="e">
        <f t="shared" si="315"/>
        <v>#N/A</v>
      </c>
      <c r="AX368" s="154" t="e">
        <f t="shared" si="316"/>
        <v>#N/A</v>
      </c>
      <c r="AY368" s="154" t="e">
        <f t="shared" si="317"/>
        <v>#N/A</v>
      </c>
      <c r="AZ368" s="164" t="e">
        <f t="shared" si="318"/>
        <v>#N/A</v>
      </c>
      <c r="BA368" s="165" t="e">
        <f t="shared" si="319"/>
        <v>#N/A</v>
      </c>
      <c r="BB368" s="154" t="e">
        <f t="shared" si="320"/>
        <v>#N/A</v>
      </c>
      <c r="BC368" s="155" t="e">
        <f t="shared" si="321"/>
        <v>#N/A</v>
      </c>
      <c r="BD368" s="153" t="e">
        <f t="shared" si="322"/>
        <v>#N/A</v>
      </c>
      <c r="BE368" s="154" t="e">
        <f t="shared" si="323"/>
        <v>#N/A</v>
      </c>
      <c r="BF368" s="164" t="e">
        <f t="shared" si="324"/>
        <v>#N/A</v>
      </c>
      <c r="BG368" s="165" t="e">
        <f t="shared" si="325"/>
        <v>#N/A</v>
      </c>
      <c r="BH368" s="154" t="e">
        <f t="shared" si="326"/>
        <v>#N/A</v>
      </c>
      <c r="BI368" s="154" t="e">
        <f t="shared" si="327"/>
        <v>#N/A</v>
      </c>
      <c r="BJ368" s="164" t="e">
        <f t="shared" si="328"/>
        <v>#N/A</v>
      </c>
      <c r="BK368" s="165" t="e">
        <f t="shared" si="329"/>
        <v>#N/A</v>
      </c>
      <c r="BL368" s="154" t="e">
        <f t="shared" si="330"/>
        <v>#N/A</v>
      </c>
      <c r="BM368" s="154" t="e">
        <f t="shared" si="331"/>
        <v>#N/A</v>
      </c>
      <c r="BN368" s="164" t="e">
        <f t="shared" si="332"/>
        <v>#N/A</v>
      </c>
      <c r="BO368" s="165" t="e">
        <f t="shared" si="333"/>
        <v>#N/A</v>
      </c>
      <c r="BP368" s="154" t="e">
        <f t="shared" si="334"/>
        <v>#N/A</v>
      </c>
      <c r="BQ368" s="155" t="e">
        <f t="shared" si="335"/>
        <v>#N/A</v>
      </c>
      <c r="BR368" s="153" t="e">
        <f t="shared" si="336"/>
        <v>#N/A</v>
      </c>
      <c r="BS368" s="154" t="e">
        <f t="shared" si="337"/>
        <v>#N/A</v>
      </c>
      <c r="BT368" s="164" t="e">
        <f t="shared" si="338"/>
        <v>#N/A</v>
      </c>
      <c r="BU368" s="165" t="e">
        <f t="shared" si="339"/>
        <v>#N/A</v>
      </c>
      <c r="BV368" s="154" t="e">
        <f t="shared" si="340"/>
        <v>#N/A</v>
      </c>
      <c r="BW368" s="154" t="e">
        <f t="shared" si="341"/>
        <v>#N/A</v>
      </c>
      <c r="BX368" s="164" t="e">
        <f t="shared" si="342"/>
        <v>#N/A</v>
      </c>
      <c r="BY368" s="165" t="e">
        <f t="shared" si="343"/>
        <v>#N/A</v>
      </c>
      <c r="BZ368" s="154" t="e">
        <f t="shared" si="344"/>
        <v>#N/A</v>
      </c>
      <c r="CA368" s="154" t="e">
        <f t="shared" si="345"/>
        <v>#N/A</v>
      </c>
      <c r="CB368" s="164" t="e">
        <f t="shared" si="346"/>
        <v>#N/A</v>
      </c>
      <c r="CC368" s="165" t="e">
        <f t="shared" si="347"/>
        <v>#N/A</v>
      </c>
      <c r="CD368" s="154" t="e">
        <f t="shared" si="348"/>
        <v>#N/A</v>
      </c>
      <c r="CE368" s="155" t="e">
        <f t="shared" si="349"/>
        <v>#N/A</v>
      </c>
    </row>
    <row r="369" spans="2:83" s="59" customFormat="1" hidden="1" x14ac:dyDescent="0.2">
      <c r="B369" s="59" t="e">
        <f t="shared" si="284"/>
        <v>#N/A</v>
      </c>
      <c r="C369" s="67" t="e">
        <f t="shared" si="282"/>
        <v>#N/A</v>
      </c>
      <c r="D369" s="67"/>
      <c r="E369" s="67" t="e">
        <f>IF(C369&lt;&gt;" ",$B$9, " ")</f>
        <v>#N/A</v>
      </c>
      <c r="F369" s="68" t="e">
        <f>IF(C369&lt;&gt;" ",((10.4394*(($C369^1.852)/(($B$59^1.852)*(VLOOKUP($B$17,'Hidden Data'!$A$4:$E$17,(IF($B$18="SCH 40",3,IF($B$18="SCH 80",4,5))))^4.8655))*$B$16))+IF($B$15&lt;2,0,(10.4394*((($C$19/100*$C369)^1.852)/(($B$59^1.852)*(VLOOKUP($B$20,'Hidden Data'!$A$4:$E$17,(IF($B$21="SCH 40",3,IF($B$21="SCH 80",4,5))))^4.8655))*$B$19)))+IF($B$15&lt;3,0,(10.4394*((($C$22/100*$C369)^1.852)/(($B$59^1.852)*(VLOOKUP($B$23,'Hidden Data'!$A$4:$E$17,(IF($B$24="SCH 40",3,IF($B$24="SCH 80",4,5))))^4.8655))*$B$22)))+K369+L369+M369+P369+Q369+R369+S369+T369)*(1+$B$42/100), " ")</f>
        <v>#N/A</v>
      </c>
      <c r="G369" s="68" t="e">
        <f t="shared" si="283"/>
        <v>#N/A</v>
      </c>
      <c r="H369" s="68"/>
      <c r="I369" s="68" t="e">
        <f t="shared" si="285"/>
        <v>#N/A</v>
      </c>
      <c r="J369" s="68" t="e">
        <f>IF(C369&lt;&gt;" ",IF($B$48="Spider Valve",($C369/448.83*(('Spider Valve Sizing'!$B$10^2*19.64*$B$60*SQRT($B$49))/'Spider Valve Sizing'!$B$25))^2/(2*$B$60^2*(PI()/4*('Spider Valve Sizing'!$B$10/12)^2)^2*32.2),0)," ")</f>
        <v>#N/A</v>
      </c>
      <c r="K369" s="68" t="e">
        <f>IF(C369&lt;&gt;" ",(IF($B$26="No",0,(10.4394*(((1/$B$27*$C369)^1.852)/(($B$59^1.852)*(VLOOKUP($B$29,'Hidden Data'!$A$4:$E$17,(IF($B$30="SCH 40",3,IF($B$30="SCH 80",4,5))))^4.8655))*($B$28/3)))))," ")</f>
        <v>#N/A</v>
      </c>
      <c r="L369" s="67" t="e">
        <f t="shared" si="286"/>
        <v>#N/A</v>
      </c>
      <c r="M369" s="67" t="e">
        <f t="shared" si="287"/>
        <v>#N/A</v>
      </c>
      <c r="N369" s="69">
        <f>IF($B$48="Low Pressure Pipe",(IF($C369&lt;&gt;" ",($B$50*$AC$564)," ")),IF($B$48="Spider Valve",(IF($C369&lt;&gt;" ",(($B$60*(PI()/4*'Spider Valve Sizing'!$B$10^2)/144*SQRT(2*32.2*$B$49))*448.83)/(('Spider Valve Sizing'!$B$10^2*19.64*$B$60*SQRT($B$49))/'Spider Valve Sizing'!$B$25)," ")),IF(AND(OR($B$48="Non-Pressurized",$B$48="force main")=TRUE,$C$49="yes"),$F$49,NA())))</f>
        <v>30</v>
      </c>
      <c r="O369" s="68" t="e">
        <f t="shared" si="288"/>
        <v>#N/A</v>
      </c>
      <c r="P369" s="68" t="e">
        <f>IF($C369&lt;&gt;" ",IF($A$34="",0,(10.4394*((($C369*$D$34/100)^1.852)/(($B$59^1.852)*(VLOOKUP($B$34,'Hidden Data'!$A$4:$E$17,(IF($B$18="SCH 40",3,IF($B$18="SCH 80",4,5))))^4.8655))*'Hidden Data'!$E$118)))," ")</f>
        <v>#N/A</v>
      </c>
      <c r="Q369" s="68" t="e">
        <f>IF($C369&lt;&gt;" ",IF($A$35="",0,(10.4394*((($C369*$D$35/100)^1.852)/(($B$59^1.852)*(VLOOKUP($B$35,'Hidden Data'!$A$4:$E$17,(IF($B$18="SCH 40",3,IF($B$18="SCH 80",4,5))))^4.8655))*'Hidden Data'!$E$119)))," ")</f>
        <v>#N/A</v>
      </c>
      <c r="R369" s="68" t="e">
        <f>IF($C369&lt;&gt;" ",IF($A$36="",0,(10.4394*((($C369*$D$36/100)^1.852)/(($B$59^1.852)*(VLOOKUP($B$36,'Hidden Data'!$A$4:$E$17,(IF($B$18="SCH 40",3,IF($B$18="SCH 80",4,5))))^4.8655))*'Hidden Data'!$E$120)))," ")</f>
        <v>#N/A</v>
      </c>
      <c r="S369" s="68" t="e">
        <f>IF($C369&lt;&gt;" ",IF($A$37="",0,(10.4394*((($C369*$D$37/100)^1.852)/(($B$59^1.852)*(VLOOKUP($B$37,'Hidden Data'!$A$4:$E$17,(IF($B$18="SCH 40",3,IF($B$18="SCH 80",4,5))))^4.8655))*'Hidden Data'!$E$121)))," ")</f>
        <v>#N/A</v>
      </c>
      <c r="T369" s="68" t="e">
        <f>IF($C369&lt;&gt;" ",IF($A$38="",0,(10.4394*((($C369*$D$38/100)^1.852)/(($B$59^1.852)*(VLOOKUP($B$38,'Hidden Data'!$A$4:$E$17,(IF($B$18="SCH 40",3,IF($B$18="SCH 80",4,5))))^4.8655))*'Hidden Data'!$E$122)))," ")</f>
        <v>#N/A</v>
      </c>
      <c r="U369" s="67" t="e">
        <f t="shared" si="289"/>
        <v>#N/A</v>
      </c>
      <c r="V369" s="175" t="e">
        <f t="shared" si="290"/>
        <v>#N/A</v>
      </c>
      <c r="W369" s="175" t="e">
        <f t="shared" si="291"/>
        <v>#N/A</v>
      </c>
      <c r="Z369" s="141" t="e">
        <f t="shared" si="292"/>
        <v>#N/A</v>
      </c>
      <c r="AA369" s="141" t="e">
        <f t="shared" si="293"/>
        <v>#N/A</v>
      </c>
      <c r="AB369" s="153" t="e">
        <f t="shared" si="294"/>
        <v>#N/A</v>
      </c>
      <c r="AC369" s="154" t="e">
        <f t="shared" si="295"/>
        <v>#N/A</v>
      </c>
      <c r="AD369" s="164" t="e">
        <f t="shared" si="296"/>
        <v>#N/A</v>
      </c>
      <c r="AE369" s="165" t="e">
        <f t="shared" si="297"/>
        <v>#N/A</v>
      </c>
      <c r="AF369" s="154" t="e">
        <f t="shared" si="298"/>
        <v>#N/A</v>
      </c>
      <c r="AG369" s="154" t="e">
        <f t="shared" si="299"/>
        <v>#N/A</v>
      </c>
      <c r="AH369" s="164" t="e">
        <f t="shared" si="300"/>
        <v>#N/A</v>
      </c>
      <c r="AI369" s="165" t="e">
        <f t="shared" si="301"/>
        <v>#N/A</v>
      </c>
      <c r="AJ369" s="154" t="e">
        <f t="shared" si="302"/>
        <v>#N/A</v>
      </c>
      <c r="AK369" s="154" t="e">
        <f t="shared" si="303"/>
        <v>#N/A</v>
      </c>
      <c r="AL369" s="164" t="e">
        <f t="shared" si="304"/>
        <v>#N/A</v>
      </c>
      <c r="AM369" s="165" t="e">
        <f t="shared" si="305"/>
        <v>#N/A</v>
      </c>
      <c r="AN369" s="154" t="e">
        <f t="shared" si="306"/>
        <v>#N/A</v>
      </c>
      <c r="AO369" s="155" t="e">
        <f t="shared" si="307"/>
        <v>#N/A</v>
      </c>
      <c r="AP369" s="153" t="e">
        <f t="shared" si="308"/>
        <v>#N/A</v>
      </c>
      <c r="AQ369" s="154" t="e">
        <f t="shared" si="309"/>
        <v>#N/A</v>
      </c>
      <c r="AR369" s="164" t="e">
        <f t="shared" si="310"/>
        <v>#N/A</v>
      </c>
      <c r="AS369" s="165" t="e">
        <f t="shared" si="311"/>
        <v>#N/A</v>
      </c>
      <c r="AT369" s="154" t="e">
        <f t="shared" si="312"/>
        <v>#N/A</v>
      </c>
      <c r="AU369" s="154" t="e">
        <f t="shared" si="313"/>
        <v>#N/A</v>
      </c>
      <c r="AV369" s="164" t="e">
        <f t="shared" si="314"/>
        <v>#N/A</v>
      </c>
      <c r="AW369" s="165" t="e">
        <f t="shared" si="315"/>
        <v>#N/A</v>
      </c>
      <c r="AX369" s="154" t="e">
        <f t="shared" si="316"/>
        <v>#N/A</v>
      </c>
      <c r="AY369" s="154" t="e">
        <f t="shared" si="317"/>
        <v>#N/A</v>
      </c>
      <c r="AZ369" s="164" t="e">
        <f t="shared" si="318"/>
        <v>#N/A</v>
      </c>
      <c r="BA369" s="165" t="e">
        <f t="shared" si="319"/>
        <v>#N/A</v>
      </c>
      <c r="BB369" s="154" t="e">
        <f t="shared" si="320"/>
        <v>#N/A</v>
      </c>
      <c r="BC369" s="155" t="e">
        <f t="shared" si="321"/>
        <v>#N/A</v>
      </c>
      <c r="BD369" s="153" t="e">
        <f t="shared" si="322"/>
        <v>#N/A</v>
      </c>
      <c r="BE369" s="154" t="e">
        <f t="shared" si="323"/>
        <v>#N/A</v>
      </c>
      <c r="BF369" s="164" t="e">
        <f t="shared" si="324"/>
        <v>#N/A</v>
      </c>
      <c r="BG369" s="165" t="e">
        <f t="shared" si="325"/>
        <v>#N/A</v>
      </c>
      <c r="BH369" s="154" t="e">
        <f t="shared" si="326"/>
        <v>#N/A</v>
      </c>
      <c r="BI369" s="154" t="e">
        <f t="shared" si="327"/>
        <v>#N/A</v>
      </c>
      <c r="BJ369" s="164" t="e">
        <f t="shared" si="328"/>
        <v>#N/A</v>
      </c>
      <c r="BK369" s="165" t="e">
        <f t="shared" si="329"/>
        <v>#N/A</v>
      </c>
      <c r="BL369" s="154" t="e">
        <f t="shared" si="330"/>
        <v>#N/A</v>
      </c>
      <c r="BM369" s="154" t="e">
        <f t="shared" si="331"/>
        <v>#N/A</v>
      </c>
      <c r="BN369" s="164" t="e">
        <f t="shared" si="332"/>
        <v>#N/A</v>
      </c>
      <c r="BO369" s="165" t="e">
        <f t="shared" si="333"/>
        <v>#N/A</v>
      </c>
      <c r="BP369" s="154" t="e">
        <f t="shared" si="334"/>
        <v>#N/A</v>
      </c>
      <c r="BQ369" s="155" t="e">
        <f t="shared" si="335"/>
        <v>#N/A</v>
      </c>
      <c r="BR369" s="153" t="e">
        <f t="shared" si="336"/>
        <v>#N/A</v>
      </c>
      <c r="BS369" s="154" t="e">
        <f t="shared" si="337"/>
        <v>#N/A</v>
      </c>
      <c r="BT369" s="164" t="e">
        <f t="shared" si="338"/>
        <v>#N/A</v>
      </c>
      <c r="BU369" s="165" t="e">
        <f t="shared" si="339"/>
        <v>#N/A</v>
      </c>
      <c r="BV369" s="154" t="e">
        <f t="shared" si="340"/>
        <v>#N/A</v>
      </c>
      <c r="BW369" s="154" t="e">
        <f t="shared" si="341"/>
        <v>#N/A</v>
      </c>
      <c r="BX369" s="164" t="e">
        <f t="shared" si="342"/>
        <v>#N/A</v>
      </c>
      <c r="BY369" s="165" t="e">
        <f t="shared" si="343"/>
        <v>#N/A</v>
      </c>
      <c r="BZ369" s="154" t="e">
        <f t="shared" si="344"/>
        <v>#N/A</v>
      </c>
      <c r="CA369" s="154" t="e">
        <f t="shared" si="345"/>
        <v>#N/A</v>
      </c>
      <c r="CB369" s="164" t="e">
        <f t="shared" si="346"/>
        <v>#N/A</v>
      </c>
      <c r="CC369" s="165" t="e">
        <f t="shared" si="347"/>
        <v>#N/A</v>
      </c>
      <c r="CD369" s="154" t="e">
        <f t="shared" si="348"/>
        <v>#N/A</v>
      </c>
      <c r="CE369" s="155" t="e">
        <f t="shared" si="349"/>
        <v>#N/A</v>
      </c>
    </row>
    <row r="370" spans="2:83" s="59" customFormat="1" hidden="1" x14ac:dyDescent="0.2">
      <c r="B370" s="59" t="e">
        <f t="shared" si="284"/>
        <v>#N/A</v>
      </c>
      <c r="C370" s="67" t="e">
        <f t="shared" si="282"/>
        <v>#N/A</v>
      </c>
      <c r="D370" s="67"/>
      <c r="E370" s="67" t="e">
        <f>IF(C370&lt;&gt;" ",$B$9, " ")</f>
        <v>#N/A</v>
      </c>
      <c r="F370" s="68" t="e">
        <f>IF(C370&lt;&gt;" ",((10.4394*(($C370^1.852)/(($B$59^1.852)*(VLOOKUP($B$17,'Hidden Data'!$A$4:$E$17,(IF($B$18="SCH 40",3,IF($B$18="SCH 80",4,5))))^4.8655))*$B$16))+IF($B$15&lt;2,0,(10.4394*((($C$19/100*$C370)^1.852)/(($B$59^1.852)*(VLOOKUP($B$20,'Hidden Data'!$A$4:$E$17,(IF($B$21="SCH 40",3,IF($B$21="SCH 80",4,5))))^4.8655))*$B$19)))+IF($B$15&lt;3,0,(10.4394*((($C$22/100*$C370)^1.852)/(($B$59^1.852)*(VLOOKUP($B$23,'Hidden Data'!$A$4:$E$17,(IF($B$24="SCH 40",3,IF($B$24="SCH 80",4,5))))^4.8655))*$B$22)))+K370+L370+M370+P370+Q370+R370+S370+T370)*(1+$B$42/100), " ")</f>
        <v>#N/A</v>
      </c>
      <c r="G370" s="68" t="e">
        <f t="shared" si="283"/>
        <v>#N/A</v>
      </c>
      <c r="H370" s="68"/>
      <c r="I370" s="68" t="e">
        <f t="shared" si="285"/>
        <v>#N/A</v>
      </c>
      <c r="J370" s="68" t="e">
        <f>IF(C370&lt;&gt;" ",IF($B$48="Spider Valve",($C370/448.83*(('Spider Valve Sizing'!$B$10^2*19.64*$B$60*SQRT($B$49))/'Spider Valve Sizing'!$B$25))^2/(2*$B$60^2*(PI()/4*('Spider Valve Sizing'!$B$10/12)^2)^2*32.2),0)," ")</f>
        <v>#N/A</v>
      </c>
      <c r="K370" s="68" t="e">
        <f>IF(C370&lt;&gt;" ",(IF($B$26="No",0,(10.4394*(((1/$B$27*$C370)^1.852)/(($B$59^1.852)*(VLOOKUP($B$29,'Hidden Data'!$A$4:$E$17,(IF($B$30="SCH 40",3,IF($B$30="SCH 80",4,5))))^4.8655))*($B$28/3)))))," ")</f>
        <v>#N/A</v>
      </c>
      <c r="L370" s="67" t="e">
        <f t="shared" si="286"/>
        <v>#N/A</v>
      </c>
      <c r="M370" s="67" t="e">
        <f t="shared" si="287"/>
        <v>#N/A</v>
      </c>
      <c r="N370" s="69">
        <f>IF($B$48="Low Pressure Pipe",(IF($C370&lt;&gt;" ",($B$50*$AC$564)," ")),IF($B$48="Spider Valve",(IF($C370&lt;&gt;" ",(($B$60*(PI()/4*'Spider Valve Sizing'!$B$10^2)/144*SQRT(2*32.2*$B$49))*448.83)/(('Spider Valve Sizing'!$B$10^2*19.64*$B$60*SQRT($B$49))/'Spider Valve Sizing'!$B$25)," ")),IF(AND(OR($B$48="Non-Pressurized",$B$48="force main")=TRUE,$C$49="yes"),$F$49,NA())))</f>
        <v>30</v>
      </c>
      <c r="O370" s="68" t="e">
        <f t="shared" si="288"/>
        <v>#N/A</v>
      </c>
      <c r="P370" s="68" t="e">
        <f>IF($C370&lt;&gt;" ",IF($A$34="",0,(10.4394*((($C370*$D$34/100)^1.852)/(($B$59^1.852)*(VLOOKUP($B$34,'Hidden Data'!$A$4:$E$17,(IF($B$18="SCH 40",3,IF($B$18="SCH 80",4,5))))^4.8655))*'Hidden Data'!$E$118)))," ")</f>
        <v>#N/A</v>
      </c>
      <c r="Q370" s="68" t="e">
        <f>IF($C370&lt;&gt;" ",IF($A$35="",0,(10.4394*((($C370*$D$35/100)^1.852)/(($B$59^1.852)*(VLOOKUP($B$35,'Hidden Data'!$A$4:$E$17,(IF($B$18="SCH 40",3,IF($B$18="SCH 80",4,5))))^4.8655))*'Hidden Data'!$E$119)))," ")</f>
        <v>#N/A</v>
      </c>
      <c r="R370" s="68" t="e">
        <f>IF($C370&lt;&gt;" ",IF($A$36="",0,(10.4394*((($C370*$D$36/100)^1.852)/(($B$59^1.852)*(VLOOKUP($B$36,'Hidden Data'!$A$4:$E$17,(IF($B$18="SCH 40",3,IF($B$18="SCH 80",4,5))))^4.8655))*'Hidden Data'!$E$120)))," ")</f>
        <v>#N/A</v>
      </c>
      <c r="S370" s="68" t="e">
        <f>IF($C370&lt;&gt;" ",IF($A$37="",0,(10.4394*((($C370*$D$37/100)^1.852)/(($B$59^1.852)*(VLOOKUP($B$37,'Hidden Data'!$A$4:$E$17,(IF($B$18="SCH 40",3,IF($B$18="SCH 80",4,5))))^4.8655))*'Hidden Data'!$E$121)))," ")</f>
        <v>#N/A</v>
      </c>
      <c r="T370" s="68" t="e">
        <f>IF($C370&lt;&gt;" ",IF($A$38="",0,(10.4394*((($C370*$D$38/100)^1.852)/(($B$59^1.852)*(VLOOKUP($B$38,'Hidden Data'!$A$4:$E$17,(IF($B$18="SCH 40",3,IF($B$18="SCH 80",4,5))))^4.8655))*'Hidden Data'!$E$122)))," ")</f>
        <v>#N/A</v>
      </c>
      <c r="U370" s="67" t="e">
        <f t="shared" si="289"/>
        <v>#N/A</v>
      </c>
      <c r="V370" s="175" t="e">
        <f t="shared" si="290"/>
        <v>#N/A</v>
      </c>
      <c r="W370" s="175" t="e">
        <f t="shared" si="291"/>
        <v>#N/A</v>
      </c>
      <c r="Z370" s="141" t="e">
        <f t="shared" si="292"/>
        <v>#N/A</v>
      </c>
      <c r="AA370" s="141" t="e">
        <f t="shared" si="293"/>
        <v>#N/A</v>
      </c>
      <c r="AB370" s="153" t="e">
        <f t="shared" si="294"/>
        <v>#N/A</v>
      </c>
      <c r="AC370" s="154" t="e">
        <f t="shared" si="295"/>
        <v>#N/A</v>
      </c>
      <c r="AD370" s="164" t="e">
        <f t="shared" si="296"/>
        <v>#N/A</v>
      </c>
      <c r="AE370" s="165" t="e">
        <f t="shared" si="297"/>
        <v>#N/A</v>
      </c>
      <c r="AF370" s="154" t="e">
        <f t="shared" si="298"/>
        <v>#N/A</v>
      </c>
      <c r="AG370" s="154" t="e">
        <f t="shared" si="299"/>
        <v>#N/A</v>
      </c>
      <c r="AH370" s="164" t="e">
        <f t="shared" si="300"/>
        <v>#N/A</v>
      </c>
      <c r="AI370" s="165" t="e">
        <f t="shared" si="301"/>
        <v>#N/A</v>
      </c>
      <c r="AJ370" s="154" t="e">
        <f t="shared" si="302"/>
        <v>#N/A</v>
      </c>
      <c r="AK370" s="154" t="e">
        <f t="shared" si="303"/>
        <v>#N/A</v>
      </c>
      <c r="AL370" s="164" t="e">
        <f t="shared" si="304"/>
        <v>#N/A</v>
      </c>
      <c r="AM370" s="165" t="e">
        <f t="shared" si="305"/>
        <v>#N/A</v>
      </c>
      <c r="AN370" s="154" t="e">
        <f t="shared" si="306"/>
        <v>#N/A</v>
      </c>
      <c r="AO370" s="155" t="e">
        <f t="shared" si="307"/>
        <v>#N/A</v>
      </c>
      <c r="AP370" s="153" t="e">
        <f t="shared" si="308"/>
        <v>#N/A</v>
      </c>
      <c r="AQ370" s="154" t="e">
        <f t="shared" si="309"/>
        <v>#N/A</v>
      </c>
      <c r="AR370" s="164" t="e">
        <f t="shared" si="310"/>
        <v>#N/A</v>
      </c>
      <c r="AS370" s="165" t="e">
        <f t="shared" si="311"/>
        <v>#N/A</v>
      </c>
      <c r="AT370" s="154" t="e">
        <f t="shared" si="312"/>
        <v>#N/A</v>
      </c>
      <c r="AU370" s="154" t="e">
        <f t="shared" si="313"/>
        <v>#N/A</v>
      </c>
      <c r="AV370" s="164" t="e">
        <f t="shared" si="314"/>
        <v>#N/A</v>
      </c>
      <c r="AW370" s="165" t="e">
        <f t="shared" si="315"/>
        <v>#N/A</v>
      </c>
      <c r="AX370" s="154" t="e">
        <f t="shared" si="316"/>
        <v>#N/A</v>
      </c>
      <c r="AY370" s="154" t="e">
        <f t="shared" si="317"/>
        <v>#N/A</v>
      </c>
      <c r="AZ370" s="164" t="e">
        <f t="shared" si="318"/>
        <v>#N/A</v>
      </c>
      <c r="BA370" s="165" t="e">
        <f t="shared" si="319"/>
        <v>#N/A</v>
      </c>
      <c r="BB370" s="154" t="e">
        <f t="shared" si="320"/>
        <v>#N/A</v>
      </c>
      <c r="BC370" s="155" t="e">
        <f t="shared" si="321"/>
        <v>#N/A</v>
      </c>
      <c r="BD370" s="153" t="e">
        <f t="shared" si="322"/>
        <v>#N/A</v>
      </c>
      <c r="BE370" s="154" t="e">
        <f t="shared" si="323"/>
        <v>#N/A</v>
      </c>
      <c r="BF370" s="164" t="e">
        <f t="shared" si="324"/>
        <v>#N/A</v>
      </c>
      <c r="BG370" s="165" t="e">
        <f t="shared" si="325"/>
        <v>#N/A</v>
      </c>
      <c r="BH370" s="154" t="e">
        <f t="shared" si="326"/>
        <v>#N/A</v>
      </c>
      <c r="BI370" s="154" t="e">
        <f t="shared" si="327"/>
        <v>#N/A</v>
      </c>
      <c r="BJ370" s="164" t="e">
        <f t="shared" si="328"/>
        <v>#N/A</v>
      </c>
      <c r="BK370" s="165" t="e">
        <f t="shared" si="329"/>
        <v>#N/A</v>
      </c>
      <c r="BL370" s="154" t="e">
        <f t="shared" si="330"/>
        <v>#N/A</v>
      </c>
      <c r="BM370" s="154" t="e">
        <f t="shared" si="331"/>
        <v>#N/A</v>
      </c>
      <c r="BN370" s="164" t="e">
        <f t="shared" si="332"/>
        <v>#N/A</v>
      </c>
      <c r="BO370" s="165" t="e">
        <f t="shared" si="333"/>
        <v>#N/A</v>
      </c>
      <c r="BP370" s="154" t="e">
        <f t="shared" si="334"/>
        <v>#N/A</v>
      </c>
      <c r="BQ370" s="155" t="e">
        <f t="shared" si="335"/>
        <v>#N/A</v>
      </c>
      <c r="BR370" s="153" t="e">
        <f t="shared" si="336"/>
        <v>#N/A</v>
      </c>
      <c r="BS370" s="154" t="e">
        <f t="shared" si="337"/>
        <v>#N/A</v>
      </c>
      <c r="BT370" s="164" t="e">
        <f t="shared" si="338"/>
        <v>#N/A</v>
      </c>
      <c r="BU370" s="165" t="e">
        <f t="shared" si="339"/>
        <v>#N/A</v>
      </c>
      <c r="BV370" s="154" t="e">
        <f t="shared" si="340"/>
        <v>#N/A</v>
      </c>
      <c r="BW370" s="154" t="e">
        <f t="shared" si="341"/>
        <v>#N/A</v>
      </c>
      <c r="BX370" s="164" t="e">
        <f t="shared" si="342"/>
        <v>#N/A</v>
      </c>
      <c r="BY370" s="165" t="e">
        <f t="shared" si="343"/>
        <v>#N/A</v>
      </c>
      <c r="BZ370" s="154" t="e">
        <f t="shared" si="344"/>
        <v>#N/A</v>
      </c>
      <c r="CA370" s="154" t="e">
        <f t="shared" si="345"/>
        <v>#N/A</v>
      </c>
      <c r="CB370" s="164" t="e">
        <f t="shared" si="346"/>
        <v>#N/A</v>
      </c>
      <c r="CC370" s="165" t="e">
        <f t="shared" si="347"/>
        <v>#N/A</v>
      </c>
      <c r="CD370" s="154" t="e">
        <f t="shared" si="348"/>
        <v>#N/A</v>
      </c>
      <c r="CE370" s="155" t="e">
        <f t="shared" si="349"/>
        <v>#N/A</v>
      </c>
    </row>
    <row r="371" spans="2:83" s="59" customFormat="1" hidden="1" x14ac:dyDescent="0.2">
      <c r="B371" s="59" t="e">
        <f t="shared" si="284"/>
        <v>#N/A</v>
      </c>
      <c r="C371" s="67" t="e">
        <f t="shared" si="282"/>
        <v>#N/A</v>
      </c>
      <c r="D371" s="67"/>
      <c r="E371" s="67" t="e">
        <f>IF(C371&lt;&gt;" ",$B$9, " ")</f>
        <v>#N/A</v>
      </c>
      <c r="F371" s="68" t="e">
        <f>IF(C371&lt;&gt;" ",((10.4394*(($C371^1.852)/(($B$59^1.852)*(VLOOKUP($B$17,'Hidden Data'!$A$4:$E$17,(IF($B$18="SCH 40",3,IF($B$18="SCH 80",4,5))))^4.8655))*$B$16))+IF($B$15&lt;2,0,(10.4394*((($C$19/100*$C371)^1.852)/(($B$59^1.852)*(VLOOKUP($B$20,'Hidden Data'!$A$4:$E$17,(IF($B$21="SCH 40",3,IF($B$21="SCH 80",4,5))))^4.8655))*$B$19)))+IF($B$15&lt;3,0,(10.4394*((($C$22/100*$C371)^1.852)/(($B$59^1.852)*(VLOOKUP($B$23,'Hidden Data'!$A$4:$E$17,(IF($B$24="SCH 40",3,IF($B$24="SCH 80",4,5))))^4.8655))*$B$22)))+K371+L371+M371+P371+Q371+R371+S371+T371)*(1+$B$42/100), " ")</f>
        <v>#N/A</v>
      </c>
      <c r="G371" s="68" t="e">
        <f t="shared" si="283"/>
        <v>#N/A</v>
      </c>
      <c r="H371" s="68"/>
      <c r="I371" s="68" t="e">
        <f t="shared" si="285"/>
        <v>#N/A</v>
      </c>
      <c r="J371" s="68" t="e">
        <f>IF(C371&lt;&gt;" ",IF($B$48="Spider Valve",($C371/448.83*(('Spider Valve Sizing'!$B$10^2*19.64*$B$60*SQRT($B$49))/'Spider Valve Sizing'!$B$25))^2/(2*$B$60^2*(PI()/4*('Spider Valve Sizing'!$B$10/12)^2)^2*32.2),0)," ")</f>
        <v>#N/A</v>
      </c>
      <c r="K371" s="68" t="e">
        <f>IF(C371&lt;&gt;" ",(IF($B$26="No",0,(10.4394*(((1/$B$27*$C371)^1.852)/(($B$59^1.852)*(VLOOKUP($B$29,'Hidden Data'!$A$4:$E$17,(IF($B$30="SCH 40",3,IF($B$30="SCH 80",4,5))))^4.8655))*($B$28/3)))))," ")</f>
        <v>#N/A</v>
      </c>
      <c r="L371" s="67" t="e">
        <f t="shared" si="286"/>
        <v>#N/A</v>
      </c>
      <c r="M371" s="67" t="e">
        <f t="shared" si="287"/>
        <v>#N/A</v>
      </c>
      <c r="N371" s="69">
        <f>IF($B$48="Low Pressure Pipe",(IF($C371&lt;&gt;" ",($B$50*$AC$564)," ")),IF($B$48="Spider Valve",(IF($C371&lt;&gt;" ",(($B$60*(PI()/4*'Spider Valve Sizing'!$B$10^2)/144*SQRT(2*32.2*$B$49))*448.83)/(('Spider Valve Sizing'!$B$10^2*19.64*$B$60*SQRT($B$49))/'Spider Valve Sizing'!$B$25)," ")),IF(AND(OR($B$48="Non-Pressurized",$B$48="force main")=TRUE,$C$49="yes"),$F$49,NA())))</f>
        <v>30</v>
      </c>
      <c r="O371" s="68" t="e">
        <f t="shared" si="288"/>
        <v>#N/A</v>
      </c>
      <c r="P371" s="68" t="e">
        <f>IF($C371&lt;&gt;" ",IF($A$34="",0,(10.4394*((($C371*$D$34/100)^1.852)/(($B$59^1.852)*(VLOOKUP($B$34,'Hidden Data'!$A$4:$E$17,(IF($B$18="SCH 40",3,IF($B$18="SCH 80",4,5))))^4.8655))*'Hidden Data'!$E$118)))," ")</f>
        <v>#N/A</v>
      </c>
      <c r="Q371" s="68" t="e">
        <f>IF($C371&lt;&gt;" ",IF($A$35="",0,(10.4394*((($C371*$D$35/100)^1.852)/(($B$59^1.852)*(VLOOKUP($B$35,'Hidden Data'!$A$4:$E$17,(IF($B$18="SCH 40",3,IF($B$18="SCH 80",4,5))))^4.8655))*'Hidden Data'!$E$119)))," ")</f>
        <v>#N/A</v>
      </c>
      <c r="R371" s="68" t="e">
        <f>IF($C371&lt;&gt;" ",IF($A$36="",0,(10.4394*((($C371*$D$36/100)^1.852)/(($B$59^1.852)*(VLOOKUP($B$36,'Hidden Data'!$A$4:$E$17,(IF($B$18="SCH 40",3,IF($B$18="SCH 80",4,5))))^4.8655))*'Hidden Data'!$E$120)))," ")</f>
        <v>#N/A</v>
      </c>
      <c r="S371" s="68" t="e">
        <f>IF($C371&lt;&gt;" ",IF($A$37="",0,(10.4394*((($C371*$D$37/100)^1.852)/(($B$59^1.852)*(VLOOKUP($B$37,'Hidden Data'!$A$4:$E$17,(IF($B$18="SCH 40",3,IF($B$18="SCH 80",4,5))))^4.8655))*'Hidden Data'!$E$121)))," ")</f>
        <v>#N/A</v>
      </c>
      <c r="T371" s="68" t="e">
        <f>IF($C371&lt;&gt;" ",IF($A$38="",0,(10.4394*((($C371*$D$38/100)^1.852)/(($B$59^1.852)*(VLOOKUP($B$38,'Hidden Data'!$A$4:$E$17,(IF($B$18="SCH 40",3,IF($B$18="SCH 80",4,5))))^4.8655))*'Hidden Data'!$E$122)))," ")</f>
        <v>#N/A</v>
      </c>
      <c r="U371" s="67" t="e">
        <f t="shared" si="289"/>
        <v>#N/A</v>
      </c>
      <c r="V371" s="175" t="e">
        <f t="shared" si="290"/>
        <v>#N/A</v>
      </c>
      <c r="W371" s="175" t="e">
        <f t="shared" si="291"/>
        <v>#N/A</v>
      </c>
      <c r="Z371" s="141" t="e">
        <f t="shared" si="292"/>
        <v>#N/A</v>
      </c>
      <c r="AA371" s="141" t="e">
        <f t="shared" si="293"/>
        <v>#N/A</v>
      </c>
      <c r="AB371" s="153" t="e">
        <f t="shared" si="294"/>
        <v>#N/A</v>
      </c>
      <c r="AC371" s="154" t="e">
        <f t="shared" si="295"/>
        <v>#N/A</v>
      </c>
      <c r="AD371" s="164" t="e">
        <f t="shared" si="296"/>
        <v>#N/A</v>
      </c>
      <c r="AE371" s="165" t="e">
        <f t="shared" si="297"/>
        <v>#N/A</v>
      </c>
      <c r="AF371" s="154" t="e">
        <f t="shared" si="298"/>
        <v>#N/A</v>
      </c>
      <c r="AG371" s="154" t="e">
        <f t="shared" si="299"/>
        <v>#N/A</v>
      </c>
      <c r="AH371" s="164" t="e">
        <f t="shared" si="300"/>
        <v>#N/A</v>
      </c>
      <c r="AI371" s="165" t="e">
        <f t="shared" si="301"/>
        <v>#N/A</v>
      </c>
      <c r="AJ371" s="154" t="e">
        <f t="shared" si="302"/>
        <v>#N/A</v>
      </c>
      <c r="AK371" s="154" t="e">
        <f t="shared" si="303"/>
        <v>#N/A</v>
      </c>
      <c r="AL371" s="164" t="e">
        <f t="shared" si="304"/>
        <v>#N/A</v>
      </c>
      <c r="AM371" s="165" t="e">
        <f t="shared" si="305"/>
        <v>#N/A</v>
      </c>
      <c r="AN371" s="154" t="e">
        <f t="shared" si="306"/>
        <v>#N/A</v>
      </c>
      <c r="AO371" s="155" t="e">
        <f t="shared" si="307"/>
        <v>#N/A</v>
      </c>
      <c r="AP371" s="153" t="e">
        <f t="shared" si="308"/>
        <v>#N/A</v>
      </c>
      <c r="AQ371" s="154" t="e">
        <f t="shared" si="309"/>
        <v>#N/A</v>
      </c>
      <c r="AR371" s="164" t="e">
        <f t="shared" si="310"/>
        <v>#N/A</v>
      </c>
      <c r="AS371" s="165" t="e">
        <f t="shared" si="311"/>
        <v>#N/A</v>
      </c>
      <c r="AT371" s="154" t="e">
        <f t="shared" si="312"/>
        <v>#N/A</v>
      </c>
      <c r="AU371" s="154" t="e">
        <f t="shared" si="313"/>
        <v>#N/A</v>
      </c>
      <c r="AV371" s="164" t="e">
        <f t="shared" si="314"/>
        <v>#N/A</v>
      </c>
      <c r="AW371" s="165" t="e">
        <f t="shared" si="315"/>
        <v>#N/A</v>
      </c>
      <c r="AX371" s="154" t="e">
        <f t="shared" si="316"/>
        <v>#N/A</v>
      </c>
      <c r="AY371" s="154" t="e">
        <f t="shared" si="317"/>
        <v>#N/A</v>
      </c>
      <c r="AZ371" s="164" t="e">
        <f t="shared" si="318"/>
        <v>#N/A</v>
      </c>
      <c r="BA371" s="165" t="e">
        <f t="shared" si="319"/>
        <v>#N/A</v>
      </c>
      <c r="BB371" s="154" t="e">
        <f t="shared" si="320"/>
        <v>#N/A</v>
      </c>
      <c r="BC371" s="155" t="e">
        <f t="shared" si="321"/>
        <v>#N/A</v>
      </c>
      <c r="BD371" s="153" t="e">
        <f t="shared" si="322"/>
        <v>#N/A</v>
      </c>
      <c r="BE371" s="154" t="e">
        <f t="shared" si="323"/>
        <v>#N/A</v>
      </c>
      <c r="BF371" s="164" t="e">
        <f t="shared" si="324"/>
        <v>#N/A</v>
      </c>
      <c r="BG371" s="165" t="e">
        <f t="shared" si="325"/>
        <v>#N/A</v>
      </c>
      <c r="BH371" s="154" t="e">
        <f t="shared" si="326"/>
        <v>#N/A</v>
      </c>
      <c r="BI371" s="154" t="e">
        <f t="shared" si="327"/>
        <v>#N/A</v>
      </c>
      <c r="BJ371" s="164" t="e">
        <f t="shared" si="328"/>
        <v>#N/A</v>
      </c>
      <c r="BK371" s="165" t="e">
        <f t="shared" si="329"/>
        <v>#N/A</v>
      </c>
      <c r="BL371" s="154" t="e">
        <f t="shared" si="330"/>
        <v>#N/A</v>
      </c>
      <c r="BM371" s="154" t="e">
        <f t="shared" si="331"/>
        <v>#N/A</v>
      </c>
      <c r="BN371" s="164" t="e">
        <f t="shared" si="332"/>
        <v>#N/A</v>
      </c>
      <c r="BO371" s="165" t="e">
        <f t="shared" si="333"/>
        <v>#N/A</v>
      </c>
      <c r="BP371" s="154" t="e">
        <f t="shared" si="334"/>
        <v>#N/A</v>
      </c>
      <c r="BQ371" s="155" t="e">
        <f t="shared" si="335"/>
        <v>#N/A</v>
      </c>
      <c r="BR371" s="153" t="e">
        <f t="shared" si="336"/>
        <v>#N/A</v>
      </c>
      <c r="BS371" s="154" t="e">
        <f t="shared" si="337"/>
        <v>#N/A</v>
      </c>
      <c r="BT371" s="164" t="e">
        <f t="shared" si="338"/>
        <v>#N/A</v>
      </c>
      <c r="BU371" s="165" t="e">
        <f t="shared" si="339"/>
        <v>#N/A</v>
      </c>
      <c r="BV371" s="154" t="e">
        <f t="shared" si="340"/>
        <v>#N/A</v>
      </c>
      <c r="BW371" s="154" t="e">
        <f t="shared" si="341"/>
        <v>#N/A</v>
      </c>
      <c r="BX371" s="164" t="e">
        <f t="shared" si="342"/>
        <v>#N/A</v>
      </c>
      <c r="BY371" s="165" t="e">
        <f t="shared" si="343"/>
        <v>#N/A</v>
      </c>
      <c r="BZ371" s="154" t="e">
        <f t="shared" si="344"/>
        <v>#N/A</v>
      </c>
      <c r="CA371" s="154" t="e">
        <f t="shared" si="345"/>
        <v>#N/A</v>
      </c>
      <c r="CB371" s="164" t="e">
        <f t="shared" si="346"/>
        <v>#N/A</v>
      </c>
      <c r="CC371" s="165" t="e">
        <f t="shared" si="347"/>
        <v>#N/A</v>
      </c>
      <c r="CD371" s="154" t="e">
        <f t="shared" si="348"/>
        <v>#N/A</v>
      </c>
      <c r="CE371" s="155" t="e">
        <f t="shared" si="349"/>
        <v>#N/A</v>
      </c>
    </row>
    <row r="372" spans="2:83" s="59" customFormat="1" hidden="1" x14ac:dyDescent="0.2">
      <c r="B372" s="59" t="e">
        <f t="shared" si="284"/>
        <v>#N/A</v>
      </c>
      <c r="C372" s="67" t="e">
        <f t="shared" si="282"/>
        <v>#N/A</v>
      </c>
      <c r="D372" s="67"/>
      <c r="E372" s="67" t="e">
        <f>IF(C372&lt;&gt;" ",$B$9, " ")</f>
        <v>#N/A</v>
      </c>
      <c r="F372" s="68" t="e">
        <f>IF(C372&lt;&gt;" ",((10.4394*(($C372^1.852)/(($B$59^1.852)*(VLOOKUP($B$17,'Hidden Data'!$A$4:$E$17,(IF($B$18="SCH 40",3,IF($B$18="SCH 80",4,5))))^4.8655))*$B$16))+IF($B$15&lt;2,0,(10.4394*((($C$19/100*$C372)^1.852)/(($B$59^1.852)*(VLOOKUP($B$20,'Hidden Data'!$A$4:$E$17,(IF($B$21="SCH 40",3,IF($B$21="SCH 80",4,5))))^4.8655))*$B$19)))+IF($B$15&lt;3,0,(10.4394*((($C$22/100*$C372)^1.852)/(($B$59^1.852)*(VLOOKUP($B$23,'Hidden Data'!$A$4:$E$17,(IF($B$24="SCH 40",3,IF($B$24="SCH 80",4,5))))^4.8655))*$B$22)))+K372+L372+M372+P372+Q372+R372+S372+T372)*(1+$B$42/100), " ")</f>
        <v>#N/A</v>
      </c>
      <c r="G372" s="68" t="e">
        <f t="shared" si="283"/>
        <v>#N/A</v>
      </c>
      <c r="H372" s="68"/>
      <c r="I372" s="68" t="e">
        <f t="shared" si="285"/>
        <v>#N/A</v>
      </c>
      <c r="J372" s="68" t="e">
        <f>IF(C372&lt;&gt;" ",IF($B$48="Spider Valve",($C372/448.83*(('Spider Valve Sizing'!$B$10^2*19.64*$B$60*SQRT($B$49))/'Spider Valve Sizing'!$B$25))^2/(2*$B$60^2*(PI()/4*('Spider Valve Sizing'!$B$10/12)^2)^2*32.2),0)," ")</f>
        <v>#N/A</v>
      </c>
      <c r="K372" s="68" t="e">
        <f>IF(C372&lt;&gt;" ",(IF($B$26="No",0,(10.4394*(((1/$B$27*$C372)^1.852)/(($B$59^1.852)*(VLOOKUP($B$29,'Hidden Data'!$A$4:$E$17,(IF($B$30="SCH 40",3,IF($B$30="SCH 80",4,5))))^4.8655))*($B$28/3)))))," ")</f>
        <v>#N/A</v>
      </c>
      <c r="L372" s="67" t="e">
        <f t="shared" si="286"/>
        <v>#N/A</v>
      </c>
      <c r="M372" s="67" t="e">
        <f t="shared" si="287"/>
        <v>#N/A</v>
      </c>
      <c r="N372" s="69">
        <f>IF($B$48="Low Pressure Pipe",(IF($C372&lt;&gt;" ",($B$50*$AC$564)," ")),IF($B$48="Spider Valve",(IF($C372&lt;&gt;" ",(($B$60*(PI()/4*'Spider Valve Sizing'!$B$10^2)/144*SQRT(2*32.2*$B$49))*448.83)/(('Spider Valve Sizing'!$B$10^2*19.64*$B$60*SQRT($B$49))/'Spider Valve Sizing'!$B$25)," ")),IF(AND(OR($B$48="Non-Pressurized",$B$48="force main")=TRUE,$C$49="yes"),$F$49,NA())))</f>
        <v>30</v>
      </c>
      <c r="O372" s="68" t="e">
        <f t="shared" si="288"/>
        <v>#N/A</v>
      </c>
      <c r="P372" s="68" t="e">
        <f>IF($C372&lt;&gt;" ",IF($A$34="",0,(10.4394*((($C372*$D$34/100)^1.852)/(($B$59^1.852)*(VLOOKUP($B$34,'Hidden Data'!$A$4:$E$17,(IF($B$18="SCH 40",3,IF($B$18="SCH 80",4,5))))^4.8655))*'Hidden Data'!$E$118)))," ")</f>
        <v>#N/A</v>
      </c>
      <c r="Q372" s="68" t="e">
        <f>IF($C372&lt;&gt;" ",IF($A$35="",0,(10.4394*((($C372*$D$35/100)^1.852)/(($B$59^1.852)*(VLOOKUP($B$35,'Hidden Data'!$A$4:$E$17,(IF($B$18="SCH 40",3,IF($B$18="SCH 80",4,5))))^4.8655))*'Hidden Data'!$E$119)))," ")</f>
        <v>#N/A</v>
      </c>
      <c r="R372" s="68" t="e">
        <f>IF($C372&lt;&gt;" ",IF($A$36="",0,(10.4394*((($C372*$D$36/100)^1.852)/(($B$59^1.852)*(VLOOKUP($B$36,'Hidden Data'!$A$4:$E$17,(IF($B$18="SCH 40",3,IF($B$18="SCH 80",4,5))))^4.8655))*'Hidden Data'!$E$120)))," ")</f>
        <v>#N/A</v>
      </c>
      <c r="S372" s="68" t="e">
        <f>IF($C372&lt;&gt;" ",IF($A$37="",0,(10.4394*((($C372*$D$37/100)^1.852)/(($B$59^1.852)*(VLOOKUP($B$37,'Hidden Data'!$A$4:$E$17,(IF($B$18="SCH 40",3,IF($B$18="SCH 80",4,5))))^4.8655))*'Hidden Data'!$E$121)))," ")</f>
        <v>#N/A</v>
      </c>
      <c r="T372" s="68" t="e">
        <f>IF($C372&lt;&gt;" ",IF($A$38="",0,(10.4394*((($C372*$D$38/100)^1.852)/(($B$59^1.852)*(VLOOKUP($B$38,'Hidden Data'!$A$4:$E$17,(IF($B$18="SCH 40",3,IF($B$18="SCH 80",4,5))))^4.8655))*'Hidden Data'!$E$122)))," ")</f>
        <v>#N/A</v>
      </c>
      <c r="U372" s="67" t="e">
        <f t="shared" si="289"/>
        <v>#N/A</v>
      </c>
      <c r="V372" s="175" t="e">
        <f t="shared" si="290"/>
        <v>#N/A</v>
      </c>
      <c r="W372" s="175" t="e">
        <f t="shared" si="291"/>
        <v>#N/A</v>
      </c>
      <c r="Z372" s="141" t="e">
        <f t="shared" si="292"/>
        <v>#N/A</v>
      </c>
      <c r="AA372" s="141" t="e">
        <f t="shared" si="293"/>
        <v>#N/A</v>
      </c>
      <c r="AB372" s="153" t="e">
        <f t="shared" si="294"/>
        <v>#N/A</v>
      </c>
      <c r="AC372" s="154" t="e">
        <f t="shared" si="295"/>
        <v>#N/A</v>
      </c>
      <c r="AD372" s="164" t="e">
        <f t="shared" si="296"/>
        <v>#N/A</v>
      </c>
      <c r="AE372" s="165" t="e">
        <f t="shared" si="297"/>
        <v>#N/A</v>
      </c>
      <c r="AF372" s="154" t="e">
        <f t="shared" si="298"/>
        <v>#N/A</v>
      </c>
      <c r="AG372" s="154" t="e">
        <f t="shared" si="299"/>
        <v>#N/A</v>
      </c>
      <c r="AH372" s="164" t="e">
        <f t="shared" si="300"/>
        <v>#N/A</v>
      </c>
      <c r="AI372" s="165" t="e">
        <f t="shared" si="301"/>
        <v>#N/A</v>
      </c>
      <c r="AJ372" s="154" t="e">
        <f t="shared" si="302"/>
        <v>#N/A</v>
      </c>
      <c r="AK372" s="154" t="e">
        <f t="shared" si="303"/>
        <v>#N/A</v>
      </c>
      <c r="AL372" s="164" t="e">
        <f t="shared" si="304"/>
        <v>#N/A</v>
      </c>
      <c r="AM372" s="165" t="e">
        <f t="shared" si="305"/>
        <v>#N/A</v>
      </c>
      <c r="AN372" s="154" t="e">
        <f t="shared" si="306"/>
        <v>#N/A</v>
      </c>
      <c r="AO372" s="155" t="e">
        <f t="shared" si="307"/>
        <v>#N/A</v>
      </c>
      <c r="AP372" s="153" t="e">
        <f t="shared" si="308"/>
        <v>#N/A</v>
      </c>
      <c r="AQ372" s="154" t="e">
        <f t="shared" si="309"/>
        <v>#N/A</v>
      </c>
      <c r="AR372" s="164" t="e">
        <f t="shared" si="310"/>
        <v>#N/A</v>
      </c>
      <c r="AS372" s="165" t="e">
        <f t="shared" si="311"/>
        <v>#N/A</v>
      </c>
      <c r="AT372" s="154" t="e">
        <f t="shared" si="312"/>
        <v>#N/A</v>
      </c>
      <c r="AU372" s="154" t="e">
        <f t="shared" si="313"/>
        <v>#N/A</v>
      </c>
      <c r="AV372" s="164" t="e">
        <f t="shared" si="314"/>
        <v>#N/A</v>
      </c>
      <c r="AW372" s="165" t="e">
        <f t="shared" si="315"/>
        <v>#N/A</v>
      </c>
      <c r="AX372" s="154" t="e">
        <f t="shared" si="316"/>
        <v>#N/A</v>
      </c>
      <c r="AY372" s="154" t="e">
        <f t="shared" si="317"/>
        <v>#N/A</v>
      </c>
      <c r="AZ372" s="164" t="e">
        <f t="shared" si="318"/>
        <v>#N/A</v>
      </c>
      <c r="BA372" s="165" t="e">
        <f t="shared" si="319"/>
        <v>#N/A</v>
      </c>
      <c r="BB372" s="154" t="e">
        <f t="shared" si="320"/>
        <v>#N/A</v>
      </c>
      <c r="BC372" s="155" t="e">
        <f t="shared" si="321"/>
        <v>#N/A</v>
      </c>
      <c r="BD372" s="153" t="e">
        <f t="shared" si="322"/>
        <v>#N/A</v>
      </c>
      <c r="BE372" s="154" t="e">
        <f t="shared" si="323"/>
        <v>#N/A</v>
      </c>
      <c r="BF372" s="164" t="e">
        <f t="shared" si="324"/>
        <v>#N/A</v>
      </c>
      <c r="BG372" s="165" t="e">
        <f t="shared" si="325"/>
        <v>#N/A</v>
      </c>
      <c r="BH372" s="154" t="e">
        <f t="shared" si="326"/>
        <v>#N/A</v>
      </c>
      <c r="BI372" s="154" t="e">
        <f t="shared" si="327"/>
        <v>#N/A</v>
      </c>
      <c r="BJ372" s="164" t="e">
        <f t="shared" si="328"/>
        <v>#N/A</v>
      </c>
      <c r="BK372" s="165" t="e">
        <f t="shared" si="329"/>
        <v>#N/A</v>
      </c>
      <c r="BL372" s="154" t="e">
        <f t="shared" si="330"/>
        <v>#N/A</v>
      </c>
      <c r="BM372" s="154" t="e">
        <f t="shared" si="331"/>
        <v>#N/A</v>
      </c>
      <c r="BN372" s="164" t="e">
        <f t="shared" si="332"/>
        <v>#N/A</v>
      </c>
      <c r="BO372" s="165" t="e">
        <f t="shared" si="333"/>
        <v>#N/A</v>
      </c>
      <c r="BP372" s="154" t="e">
        <f t="shared" si="334"/>
        <v>#N/A</v>
      </c>
      <c r="BQ372" s="155" t="e">
        <f t="shared" si="335"/>
        <v>#N/A</v>
      </c>
      <c r="BR372" s="153" t="e">
        <f t="shared" si="336"/>
        <v>#N/A</v>
      </c>
      <c r="BS372" s="154" t="e">
        <f t="shared" si="337"/>
        <v>#N/A</v>
      </c>
      <c r="BT372" s="164" t="e">
        <f t="shared" si="338"/>
        <v>#N/A</v>
      </c>
      <c r="BU372" s="165" t="e">
        <f t="shared" si="339"/>
        <v>#N/A</v>
      </c>
      <c r="BV372" s="154" t="e">
        <f t="shared" si="340"/>
        <v>#N/A</v>
      </c>
      <c r="BW372" s="154" t="e">
        <f t="shared" si="341"/>
        <v>#N/A</v>
      </c>
      <c r="BX372" s="164" t="e">
        <f t="shared" si="342"/>
        <v>#N/A</v>
      </c>
      <c r="BY372" s="165" t="e">
        <f t="shared" si="343"/>
        <v>#N/A</v>
      </c>
      <c r="BZ372" s="154" t="e">
        <f t="shared" si="344"/>
        <v>#N/A</v>
      </c>
      <c r="CA372" s="154" t="e">
        <f t="shared" si="345"/>
        <v>#N/A</v>
      </c>
      <c r="CB372" s="164" t="e">
        <f t="shared" si="346"/>
        <v>#N/A</v>
      </c>
      <c r="CC372" s="165" t="e">
        <f t="shared" si="347"/>
        <v>#N/A</v>
      </c>
      <c r="CD372" s="154" t="e">
        <f t="shared" si="348"/>
        <v>#N/A</v>
      </c>
      <c r="CE372" s="155" t="e">
        <f t="shared" si="349"/>
        <v>#N/A</v>
      </c>
    </row>
    <row r="373" spans="2:83" s="59" customFormat="1" hidden="1" x14ac:dyDescent="0.2">
      <c r="B373" s="59" t="e">
        <f t="shared" si="284"/>
        <v>#N/A</v>
      </c>
      <c r="C373" s="67" t="e">
        <f t="shared" si="282"/>
        <v>#N/A</v>
      </c>
      <c r="D373" s="67"/>
      <c r="E373" s="67" t="e">
        <f>IF(C373&lt;&gt;" ",$B$9, " ")</f>
        <v>#N/A</v>
      </c>
      <c r="F373" s="68" t="e">
        <f>IF(C373&lt;&gt;" ",((10.4394*(($C373^1.852)/(($B$59^1.852)*(VLOOKUP($B$17,'Hidden Data'!$A$4:$E$17,(IF($B$18="SCH 40",3,IF($B$18="SCH 80",4,5))))^4.8655))*$B$16))+IF($B$15&lt;2,0,(10.4394*((($C$19/100*$C373)^1.852)/(($B$59^1.852)*(VLOOKUP($B$20,'Hidden Data'!$A$4:$E$17,(IF($B$21="SCH 40",3,IF($B$21="SCH 80",4,5))))^4.8655))*$B$19)))+IF($B$15&lt;3,0,(10.4394*((($C$22/100*$C373)^1.852)/(($B$59^1.852)*(VLOOKUP($B$23,'Hidden Data'!$A$4:$E$17,(IF($B$24="SCH 40",3,IF($B$24="SCH 80",4,5))))^4.8655))*$B$22)))+K373+L373+M373+P373+Q373+R373+S373+T373)*(1+$B$42/100), " ")</f>
        <v>#N/A</v>
      </c>
      <c r="G373" s="68" t="e">
        <f t="shared" si="283"/>
        <v>#N/A</v>
      </c>
      <c r="H373" s="68"/>
      <c r="I373" s="68" t="e">
        <f t="shared" si="285"/>
        <v>#N/A</v>
      </c>
      <c r="J373" s="68" t="e">
        <f>IF(C373&lt;&gt;" ",IF($B$48="Spider Valve",($C373/448.83*(('Spider Valve Sizing'!$B$10^2*19.64*$B$60*SQRT($B$49))/'Spider Valve Sizing'!$B$25))^2/(2*$B$60^2*(PI()/4*('Spider Valve Sizing'!$B$10/12)^2)^2*32.2),0)," ")</f>
        <v>#N/A</v>
      </c>
      <c r="K373" s="68" t="e">
        <f>IF(C373&lt;&gt;" ",(IF($B$26="No",0,(10.4394*(((1/$B$27*$C373)^1.852)/(($B$59^1.852)*(VLOOKUP($B$29,'Hidden Data'!$A$4:$E$17,(IF($B$30="SCH 40",3,IF($B$30="SCH 80",4,5))))^4.8655))*($B$28/3)))))," ")</f>
        <v>#N/A</v>
      </c>
      <c r="L373" s="67" t="e">
        <f t="shared" si="286"/>
        <v>#N/A</v>
      </c>
      <c r="M373" s="67" t="e">
        <f t="shared" si="287"/>
        <v>#N/A</v>
      </c>
      <c r="N373" s="69">
        <f>IF($B$48="Low Pressure Pipe",(IF($C373&lt;&gt;" ",($B$50*$AC$564)," ")),IF($B$48="Spider Valve",(IF($C373&lt;&gt;" ",(($B$60*(PI()/4*'Spider Valve Sizing'!$B$10^2)/144*SQRT(2*32.2*$B$49))*448.83)/(('Spider Valve Sizing'!$B$10^2*19.64*$B$60*SQRT($B$49))/'Spider Valve Sizing'!$B$25)," ")),IF(AND(OR($B$48="Non-Pressurized",$B$48="force main")=TRUE,$C$49="yes"),$F$49,NA())))</f>
        <v>30</v>
      </c>
      <c r="O373" s="68" t="e">
        <f t="shared" si="288"/>
        <v>#N/A</v>
      </c>
      <c r="P373" s="68" t="e">
        <f>IF($C373&lt;&gt;" ",IF($A$34="",0,(10.4394*((($C373*$D$34/100)^1.852)/(($B$59^1.852)*(VLOOKUP($B$34,'Hidden Data'!$A$4:$E$17,(IF($B$18="SCH 40",3,IF($B$18="SCH 80",4,5))))^4.8655))*'Hidden Data'!$E$118)))," ")</f>
        <v>#N/A</v>
      </c>
      <c r="Q373" s="68" t="e">
        <f>IF($C373&lt;&gt;" ",IF($A$35="",0,(10.4394*((($C373*$D$35/100)^1.852)/(($B$59^1.852)*(VLOOKUP($B$35,'Hidden Data'!$A$4:$E$17,(IF($B$18="SCH 40",3,IF($B$18="SCH 80",4,5))))^4.8655))*'Hidden Data'!$E$119)))," ")</f>
        <v>#N/A</v>
      </c>
      <c r="R373" s="68" t="e">
        <f>IF($C373&lt;&gt;" ",IF($A$36="",0,(10.4394*((($C373*$D$36/100)^1.852)/(($B$59^1.852)*(VLOOKUP($B$36,'Hidden Data'!$A$4:$E$17,(IF($B$18="SCH 40",3,IF($B$18="SCH 80",4,5))))^4.8655))*'Hidden Data'!$E$120)))," ")</f>
        <v>#N/A</v>
      </c>
      <c r="S373" s="68" t="e">
        <f>IF($C373&lt;&gt;" ",IF($A$37="",0,(10.4394*((($C373*$D$37/100)^1.852)/(($B$59^1.852)*(VLOOKUP($B$37,'Hidden Data'!$A$4:$E$17,(IF($B$18="SCH 40",3,IF($B$18="SCH 80",4,5))))^4.8655))*'Hidden Data'!$E$121)))," ")</f>
        <v>#N/A</v>
      </c>
      <c r="T373" s="68" t="e">
        <f>IF($C373&lt;&gt;" ",IF($A$38="",0,(10.4394*((($C373*$D$38/100)^1.852)/(($B$59^1.852)*(VLOOKUP($B$38,'Hidden Data'!$A$4:$E$17,(IF($B$18="SCH 40",3,IF($B$18="SCH 80",4,5))))^4.8655))*'Hidden Data'!$E$122)))," ")</f>
        <v>#N/A</v>
      </c>
      <c r="U373" s="67" t="e">
        <f t="shared" si="289"/>
        <v>#N/A</v>
      </c>
      <c r="V373" s="175" t="e">
        <f t="shared" si="290"/>
        <v>#N/A</v>
      </c>
      <c r="W373" s="175" t="e">
        <f t="shared" si="291"/>
        <v>#N/A</v>
      </c>
      <c r="Z373" s="141" t="e">
        <f t="shared" si="292"/>
        <v>#N/A</v>
      </c>
      <c r="AA373" s="141" t="e">
        <f t="shared" si="293"/>
        <v>#N/A</v>
      </c>
      <c r="AB373" s="153" t="e">
        <f t="shared" si="294"/>
        <v>#N/A</v>
      </c>
      <c r="AC373" s="154" t="e">
        <f t="shared" si="295"/>
        <v>#N/A</v>
      </c>
      <c r="AD373" s="164" t="e">
        <f t="shared" si="296"/>
        <v>#N/A</v>
      </c>
      <c r="AE373" s="165" t="e">
        <f t="shared" si="297"/>
        <v>#N/A</v>
      </c>
      <c r="AF373" s="154" t="e">
        <f t="shared" si="298"/>
        <v>#N/A</v>
      </c>
      <c r="AG373" s="154" t="e">
        <f t="shared" si="299"/>
        <v>#N/A</v>
      </c>
      <c r="AH373" s="164" t="e">
        <f t="shared" si="300"/>
        <v>#N/A</v>
      </c>
      <c r="AI373" s="165" t="e">
        <f t="shared" si="301"/>
        <v>#N/A</v>
      </c>
      <c r="AJ373" s="154" t="e">
        <f t="shared" si="302"/>
        <v>#N/A</v>
      </c>
      <c r="AK373" s="154" t="e">
        <f t="shared" si="303"/>
        <v>#N/A</v>
      </c>
      <c r="AL373" s="164" t="e">
        <f t="shared" si="304"/>
        <v>#N/A</v>
      </c>
      <c r="AM373" s="165" t="e">
        <f t="shared" si="305"/>
        <v>#N/A</v>
      </c>
      <c r="AN373" s="154" t="e">
        <f t="shared" si="306"/>
        <v>#N/A</v>
      </c>
      <c r="AO373" s="155" t="e">
        <f t="shared" si="307"/>
        <v>#N/A</v>
      </c>
      <c r="AP373" s="153" t="e">
        <f t="shared" si="308"/>
        <v>#N/A</v>
      </c>
      <c r="AQ373" s="154" t="e">
        <f t="shared" si="309"/>
        <v>#N/A</v>
      </c>
      <c r="AR373" s="164" t="e">
        <f t="shared" si="310"/>
        <v>#N/A</v>
      </c>
      <c r="AS373" s="165" t="e">
        <f t="shared" si="311"/>
        <v>#N/A</v>
      </c>
      <c r="AT373" s="154" t="e">
        <f t="shared" si="312"/>
        <v>#N/A</v>
      </c>
      <c r="AU373" s="154" t="e">
        <f t="shared" si="313"/>
        <v>#N/A</v>
      </c>
      <c r="AV373" s="164" t="e">
        <f t="shared" si="314"/>
        <v>#N/A</v>
      </c>
      <c r="AW373" s="165" t="e">
        <f t="shared" si="315"/>
        <v>#N/A</v>
      </c>
      <c r="AX373" s="154" t="e">
        <f t="shared" si="316"/>
        <v>#N/A</v>
      </c>
      <c r="AY373" s="154" t="e">
        <f t="shared" si="317"/>
        <v>#N/A</v>
      </c>
      <c r="AZ373" s="164" t="e">
        <f t="shared" si="318"/>
        <v>#N/A</v>
      </c>
      <c r="BA373" s="165" t="e">
        <f t="shared" si="319"/>
        <v>#N/A</v>
      </c>
      <c r="BB373" s="154" t="e">
        <f t="shared" si="320"/>
        <v>#N/A</v>
      </c>
      <c r="BC373" s="155" t="e">
        <f t="shared" si="321"/>
        <v>#N/A</v>
      </c>
      <c r="BD373" s="153" t="e">
        <f t="shared" si="322"/>
        <v>#N/A</v>
      </c>
      <c r="BE373" s="154" t="e">
        <f t="shared" si="323"/>
        <v>#N/A</v>
      </c>
      <c r="BF373" s="164" t="e">
        <f t="shared" si="324"/>
        <v>#N/A</v>
      </c>
      <c r="BG373" s="165" t="e">
        <f t="shared" si="325"/>
        <v>#N/A</v>
      </c>
      <c r="BH373" s="154" t="e">
        <f t="shared" si="326"/>
        <v>#N/A</v>
      </c>
      <c r="BI373" s="154" t="e">
        <f t="shared" si="327"/>
        <v>#N/A</v>
      </c>
      <c r="BJ373" s="164" t="e">
        <f t="shared" si="328"/>
        <v>#N/A</v>
      </c>
      <c r="BK373" s="165" t="e">
        <f t="shared" si="329"/>
        <v>#N/A</v>
      </c>
      <c r="BL373" s="154" t="e">
        <f t="shared" si="330"/>
        <v>#N/A</v>
      </c>
      <c r="BM373" s="154" t="e">
        <f t="shared" si="331"/>
        <v>#N/A</v>
      </c>
      <c r="BN373" s="164" t="e">
        <f t="shared" si="332"/>
        <v>#N/A</v>
      </c>
      <c r="BO373" s="165" t="e">
        <f t="shared" si="333"/>
        <v>#N/A</v>
      </c>
      <c r="BP373" s="154" t="e">
        <f t="shared" si="334"/>
        <v>#N/A</v>
      </c>
      <c r="BQ373" s="155" t="e">
        <f t="shared" si="335"/>
        <v>#N/A</v>
      </c>
      <c r="BR373" s="153" t="e">
        <f t="shared" si="336"/>
        <v>#N/A</v>
      </c>
      <c r="BS373" s="154" t="e">
        <f t="shared" si="337"/>
        <v>#N/A</v>
      </c>
      <c r="BT373" s="164" t="e">
        <f t="shared" si="338"/>
        <v>#N/A</v>
      </c>
      <c r="BU373" s="165" t="e">
        <f t="shared" si="339"/>
        <v>#N/A</v>
      </c>
      <c r="BV373" s="154" t="e">
        <f t="shared" si="340"/>
        <v>#N/A</v>
      </c>
      <c r="BW373" s="154" t="e">
        <f t="shared" si="341"/>
        <v>#N/A</v>
      </c>
      <c r="BX373" s="164" t="e">
        <f t="shared" si="342"/>
        <v>#N/A</v>
      </c>
      <c r="BY373" s="165" t="e">
        <f t="shared" si="343"/>
        <v>#N/A</v>
      </c>
      <c r="BZ373" s="154" t="e">
        <f t="shared" si="344"/>
        <v>#N/A</v>
      </c>
      <c r="CA373" s="154" t="e">
        <f t="shared" si="345"/>
        <v>#N/A</v>
      </c>
      <c r="CB373" s="164" t="e">
        <f t="shared" si="346"/>
        <v>#N/A</v>
      </c>
      <c r="CC373" s="165" t="e">
        <f t="shared" si="347"/>
        <v>#N/A</v>
      </c>
      <c r="CD373" s="154" t="e">
        <f t="shared" si="348"/>
        <v>#N/A</v>
      </c>
      <c r="CE373" s="155" t="e">
        <f t="shared" si="349"/>
        <v>#N/A</v>
      </c>
    </row>
    <row r="374" spans="2:83" s="59" customFormat="1" hidden="1" x14ac:dyDescent="0.2">
      <c r="B374" s="59" t="e">
        <f t="shared" si="284"/>
        <v>#N/A</v>
      </c>
      <c r="C374" s="67" t="e">
        <f t="shared" si="282"/>
        <v>#N/A</v>
      </c>
      <c r="D374" s="67"/>
      <c r="E374" s="67" t="e">
        <f>IF(C374&lt;&gt;" ",$B$9, " ")</f>
        <v>#N/A</v>
      </c>
      <c r="F374" s="68" t="e">
        <f>IF(C374&lt;&gt;" ",((10.4394*(($C374^1.852)/(($B$59^1.852)*(VLOOKUP($B$17,'Hidden Data'!$A$4:$E$17,(IF($B$18="SCH 40",3,IF($B$18="SCH 80",4,5))))^4.8655))*$B$16))+IF($B$15&lt;2,0,(10.4394*((($C$19/100*$C374)^1.852)/(($B$59^1.852)*(VLOOKUP($B$20,'Hidden Data'!$A$4:$E$17,(IF($B$21="SCH 40",3,IF($B$21="SCH 80",4,5))))^4.8655))*$B$19)))+IF($B$15&lt;3,0,(10.4394*((($C$22/100*$C374)^1.852)/(($B$59^1.852)*(VLOOKUP($B$23,'Hidden Data'!$A$4:$E$17,(IF($B$24="SCH 40",3,IF($B$24="SCH 80",4,5))))^4.8655))*$B$22)))+K374+L374+M374+P374+Q374+R374+S374+T374)*(1+$B$42/100), " ")</f>
        <v>#N/A</v>
      </c>
      <c r="G374" s="68" t="e">
        <f t="shared" si="283"/>
        <v>#N/A</v>
      </c>
      <c r="H374" s="68"/>
      <c r="I374" s="68" t="e">
        <f t="shared" si="285"/>
        <v>#N/A</v>
      </c>
      <c r="J374" s="68" t="e">
        <f>IF(C374&lt;&gt;" ",IF($B$48="Spider Valve",($C374/448.83*(('Spider Valve Sizing'!$B$10^2*19.64*$B$60*SQRT($B$49))/'Spider Valve Sizing'!$B$25))^2/(2*$B$60^2*(PI()/4*('Spider Valve Sizing'!$B$10/12)^2)^2*32.2),0)," ")</f>
        <v>#N/A</v>
      </c>
      <c r="K374" s="68" t="e">
        <f>IF(C374&lt;&gt;" ",(IF($B$26="No",0,(10.4394*(((1/$B$27*$C374)^1.852)/(($B$59^1.852)*(VLOOKUP($B$29,'Hidden Data'!$A$4:$E$17,(IF($B$30="SCH 40",3,IF($B$30="SCH 80",4,5))))^4.8655))*($B$28/3)))))," ")</f>
        <v>#N/A</v>
      </c>
      <c r="L374" s="67" t="e">
        <f t="shared" si="286"/>
        <v>#N/A</v>
      </c>
      <c r="M374" s="67" t="e">
        <f t="shared" si="287"/>
        <v>#N/A</v>
      </c>
      <c r="N374" s="69">
        <f>IF($B$48="Low Pressure Pipe",(IF($C374&lt;&gt;" ",($B$50*$AC$564)," ")),IF($B$48="Spider Valve",(IF($C374&lt;&gt;" ",(($B$60*(PI()/4*'Spider Valve Sizing'!$B$10^2)/144*SQRT(2*32.2*$B$49))*448.83)/(('Spider Valve Sizing'!$B$10^2*19.64*$B$60*SQRT($B$49))/'Spider Valve Sizing'!$B$25)," ")),IF(AND(OR($B$48="Non-Pressurized",$B$48="force main")=TRUE,$C$49="yes"),$F$49,NA())))</f>
        <v>30</v>
      </c>
      <c r="O374" s="68" t="e">
        <f t="shared" si="288"/>
        <v>#N/A</v>
      </c>
      <c r="P374" s="68" t="e">
        <f>IF($C374&lt;&gt;" ",IF($A$34="",0,(10.4394*((($C374*$D$34/100)^1.852)/(($B$59^1.852)*(VLOOKUP($B$34,'Hidden Data'!$A$4:$E$17,(IF($B$18="SCH 40",3,IF($B$18="SCH 80",4,5))))^4.8655))*'Hidden Data'!$E$118)))," ")</f>
        <v>#N/A</v>
      </c>
      <c r="Q374" s="68" t="e">
        <f>IF($C374&lt;&gt;" ",IF($A$35="",0,(10.4394*((($C374*$D$35/100)^1.852)/(($B$59^1.852)*(VLOOKUP($B$35,'Hidden Data'!$A$4:$E$17,(IF($B$18="SCH 40",3,IF($B$18="SCH 80",4,5))))^4.8655))*'Hidden Data'!$E$119)))," ")</f>
        <v>#N/A</v>
      </c>
      <c r="R374" s="68" t="e">
        <f>IF($C374&lt;&gt;" ",IF($A$36="",0,(10.4394*((($C374*$D$36/100)^1.852)/(($B$59^1.852)*(VLOOKUP($B$36,'Hidden Data'!$A$4:$E$17,(IF($B$18="SCH 40",3,IF($B$18="SCH 80",4,5))))^4.8655))*'Hidden Data'!$E$120)))," ")</f>
        <v>#N/A</v>
      </c>
      <c r="S374" s="68" t="e">
        <f>IF($C374&lt;&gt;" ",IF($A$37="",0,(10.4394*((($C374*$D$37/100)^1.852)/(($B$59^1.852)*(VLOOKUP($B$37,'Hidden Data'!$A$4:$E$17,(IF($B$18="SCH 40",3,IF($B$18="SCH 80",4,5))))^4.8655))*'Hidden Data'!$E$121)))," ")</f>
        <v>#N/A</v>
      </c>
      <c r="T374" s="68" t="e">
        <f>IF($C374&lt;&gt;" ",IF($A$38="",0,(10.4394*((($C374*$D$38/100)^1.852)/(($B$59^1.852)*(VLOOKUP($B$38,'Hidden Data'!$A$4:$E$17,(IF($B$18="SCH 40",3,IF($B$18="SCH 80",4,5))))^4.8655))*'Hidden Data'!$E$122)))," ")</f>
        <v>#N/A</v>
      </c>
      <c r="U374" s="67" t="e">
        <f t="shared" si="289"/>
        <v>#N/A</v>
      </c>
      <c r="V374" s="175" t="e">
        <f t="shared" si="290"/>
        <v>#N/A</v>
      </c>
      <c r="W374" s="175" t="e">
        <f t="shared" si="291"/>
        <v>#N/A</v>
      </c>
      <c r="Z374" s="141" t="e">
        <f t="shared" si="292"/>
        <v>#N/A</v>
      </c>
      <c r="AA374" s="141" t="e">
        <f t="shared" si="293"/>
        <v>#N/A</v>
      </c>
      <c r="AB374" s="153" t="e">
        <f t="shared" si="294"/>
        <v>#N/A</v>
      </c>
      <c r="AC374" s="154" t="e">
        <f t="shared" si="295"/>
        <v>#N/A</v>
      </c>
      <c r="AD374" s="164" t="e">
        <f t="shared" si="296"/>
        <v>#N/A</v>
      </c>
      <c r="AE374" s="165" t="e">
        <f t="shared" si="297"/>
        <v>#N/A</v>
      </c>
      <c r="AF374" s="154" t="e">
        <f t="shared" si="298"/>
        <v>#N/A</v>
      </c>
      <c r="AG374" s="154" t="e">
        <f t="shared" si="299"/>
        <v>#N/A</v>
      </c>
      <c r="AH374" s="164" t="e">
        <f t="shared" si="300"/>
        <v>#N/A</v>
      </c>
      <c r="AI374" s="165" t="e">
        <f t="shared" si="301"/>
        <v>#N/A</v>
      </c>
      <c r="AJ374" s="154" t="e">
        <f t="shared" si="302"/>
        <v>#N/A</v>
      </c>
      <c r="AK374" s="154" t="e">
        <f t="shared" si="303"/>
        <v>#N/A</v>
      </c>
      <c r="AL374" s="164" t="e">
        <f t="shared" si="304"/>
        <v>#N/A</v>
      </c>
      <c r="AM374" s="165" t="e">
        <f t="shared" si="305"/>
        <v>#N/A</v>
      </c>
      <c r="AN374" s="154" t="e">
        <f t="shared" si="306"/>
        <v>#N/A</v>
      </c>
      <c r="AO374" s="155" t="e">
        <f t="shared" si="307"/>
        <v>#N/A</v>
      </c>
      <c r="AP374" s="153" t="e">
        <f t="shared" si="308"/>
        <v>#N/A</v>
      </c>
      <c r="AQ374" s="154" t="e">
        <f t="shared" si="309"/>
        <v>#N/A</v>
      </c>
      <c r="AR374" s="164" t="e">
        <f t="shared" si="310"/>
        <v>#N/A</v>
      </c>
      <c r="AS374" s="165" t="e">
        <f t="shared" si="311"/>
        <v>#N/A</v>
      </c>
      <c r="AT374" s="154" t="e">
        <f t="shared" si="312"/>
        <v>#N/A</v>
      </c>
      <c r="AU374" s="154" t="e">
        <f t="shared" si="313"/>
        <v>#N/A</v>
      </c>
      <c r="AV374" s="164" t="e">
        <f t="shared" si="314"/>
        <v>#N/A</v>
      </c>
      <c r="AW374" s="165" t="e">
        <f t="shared" si="315"/>
        <v>#N/A</v>
      </c>
      <c r="AX374" s="154" t="e">
        <f t="shared" si="316"/>
        <v>#N/A</v>
      </c>
      <c r="AY374" s="154" t="e">
        <f t="shared" si="317"/>
        <v>#N/A</v>
      </c>
      <c r="AZ374" s="164" t="e">
        <f t="shared" si="318"/>
        <v>#N/A</v>
      </c>
      <c r="BA374" s="165" t="e">
        <f t="shared" si="319"/>
        <v>#N/A</v>
      </c>
      <c r="BB374" s="154" t="e">
        <f t="shared" si="320"/>
        <v>#N/A</v>
      </c>
      <c r="BC374" s="155" t="e">
        <f t="shared" si="321"/>
        <v>#N/A</v>
      </c>
      <c r="BD374" s="153" t="e">
        <f t="shared" si="322"/>
        <v>#N/A</v>
      </c>
      <c r="BE374" s="154" t="e">
        <f t="shared" si="323"/>
        <v>#N/A</v>
      </c>
      <c r="BF374" s="164" t="e">
        <f t="shared" si="324"/>
        <v>#N/A</v>
      </c>
      <c r="BG374" s="165" t="e">
        <f t="shared" si="325"/>
        <v>#N/A</v>
      </c>
      <c r="BH374" s="154" t="e">
        <f t="shared" si="326"/>
        <v>#N/A</v>
      </c>
      <c r="BI374" s="154" t="e">
        <f t="shared" si="327"/>
        <v>#N/A</v>
      </c>
      <c r="BJ374" s="164" t="e">
        <f t="shared" si="328"/>
        <v>#N/A</v>
      </c>
      <c r="BK374" s="165" t="e">
        <f t="shared" si="329"/>
        <v>#N/A</v>
      </c>
      <c r="BL374" s="154" t="e">
        <f t="shared" si="330"/>
        <v>#N/A</v>
      </c>
      <c r="BM374" s="154" t="e">
        <f t="shared" si="331"/>
        <v>#N/A</v>
      </c>
      <c r="BN374" s="164" t="e">
        <f t="shared" si="332"/>
        <v>#N/A</v>
      </c>
      <c r="BO374" s="165" t="e">
        <f t="shared" si="333"/>
        <v>#N/A</v>
      </c>
      <c r="BP374" s="154" t="e">
        <f t="shared" si="334"/>
        <v>#N/A</v>
      </c>
      <c r="BQ374" s="155" t="e">
        <f t="shared" si="335"/>
        <v>#N/A</v>
      </c>
      <c r="BR374" s="153" t="e">
        <f t="shared" si="336"/>
        <v>#N/A</v>
      </c>
      <c r="BS374" s="154" t="e">
        <f t="shared" si="337"/>
        <v>#N/A</v>
      </c>
      <c r="BT374" s="164" t="e">
        <f t="shared" si="338"/>
        <v>#N/A</v>
      </c>
      <c r="BU374" s="165" t="e">
        <f t="shared" si="339"/>
        <v>#N/A</v>
      </c>
      <c r="BV374" s="154" t="e">
        <f t="shared" si="340"/>
        <v>#N/A</v>
      </c>
      <c r="BW374" s="154" t="e">
        <f t="shared" si="341"/>
        <v>#N/A</v>
      </c>
      <c r="BX374" s="164" t="e">
        <f t="shared" si="342"/>
        <v>#N/A</v>
      </c>
      <c r="BY374" s="165" t="e">
        <f t="shared" si="343"/>
        <v>#N/A</v>
      </c>
      <c r="BZ374" s="154" t="e">
        <f t="shared" si="344"/>
        <v>#N/A</v>
      </c>
      <c r="CA374" s="154" t="e">
        <f t="shared" si="345"/>
        <v>#N/A</v>
      </c>
      <c r="CB374" s="164" t="e">
        <f t="shared" si="346"/>
        <v>#N/A</v>
      </c>
      <c r="CC374" s="165" t="e">
        <f t="shared" si="347"/>
        <v>#N/A</v>
      </c>
      <c r="CD374" s="154" t="e">
        <f t="shared" si="348"/>
        <v>#N/A</v>
      </c>
      <c r="CE374" s="155" t="e">
        <f t="shared" si="349"/>
        <v>#N/A</v>
      </c>
    </row>
    <row r="375" spans="2:83" s="59" customFormat="1" hidden="1" x14ac:dyDescent="0.2">
      <c r="B375" s="59" t="e">
        <f t="shared" si="284"/>
        <v>#N/A</v>
      </c>
      <c r="C375" s="67" t="e">
        <f t="shared" si="282"/>
        <v>#N/A</v>
      </c>
      <c r="D375" s="67"/>
      <c r="E375" s="67" t="e">
        <f>IF(C375&lt;&gt;" ",$B$9, " ")</f>
        <v>#N/A</v>
      </c>
      <c r="F375" s="68" t="e">
        <f>IF(C375&lt;&gt;" ",((10.4394*(($C375^1.852)/(($B$59^1.852)*(VLOOKUP($B$17,'Hidden Data'!$A$4:$E$17,(IF($B$18="SCH 40",3,IF($B$18="SCH 80",4,5))))^4.8655))*$B$16))+IF($B$15&lt;2,0,(10.4394*((($C$19/100*$C375)^1.852)/(($B$59^1.852)*(VLOOKUP($B$20,'Hidden Data'!$A$4:$E$17,(IF($B$21="SCH 40",3,IF($B$21="SCH 80",4,5))))^4.8655))*$B$19)))+IF($B$15&lt;3,0,(10.4394*((($C$22/100*$C375)^1.852)/(($B$59^1.852)*(VLOOKUP($B$23,'Hidden Data'!$A$4:$E$17,(IF($B$24="SCH 40",3,IF($B$24="SCH 80",4,5))))^4.8655))*$B$22)))+K375+L375+M375+P375+Q375+R375+S375+T375)*(1+$B$42/100), " ")</f>
        <v>#N/A</v>
      </c>
      <c r="G375" s="68" t="e">
        <f t="shared" si="283"/>
        <v>#N/A</v>
      </c>
      <c r="H375" s="68"/>
      <c r="I375" s="68" t="e">
        <f t="shared" si="285"/>
        <v>#N/A</v>
      </c>
      <c r="J375" s="68" t="e">
        <f>IF(C375&lt;&gt;" ",IF($B$48="Spider Valve",($C375/448.83*(('Spider Valve Sizing'!$B$10^2*19.64*$B$60*SQRT($B$49))/'Spider Valve Sizing'!$B$25))^2/(2*$B$60^2*(PI()/4*('Spider Valve Sizing'!$B$10/12)^2)^2*32.2),0)," ")</f>
        <v>#N/A</v>
      </c>
      <c r="K375" s="68" t="e">
        <f>IF(C375&lt;&gt;" ",(IF($B$26="No",0,(10.4394*(((1/$B$27*$C375)^1.852)/(($B$59^1.852)*(VLOOKUP($B$29,'Hidden Data'!$A$4:$E$17,(IF($B$30="SCH 40",3,IF($B$30="SCH 80",4,5))))^4.8655))*($B$28/3)))))," ")</f>
        <v>#N/A</v>
      </c>
      <c r="L375" s="67" t="e">
        <f t="shared" si="286"/>
        <v>#N/A</v>
      </c>
      <c r="M375" s="67" t="e">
        <f t="shared" si="287"/>
        <v>#N/A</v>
      </c>
      <c r="N375" s="69">
        <f>IF($B$48="Low Pressure Pipe",(IF($C375&lt;&gt;" ",($B$50*$AC$564)," ")),IF($B$48="Spider Valve",(IF($C375&lt;&gt;" ",(($B$60*(PI()/4*'Spider Valve Sizing'!$B$10^2)/144*SQRT(2*32.2*$B$49))*448.83)/(('Spider Valve Sizing'!$B$10^2*19.64*$B$60*SQRT($B$49))/'Spider Valve Sizing'!$B$25)," ")),IF(AND(OR($B$48="Non-Pressurized",$B$48="force main")=TRUE,$C$49="yes"),$F$49,NA())))</f>
        <v>30</v>
      </c>
      <c r="O375" s="68" t="e">
        <f t="shared" si="288"/>
        <v>#N/A</v>
      </c>
      <c r="P375" s="68" t="e">
        <f>IF($C375&lt;&gt;" ",IF($A$34="",0,(10.4394*((($C375*$D$34/100)^1.852)/(($B$59^1.852)*(VLOOKUP($B$34,'Hidden Data'!$A$4:$E$17,(IF($B$18="SCH 40",3,IF($B$18="SCH 80",4,5))))^4.8655))*'Hidden Data'!$E$118)))," ")</f>
        <v>#N/A</v>
      </c>
      <c r="Q375" s="68" t="e">
        <f>IF($C375&lt;&gt;" ",IF($A$35="",0,(10.4394*((($C375*$D$35/100)^1.852)/(($B$59^1.852)*(VLOOKUP($B$35,'Hidden Data'!$A$4:$E$17,(IF($B$18="SCH 40",3,IF($B$18="SCH 80",4,5))))^4.8655))*'Hidden Data'!$E$119)))," ")</f>
        <v>#N/A</v>
      </c>
      <c r="R375" s="68" t="e">
        <f>IF($C375&lt;&gt;" ",IF($A$36="",0,(10.4394*((($C375*$D$36/100)^1.852)/(($B$59^1.852)*(VLOOKUP($B$36,'Hidden Data'!$A$4:$E$17,(IF($B$18="SCH 40",3,IF($B$18="SCH 80",4,5))))^4.8655))*'Hidden Data'!$E$120)))," ")</f>
        <v>#N/A</v>
      </c>
      <c r="S375" s="68" t="e">
        <f>IF($C375&lt;&gt;" ",IF($A$37="",0,(10.4394*((($C375*$D$37/100)^1.852)/(($B$59^1.852)*(VLOOKUP($B$37,'Hidden Data'!$A$4:$E$17,(IF($B$18="SCH 40",3,IF($B$18="SCH 80",4,5))))^4.8655))*'Hidden Data'!$E$121)))," ")</f>
        <v>#N/A</v>
      </c>
      <c r="T375" s="68" t="e">
        <f>IF($C375&lt;&gt;" ",IF($A$38="",0,(10.4394*((($C375*$D$38/100)^1.852)/(($B$59^1.852)*(VLOOKUP($B$38,'Hidden Data'!$A$4:$E$17,(IF($B$18="SCH 40",3,IF($B$18="SCH 80",4,5))))^4.8655))*'Hidden Data'!$E$122)))," ")</f>
        <v>#N/A</v>
      </c>
      <c r="U375" s="67" t="e">
        <f t="shared" si="289"/>
        <v>#N/A</v>
      </c>
      <c r="V375" s="175" t="e">
        <f t="shared" si="290"/>
        <v>#N/A</v>
      </c>
      <c r="W375" s="175" t="e">
        <f t="shared" si="291"/>
        <v>#N/A</v>
      </c>
      <c r="Z375" s="141" t="e">
        <f t="shared" si="292"/>
        <v>#N/A</v>
      </c>
      <c r="AA375" s="141" t="e">
        <f t="shared" si="293"/>
        <v>#N/A</v>
      </c>
      <c r="AB375" s="153" t="e">
        <f t="shared" si="294"/>
        <v>#N/A</v>
      </c>
      <c r="AC375" s="154" t="e">
        <f t="shared" si="295"/>
        <v>#N/A</v>
      </c>
      <c r="AD375" s="164" t="e">
        <f t="shared" si="296"/>
        <v>#N/A</v>
      </c>
      <c r="AE375" s="165" t="e">
        <f t="shared" si="297"/>
        <v>#N/A</v>
      </c>
      <c r="AF375" s="154" t="e">
        <f t="shared" si="298"/>
        <v>#N/A</v>
      </c>
      <c r="AG375" s="154" t="e">
        <f t="shared" si="299"/>
        <v>#N/A</v>
      </c>
      <c r="AH375" s="164" t="e">
        <f t="shared" si="300"/>
        <v>#N/A</v>
      </c>
      <c r="AI375" s="165" t="e">
        <f t="shared" si="301"/>
        <v>#N/A</v>
      </c>
      <c r="AJ375" s="154" t="e">
        <f t="shared" si="302"/>
        <v>#N/A</v>
      </c>
      <c r="AK375" s="154" t="e">
        <f t="shared" si="303"/>
        <v>#N/A</v>
      </c>
      <c r="AL375" s="164" t="e">
        <f t="shared" si="304"/>
        <v>#N/A</v>
      </c>
      <c r="AM375" s="165" t="e">
        <f t="shared" si="305"/>
        <v>#N/A</v>
      </c>
      <c r="AN375" s="154" t="e">
        <f t="shared" si="306"/>
        <v>#N/A</v>
      </c>
      <c r="AO375" s="155" t="e">
        <f t="shared" si="307"/>
        <v>#N/A</v>
      </c>
      <c r="AP375" s="153" t="e">
        <f t="shared" si="308"/>
        <v>#N/A</v>
      </c>
      <c r="AQ375" s="154" t="e">
        <f t="shared" si="309"/>
        <v>#N/A</v>
      </c>
      <c r="AR375" s="164" t="e">
        <f t="shared" si="310"/>
        <v>#N/A</v>
      </c>
      <c r="AS375" s="165" t="e">
        <f t="shared" si="311"/>
        <v>#N/A</v>
      </c>
      <c r="AT375" s="154" t="e">
        <f t="shared" si="312"/>
        <v>#N/A</v>
      </c>
      <c r="AU375" s="154" t="e">
        <f t="shared" si="313"/>
        <v>#N/A</v>
      </c>
      <c r="AV375" s="164" t="e">
        <f t="shared" si="314"/>
        <v>#N/A</v>
      </c>
      <c r="AW375" s="165" t="e">
        <f t="shared" si="315"/>
        <v>#N/A</v>
      </c>
      <c r="AX375" s="154" t="e">
        <f t="shared" si="316"/>
        <v>#N/A</v>
      </c>
      <c r="AY375" s="154" t="e">
        <f t="shared" si="317"/>
        <v>#N/A</v>
      </c>
      <c r="AZ375" s="164" t="e">
        <f t="shared" si="318"/>
        <v>#N/A</v>
      </c>
      <c r="BA375" s="165" t="e">
        <f t="shared" si="319"/>
        <v>#N/A</v>
      </c>
      <c r="BB375" s="154" t="e">
        <f t="shared" si="320"/>
        <v>#N/A</v>
      </c>
      <c r="BC375" s="155" t="e">
        <f t="shared" si="321"/>
        <v>#N/A</v>
      </c>
      <c r="BD375" s="153" t="e">
        <f t="shared" si="322"/>
        <v>#N/A</v>
      </c>
      <c r="BE375" s="154" t="e">
        <f t="shared" si="323"/>
        <v>#N/A</v>
      </c>
      <c r="BF375" s="164" t="e">
        <f t="shared" si="324"/>
        <v>#N/A</v>
      </c>
      <c r="BG375" s="165" t="e">
        <f t="shared" si="325"/>
        <v>#N/A</v>
      </c>
      <c r="BH375" s="154" t="e">
        <f t="shared" si="326"/>
        <v>#N/A</v>
      </c>
      <c r="BI375" s="154" t="e">
        <f t="shared" si="327"/>
        <v>#N/A</v>
      </c>
      <c r="BJ375" s="164" t="e">
        <f t="shared" si="328"/>
        <v>#N/A</v>
      </c>
      <c r="BK375" s="165" t="e">
        <f t="shared" si="329"/>
        <v>#N/A</v>
      </c>
      <c r="BL375" s="154" t="e">
        <f t="shared" si="330"/>
        <v>#N/A</v>
      </c>
      <c r="BM375" s="154" t="e">
        <f t="shared" si="331"/>
        <v>#N/A</v>
      </c>
      <c r="BN375" s="164" t="e">
        <f t="shared" si="332"/>
        <v>#N/A</v>
      </c>
      <c r="BO375" s="165" t="e">
        <f t="shared" si="333"/>
        <v>#N/A</v>
      </c>
      <c r="BP375" s="154" t="e">
        <f t="shared" si="334"/>
        <v>#N/A</v>
      </c>
      <c r="BQ375" s="155" t="e">
        <f t="shared" si="335"/>
        <v>#N/A</v>
      </c>
      <c r="BR375" s="153" t="e">
        <f t="shared" si="336"/>
        <v>#N/A</v>
      </c>
      <c r="BS375" s="154" t="e">
        <f t="shared" si="337"/>
        <v>#N/A</v>
      </c>
      <c r="BT375" s="164" t="e">
        <f t="shared" si="338"/>
        <v>#N/A</v>
      </c>
      <c r="BU375" s="165" t="e">
        <f t="shared" si="339"/>
        <v>#N/A</v>
      </c>
      <c r="BV375" s="154" t="e">
        <f t="shared" si="340"/>
        <v>#N/A</v>
      </c>
      <c r="BW375" s="154" t="e">
        <f t="shared" si="341"/>
        <v>#N/A</v>
      </c>
      <c r="BX375" s="164" t="e">
        <f t="shared" si="342"/>
        <v>#N/A</v>
      </c>
      <c r="BY375" s="165" t="e">
        <f t="shared" si="343"/>
        <v>#N/A</v>
      </c>
      <c r="BZ375" s="154" t="e">
        <f t="shared" si="344"/>
        <v>#N/A</v>
      </c>
      <c r="CA375" s="154" t="e">
        <f t="shared" si="345"/>
        <v>#N/A</v>
      </c>
      <c r="CB375" s="164" t="e">
        <f t="shared" si="346"/>
        <v>#N/A</v>
      </c>
      <c r="CC375" s="165" t="e">
        <f t="shared" si="347"/>
        <v>#N/A</v>
      </c>
      <c r="CD375" s="154" t="e">
        <f t="shared" si="348"/>
        <v>#N/A</v>
      </c>
      <c r="CE375" s="155" t="e">
        <f t="shared" si="349"/>
        <v>#N/A</v>
      </c>
    </row>
    <row r="376" spans="2:83" s="59" customFormat="1" hidden="1" x14ac:dyDescent="0.2">
      <c r="B376" s="59" t="e">
        <f t="shared" si="284"/>
        <v>#N/A</v>
      </c>
      <c r="C376" s="67" t="e">
        <f t="shared" si="282"/>
        <v>#N/A</v>
      </c>
      <c r="D376" s="67"/>
      <c r="E376" s="67" t="e">
        <f>IF(C376&lt;&gt;" ",$B$9, " ")</f>
        <v>#N/A</v>
      </c>
      <c r="F376" s="68" t="e">
        <f>IF(C376&lt;&gt;" ",((10.4394*(($C376^1.852)/(($B$59^1.852)*(VLOOKUP($B$17,'Hidden Data'!$A$4:$E$17,(IF($B$18="SCH 40",3,IF($B$18="SCH 80",4,5))))^4.8655))*$B$16))+IF($B$15&lt;2,0,(10.4394*((($C$19/100*$C376)^1.852)/(($B$59^1.852)*(VLOOKUP($B$20,'Hidden Data'!$A$4:$E$17,(IF($B$21="SCH 40",3,IF($B$21="SCH 80",4,5))))^4.8655))*$B$19)))+IF($B$15&lt;3,0,(10.4394*((($C$22/100*$C376)^1.852)/(($B$59^1.852)*(VLOOKUP($B$23,'Hidden Data'!$A$4:$E$17,(IF($B$24="SCH 40",3,IF($B$24="SCH 80",4,5))))^4.8655))*$B$22)))+K376+L376+M376+P376+Q376+R376+S376+T376)*(1+$B$42/100), " ")</f>
        <v>#N/A</v>
      </c>
      <c r="G376" s="68" t="e">
        <f t="shared" si="283"/>
        <v>#N/A</v>
      </c>
      <c r="H376" s="68"/>
      <c r="I376" s="68" t="e">
        <f t="shared" si="285"/>
        <v>#N/A</v>
      </c>
      <c r="J376" s="68" t="e">
        <f>IF(C376&lt;&gt;" ",IF($B$48="Spider Valve",($C376/448.83*(('Spider Valve Sizing'!$B$10^2*19.64*$B$60*SQRT($B$49))/'Spider Valve Sizing'!$B$25))^2/(2*$B$60^2*(PI()/4*('Spider Valve Sizing'!$B$10/12)^2)^2*32.2),0)," ")</f>
        <v>#N/A</v>
      </c>
      <c r="K376" s="68" t="e">
        <f>IF(C376&lt;&gt;" ",(IF($B$26="No",0,(10.4394*(((1/$B$27*$C376)^1.852)/(($B$59^1.852)*(VLOOKUP($B$29,'Hidden Data'!$A$4:$E$17,(IF($B$30="SCH 40",3,IF($B$30="SCH 80",4,5))))^4.8655))*($B$28/3)))))," ")</f>
        <v>#N/A</v>
      </c>
      <c r="L376" s="67" t="e">
        <f t="shared" si="286"/>
        <v>#N/A</v>
      </c>
      <c r="M376" s="67" t="e">
        <f t="shared" si="287"/>
        <v>#N/A</v>
      </c>
      <c r="N376" s="69">
        <f>IF($B$48="Low Pressure Pipe",(IF($C376&lt;&gt;" ",($B$50*$AC$564)," ")),IF($B$48="Spider Valve",(IF($C376&lt;&gt;" ",(($B$60*(PI()/4*'Spider Valve Sizing'!$B$10^2)/144*SQRT(2*32.2*$B$49))*448.83)/(('Spider Valve Sizing'!$B$10^2*19.64*$B$60*SQRT($B$49))/'Spider Valve Sizing'!$B$25)," ")),IF(AND(OR($B$48="Non-Pressurized",$B$48="force main")=TRUE,$C$49="yes"),$F$49,NA())))</f>
        <v>30</v>
      </c>
      <c r="O376" s="68" t="e">
        <f t="shared" si="288"/>
        <v>#N/A</v>
      </c>
      <c r="P376" s="68" t="e">
        <f>IF($C376&lt;&gt;" ",IF($A$34="",0,(10.4394*((($C376*$D$34/100)^1.852)/(($B$59^1.852)*(VLOOKUP($B$34,'Hidden Data'!$A$4:$E$17,(IF($B$18="SCH 40",3,IF($B$18="SCH 80",4,5))))^4.8655))*'Hidden Data'!$E$118)))," ")</f>
        <v>#N/A</v>
      </c>
      <c r="Q376" s="68" t="e">
        <f>IF($C376&lt;&gt;" ",IF($A$35="",0,(10.4394*((($C376*$D$35/100)^1.852)/(($B$59^1.852)*(VLOOKUP($B$35,'Hidden Data'!$A$4:$E$17,(IF($B$18="SCH 40",3,IF($B$18="SCH 80",4,5))))^4.8655))*'Hidden Data'!$E$119)))," ")</f>
        <v>#N/A</v>
      </c>
      <c r="R376" s="68" t="e">
        <f>IF($C376&lt;&gt;" ",IF($A$36="",0,(10.4394*((($C376*$D$36/100)^1.852)/(($B$59^1.852)*(VLOOKUP($B$36,'Hidden Data'!$A$4:$E$17,(IF($B$18="SCH 40",3,IF($B$18="SCH 80",4,5))))^4.8655))*'Hidden Data'!$E$120)))," ")</f>
        <v>#N/A</v>
      </c>
      <c r="S376" s="68" t="e">
        <f>IF($C376&lt;&gt;" ",IF($A$37="",0,(10.4394*((($C376*$D$37/100)^1.852)/(($B$59^1.852)*(VLOOKUP($B$37,'Hidden Data'!$A$4:$E$17,(IF($B$18="SCH 40",3,IF($B$18="SCH 80",4,5))))^4.8655))*'Hidden Data'!$E$121)))," ")</f>
        <v>#N/A</v>
      </c>
      <c r="T376" s="68" t="e">
        <f>IF($C376&lt;&gt;" ",IF($A$38="",0,(10.4394*((($C376*$D$38/100)^1.852)/(($B$59^1.852)*(VLOOKUP($B$38,'Hidden Data'!$A$4:$E$17,(IF($B$18="SCH 40",3,IF($B$18="SCH 80",4,5))))^4.8655))*'Hidden Data'!$E$122)))," ")</f>
        <v>#N/A</v>
      </c>
      <c r="U376" s="67" t="e">
        <f t="shared" si="289"/>
        <v>#N/A</v>
      </c>
      <c r="V376" s="175" t="e">
        <f t="shared" si="290"/>
        <v>#N/A</v>
      </c>
      <c r="W376" s="175" t="e">
        <f t="shared" si="291"/>
        <v>#N/A</v>
      </c>
      <c r="Z376" s="141" t="e">
        <f t="shared" si="292"/>
        <v>#N/A</v>
      </c>
      <c r="AA376" s="141" t="e">
        <f t="shared" si="293"/>
        <v>#N/A</v>
      </c>
      <c r="AB376" s="153" t="e">
        <f t="shared" si="294"/>
        <v>#N/A</v>
      </c>
      <c r="AC376" s="154" t="e">
        <f t="shared" si="295"/>
        <v>#N/A</v>
      </c>
      <c r="AD376" s="164" t="e">
        <f t="shared" si="296"/>
        <v>#N/A</v>
      </c>
      <c r="AE376" s="165" t="e">
        <f t="shared" si="297"/>
        <v>#N/A</v>
      </c>
      <c r="AF376" s="154" t="e">
        <f t="shared" si="298"/>
        <v>#N/A</v>
      </c>
      <c r="AG376" s="154" t="e">
        <f t="shared" si="299"/>
        <v>#N/A</v>
      </c>
      <c r="AH376" s="164" t="e">
        <f t="shared" si="300"/>
        <v>#N/A</v>
      </c>
      <c r="AI376" s="165" t="e">
        <f t="shared" si="301"/>
        <v>#N/A</v>
      </c>
      <c r="AJ376" s="154" t="e">
        <f t="shared" si="302"/>
        <v>#N/A</v>
      </c>
      <c r="AK376" s="154" t="e">
        <f t="shared" si="303"/>
        <v>#N/A</v>
      </c>
      <c r="AL376" s="164" t="e">
        <f t="shared" si="304"/>
        <v>#N/A</v>
      </c>
      <c r="AM376" s="165" t="e">
        <f t="shared" si="305"/>
        <v>#N/A</v>
      </c>
      <c r="AN376" s="154" t="e">
        <f t="shared" si="306"/>
        <v>#N/A</v>
      </c>
      <c r="AO376" s="155" t="e">
        <f t="shared" si="307"/>
        <v>#N/A</v>
      </c>
      <c r="AP376" s="153" t="e">
        <f t="shared" si="308"/>
        <v>#N/A</v>
      </c>
      <c r="AQ376" s="154" t="e">
        <f t="shared" si="309"/>
        <v>#N/A</v>
      </c>
      <c r="AR376" s="164" t="e">
        <f t="shared" si="310"/>
        <v>#N/A</v>
      </c>
      <c r="AS376" s="165" t="e">
        <f t="shared" si="311"/>
        <v>#N/A</v>
      </c>
      <c r="AT376" s="154" t="e">
        <f t="shared" si="312"/>
        <v>#N/A</v>
      </c>
      <c r="AU376" s="154" t="e">
        <f t="shared" si="313"/>
        <v>#N/A</v>
      </c>
      <c r="AV376" s="164" t="e">
        <f t="shared" si="314"/>
        <v>#N/A</v>
      </c>
      <c r="AW376" s="165" t="e">
        <f t="shared" si="315"/>
        <v>#N/A</v>
      </c>
      <c r="AX376" s="154" t="e">
        <f t="shared" si="316"/>
        <v>#N/A</v>
      </c>
      <c r="AY376" s="154" t="e">
        <f t="shared" si="317"/>
        <v>#N/A</v>
      </c>
      <c r="AZ376" s="164" t="e">
        <f t="shared" si="318"/>
        <v>#N/A</v>
      </c>
      <c r="BA376" s="165" t="e">
        <f t="shared" si="319"/>
        <v>#N/A</v>
      </c>
      <c r="BB376" s="154" t="e">
        <f t="shared" si="320"/>
        <v>#N/A</v>
      </c>
      <c r="BC376" s="155" t="e">
        <f t="shared" si="321"/>
        <v>#N/A</v>
      </c>
      <c r="BD376" s="153" t="e">
        <f t="shared" si="322"/>
        <v>#N/A</v>
      </c>
      <c r="BE376" s="154" t="e">
        <f t="shared" si="323"/>
        <v>#N/A</v>
      </c>
      <c r="BF376" s="164" t="e">
        <f t="shared" si="324"/>
        <v>#N/A</v>
      </c>
      <c r="BG376" s="165" t="e">
        <f t="shared" si="325"/>
        <v>#N/A</v>
      </c>
      <c r="BH376" s="154" t="e">
        <f t="shared" si="326"/>
        <v>#N/A</v>
      </c>
      <c r="BI376" s="154" t="e">
        <f t="shared" si="327"/>
        <v>#N/A</v>
      </c>
      <c r="BJ376" s="164" t="e">
        <f t="shared" si="328"/>
        <v>#N/A</v>
      </c>
      <c r="BK376" s="165" t="e">
        <f t="shared" si="329"/>
        <v>#N/A</v>
      </c>
      <c r="BL376" s="154" t="e">
        <f t="shared" si="330"/>
        <v>#N/A</v>
      </c>
      <c r="BM376" s="154" t="e">
        <f t="shared" si="331"/>
        <v>#N/A</v>
      </c>
      <c r="BN376" s="164" t="e">
        <f t="shared" si="332"/>
        <v>#N/A</v>
      </c>
      <c r="BO376" s="165" t="e">
        <f t="shared" si="333"/>
        <v>#N/A</v>
      </c>
      <c r="BP376" s="154" t="e">
        <f t="shared" si="334"/>
        <v>#N/A</v>
      </c>
      <c r="BQ376" s="155" t="e">
        <f t="shared" si="335"/>
        <v>#N/A</v>
      </c>
      <c r="BR376" s="153" t="e">
        <f t="shared" si="336"/>
        <v>#N/A</v>
      </c>
      <c r="BS376" s="154" t="e">
        <f t="shared" si="337"/>
        <v>#N/A</v>
      </c>
      <c r="BT376" s="164" t="e">
        <f t="shared" si="338"/>
        <v>#N/A</v>
      </c>
      <c r="BU376" s="165" t="e">
        <f t="shared" si="339"/>
        <v>#N/A</v>
      </c>
      <c r="BV376" s="154" t="e">
        <f t="shared" si="340"/>
        <v>#N/A</v>
      </c>
      <c r="BW376" s="154" t="e">
        <f t="shared" si="341"/>
        <v>#N/A</v>
      </c>
      <c r="BX376" s="164" t="e">
        <f t="shared" si="342"/>
        <v>#N/A</v>
      </c>
      <c r="BY376" s="165" t="e">
        <f t="shared" si="343"/>
        <v>#N/A</v>
      </c>
      <c r="BZ376" s="154" t="e">
        <f t="shared" si="344"/>
        <v>#N/A</v>
      </c>
      <c r="CA376" s="154" t="e">
        <f t="shared" si="345"/>
        <v>#N/A</v>
      </c>
      <c r="CB376" s="164" t="e">
        <f t="shared" si="346"/>
        <v>#N/A</v>
      </c>
      <c r="CC376" s="165" t="e">
        <f t="shared" si="347"/>
        <v>#N/A</v>
      </c>
      <c r="CD376" s="154" t="e">
        <f t="shared" si="348"/>
        <v>#N/A</v>
      </c>
      <c r="CE376" s="155" t="e">
        <f t="shared" si="349"/>
        <v>#N/A</v>
      </c>
    </row>
    <row r="377" spans="2:83" s="59" customFormat="1" hidden="1" x14ac:dyDescent="0.2">
      <c r="B377" s="59" t="e">
        <f t="shared" si="284"/>
        <v>#N/A</v>
      </c>
      <c r="C377" s="67" t="e">
        <f t="shared" si="282"/>
        <v>#N/A</v>
      </c>
      <c r="D377" s="67"/>
      <c r="E377" s="67" t="e">
        <f>IF(C377&lt;&gt;" ",$B$9, " ")</f>
        <v>#N/A</v>
      </c>
      <c r="F377" s="68" t="e">
        <f>IF(C377&lt;&gt;" ",((10.4394*(($C377^1.852)/(($B$59^1.852)*(VLOOKUP($B$17,'Hidden Data'!$A$4:$E$17,(IF($B$18="SCH 40",3,IF($B$18="SCH 80",4,5))))^4.8655))*$B$16))+IF($B$15&lt;2,0,(10.4394*((($C$19/100*$C377)^1.852)/(($B$59^1.852)*(VLOOKUP($B$20,'Hidden Data'!$A$4:$E$17,(IF($B$21="SCH 40",3,IF($B$21="SCH 80",4,5))))^4.8655))*$B$19)))+IF($B$15&lt;3,0,(10.4394*((($C$22/100*$C377)^1.852)/(($B$59^1.852)*(VLOOKUP($B$23,'Hidden Data'!$A$4:$E$17,(IF($B$24="SCH 40",3,IF($B$24="SCH 80",4,5))))^4.8655))*$B$22)))+K377+L377+M377+P377+Q377+R377+S377+T377)*(1+$B$42/100), " ")</f>
        <v>#N/A</v>
      </c>
      <c r="G377" s="68" t="e">
        <f t="shared" si="283"/>
        <v>#N/A</v>
      </c>
      <c r="H377" s="68"/>
      <c r="I377" s="68" t="e">
        <f t="shared" si="285"/>
        <v>#N/A</v>
      </c>
      <c r="J377" s="68" t="e">
        <f>IF(C377&lt;&gt;" ",IF($B$48="Spider Valve",($C377/448.83*(('Spider Valve Sizing'!$B$10^2*19.64*$B$60*SQRT($B$49))/'Spider Valve Sizing'!$B$25))^2/(2*$B$60^2*(PI()/4*('Spider Valve Sizing'!$B$10/12)^2)^2*32.2),0)," ")</f>
        <v>#N/A</v>
      </c>
      <c r="K377" s="68" t="e">
        <f>IF(C377&lt;&gt;" ",(IF($B$26="No",0,(10.4394*(((1/$B$27*$C377)^1.852)/(($B$59^1.852)*(VLOOKUP($B$29,'Hidden Data'!$A$4:$E$17,(IF($B$30="SCH 40",3,IF($B$30="SCH 80",4,5))))^4.8655))*($B$28/3)))))," ")</f>
        <v>#N/A</v>
      </c>
      <c r="L377" s="67" t="e">
        <f t="shared" si="286"/>
        <v>#N/A</v>
      </c>
      <c r="M377" s="67" t="e">
        <f t="shared" si="287"/>
        <v>#N/A</v>
      </c>
      <c r="N377" s="69">
        <f>IF($B$48="Low Pressure Pipe",(IF($C377&lt;&gt;" ",($B$50*$AC$564)," ")),IF($B$48="Spider Valve",(IF($C377&lt;&gt;" ",(($B$60*(PI()/4*'Spider Valve Sizing'!$B$10^2)/144*SQRT(2*32.2*$B$49))*448.83)/(('Spider Valve Sizing'!$B$10^2*19.64*$B$60*SQRT($B$49))/'Spider Valve Sizing'!$B$25)," ")),IF(AND(OR($B$48="Non-Pressurized",$B$48="force main")=TRUE,$C$49="yes"),$F$49,NA())))</f>
        <v>30</v>
      </c>
      <c r="O377" s="68" t="e">
        <f t="shared" si="288"/>
        <v>#N/A</v>
      </c>
      <c r="P377" s="68" t="e">
        <f>IF($C377&lt;&gt;" ",IF($A$34="",0,(10.4394*((($C377*$D$34/100)^1.852)/(($B$59^1.852)*(VLOOKUP($B$34,'Hidden Data'!$A$4:$E$17,(IF($B$18="SCH 40",3,IF($B$18="SCH 80",4,5))))^4.8655))*'Hidden Data'!$E$118)))," ")</f>
        <v>#N/A</v>
      </c>
      <c r="Q377" s="68" t="e">
        <f>IF($C377&lt;&gt;" ",IF($A$35="",0,(10.4394*((($C377*$D$35/100)^1.852)/(($B$59^1.852)*(VLOOKUP($B$35,'Hidden Data'!$A$4:$E$17,(IF($B$18="SCH 40",3,IF($B$18="SCH 80",4,5))))^4.8655))*'Hidden Data'!$E$119)))," ")</f>
        <v>#N/A</v>
      </c>
      <c r="R377" s="68" t="e">
        <f>IF($C377&lt;&gt;" ",IF($A$36="",0,(10.4394*((($C377*$D$36/100)^1.852)/(($B$59^1.852)*(VLOOKUP($B$36,'Hidden Data'!$A$4:$E$17,(IF($B$18="SCH 40",3,IF($B$18="SCH 80",4,5))))^4.8655))*'Hidden Data'!$E$120)))," ")</f>
        <v>#N/A</v>
      </c>
      <c r="S377" s="68" t="e">
        <f>IF($C377&lt;&gt;" ",IF($A$37="",0,(10.4394*((($C377*$D$37/100)^1.852)/(($B$59^1.852)*(VLOOKUP($B$37,'Hidden Data'!$A$4:$E$17,(IF($B$18="SCH 40",3,IF($B$18="SCH 80",4,5))))^4.8655))*'Hidden Data'!$E$121)))," ")</f>
        <v>#N/A</v>
      </c>
      <c r="T377" s="68" t="e">
        <f>IF($C377&lt;&gt;" ",IF($A$38="",0,(10.4394*((($C377*$D$38/100)^1.852)/(($B$59^1.852)*(VLOOKUP($B$38,'Hidden Data'!$A$4:$E$17,(IF($B$18="SCH 40",3,IF($B$18="SCH 80",4,5))))^4.8655))*'Hidden Data'!$E$122)))," ")</f>
        <v>#N/A</v>
      </c>
      <c r="U377" s="67" t="e">
        <f t="shared" si="289"/>
        <v>#N/A</v>
      </c>
      <c r="V377" s="175" t="e">
        <f t="shared" si="290"/>
        <v>#N/A</v>
      </c>
      <c r="W377" s="175" t="e">
        <f t="shared" si="291"/>
        <v>#N/A</v>
      </c>
      <c r="Z377" s="141" t="e">
        <f t="shared" si="292"/>
        <v>#N/A</v>
      </c>
      <c r="AA377" s="141" t="e">
        <f t="shared" si="293"/>
        <v>#N/A</v>
      </c>
      <c r="AB377" s="153" t="e">
        <f t="shared" si="294"/>
        <v>#N/A</v>
      </c>
      <c r="AC377" s="154" t="e">
        <f t="shared" si="295"/>
        <v>#N/A</v>
      </c>
      <c r="AD377" s="164" t="e">
        <f t="shared" si="296"/>
        <v>#N/A</v>
      </c>
      <c r="AE377" s="165" t="e">
        <f t="shared" si="297"/>
        <v>#N/A</v>
      </c>
      <c r="AF377" s="154" t="e">
        <f t="shared" si="298"/>
        <v>#N/A</v>
      </c>
      <c r="AG377" s="154" t="e">
        <f t="shared" si="299"/>
        <v>#N/A</v>
      </c>
      <c r="AH377" s="164" t="e">
        <f t="shared" si="300"/>
        <v>#N/A</v>
      </c>
      <c r="AI377" s="165" t="e">
        <f t="shared" si="301"/>
        <v>#N/A</v>
      </c>
      <c r="AJ377" s="154" t="e">
        <f t="shared" si="302"/>
        <v>#N/A</v>
      </c>
      <c r="AK377" s="154" t="e">
        <f t="shared" si="303"/>
        <v>#N/A</v>
      </c>
      <c r="AL377" s="164" t="e">
        <f t="shared" si="304"/>
        <v>#N/A</v>
      </c>
      <c r="AM377" s="165" t="e">
        <f t="shared" si="305"/>
        <v>#N/A</v>
      </c>
      <c r="AN377" s="154" t="e">
        <f t="shared" si="306"/>
        <v>#N/A</v>
      </c>
      <c r="AO377" s="155" t="e">
        <f t="shared" si="307"/>
        <v>#N/A</v>
      </c>
      <c r="AP377" s="153" t="e">
        <f t="shared" si="308"/>
        <v>#N/A</v>
      </c>
      <c r="AQ377" s="154" t="e">
        <f t="shared" si="309"/>
        <v>#N/A</v>
      </c>
      <c r="AR377" s="164" t="e">
        <f t="shared" si="310"/>
        <v>#N/A</v>
      </c>
      <c r="AS377" s="165" t="e">
        <f t="shared" si="311"/>
        <v>#N/A</v>
      </c>
      <c r="AT377" s="154" t="e">
        <f t="shared" si="312"/>
        <v>#N/A</v>
      </c>
      <c r="AU377" s="154" t="e">
        <f t="shared" si="313"/>
        <v>#N/A</v>
      </c>
      <c r="AV377" s="164" t="e">
        <f t="shared" si="314"/>
        <v>#N/A</v>
      </c>
      <c r="AW377" s="165" t="e">
        <f t="shared" si="315"/>
        <v>#N/A</v>
      </c>
      <c r="AX377" s="154" t="e">
        <f t="shared" si="316"/>
        <v>#N/A</v>
      </c>
      <c r="AY377" s="154" t="e">
        <f t="shared" si="317"/>
        <v>#N/A</v>
      </c>
      <c r="AZ377" s="164" t="e">
        <f t="shared" si="318"/>
        <v>#N/A</v>
      </c>
      <c r="BA377" s="165" t="e">
        <f t="shared" si="319"/>
        <v>#N/A</v>
      </c>
      <c r="BB377" s="154" t="e">
        <f t="shared" si="320"/>
        <v>#N/A</v>
      </c>
      <c r="BC377" s="155" t="e">
        <f t="shared" si="321"/>
        <v>#N/A</v>
      </c>
      <c r="BD377" s="153" t="e">
        <f t="shared" si="322"/>
        <v>#N/A</v>
      </c>
      <c r="BE377" s="154" t="e">
        <f t="shared" si="323"/>
        <v>#N/A</v>
      </c>
      <c r="BF377" s="164" t="e">
        <f t="shared" si="324"/>
        <v>#N/A</v>
      </c>
      <c r="BG377" s="165" t="e">
        <f t="shared" si="325"/>
        <v>#N/A</v>
      </c>
      <c r="BH377" s="154" t="e">
        <f t="shared" si="326"/>
        <v>#N/A</v>
      </c>
      <c r="BI377" s="154" t="e">
        <f t="shared" si="327"/>
        <v>#N/A</v>
      </c>
      <c r="BJ377" s="164" t="e">
        <f t="shared" si="328"/>
        <v>#N/A</v>
      </c>
      <c r="BK377" s="165" t="e">
        <f t="shared" si="329"/>
        <v>#N/A</v>
      </c>
      <c r="BL377" s="154" t="e">
        <f t="shared" si="330"/>
        <v>#N/A</v>
      </c>
      <c r="BM377" s="154" t="e">
        <f t="shared" si="331"/>
        <v>#N/A</v>
      </c>
      <c r="BN377" s="164" t="e">
        <f t="shared" si="332"/>
        <v>#N/A</v>
      </c>
      <c r="BO377" s="165" t="e">
        <f t="shared" si="333"/>
        <v>#N/A</v>
      </c>
      <c r="BP377" s="154" t="e">
        <f t="shared" si="334"/>
        <v>#N/A</v>
      </c>
      <c r="BQ377" s="155" t="e">
        <f t="shared" si="335"/>
        <v>#N/A</v>
      </c>
      <c r="BR377" s="153" t="e">
        <f t="shared" si="336"/>
        <v>#N/A</v>
      </c>
      <c r="BS377" s="154" t="e">
        <f t="shared" si="337"/>
        <v>#N/A</v>
      </c>
      <c r="BT377" s="164" t="e">
        <f t="shared" si="338"/>
        <v>#N/A</v>
      </c>
      <c r="BU377" s="165" t="e">
        <f t="shared" si="339"/>
        <v>#N/A</v>
      </c>
      <c r="BV377" s="154" t="e">
        <f t="shared" si="340"/>
        <v>#N/A</v>
      </c>
      <c r="BW377" s="154" t="e">
        <f t="shared" si="341"/>
        <v>#N/A</v>
      </c>
      <c r="BX377" s="164" t="e">
        <f t="shared" si="342"/>
        <v>#N/A</v>
      </c>
      <c r="BY377" s="165" t="e">
        <f t="shared" si="343"/>
        <v>#N/A</v>
      </c>
      <c r="BZ377" s="154" t="e">
        <f t="shared" si="344"/>
        <v>#N/A</v>
      </c>
      <c r="CA377" s="154" t="e">
        <f t="shared" si="345"/>
        <v>#N/A</v>
      </c>
      <c r="CB377" s="164" t="e">
        <f t="shared" si="346"/>
        <v>#N/A</v>
      </c>
      <c r="CC377" s="165" t="e">
        <f t="shared" si="347"/>
        <v>#N/A</v>
      </c>
      <c r="CD377" s="154" t="e">
        <f t="shared" si="348"/>
        <v>#N/A</v>
      </c>
      <c r="CE377" s="155" t="e">
        <f t="shared" si="349"/>
        <v>#N/A</v>
      </c>
    </row>
    <row r="378" spans="2:83" s="59" customFormat="1" hidden="1" x14ac:dyDescent="0.2">
      <c r="B378" s="59" t="e">
        <f t="shared" si="284"/>
        <v>#N/A</v>
      </c>
      <c r="C378" s="67" t="e">
        <f t="shared" si="282"/>
        <v>#N/A</v>
      </c>
      <c r="D378" s="67"/>
      <c r="E378" s="67" t="e">
        <f>IF(C378&lt;&gt;" ",$B$9, " ")</f>
        <v>#N/A</v>
      </c>
      <c r="F378" s="68" t="e">
        <f>IF(C378&lt;&gt;" ",((10.4394*(($C378^1.852)/(($B$59^1.852)*(VLOOKUP($B$17,'Hidden Data'!$A$4:$E$17,(IF($B$18="SCH 40",3,IF($B$18="SCH 80",4,5))))^4.8655))*$B$16))+IF($B$15&lt;2,0,(10.4394*((($C$19/100*$C378)^1.852)/(($B$59^1.852)*(VLOOKUP($B$20,'Hidden Data'!$A$4:$E$17,(IF($B$21="SCH 40",3,IF($B$21="SCH 80",4,5))))^4.8655))*$B$19)))+IF($B$15&lt;3,0,(10.4394*((($C$22/100*$C378)^1.852)/(($B$59^1.852)*(VLOOKUP($B$23,'Hidden Data'!$A$4:$E$17,(IF($B$24="SCH 40",3,IF($B$24="SCH 80",4,5))))^4.8655))*$B$22)))+K378+L378+M378+P378+Q378+R378+S378+T378)*(1+$B$42/100), " ")</f>
        <v>#N/A</v>
      </c>
      <c r="G378" s="68" t="e">
        <f t="shared" si="283"/>
        <v>#N/A</v>
      </c>
      <c r="H378" s="68"/>
      <c r="I378" s="68" t="e">
        <f t="shared" si="285"/>
        <v>#N/A</v>
      </c>
      <c r="J378" s="68" t="e">
        <f>IF(C378&lt;&gt;" ",IF($B$48="Spider Valve",($C378/448.83*(('Spider Valve Sizing'!$B$10^2*19.64*$B$60*SQRT($B$49))/'Spider Valve Sizing'!$B$25))^2/(2*$B$60^2*(PI()/4*('Spider Valve Sizing'!$B$10/12)^2)^2*32.2),0)," ")</f>
        <v>#N/A</v>
      </c>
      <c r="K378" s="68" t="e">
        <f>IF(C378&lt;&gt;" ",(IF($B$26="No",0,(10.4394*(((1/$B$27*$C378)^1.852)/(($B$59^1.852)*(VLOOKUP($B$29,'Hidden Data'!$A$4:$E$17,(IF($B$30="SCH 40",3,IF($B$30="SCH 80",4,5))))^4.8655))*($B$28/3)))))," ")</f>
        <v>#N/A</v>
      </c>
      <c r="L378" s="67" t="e">
        <f t="shared" si="286"/>
        <v>#N/A</v>
      </c>
      <c r="M378" s="67" t="e">
        <f t="shared" si="287"/>
        <v>#N/A</v>
      </c>
      <c r="N378" s="69">
        <f>IF($B$48="Low Pressure Pipe",(IF($C378&lt;&gt;" ",($B$50*$AC$564)," ")),IF($B$48="Spider Valve",(IF($C378&lt;&gt;" ",(($B$60*(PI()/4*'Spider Valve Sizing'!$B$10^2)/144*SQRT(2*32.2*$B$49))*448.83)/(('Spider Valve Sizing'!$B$10^2*19.64*$B$60*SQRT($B$49))/'Spider Valve Sizing'!$B$25)," ")),IF(AND(OR($B$48="Non-Pressurized",$B$48="force main")=TRUE,$C$49="yes"),$F$49,NA())))</f>
        <v>30</v>
      </c>
      <c r="O378" s="68" t="e">
        <f t="shared" si="288"/>
        <v>#N/A</v>
      </c>
      <c r="P378" s="68" t="e">
        <f>IF($C378&lt;&gt;" ",IF($A$34="",0,(10.4394*((($C378*$D$34/100)^1.852)/(($B$59^1.852)*(VLOOKUP($B$34,'Hidden Data'!$A$4:$E$17,(IF($B$18="SCH 40",3,IF($B$18="SCH 80",4,5))))^4.8655))*'Hidden Data'!$E$118)))," ")</f>
        <v>#N/A</v>
      </c>
      <c r="Q378" s="68" t="e">
        <f>IF($C378&lt;&gt;" ",IF($A$35="",0,(10.4394*((($C378*$D$35/100)^1.852)/(($B$59^1.852)*(VLOOKUP($B$35,'Hidden Data'!$A$4:$E$17,(IF($B$18="SCH 40",3,IF($B$18="SCH 80",4,5))))^4.8655))*'Hidden Data'!$E$119)))," ")</f>
        <v>#N/A</v>
      </c>
      <c r="R378" s="68" t="e">
        <f>IF($C378&lt;&gt;" ",IF($A$36="",0,(10.4394*((($C378*$D$36/100)^1.852)/(($B$59^1.852)*(VLOOKUP($B$36,'Hidden Data'!$A$4:$E$17,(IF($B$18="SCH 40",3,IF($B$18="SCH 80",4,5))))^4.8655))*'Hidden Data'!$E$120)))," ")</f>
        <v>#N/A</v>
      </c>
      <c r="S378" s="68" t="e">
        <f>IF($C378&lt;&gt;" ",IF($A$37="",0,(10.4394*((($C378*$D$37/100)^1.852)/(($B$59^1.852)*(VLOOKUP($B$37,'Hidden Data'!$A$4:$E$17,(IF($B$18="SCH 40",3,IF($B$18="SCH 80",4,5))))^4.8655))*'Hidden Data'!$E$121)))," ")</f>
        <v>#N/A</v>
      </c>
      <c r="T378" s="68" t="e">
        <f>IF($C378&lt;&gt;" ",IF($A$38="",0,(10.4394*((($C378*$D$38/100)^1.852)/(($B$59^1.852)*(VLOOKUP($B$38,'Hidden Data'!$A$4:$E$17,(IF($B$18="SCH 40",3,IF($B$18="SCH 80",4,5))))^4.8655))*'Hidden Data'!$E$122)))," ")</f>
        <v>#N/A</v>
      </c>
      <c r="U378" s="67" t="e">
        <f t="shared" si="289"/>
        <v>#N/A</v>
      </c>
      <c r="V378" s="175" t="e">
        <f t="shared" si="290"/>
        <v>#N/A</v>
      </c>
      <c r="W378" s="175" t="e">
        <f t="shared" si="291"/>
        <v>#N/A</v>
      </c>
      <c r="Z378" s="141" t="e">
        <f t="shared" si="292"/>
        <v>#N/A</v>
      </c>
      <c r="AA378" s="141" t="e">
        <f t="shared" si="293"/>
        <v>#N/A</v>
      </c>
      <c r="AB378" s="153" t="e">
        <f t="shared" si="294"/>
        <v>#N/A</v>
      </c>
      <c r="AC378" s="154" t="e">
        <f t="shared" si="295"/>
        <v>#N/A</v>
      </c>
      <c r="AD378" s="164" t="e">
        <f t="shared" si="296"/>
        <v>#N/A</v>
      </c>
      <c r="AE378" s="165" t="e">
        <f t="shared" si="297"/>
        <v>#N/A</v>
      </c>
      <c r="AF378" s="154" t="e">
        <f t="shared" si="298"/>
        <v>#N/A</v>
      </c>
      <c r="AG378" s="154" t="e">
        <f t="shared" si="299"/>
        <v>#N/A</v>
      </c>
      <c r="AH378" s="164" t="e">
        <f t="shared" si="300"/>
        <v>#N/A</v>
      </c>
      <c r="AI378" s="165" t="e">
        <f t="shared" si="301"/>
        <v>#N/A</v>
      </c>
      <c r="AJ378" s="154" t="e">
        <f t="shared" si="302"/>
        <v>#N/A</v>
      </c>
      <c r="AK378" s="154" t="e">
        <f t="shared" si="303"/>
        <v>#N/A</v>
      </c>
      <c r="AL378" s="164" t="e">
        <f t="shared" si="304"/>
        <v>#N/A</v>
      </c>
      <c r="AM378" s="165" t="e">
        <f t="shared" si="305"/>
        <v>#N/A</v>
      </c>
      <c r="AN378" s="154" t="e">
        <f t="shared" si="306"/>
        <v>#N/A</v>
      </c>
      <c r="AO378" s="155" t="e">
        <f t="shared" si="307"/>
        <v>#N/A</v>
      </c>
      <c r="AP378" s="153" t="e">
        <f t="shared" si="308"/>
        <v>#N/A</v>
      </c>
      <c r="AQ378" s="154" t="e">
        <f t="shared" si="309"/>
        <v>#N/A</v>
      </c>
      <c r="AR378" s="164" t="e">
        <f t="shared" si="310"/>
        <v>#N/A</v>
      </c>
      <c r="AS378" s="165" t="e">
        <f t="shared" si="311"/>
        <v>#N/A</v>
      </c>
      <c r="AT378" s="154" t="e">
        <f t="shared" si="312"/>
        <v>#N/A</v>
      </c>
      <c r="AU378" s="154" t="e">
        <f t="shared" si="313"/>
        <v>#N/A</v>
      </c>
      <c r="AV378" s="164" t="e">
        <f t="shared" si="314"/>
        <v>#N/A</v>
      </c>
      <c r="AW378" s="165" t="e">
        <f t="shared" si="315"/>
        <v>#N/A</v>
      </c>
      <c r="AX378" s="154" t="e">
        <f t="shared" si="316"/>
        <v>#N/A</v>
      </c>
      <c r="AY378" s="154" t="e">
        <f t="shared" si="317"/>
        <v>#N/A</v>
      </c>
      <c r="AZ378" s="164" t="e">
        <f t="shared" si="318"/>
        <v>#N/A</v>
      </c>
      <c r="BA378" s="165" t="e">
        <f t="shared" si="319"/>
        <v>#N/A</v>
      </c>
      <c r="BB378" s="154" t="e">
        <f t="shared" si="320"/>
        <v>#N/A</v>
      </c>
      <c r="BC378" s="155" t="e">
        <f t="shared" si="321"/>
        <v>#N/A</v>
      </c>
      <c r="BD378" s="153" t="e">
        <f t="shared" si="322"/>
        <v>#N/A</v>
      </c>
      <c r="BE378" s="154" t="e">
        <f t="shared" si="323"/>
        <v>#N/A</v>
      </c>
      <c r="BF378" s="164" t="e">
        <f t="shared" si="324"/>
        <v>#N/A</v>
      </c>
      <c r="BG378" s="165" t="e">
        <f t="shared" si="325"/>
        <v>#N/A</v>
      </c>
      <c r="BH378" s="154" t="e">
        <f t="shared" si="326"/>
        <v>#N/A</v>
      </c>
      <c r="BI378" s="154" t="e">
        <f t="shared" si="327"/>
        <v>#N/A</v>
      </c>
      <c r="BJ378" s="164" t="e">
        <f t="shared" si="328"/>
        <v>#N/A</v>
      </c>
      <c r="BK378" s="165" t="e">
        <f t="shared" si="329"/>
        <v>#N/A</v>
      </c>
      <c r="BL378" s="154" t="e">
        <f t="shared" si="330"/>
        <v>#N/A</v>
      </c>
      <c r="BM378" s="154" t="e">
        <f t="shared" si="331"/>
        <v>#N/A</v>
      </c>
      <c r="BN378" s="164" t="e">
        <f t="shared" si="332"/>
        <v>#N/A</v>
      </c>
      <c r="BO378" s="165" t="e">
        <f t="shared" si="333"/>
        <v>#N/A</v>
      </c>
      <c r="BP378" s="154" t="e">
        <f t="shared" si="334"/>
        <v>#N/A</v>
      </c>
      <c r="BQ378" s="155" t="e">
        <f t="shared" si="335"/>
        <v>#N/A</v>
      </c>
      <c r="BR378" s="153" t="e">
        <f t="shared" si="336"/>
        <v>#N/A</v>
      </c>
      <c r="BS378" s="154" t="e">
        <f t="shared" si="337"/>
        <v>#N/A</v>
      </c>
      <c r="BT378" s="164" t="e">
        <f t="shared" si="338"/>
        <v>#N/A</v>
      </c>
      <c r="BU378" s="165" t="e">
        <f t="shared" si="339"/>
        <v>#N/A</v>
      </c>
      <c r="BV378" s="154" t="e">
        <f t="shared" si="340"/>
        <v>#N/A</v>
      </c>
      <c r="BW378" s="154" t="e">
        <f t="shared" si="341"/>
        <v>#N/A</v>
      </c>
      <c r="BX378" s="164" t="e">
        <f t="shared" si="342"/>
        <v>#N/A</v>
      </c>
      <c r="BY378" s="165" t="e">
        <f t="shared" si="343"/>
        <v>#N/A</v>
      </c>
      <c r="BZ378" s="154" t="e">
        <f t="shared" si="344"/>
        <v>#N/A</v>
      </c>
      <c r="CA378" s="154" t="e">
        <f t="shared" si="345"/>
        <v>#N/A</v>
      </c>
      <c r="CB378" s="164" t="e">
        <f t="shared" si="346"/>
        <v>#N/A</v>
      </c>
      <c r="CC378" s="165" t="e">
        <f t="shared" si="347"/>
        <v>#N/A</v>
      </c>
      <c r="CD378" s="154" t="e">
        <f t="shared" si="348"/>
        <v>#N/A</v>
      </c>
      <c r="CE378" s="155" t="e">
        <f t="shared" si="349"/>
        <v>#N/A</v>
      </c>
    </row>
    <row r="379" spans="2:83" s="59" customFormat="1" hidden="1" x14ac:dyDescent="0.2">
      <c r="B379" s="59" t="e">
        <f t="shared" si="284"/>
        <v>#N/A</v>
      </c>
      <c r="C379" s="67" t="e">
        <f t="shared" si="282"/>
        <v>#N/A</v>
      </c>
      <c r="D379" s="67"/>
      <c r="E379" s="67" t="e">
        <f>IF(C379&lt;&gt;" ",$B$9, " ")</f>
        <v>#N/A</v>
      </c>
      <c r="F379" s="68" t="e">
        <f>IF(C379&lt;&gt;" ",((10.4394*(($C379^1.852)/(($B$59^1.852)*(VLOOKUP($B$17,'Hidden Data'!$A$4:$E$17,(IF($B$18="SCH 40",3,IF($B$18="SCH 80",4,5))))^4.8655))*$B$16))+IF($B$15&lt;2,0,(10.4394*((($C$19/100*$C379)^1.852)/(($B$59^1.852)*(VLOOKUP($B$20,'Hidden Data'!$A$4:$E$17,(IF($B$21="SCH 40",3,IF($B$21="SCH 80",4,5))))^4.8655))*$B$19)))+IF($B$15&lt;3,0,(10.4394*((($C$22/100*$C379)^1.852)/(($B$59^1.852)*(VLOOKUP($B$23,'Hidden Data'!$A$4:$E$17,(IF($B$24="SCH 40",3,IF($B$24="SCH 80",4,5))))^4.8655))*$B$22)))+K379+L379+M379+P379+Q379+R379+S379+T379)*(1+$B$42/100), " ")</f>
        <v>#N/A</v>
      </c>
      <c r="G379" s="68" t="e">
        <f t="shared" si="283"/>
        <v>#N/A</v>
      </c>
      <c r="H379" s="68"/>
      <c r="I379" s="68" t="e">
        <f t="shared" si="285"/>
        <v>#N/A</v>
      </c>
      <c r="J379" s="68" t="e">
        <f>IF(C379&lt;&gt;" ",IF($B$48="Spider Valve",($C379/448.83*(('Spider Valve Sizing'!$B$10^2*19.64*$B$60*SQRT($B$49))/'Spider Valve Sizing'!$B$25))^2/(2*$B$60^2*(PI()/4*('Spider Valve Sizing'!$B$10/12)^2)^2*32.2),0)," ")</f>
        <v>#N/A</v>
      </c>
      <c r="K379" s="68" t="e">
        <f>IF(C379&lt;&gt;" ",(IF($B$26="No",0,(10.4394*(((1/$B$27*$C379)^1.852)/(($B$59^1.852)*(VLOOKUP($B$29,'Hidden Data'!$A$4:$E$17,(IF($B$30="SCH 40",3,IF($B$30="SCH 80",4,5))))^4.8655))*($B$28/3)))))," ")</f>
        <v>#N/A</v>
      </c>
      <c r="L379" s="67" t="e">
        <f t="shared" si="286"/>
        <v>#N/A</v>
      </c>
      <c r="M379" s="67" t="e">
        <f t="shared" si="287"/>
        <v>#N/A</v>
      </c>
      <c r="N379" s="69">
        <f>IF($B$48="Low Pressure Pipe",(IF($C379&lt;&gt;" ",($B$50*$AC$564)," ")),IF($B$48="Spider Valve",(IF($C379&lt;&gt;" ",(($B$60*(PI()/4*'Spider Valve Sizing'!$B$10^2)/144*SQRT(2*32.2*$B$49))*448.83)/(('Spider Valve Sizing'!$B$10^2*19.64*$B$60*SQRT($B$49))/'Spider Valve Sizing'!$B$25)," ")),IF(AND(OR($B$48="Non-Pressurized",$B$48="force main")=TRUE,$C$49="yes"),$F$49,NA())))</f>
        <v>30</v>
      </c>
      <c r="O379" s="68" t="e">
        <f t="shared" si="288"/>
        <v>#N/A</v>
      </c>
      <c r="P379" s="68" t="e">
        <f>IF($C379&lt;&gt;" ",IF($A$34="",0,(10.4394*((($C379*$D$34/100)^1.852)/(($B$59^1.852)*(VLOOKUP($B$34,'Hidden Data'!$A$4:$E$17,(IF($B$18="SCH 40",3,IF($B$18="SCH 80",4,5))))^4.8655))*'Hidden Data'!$E$118)))," ")</f>
        <v>#N/A</v>
      </c>
      <c r="Q379" s="68" t="e">
        <f>IF($C379&lt;&gt;" ",IF($A$35="",0,(10.4394*((($C379*$D$35/100)^1.852)/(($B$59^1.852)*(VLOOKUP($B$35,'Hidden Data'!$A$4:$E$17,(IF($B$18="SCH 40",3,IF($B$18="SCH 80",4,5))))^4.8655))*'Hidden Data'!$E$119)))," ")</f>
        <v>#N/A</v>
      </c>
      <c r="R379" s="68" t="e">
        <f>IF($C379&lt;&gt;" ",IF($A$36="",0,(10.4394*((($C379*$D$36/100)^1.852)/(($B$59^1.852)*(VLOOKUP($B$36,'Hidden Data'!$A$4:$E$17,(IF($B$18="SCH 40",3,IF($B$18="SCH 80",4,5))))^4.8655))*'Hidden Data'!$E$120)))," ")</f>
        <v>#N/A</v>
      </c>
      <c r="S379" s="68" t="e">
        <f>IF($C379&lt;&gt;" ",IF($A$37="",0,(10.4394*((($C379*$D$37/100)^1.852)/(($B$59^1.852)*(VLOOKUP($B$37,'Hidden Data'!$A$4:$E$17,(IF($B$18="SCH 40",3,IF($B$18="SCH 80",4,5))))^4.8655))*'Hidden Data'!$E$121)))," ")</f>
        <v>#N/A</v>
      </c>
      <c r="T379" s="68" t="e">
        <f>IF($C379&lt;&gt;" ",IF($A$38="",0,(10.4394*((($C379*$D$38/100)^1.852)/(($B$59^1.852)*(VLOOKUP($B$38,'Hidden Data'!$A$4:$E$17,(IF($B$18="SCH 40",3,IF($B$18="SCH 80",4,5))))^4.8655))*'Hidden Data'!$E$122)))," ")</f>
        <v>#N/A</v>
      </c>
      <c r="U379" s="67" t="e">
        <f t="shared" si="289"/>
        <v>#N/A</v>
      </c>
      <c r="V379" s="175" t="e">
        <f t="shared" si="290"/>
        <v>#N/A</v>
      </c>
      <c r="W379" s="175" t="e">
        <f t="shared" si="291"/>
        <v>#N/A</v>
      </c>
      <c r="Z379" s="141" t="e">
        <f t="shared" si="292"/>
        <v>#N/A</v>
      </c>
      <c r="AA379" s="141" t="e">
        <f t="shared" si="293"/>
        <v>#N/A</v>
      </c>
      <c r="AB379" s="153" t="e">
        <f t="shared" si="294"/>
        <v>#N/A</v>
      </c>
      <c r="AC379" s="154" t="e">
        <f t="shared" si="295"/>
        <v>#N/A</v>
      </c>
      <c r="AD379" s="164" t="e">
        <f t="shared" si="296"/>
        <v>#N/A</v>
      </c>
      <c r="AE379" s="165" t="e">
        <f t="shared" si="297"/>
        <v>#N/A</v>
      </c>
      <c r="AF379" s="154" t="e">
        <f t="shared" si="298"/>
        <v>#N/A</v>
      </c>
      <c r="AG379" s="154" t="e">
        <f t="shared" si="299"/>
        <v>#N/A</v>
      </c>
      <c r="AH379" s="164" t="e">
        <f t="shared" si="300"/>
        <v>#N/A</v>
      </c>
      <c r="AI379" s="165" t="e">
        <f t="shared" si="301"/>
        <v>#N/A</v>
      </c>
      <c r="AJ379" s="154" t="e">
        <f t="shared" si="302"/>
        <v>#N/A</v>
      </c>
      <c r="AK379" s="154" t="e">
        <f t="shared" si="303"/>
        <v>#N/A</v>
      </c>
      <c r="AL379" s="164" t="e">
        <f t="shared" si="304"/>
        <v>#N/A</v>
      </c>
      <c r="AM379" s="165" t="e">
        <f t="shared" si="305"/>
        <v>#N/A</v>
      </c>
      <c r="AN379" s="154" t="e">
        <f t="shared" si="306"/>
        <v>#N/A</v>
      </c>
      <c r="AO379" s="155" t="e">
        <f t="shared" si="307"/>
        <v>#N/A</v>
      </c>
      <c r="AP379" s="153" t="e">
        <f t="shared" si="308"/>
        <v>#N/A</v>
      </c>
      <c r="AQ379" s="154" t="e">
        <f t="shared" si="309"/>
        <v>#N/A</v>
      </c>
      <c r="AR379" s="164" t="e">
        <f t="shared" si="310"/>
        <v>#N/A</v>
      </c>
      <c r="AS379" s="165" t="e">
        <f t="shared" si="311"/>
        <v>#N/A</v>
      </c>
      <c r="AT379" s="154" t="e">
        <f t="shared" si="312"/>
        <v>#N/A</v>
      </c>
      <c r="AU379" s="154" t="e">
        <f t="shared" si="313"/>
        <v>#N/A</v>
      </c>
      <c r="AV379" s="164" t="e">
        <f t="shared" si="314"/>
        <v>#N/A</v>
      </c>
      <c r="AW379" s="165" t="e">
        <f t="shared" si="315"/>
        <v>#N/A</v>
      </c>
      <c r="AX379" s="154" t="e">
        <f t="shared" si="316"/>
        <v>#N/A</v>
      </c>
      <c r="AY379" s="154" t="e">
        <f t="shared" si="317"/>
        <v>#N/A</v>
      </c>
      <c r="AZ379" s="164" t="e">
        <f t="shared" si="318"/>
        <v>#N/A</v>
      </c>
      <c r="BA379" s="165" t="e">
        <f t="shared" si="319"/>
        <v>#N/A</v>
      </c>
      <c r="BB379" s="154" t="e">
        <f t="shared" si="320"/>
        <v>#N/A</v>
      </c>
      <c r="BC379" s="155" t="e">
        <f t="shared" si="321"/>
        <v>#N/A</v>
      </c>
      <c r="BD379" s="153" t="e">
        <f t="shared" si="322"/>
        <v>#N/A</v>
      </c>
      <c r="BE379" s="154" t="e">
        <f t="shared" si="323"/>
        <v>#N/A</v>
      </c>
      <c r="BF379" s="164" t="e">
        <f t="shared" si="324"/>
        <v>#N/A</v>
      </c>
      <c r="BG379" s="165" t="e">
        <f t="shared" si="325"/>
        <v>#N/A</v>
      </c>
      <c r="BH379" s="154" t="e">
        <f t="shared" si="326"/>
        <v>#N/A</v>
      </c>
      <c r="BI379" s="154" t="e">
        <f t="shared" si="327"/>
        <v>#N/A</v>
      </c>
      <c r="BJ379" s="164" t="e">
        <f t="shared" si="328"/>
        <v>#N/A</v>
      </c>
      <c r="BK379" s="165" t="e">
        <f t="shared" si="329"/>
        <v>#N/A</v>
      </c>
      <c r="BL379" s="154" t="e">
        <f t="shared" si="330"/>
        <v>#N/A</v>
      </c>
      <c r="BM379" s="154" t="e">
        <f t="shared" si="331"/>
        <v>#N/A</v>
      </c>
      <c r="BN379" s="164" t="e">
        <f t="shared" si="332"/>
        <v>#N/A</v>
      </c>
      <c r="BO379" s="165" t="e">
        <f t="shared" si="333"/>
        <v>#N/A</v>
      </c>
      <c r="BP379" s="154" t="e">
        <f t="shared" si="334"/>
        <v>#N/A</v>
      </c>
      <c r="BQ379" s="155" t="e">
        <f t="shared" si="335"/>
        <v>#N/A</v>
      </c>
      <c r="BR379" s="153" t="e">
        <f t="shared" si="336"/>
        <v>#N/A</v>
      </c>
      <c r="BS379" s="154" t="e">
        <f t="shared" si="337"/>
        <v>#N/A</v>
      </c>
      <c r="BT379" s="164" t="e">
        <f t="shared" si="338"/>
        <v>#N/A</v>
      </c>
      <c r="BU379" s="165" t="e">
        <f t="shared" si="339"/>
        <v>#N/A</v>
      </c>
      <c r="BV379" s="154" t="e">
        <f t="shared" si="340"/>
        <v>#N/A</v>
      </c>
      <c r="BW379" s="154" t="e">
        <f t="shared" si="341"/>
        <v>#N/A</v>
      </c>
      <c r="BX379" s="164" t="e">
        <f t="shared" si="342"/>
        <v>#N/A</v>
      </c>
      <c r="BY379" s="165" t="e">
        <f t="shared" si="343"/>
        <v>#N/A</v>
      </c>
      <c r="BZ379" s="154" t="e">
        <f t="shared" si="344"/>
        <v>#N/A</v>
      </c>
      <c r="CA379" s="154" t="e">
        <f t="shared" si="345"/>
        <v>#N/A</v>
      </c>
      <c r="CB379" s="164" t="e">
        <f t="shared" si="346"/>
        <v>#N/A</v>
      </c>
      <c r="CC379" s="165" t="e">
        <f t="shared" si="347"/>
        <v>#N/A</v>
      </c>
      <c r="CD379" s="154" t="e">
        <f t="shared" si="348"/>
        <v>#N/A</v>
      </c>
      <c r="CE379" s="155" t="e">
        <f t="shared" si="349"/>
        <v>#N/A</v>
      </c>
    </row>
    <row r="380" spans="2:83" s="59" customFormat="1" hidden="1" x14ac:dyDescent="0.2">
      <c r="B380" s="59" t="e">
        <f t="shared" si="284"/>
        <v>#N/A</v>
      </c>
      <c r="C380" s="67" t="e">
        <f t="shared" si="282"/>
        <v>#N/A</v>
      </c>
      <c r="D380" s="67"/>
      <c r="E380" s="67" t="e">
        <f>IF(C380&lt;&gt;" ",$B$9, " ")</f>
        <v>#N/A</v>
      </c>
      <c r="F380" s="68" t="e">
        <f>IF(C380&lt;&gt;" ",((10.4394*(($C380^1.852)/(($B$59^1.852)*(VLOOKUP($B$17,'Hidden Data'!$A$4:$E$17,(IF($B$18="SCH 40",3,IF($B$18="SCH 80",4,5))))^4.8655))*$B$16))+IF($B$15&lt;2,0,(10.4394*((($C$19/100*$C380)^1.852)/(($B$59^1.852)*(VLOOKUP($B$20,'Hidden Data'!$A$4:$E$17,(IF($B$21="SCH 40",3,IF($B$21="SCH 80",4,5))))^4.8655))*$B$19)))+IF($B$15&lt;3,0,(10.4394*((($C$22/100*$C380)^1.852)/(($B$59^1.852)*(VLOOKUP($B$23,'Hidden Data'!$A$4:$E$17,(IF($B$24="SCH 40",3,IF($B$24="SCH 80",4,5))))^4.8655))*$B$22)))+K380+L380+M380+P380+Q380+R380+S380+T380)*(1+$B$42/100), " ")</f>
        <v>#N/A</v>
      </c>
      <c r="G380" s="68" t="e">
        <f t="shared" si="283"/>
        <v>#N/A</v>
      </c>
      <c r="H380" s="68"/>
      <c r="I380" s="68" t="e">
        <f t="shared" si="285"/>
        <v>#N/A</v>
      </c>
      <c r="J380" s="68" t="e">
        <f>IF(C380&lt;&gt;" ",IF($B$48="Spider Valve",($C380/448.83*(('Spider Valve Sizing'!$B$10^2*19.64*$B$60*SQRT($B$49))/'Spider Valve Sizing'!$B$25))^2/(2*$B$60^2*(PI()/4*('Spider Valve Sizing'!$B$10/12)^2)^2*32.2),0)," ")</f>
        <v>#N/A</v>
      </c>
      <c r="K380" s="68" t="e">
        <f>IF(C380&lt;&gt;" ",(IF($B$26="No",0,(10.4394*(((1/$B$27*$C380)^1.852)/(($B$59^1.852)*(VLOOKUP($B$29,'Hidden Data'!$A$4:$E$17,(IF($B$30="SCH 40",3,IF($B$30="SCH 80",4,5))))^4.8655))*($B$28/3)))))," ")</f>
        <v>#N/A</v>
      </c>
      <c r="L380" s="67" t="e">
        <f t="shared" si="286"/>
        <v>#N/A</v>
      </c>
      <c r="M380" s="67" t="e">
        <f t="shared" si="287"/>
        <v>#N/A</v>
      </c>
      <c r="N380" s="69">
        <f>IF($B$48="Low Pressure Pipe",(IF($C380&lt;&gt;" ",($B$50*$AC$564)," ")),IF($B$48="Spider Valve",(IF($C380&lt;&gt;" ",(($B$60*(PI()/4*'Spider Valve Sizing'!$B$10^2)/144*SQRT(2*32.2*$B$49))*448.83)/(('Spider Valve Sizing'!$B$10^2*19.64*$B$60*SQRT($B$49))/'Spider Valve Sizing'!$B$25)," ")),IF(AND(OR($B$48="Non-Pressurized",$B$48="force main")=TRUE,$C$49="yes"),$F$49,NA())))</f>
        <v>30</v>
      </c>
      <c r="O380" s="68" t="e">
        <f t="shared" si="288"/>
        <v>#N/A</v>
      </c>
      <c r="P380" s="68" t="e">
        <f>IF($C380&lt;&gt;" ",IF($A$34="",0,(10.4394*((($C380*$D$34/100)^1.852)/(($B$59^1.852)*(VLOOKUP($B$34,'Hidden Data'!$A$4:$E$17,(IF($B$18="SCH 40",3,IF($B$18="SCH 80",4,5))))^4.8655))*'Hidden Data'!$E$118)))," ")</f>
        <v>#N/A</v>
      </c>
      <c r="Q380" s="68" t="e">
        <f>IF($C380&lt;&gt;" ",IF($A$35="",0,(10.4394*((($C380*$D$35/100)^1.852)/(($B$59^1.852)*(VLOOKUP($B$35,'Hidden Data'!$A$4:$E$17,(IF($B$18="SCH 40",3,IF($B$18="SCH 80",4,5))))^4.8655))*'Hidden Data'!$E$119)))," ")</f>
        <v>#N/A</v>
      </c>
      <c r="R380" s="68" t="e">
        <f>IF($C380&lt;&gt;" ",IF($A$36="",0,(10.4394*((($C380*$D$36/100)^1.852)/(($B$59^1.852)*(VLOOKUP($B$36,'Hidden Data'!$A$4:$E$17,(IF($B$18="SCH 40",3,IF($B$18="SCH 80",4,5))))^4.8655))*'Hidden Data'!$E$120)))," ")</f>
        <v>#N/A</v>
      </c>
      <c r="S380" s="68" t="e">
        <f>IF($C380&lt;&gt;" ",IF($A$37="",0,(10.4394*((($C380*$D$37/100)^1.852)/(($B$59^1.852)*(VLOOKUP($B$37,'Hidden Data'!$A$4:$E$17,(IF($B$18="SCH 40",3,IF($B$18="SCH 80",4,5))))^4.8655))*'Hidden Data'!$E$121)))," ")</f>
        <v>#N/A</v>
      </c>
      <c r="T380" s="68" t="e">
        <f>IF($C380&lt;&gt;" ",IF($A$38="",0,(10.4394*((($C380*$D$38/100)^1.852)/(($B$59^1.852)*(VLOOKUP($B$38,'Hidden Data'!$A$4:$E$17,(IF($B$18="SCH 40",3,IF($B$18="SCH 80",4,5))))^4.8655))*'Hidden Data'!$E$122)))," ")</f>
        <v>#N/A</v>
      </c>
      <c r="U380" s="67" t="e">
        <f t="shared" si="289"/>
        <v>#N/A</v>
      </c>
      <c r="V380" s="175" t="e">
        <f t="shared" si="290"/>
        <v>#N/A</v>
      </c>
      <c r="W380" s="175" t="e">
        <f t="shared" si="291"/>
        <v>#N/A</v>
      </c>
      <c r="Z380" s="141" t="e">
        <f t="shared" si="292"/>
        <v>#N/A</v>
      </c>
      <c r="AA380" s="141" t="e">
        <f t="shared" si="293"/>
        <v>#N/A</v>
      </c>
      <c r="AB380" s="153" t="e">
        <f t="shared" si="294"/>
        <v>#N/A</v>
      </c>
      <c r="AC380" s="154" t="e">
        <f t="shared" si="295"/>
        <v>#N/A</v>
      </c>
      <c r="AD380" s="164" t="e">
        <f t="shared" si="296"/>
        <v>#N/A</v>
      </c>
      <c r="AE380" s="165" t="e">
        <f t="shared" si="297"/>
        <v>#N/A</v>
      </c>
      <c r="AF380" s="154" t="e">
        <f t="shared" si="298"/>
        <v>#N/A</v>
      </c>
      <c r="AG380" s="154" t="e">
        <f t="shared" si="299"/>
        <v>#N/A</v>
      </c>
      <c r="AH380" s="164" t="e">
        <f t="shared" si="300"/>
        <v>#N/A</v>
      </c>
      <c r="AI380" s="165" t="e">
        <f t="shared" si="301"/>
        <v>#N/A</v>
      </c>
      <c r="AJ380" s="154" t="e">
        <f t="shared" si="302"/>
        <v>#N/A</v>
      </c>
      <c r="AK380" s="154" t="e">
        <f t="shared" si="303"/>
        <v>#N/A</v>
      </c>
      <c r="AL380" s="164" t="e">
        <f t="shared" si="304"/>
        <v>#N/A</v>
      </c>
      <c r="AM380" s="165" t="e">
        <f t="shared" si="305"/>
        <v>#N/A</v>
      </c>
      <c r="AN380" s="154" t="e">
        <f t="shared" si="306"/>
        <v>#N/A</v>
      </c>
      <c r="AO380" s="155" t="e">
        <f t="shared" si="307"/>
        <v>#N/A</v>
      </c>
      <c r="AP380" s="153" t="e">
        <f t="shared" si="308"/>
        <v>#N/A</v>
      </c>
      <c r="AQ380" s="154" t="e">
        <f t="shared" si="309"/>
        <v>#N/A</v>
      </c>
      <c r="AR380" s="164" t="e">
        <f t="shared" si="310"/>
        <v>#N/A</v>
      </c>
      <c r="AS380" s="165" t="e">
        <f t="shared" si="311"/>
        <v>#N/A</v>
      </c>
      <c r="AT380" s="154" t="e">
        <f t="shared" si="312"/>
        <v>#N/A</v>
      </c>
      <c r="AU380" s="154" t="e">
        <f t="shared" si="313"/>
        <v>#N/A</v>
      </c>
      <c r="AV380" s="164" t="e">
        <f t="shared" si="314"/>
        <v>#N/A</v>
      </c>
      <c r="AW380" s="165" t="e">
        <f t="shared" si="315"/>
        <v>#N/A</v>
      </c>
      <c r="AX380" s="154" t="e">
        <f t="shared" si="316"/>
        <v>#N/A</v>
      </c>
      <c r="AY380" s="154" t="e">
        <f t="shared" si="317"/>
        <v>#N/A</v>
      </c>
      <c r="AZ380" s="164" t="e">
        <f t="shared" si="318"/>
        <v>#N/A</v>
      </c>
      <c r="BA380" s="165" t="e">
        <f t="shared" si="319"/>
        <v>#N/A</v>
      </c>
      <c r="BB380" s="154" t="e">
        <f t="shared" si="320"/>
        <v>#N/A</v>
      </c>
      <c r="BC380" s="155" t="e">
        <f t="shared" si="321"/>
        <v>#N/A</v>
      </c>
      <c r="BD380" s="153" t="e">
        <f t="shared" si="322"/>
        <v>#N/A</v>
      </c>
      <c r="BE380" s="154" t="e">
        <f t="shared" si="323"/>
        <v>#N/A</v>
      </c>
      <c r="BF380" s="164" t="e">
        <f t="shared" si="324"/>
        <v>#N/A</v>
      </c>
      <c r="BG380" s="165" t="e">
        <f t="shared" si="325"/>
        <v>#N/A</v>
      </c>
      <c r="BH380" s="154" t="e">
        <f t="shared" si="326"/>
        <v>#N/A</v>
      </c>
      <c r="BI380" s="154" t="e">
        <f t="shared" si="327"/>
        <v>#N/A</v>
      </c>
      <c r="BJ380" s="164" t="e">
        <f t="shared" si="328"/>
        <v>#N/A</v>
      </c>
      <c r="BK380" s="165" t="e">
        <f t="shared" si="329"/>
        <v>#N/A</v>
      </c>
      <c r="BL380" s="154" t="e">
        <f t="shared" si="330"/>
        <v>#N/A</v>
      </c>
      <c r="BM380" s="154" t="e">
        <f t="shared" si="331"/>
        <v>#N/A</v>
      </c>
      <c r="BN380" s="164" t="e">
        <f t="shared" si="332"/>
        <v>#N/A</v>
      </c>
      <c r="BO380" s="165" t="e">
        <f t="shared" si="333"/>
        <v>#N/A</v>
      </c>
      <c r="BP380" s="154" t="e">
        <f t="shared" si="334"/>
        <v>#N/A</v>
      </c>
      <c r="BQ380" s="155" t="e">
        <f t="shared" si="335"/>
        <v>#N/A</v>
      </c>
      <c r="BR380" s="153" t="e">
        <f t="shared" si="336"/>
        <v>#N/A</v>
      </c>
      <c r="BS380" s="154" t="e">
        <f t="shared" si="337"/>
        <v>#N/A</v>
      </c>
      <c r="BT380" s="164" t="e">
        <f t="shared" si="338"/>
        <v>#N/A</v>
      </c>
      <c r="BU380" s="165" t="e">
        <f t="shared" si="339"/>
        <v>#N/A</v>
      </c>
      <c r="BV380" s="154" t="e">
        <f t="shared" si="340"/>
        <v>#N/A</v>
      </c>
      <c r="BW380" s="154" t="e">
        <f t="shared" si="341"/>
        <v>#N/A</v>
      </c>
      <c r="BX380" s="164" t="e">
        <f t="shared" si="342"/>
        <v>#N/A</v>
      </c>
      <c r="BY380" s="165" t="e">
        <f t="shared" si="343"/>
        <v>#N/A</v>
      </c>
      <c r="BZ380" s="154" t="e">
        <f t="shared" si="344"/>
        <v>#N/A</v>
      </c>
      <c r="CA380" s="154" t="e">
        <f t="shared" si="345"/>
        <v>#N/A</v>
      </c>
      <c r="CB380" s="164" t="e">
        <f t="shared" si="346"/>
        <v>#N/A</v>
      </c>
      <c r="CC380" s="165" t="e">
        <f t="shared" si="347"/>
        <v>#N/A</v>
      </c>
      <c r="CD380" s="154" t="e">
        <f t="shared" si="348"/>
        <v>#N/A</v>
      </c>
      <c r="CE380" s="155" t="e">
        <f t="shared" si="349"/>
        <v>#N/A</v>
      </c>
    </row>
    <row r="381" spans="2:83" s="59" customFormat="1" hidden="1" x14ac:dyDescent="0.2">
      <c r="B381" s="59" t="e">
        <f t="shared" si="284"/>
        <v>#N/A</v>
      </c>
      <c r="C381" s="67" t="e">
        <f t="shared" si="282"/>
        <v>#N/A</v>
      </c>
      <c r="D381" s="67"/>
      <c r="E381" s="67" t="e">
        <f>IF(C381&lt;&gt;" ",$B$9, " ")</f>
        <v>#N/A</v>
      </c>
      <c r="F381" s="68" t="e">
        <f>IF(C381&lt;&gt;" ",((10.4394*(($C381^1.852)/(($B$59^1.852)*(VLOOKUP($B$17,'Hidden Data'!$A$4:$E$17,(IF($B$18="SCH 40",3,IF($B$18="SCH 80",4,5))))^4.8655))*$B$16))+IF($B$15&lt;2,0,(10.4394*((($C$19/100*$C381)^1.852)/(($B$59^1.852)*(VLOOKUP($B$20,'Hidden Data'!$A$4:$E$17,(IF($B$21="SCH 40",3,IF($B$21="SCH 80",4,5))))^4.8655))*$B$19)))+IF($B$15&lt;3,0,(10.4394*((($C$22/100*$C381)^1.852)/(($B$59^1.852)*(VLOOKUP($B$23,'Hidden Data'!$A$4:$E$17,(IF($B$24="SCH 40",3,IF($B$24="SCH 80",4,5))))^4.8655))*$B$22)))+K381+L381+M381+P381+Q381+R381+S381+T381)*(1+$B$42/100), " ")</f>
        <v>#N/A</v>
      </c>
      <c r="G381" s="68" t="e">
        <f t="shared" si="283"/>
        <v>#N/A</v>
      </c>
      <c r="H381" s="68"/>
      <c r="I381" s="68" t="e">
        <f t="shared" si="285"/>
        <v>#N/A</v>
      </c>
      <c r="J381" s="68" t="e">
        <f>IF(C381&lt;&gt;" ",IF($B$48="Spider Valve",($C381/448.83*(('Spider Valve Sizing'!$B$10^2*19.64*$B$60*SQRT($B$49))/'Spider Valve Sizing'!$B$25))^2/(2*$B$60^2*(PI()/4*('Spider Valve Sizing'!$B$10/12)^2)^2*32.2),0)," ")</f>
        <v>#N/A</v>
      </c>
      <c r="K381" s="68" t="e">
        <f>IF(C381&lt;&gt;" ",(IF($B$26="No",0,(10.4394*(((1/$B$27*$C381)^1.852)/(($B$59^1.852)*(VLOOKUP($B$29,'Hidden Data'!$A$4:$E$17,(IF($B$30="SCH 40",3,IF($B$30="SCH 80",4,5))))^4.8655))*($B$28/3)))))," ")</f>
        <v>#N/A</v>
      </c>
      <c r="L381" s="67" t="e">
        <f t="shared" si="286"/>
        <v>#N/A</v>
      </c>
      <c r="M381" s="67" t="e">
        <f t="shared" si="287"/>
        <v>#N/A</v>
      </c>
      <c r="N381" s="69">
        <f>IF($B$48="Low Pressure Pipe",(IF($C381&lt;&gt;" ",($B$50*$AC$564)," ")),IF($B$48="Spider Valve",(IF($C381&lt;&gt;" ",(($B$60*(PI()/4*'Spider Valve Sizing'!$B$10^2)/144*SQRT(2*32.2*$B$49))*448.83)/(('Spider Valve Sizing'!$B$10^2*19.64*$B$60*SQRT($B$49))/'Spider Valve Sizing'!$B$25)," ")),IF(AND(OR($B$48="Non-Pressurized",$B$48="force main")=TRUE,$C$49="yes"),$F$49,NA())))</f>
        <v>30</v>
      </c>
      <c r="O381" s="68" t="e">
        <f t="shared" si="288"/>
        <v>#N/A</v>
      </c>
      <c r="P381" s="68" t="e">
        <f>IF($C381&lt;&gt;" ",IF($A$34="",0,(10.4394*((($C381*$D$34/100)^1.852)/(($B$59^1.852)*(VLOOKUP($B$34,'Hidden Data'!$A$4:$E$17,(IF($B$18="SCH 40",3,IF($B$18="SCH 80",4,5))))^4.8655))*'Hidden Data'!$E$118)))," ")</f>
        <v>#N/A</v>
      </c>
      <c r="Q381" s="68" t="e">
        <f>IF($C381&lt;&gt;" ",IF($A$35="",0,(10.4394*((($C381*$D$35/100)^1.852)/(($B$59^1.852)*(VLOOKUP($B$35,'Hidden Data'!$A$4:$E$17,(IF($B$18="SCH 40",3,IF($B$18="SCH 80",4,5))))^4.8655))*'Hidden Data'!$E$119)))," ")</f>
        <v>#N/A</v>
      </c>
      <c r="R381" s="68" t="e">
        <f>IF($C381&lt;&gt;" ",IF($A$36="",0,(10.4394*((($C381*$D$36/100)^1.852)/(($B$59^1.852)*(VLOOKUP($B$36,'Hidden Data'!$A$4:$E$17,(IF($B$18="SCH 40",3,IF($B$18="SCH 80",4,5))))^4.8655))*'Hidden Data'!$E$120)))," ")</f>
        <v>#N/A</v>
      </c>
      <c r="S381" s="68" t="e">
        <f>IF($C381&lt;&gt;" ",IF($A$37="",0,(10.4394*((($C381*$D$37/100)^1.852)/(($B$59^1.852)*(VLOOKUP($B$37,'Hidden Data'!$A$4:$E$17,(IF($B$18="SCH 40",3,IF($B$18="SCH 80",4,5))))^4.8655))*'Hidden Data'!$E$121)))," ")</f>
        <v>#N/A</v>
      </c>
      <c r="T381" s="68" t="e">
        <f>IF($C381&lt;&gt;" ",IF($A$38="",0,(10.4394*((($C381*$D$38/100)^1.852)/(($B$59^1.852)*(VLOOKUP($B$38,'Hidden Data'!$A$4:$E$17,(IF($B$18="SCH 40",3,IF($B$18="SCH 80",4,5))))^4.8655))*'Hidden Data'!$E$122)))," ")</f>
        <v>#N/A</v>
      </c>
      <c r="U381" s="67" t="e">
        <f t="shared" si="289"/>
        <v>#N/A</v>
      </c>
      <c r="V381" s="175" t="e">
        <f t="shared" si="290"/>
        <v>#N/A</v>
      </c>
      <c r="W381" s="175" t="e">
        <f t="shared" si="291"/>
        <v>#N/A</v>
      </c>
      <c r="Z381" s="141" t="e">
        <f t="shared" si="292"/>
        <v>#N/A</v>
      </c>
      <c r="AA381" s="141" t="e">
        <f t="shared" si="293"/>
        <v>#N/A</v>
      </c>
      <c r="AB381" s="153" t="e">
        <f t="shared" si="294"/>
        <v>#N/A</v>
      </c>
      <c r="AC381" s="154" t="e">
        <f t="shared" si="295"/>
        <v>#N/A</v>
      </c>
      <c r="AD381" s="164" t="e">
        <f t="shared" si="296"/>
        <v>#N/A</v>
      </c>
      <c r="AE381" s="165" t="e">
        <f t="shared" si="297"/>
        <v>#N/A</v>
      </c>
      <c r="AF381" s="154" t="e">
        <f t="shared" si="298"/>
        <v>#N/A</v>
      </c>
      <c r="AG381" s="154" t="e">
        <f t="shared" si="299"/>
        <v>#N/A</v>
      </c>
      <c r="AH381" s="164" t="e">
        <f t="shared" si="300"/>
        <v>#N/A</v>
      </c>
      <c r="AI381" s="165" t="e">
        <f t="shared" si="301"/>
        <v>#N/A</v>
      </c>
      <c r="AJ381" s="154" t="e">
        <f t="shared" si="302"/>
        <v>#N/A</v>
      </c>
      <c r="AK381" s="154" t="e">
        <f t="shared" si="303"/>
        <v>#N/A</v>
      </c>
      <c r="AL381" s="164" t="e">
        <f t="shared" si="304"/>
        <v>#N/A</v>
      </c>
      <c r="AM381" s="165" t="e">
        <f t="shared" si="305"/>
        <v>#N/A</v>
      </c>
      <c r="AN381" s="154" t="e">
        <f t="shared" si="306"/>
        <v>#N/A</v>
      </c>
      <c r="AO381" s="155" t="e">
        <f t="shared" si="307"/>
        <v>#N/A</v>
      </c>
      <c r="AP381" s="153" t="e">
        <f t="shared" si="308"/>
        <v>#N/A</v>
      </c>
      <c r="AQ381" s="154" t="e">
        <f t="shared" si="309"/>
        <v>#N/A</v>
      </c>
      <c r="AR381" s="164" t="e">
        <f t="shared" si="310"/>
        <v>#N/A</v>
      </c>
      <c r="AS381" s="165" t="e">
        <f t="shared" si="311"/>
        <v>#N/A</v>
      </c>
      <c r="AT381" s="154" t="e">
        <f t="shared" si="312"/>
        <v>#N/A</v>
      </c>
      <c r="AU381" s="154" t="e">
        <f t="shared" si="313"/>
        <v>#N/A</v>
      </c>
      <c r="AV381" s="164" t="e">
        <f t="shared" si="314"/>
        <v>#N/A</v>
      </c>
      <c r="AW381" s="165" t="e">
        <f t="shared" si="315"/>
        <v>#N/A</v>
      </c>
      <c r="AX381" s="154" t="e">
        <f t="shared" si="316"/>
        <v>#N/A</v>
      </c>
      <c r="AY381" s="154" t="e">
        <f t="shared" si="317"/>
        <v>#N/A</v>
      </c>
      <c r="AZ381" s="164" t="e">
        <f t="shared" si="318"/>
        <v>#N/A</v>
      </c>
      <c r="BA381" s="165" t="e">
        <f t="shared" si="319"/>
        <v>#N/A</v>
      </c>
      <c r="BB381" s="154" t="e">
        <f t="shared" si="320"/>
        <v>#N/A</v>
      </c>
      <c r="BC381" s="155" t="e">
        <f t="shared" si="321"/>
        <v>#N/A</v>
      </c>
      <c r="BD381" s="153" t="e">
        <f t="shared" si="322"/>
        <v>#N/A</v>
      </c>
      <c r="BE381" s="154" t="e">
        <f t="shared" si="323"/>
        <v>#N/A</v>
      </c>
      <c r="BF381" s="164" t="e">
        <f t="shared" si="324"/>
        <v>#N/A</v>
      </c>
      <c r="BG381" s="165" t="e">
        <f t="shared" si="325"/>
        <v>#N/A</v>
      </c>
      <c r="BH381" s="154" t="e">
        <f t="shared" si="326"/>
        <v>#N/A</v>
      </c>
      <c r="BI381" s="154" t="e">
        <f t="shared" si="327"/>
        <v>#N/A</v>
      </c>
      <c r="BJ381" s="164" t="e">
        <f t="shared" si="328"/>
        <v>#N/A</v>
      </c>
      <c r="BK381" s="165" t="e">
        <f t="shared" si="329"/>
        <v>#N/A</v>
      </c>
      <c r="BL381" s="154" t="e">
        <f t="shared" si="330"/>
        <v>#N/A</v>
      </c>
      <c r="BM381" s="154" t="e">
        <f t="shared" si="331"/>
        <v>#N/A</v>
      </c>
      <c r="BN381" s="164" t="e">
        <f t="shared" si="332"/>
        <v>#N/A</v>
      </c>
      <c r="BO381" s="165" t="e">
        <f t="shared" si="333"/>
        <v>#N/A</v>
      </c>
      <c r="BP381" s="154" t="e">
        <f t="shared" si="334"/>
        <v>#N/A</v>
      </c>
      <c r="BQ381" s="155" t="e">
        <f t="shared" si="335"/>
        <v>#N/A</v>
      </c>
      <c r="BR381" s="153" t="e">
        <f t="shared" si="336"/>
        <v>#N/A</v>
      </c>
      <c r="BS381" s="154" t="e">
        <f t="shared" si="337"/>
        <v>#N/A</v>
      </c>
      <c r="BT381" s="164" t="e">
        <f t="shared" si="338"/>
        <v>#N/A</v>
      </c>
      <c r="BU381" s="165" t="e">
        <f t="shared" si="339"/>
        <v>#N/A</v>
      </c>
      <c r="BV381" s="154" t="e">
        <f t="shared" si="340"/>
        <v>#N/A</v>
      </c>
      <c r="BW381" s="154" t="e">
        <f t="shared" si="341"/>
        <v>#N/A</v>
      </c>
      <c r="BX381" s="164" t="e">
        <f t="shared" si="342"/>
        <v>#N/A</v>
      </c>
      <c r="BY381" s="165" t="e">
        <f t="shared" si="343"/>
        <v>#N/A</v>
      </c>
      <c r="BZ381" s="154" t="e">
        <f t="shared" si="344"/>
        <v>#N/A</v>
      </c>
      <c r="CA381" s="154" t="e">
        <f t="shared" si="345"/>
        <v>#N/A</v>
      </c>
      <c r="CB381" s="164" t="e">
        <f t="shared" si="346"/>
        <v>#N/A</v>
      </c>
      <c r="CC381" s="165" t="e">
        <f t="shared" si="347"/>
        <v>#N/A</v>
      </c>
      <c r="CD381" s="154" t="e">
        <f t="shared" si="348"/>
        <v>#N/A</v>
      </c>
      <c r="CE381" s="155" t="e">
        <f t="shared" si="349"/>
        <v>#N/A</v>
      </c>
    </row>
    <row r="382" spans="2:83" s="59" customFormat="1" hidden="1" x14ac:dyDescent="0.2">
      <c r="B382" s="59" t="e">
        <f t="shared" si="284"/>
        <v>#N/A</v>
      </c>
      <c r="C382" s="67" t="e">
        <f t="shared" si="282"/>
        <v>#N/A</v>
      </c>
      <c r="D382" s="67"/>
      <c r="E382" s="67" t="e">
        <f>IF(C382&lt;&gt;" ",$B$9, " ")</f>
        <v>#N/A</v>
      </c>
      <c r="F382" s="68" t="e">
        <f>IF(C382&lt;&gt;" ",((10.4394*(($C382^1.852)/(($B$59^1.852)*(VLOOKUP($B$17,'Hidden Data'!$A$4:$E$17,(IF($B$18="SCH 40",3,IF($B$18="SCH 80",4,5))))^4.8655))*$B$16))+IF($B$15&lt;2,0,(10.4394*((($C$19/100*$C382)^1.852)/(($B$59^1.852)*(VLOOKUP($B$20,'Hidden Data'!$A$4:$E$17,(IF($B$21="SCH 40",3,IF($B$21="SCH 80",4,5))))^4.8655))*$B$19)))+IF($B$15&lt;3,0,(10.4394*((($C$22/100*$C382)^1.852)/(($B$59^1.852)*(VLOOKUP($B$23,'Hidden Data'!$A$4:$E$17,(IF($B$24="SCH 40",3,IF($B$24="SCH 80",4,5))))^4.8655))*$B$22)))+K382+L382+M382+P382+Q382+R382+S382+T382)*(1+$B$42/100), " ")</f>
        <v>#N/A</v>
      </c>
      <c r="G382" s="68" t="e">
        <f t="shared" si="283"/>
        <v>#N/A</v>
      </c>
      <c r="H382" s="68"/>
      <c r="I382" s="68" t="e">
        <f t="shared" si="285"/>
        <v>#N/A</v>
      </c>
      <c r="J382" s="68" t="e">
        <f>IF(C382&lt;&gt;" ",IF($B$48="Spider Valve",($C382/448.83*(('Spider Valve Sizing'!$B$10^2*19.64*$B$60*SQRT($B$49))/'Spider Valve Sizing'!$B$25))^2/(2*$B$60^2*(PI()/4*('Spider Valve Sizing'!$B$10/12)^2)^2*32.2),0)," ")</f>
        <v>#N/A</v>
      </c>
      <c r="K382" s="68" t="e">
        <f>IF(C382&lt;&gt;" ",(IF($B$26="No",0,(10.4394*(((1/$B$27*$C382)^1.852)/(($B$59^1.852)*(VLOOKUP($B$29,'Hidden Data'!$A$4:$E$17,(IF($B$30="SCH 40",3,IF($B$30="SCH 80",4,5))))^4.8655))*($B$28/3)))))," ")</f>
        <v>#N/A</v>
      </c>
      <c r="L382" s="67" t="e">
        <f t="shared" si="286"/>
        <v>#N/A</v>
      </c>
      <c r="M382" s="67" t="e">
        <f t="shared" si="287"/>
        <v>#N/A</v>
      </c>
      <c r="N382" s="69">
        <f>IF($B$48="Low Pressure Pipe",(IF($C382&lt;&gt;" ",($B$50*$AC$564)," ")),IF($B$48="Spider Valve",(IF($C382&lt;&gt;" ",(($B$60*(PI()/4*'Spider Valve Sizing'!$B$10^2)/144*SQRT(2*32.2*$B$49))*448.83)/(('Spider Valve Sizing'!$B$10^2*19.64*$B$60*SQRT($B$49))/'Spider Valve Sizing'!$B$25)," ")),IF(AND(OR($B$48="Non-Pressurized",$B$48="force main")=TRUE,$C$49="yes"),$F$49,NA())))</f>
        <v>30</v>
      </c>
      <c r="O382" s="68" t="e">
        <f t="shared" si="288"/>
        <v>#N/A</v>
      </c>
      <c r="P382" s="68" t="e">
        <f>IF($C382&lt;&gt;" ",IF($A$34="",0,(10.4394*((($C382*$D$34/100)^1.852)/(($B$59^1.852)*(VLOOKUP($B$34,'Hidden Data'!$A$4:$E$17,(IF($B$18="SCH 40",3,IF($B$18="SCH 80",4,5))))^4.8655))*'Hidden Data'!$E$118)))," ")</f>
        <v>#N/A</v>
      </c>
      <c r="Q382" s="68" t="e">
        <f>IF($C382&lt;&gt;" ",IF($A$35="",0,(10.4394*((($C382*$D$35/100)^1.852)/(($B$59^1.852)*(VLOOKUP($B$35,'Hidden Data'!$A$4:$E$17,(IF($B$18="SCH 40",3,IF($B$18="SCH 80",4,5))))^4.8655))*'Hidden Data'!$E$119)))," ")</f>
        <v>#N/A</v>
      </c>
      <c r="R382" s="68" t="e">
        <f>IF($C382&lt;&gt;" ",IF($A$36="",0,(10.4394*((($C382*$D$36/100)^1.852)/(($B$59^1.852)*(VLOOKUP($B$36,'Hidden Data'!$A$4:$E$17,(IF($B$18="SCH 40",3,IF($B$18="SCH 80",4,5))))^4.8655))*'Hidden Data'!$E$120)))," ")</f>
        <v>#N/A</v>
      </c>
      <c r="S382" s="68" t="e">
        <f>IF($C382&lt;&gt;" ",IF($A$37="",0,(10.4394*((($C382*$D$37/100)^1.852)/(($B$59^1.852)*(VLOOKUP($B$37,'Hidden Data'!$A$4:$E$17,(IF($B$18="SCH 40",3,IF($B$18="SCH 80",4,5))))^4.8655))*'Hidden Data'!$E$121)))," ")</f>
        <v>#N/A</v>
      </c>
      <c r="T382" s="68" t="e">
        <f>IF($C382&lt;&gt;" ",IF($A$38="",0,(10.4394*((($C382*$D$38/100)^1.852)/(($B$59^1.852)*(VLOOKUP($B$38,'Hidden Data'!$A$4:$E$17,(IF($B$18="SCH 40",3,IF($B$18="SCH 80",4,5))))^4.8655))*'Hidden Data'!$E$122)))," ")</f>
        <v>#N/A</v>
      </c>
      <c r="U382" s="67" t="e">
        <f t="shared" si="289"/>
        <v>#N/A</v>
      </c>
      <c r="V382" s="175" t="e">
        <f t="shared" si="290"/>
        <v>#N/A</v>
      </c>
      <c r="W382" s="175" t="e">
        <f t="shared" si="291"/>
        <v>#N/A</v>
      </c>
      <c r="Z382" s="141" t="e">
        <f t="shared" si="292"/>
        <v>#N/A</v>
      </c>
      <c r="AA382" s="141" t="e">
        <f t="shared" si="293"/>
        <v>#N/A</v>
      </c>
      <c r="AB382" s="153" t="e">
        <f t="shared" si="294"/>
        <v>#N/A</v>
      </c>
      <c r="AC382" s="154" t="e">
        <f t="shared" si="295"/>
        <v>#N/A</v>
      </c>
      <c r="AD382" s="164" t="e">
        <f t="shared" si="296"/>
        <v>#N/A</v>
      </c>
      <c r="AE382" s="165" t="e">
        <f t="shared" si="297"/>
        <v>#N/A</v>
      </c>
      <c r="AF382" s="154" t="e">
        <f t="shared" si="298"/>
        <v>#N/A</v>
      </c>
      <c r="AG382" s="154" t="e">
        <f t="shared" si="299"/>
        <v>#N/A</v>
      </c>
      <c r="AH382" s="164" t="e">
        <f t="shared" si="300"/>
        <v>#N/A</v>
      </c>
      <c r="AI382" s="165" t="e">
        <f t="shared" si="301"/>
        <v>#N/A</v>
      </c>
      <c r="AJ382" s="154" t="e">
        <f t="shared" si="302"/>
        <v>#N/A</v>
      </c>
      <c r="AK382" s="154" t="e">
        <f t="shared" si="303"/>
        <v>#N/A</v>
      </c>
      <c r="AL382" s="164" t="e">
        <f t="shared" si="304"/>
        <v>#N/A</v>
      </c>
      <c r="AM382" s="165" t="e">
        <f t="shared" si="305"/>
        <v>#N/A</v>
      </c>
      <c r="AN382" s="154" t="e">
        <f t="shared" si="306"/>
        <v>#N/A</v>
      </c>
      <c r="AO382" s="155" t="e">
        <f t="shared" si="307"/>
        <v>#N/A</v>
      </c>
      <c r="AP382" s="153" t="e">
        <f t="shared" si="308"/>
        <v>#N/A</v>
      </c>
      <c r="AQ382" s="154" t="e">
        <f t="shared" si="309"/>
        <v>#N/A</v>
      </c>
      <c r="AR382" s="164" t="e">
        <f t="shared" si="310"/>
        <v>#N/A</v>
      </c>
      <c r="AS382" s="165" t="e">
        <f t="shared" si="311"/>
        <v>#N/A</v>
      </c>
      <c r="AT382" s="154" t="e">
        <f t="shared" si="312"/>
        <v>#N/A</v>
      </c>
      <c r="AU382" s="154" t="e">
        <f t="shared" si="313"/>
        <v>#N/A</v>
      </c>
      <c r="AV382" s="164" t="e">
        <f t="shared" si="314"/>
        <v>#N/A</v>
      </c>
      <c r="AW382" s="165" t="e">
        <f t="shared" si="315"/>
        <v>#N/A</v>
      </c>
      <c r="AX382" s="154" t="e">
        <f t="shared" si="316"/>
        <v>#N/A</v>
      </c>
      <c r="AY382" s="154" t="e">
        <f t="shared" si="317"/>
        <v>#N/A</v>
      </c>
      <c r="AZ382" s="164" t="e">
        <f t="shared" si="318"/>
        <v>#N/A</v>
      </c>
      <c r="BA382" s="165" t="e">
        <f t="shared" si="319"/>
        <v>#N/A</v>
      </c>
      <c r="BB382" s="154" t="e">
        <f t="shared" si="320"/>
        <v>#N/A</v>
      </c>
      <c r="BC382" s="155" t="e">
        <f t="shared" si="321"/>
        <v>#N/A</v>
      </c>
      <c r="BD382" s="153" t="e">
        <f t="shared" si="322"/>
        <v>#N/A</v>
      </c>
      <c r="BE382" s="154" t="e">
        <f t="shared" si="323"/>
        <v>#N/A</v>
      </c>
      <c r="BF382" s="164" t="e">
        <f t="shared" si="324"/>
        <v>#N/A</v>
      </c>
      <c r="BG382" s="165" t="e">
        <f t="shared" si="325"/>
        <v>#N/A</v>
      </c>
      <c r="BH382" s="154" t="e">
        <f t="shared" si="326"/>
        <v>#N/A</v>
      </c>
      <c r="BI382" s="154" t="e">
        <f t="shared" si="327"/>
        <v>#N/A</v>
      </c>
      <c r="BJ382" s="164" t="e">
        <f t="shared" si="328"/>
        <v>#N/A</v>
      </c>
      <c r="BK382" s="165" t="e">
        <f t="shared" si="329"/>
        <v>#N/A</v>
      </c>
      <c r="BL382" s="154" t="e">
        <f t="shared" si="330"/>
        <v>#N/A</v>
      </c>
      <c r="BM382" s="154" t="e">
        <f t="shared" si="331"/>
        <v>#N/A</v>
      </c>
      <c r="BN382" s="164" t="e">
        <f t="shared" si="332"/>
        <v>#N/A</v>
      </c>
      <c r="BO382" s="165" t="e">
        <f t="shared" si="333"/>
        <v>#N/A</v>
      </c>
      <c r="BP382" s="154" t="e">
        <f t="shared" si="334"/>
        <v>#N/A</v>
      </c>
      <c r="BQ382" s="155" t="e">
        <f t="shared" si="335"/>
        <v>#N/A</v>
      </c>
      <c r="BR382" s="153" t="e">
        <f t="shared" si="336"/>
        <v>#N/A</v>
      </c>
      <c r="BS382" s="154" t="e">
        <f t="shared" si="337"/>
        <v>#N/A</v>
      </c>
      <c r="BT382" s="164" t="e">
        <f t="shared" si="338"/>
        <v>#N/A</v>
      </c>
      <c r="BU382" s="165" t="e">
        <f t="shared" si="339"/>
        <v>#N/A</v>
      </c>
      <c r="BV382" s="154" t="e">
        <f t="shared" si="340"/>
        <v>#N/A</v>
      </c>
      <c r="BW382" s="154" t="e">
        <f t="shared" si="341"/>
        <v>#N/A</v>
      </c>
      <c r="BX382" s="164" t="e">
        <f t="shared" si="342"/>
        <v>#N/A</v>
      </c>
      <c r="BY382" s="165" t="e">
        <f t="shared" si="343"/>
        <v>#N/A</v>
      </c>
      <c r="BZ382" s="154" t="e">
        <f t="shared" si="344"/>
        <v>#N/A</v>
      </c>
      <c r="CA382" s="154" t="e">
        <f t="shared" si="345"/>
        <v>#N/A</v>
      </c>
      <c r="CB382" s="164" t="e">
        <f t="shared" si="346"/>
        <v>#N/A</v>
      </c>
      <c r="CC382" s="165" t="e">
        <f t="shared" si="347"/>
        <v>#N/A</v>
      </c>
      <c r="CD382" s="154" t="e">
        <f t="shared" si="348"/>
        <v>#N/A</v>
      </c>
      <c r="CE382" s="155" t="e">
        <f t="shared" si="349"/>
        <v>#N/A</v>
      </c>
    </row>
    <row r="383" spans="2:83" s="59" customFormat="1" hidden="1" x14ac:dyDescent="0.2">
      <c r="B383" s="59" t="e">
        <f t="shared" si="284"/>
        <v>#N/A</v>
      </c>
      <c r="C383" s="67" t="e">
        <f t="shared" si="282"/>
        <v>#N/A</v>
      </c>
      <c r="D383" s="67"/>
      <c r="E383" s="67" t="e">
        <f>IF(C383&lt;&gt;" ",$B$9, " ")</f>
        <v>#N/A</v>
      </c>
      <c r="F383" s="68" t="e">
        <f>IF(C383&lt;&gt;" ",((10.4394*(($C383^1.852)/(($B$59^1.852)*(VLOOKUP($B$17,'Hidden Data'!$A$4:$E$17,(IF($B$18="SCH 40",3,IF($B$18="SCH 80",4,5))))^4.8655))*$B$16))+IF($B$15&lt;2,0,(10.4394*((($C$19/100*$C383)^1.852)/(($B$59^1.852)*(VLOOKUP($B$20,'Hidden Data'!$A$4:$E$17,(IF($B$21="SCH 40",3,IF($B$21="SCH 80",4,5))))^4.8655))*$B$19)))+IF($B$15&lt;3,0,(10.4394*((($C$22/100*$C383)^1.852)/(($B$59^1.852)*(VLOOKUP($B$23,'Hidden Data'!$A$4:$E$17,(IF($B$24="SCH 40",3,IF($B$24="SCH 80",4,5))))^4.8655))*$B$22)))+K383+L383+M383+P383+Q383+R383+S383+T383)*(1+$B$42/100), " ")</f>
        <v>#N/A</v>
      </c>
      <c r="G383" s="68" t="e">
        <f t="shared" si="283"/>
        <v>#N/A</v>
      </c>
      <c r="H383" s="68"/>
      <c r="I383" s="68" t="e">
        <f t="shared" si="285"/>
        <v>#N/A</v>
      </c>
      <c r="J383" s="68" t="e">
        <f>IF(C383&lt;&gt;" ",IF($B$48="Spider Valve",($C383/448.83*(('Spider Valve Sizing'!$B$10^2*19.64*$B$60*SQRT($B$49))/'Spider Valve Sizing'!$B$25))^2/(2*$B$60^2*(PI()/4*('Spider Valve Sizing'!$B$10/12)^2)^2*32.2),0)," ")</f>
        <v>#N/A</v>
      </c>
      <c r="K383" s="68" t="e">
        <f>IF(C383&lt;&gt;" ",(IF($B$26="No",0,(10.4394*(((1/$B$27*$C383)^1.852)/(($B$59^1.852)*(VLOOKUP($B$29,'Hidden Data'!$A$4:$E$17,(IF($B$30="SCH 40",3,IF($B$30="SCH 80",4,5))))^4.8655))*($B$28/3)))))," ")</f>
        <v>#N/A</v>
      </c>
      <c r="L383" s="67" t="e">
        <f t="shared" si="286"/>
        <v>#N/A</v>
      </c>
      <c r="M383" s="67" t="e">
        <f t="shared" si="287"/>
        <v>#N/A</v>
      </c>
      <c r="N383" s="69">
        <f>IF($B$48="Low Pressure Pipe",(IF($C383&lt;&gt;" ",($B$50*$AC$564)," ")),IF($B$48="Spider Valve",(IF($C383&lt;&gt;" ",(($B$60*(PI()/4*'Spider Valve Sizing'!$B$10^2)/144*SQRT(2*32.2*$B$49))*448.83)/(('Spider Valve Sizing'!$B$10^2*19.64*$B$60*SQRT($B$49))/'Spider Valve Sizing'!$B$25)," ")),IF(AND(OR($B$48="Non-Pressurized",$B$48="force main")=TRUE,$C$49="yes"),$F$49,NA())))</f>
        <v>30</v>
      </c>
      <c r="O383" s="68" t="e">
        <f t="shared" si="288"/>
        <v>#N/A</v>
      </c>
      <c r="P383" s="68" t="e">
        <f>IF($C383&lt;&gt;" ",IF($A$34="",0,(10.4394*((($C383*$D$34/100)^1.852)/(($B$59^1.852)*(VLOOKUP($B$34,'Hidden Data'!$A$4:$E$17,(IF($B$18="SCH 40",3,IF($B$18="SCH 80",4,5))))^4.8655))*'Hidden Data'!$E$118)))," ")</f>
        <v>#N/A</v>
      </c>
      <c r="Q383" s="68" t="e">
        <f>IF($C383&lt;&gt;" ",IF($A$35="",0,(10.4394*((($C383*$D$35/100)^1.852)/(($B$59^1.852)*(VLOOKUP($B$35,'Hidden Data'!$A$4:$E$17,(IF($B$18="SCH 40",3,IF($B$18="SCH 80",4,5))))^4.8655))*'Hidden Data'!$E$119)))," ")</f>
        <v>#N/A</v>
      </c>
      <c r="R383" s="68" t="e">
        <f>IF($C383&lt;&gt;" ",IF($A$36="",0,(10.4394*((($C383*$D$36/100)^1.852)/(($B$59^1.852)*(VLOOKUP($B$36,'Hidden Data'!$A$4:$E$17,(IF($B$18="SCH 40",3,IF($B$18="SCH 80",4,5))))^4.8655))*'Hidden Data'!$E$120)))," ")</f>
        <v>#N/A</v>
      </c>
      <c r="S383" s="68" t="e">
        <f>IF($C383&lt;&gt;" ",IF($A$37="",0,(10.4394*((($C383*$D$37/100)^1.852)/(($B$59^1.852)*(VLOOKUP($B$37,'Hidden Data'!$A$4:$E$17,(IF($B$18="SCH 40",3,IF($B$18="SCH 80",4,5))))^4.8655))*'Hidden Data'!$E$121)))," ")</f>
        <v>#N/A</v>
      </c>
      <c r="T383" s="68" t="e">
        <f>IF($C383&lt;&gt;" ",IF($A$38="",0,(10.4394*((($C383*$D$38/100)^1.852)/(($B$59^1.852)*(VLOOKUP($B$38,'Hidden Data'!$A$4:$E$17,(IF($B$18="SCH 40",3,IF($B$18="SCH 80",4,5))))^4.8655))*'Hidden Data'!$E$122)))," ")</f>
        <v>#N/A</v>
      </c>
      <c r="U383" s="67" t="e">
        <f t="shared" si="289"/>
        <v>#N/A</v>
      </c>
      <c r="V383" s="175" t="e">
        <f t="shared" si="290"/>
        <v>#N/A</v>
      </c>
      <c r="W383" s="175" t="e">
        <f t="shared" si="291"/>
        <v>#N/A</v>
      </c>
      <c r="Z383" s="141" t="e">
        <f t="shared" si="292"/>
        <v>#N/A</v>
      </c>
      <c r="AA383" s="141" t="e">
        <f t="shared" si="293"/>
        <v>#N/A</v>
      </c>
      <c r="AB383" s="153" t="e">
        <f t="shared" si="294"/>
        <v>#N/A</v>
      </c>
      <c r="AC383" s="154" t="e">
        <f t="shared" si="295"/>
        <v>#N/A</v>
      </c>
      <c r="AD383" s="164" t="e">
        <f t="shared" si="296"/>
        <v>#N/A</v>
      </c>
      <c r="AE383" s="165" t="e">
        <f t="shared" si="297"/>
        <v>#N/A</v>
      </c>
      <c r="AF383" s="154" t="e">
        <f t="shared" si="298"/>
        <v>#N/A</v>
      </c>
      <c r="AG383" s="154" t="e">
        <f t="shared" si="299"/>
        <v>#N/A</v>
      </c>
      <c r="AH383" s="164" t="e">
        <f t="shared" si="300"/>
        <v>#N/A</v>
      </c>
      <c r="AI383" s="165" t="e">
        <f t="shared" si="301"/>
        <v>#N/A</v>
      </c>
      <c r="AJ383" s="154" t="e">
        <f t="shared" si="302"/>
        <v>#N/A</v>
      </c>
      <c r="AK383" s="154" t="e">
        <f t="shared" si="303"/>
        <v>#N/A</v>
      </c>
      <c r="AL383" s="164" t="e">
        <f t="shared" si="304"/>
        <v>#N/A</v>
      </c>
      <c r="AM383" s="165" t="e">
        <f t="shared" si="305"/>
        <v>#N/A</v>
      </c>
      <c r="AN383" s="154" t="e">
        <f t="shared" si="306"/>
        <v>#N/A</v>
      </c>
      <c r="AO383" s="155" t="e">
        <f t="shared" si="307"/>
        <v>#N/A</v>
      </c>
      <c r="AP383" s="153" t="e">
        <f t="shared" si="308"/>
        <v>#N/A</v>
      </c>
      <c r="AQ383" s="154" t="e">
        <f t="shared" si="309"/>
        <v>#N/A</v>
      </c>
      <c r="AR383" s="164" t="e">
        <f t="shared" si="310"/>
        <v>#N/A</v>
      </c>
      <c r="AS383" s="165" t="e">
        <f t="shared" si="311"/>
        <v>#N/A</v>
      </c>
      <c r="AT383" s="154" t="e">
        <f t="shared" si="312"/>
        <v>#N/A</v>
      </c>
      <c r="AU383" s="154" t="e">
        <f t="shared" si="313"/>
        <v>#N/A</v>
      </c>
      <c r="AV383" s="164" t="e">
        <f t="shared" si="314"/>
        <v>#N/A</v>
      </c>
      <c r="AW383" s="165" t="e">
        <f t="shared" si="315"/>
        <v>#N/A</v>
      </c>
      <c r="AX383" s="154" t="e">
        <f t="shared" si="316"/>
        <v>#N/A</v>
      </c>
      <c r="AY383" s="154" t="e">
        <f t="shared" si="317"/>
        <v>#N/A</v>
      </c>
      <c r="AZ383" s="164" t="e">
        <f t="shared" si="318"/>
        <v>#N/A</v>
      </c>
      <c r="BA383" s="165" t="e">
        <f t="shared" si="319"/>
        <v>#N/A</v>
      </c>
      <c r="BB383" s="154" t="e">
        <f t="shared" si="320"/>
        <v>#N/A</v>
      </c>
      <c r="BC383" s="155" t="e">
        <f t="shared" si="321"/>
        <v>#N/A</v>
      </c>
      <c r="BD383" s="153" t="e">
        <f t="shared" si="322"/>
        <v>#N/A</v>
      </c>
      <c r="BE383" s="154" t="e">
        <f t="shared" si="323"/>
        <v>#N/A</v>
      </c>
      <c r="BF383" s="164" t="e">
        <f t="shared" si="324"/>
        <v>#N/A</v>
      </c>
      <c r="BG383" s="165" t="e">
        <f t="shared" si="325"/>
        <v>#N/A</v>
      </c>
      <c r="BH383" s="154" t="e">
        <f t="shared" si="326"/>
        <v>#N/A</v>
      </c>
      <c r="BI383" s="154" t="e">
        <f t="shared" si="327"/>
        <v>#N/A</v>
      </c>
      <c r="BJ383" s="164" t="e">
        <f t="shared" si="328"/>
        <v>#N/A</v>
      </c>
      <c r="BK383" s="165" t="e">
        <f t="shared" si="329"/>
        <v>#N/A</v>
      </c>
      <c r="BL383" s="154" t="e">
        <f t="shared" si="330"/>
        <v>#N/A</v>
      </c>
      <c r="BM383" s="154" t="e">
        <f t="shared" si="331"/>
        <v>#N/A</v>
      </c>
      <c r="BN383" s="164" t="e">
        <f t="shared" si="332"/>
        <v>#N/A</v>
      </c>
      <c r="BO383" s="165" t="e">
        <f t="shared" si="333"/>
        <v>#N/A</v>
      </c>
      <c r="BP383" s="154" t="e">
        <f t="shared" si="334"/>
        <v>#N/A</v>
      </c>
      <c r="BQ383" s="155" t="e">
        <f t="shared" si="335"/>
        <v>#N/A</v>
      </c>
      <c r="BR383" s="153" t="e">
        <f t="shared" si="336"/>
        <v>#N/A</v>
      </c>
      <c r="BS383" s="154" t="e">
        <f t="shared" si="337"/>
        <v>#N/A</v>
      </c>
      <c r="BT383" s="164" t="e">
        <f t="shared" si="338"/>
        <v>#N/A</v>
      </c>
      <c r="BU383" s="165" t="e">
        <f t="shared" si="339"/>
        <v>#N/A</v>
      </c>
      <c r="BV383" s="154" t="e">
        <f t="shared" si="340"/>
        <v>#N/A</v>
      </c>
      <c r="BW383" s="154" t="e">
        <f t="shared" si="341"/>
        <v>#N/A</v>
      </c>
      <c r="BX383" s="164" t="e">
        <f t="shared" si="342"/>
        <v>#N/A</v>
      </c>
      <c r="BY383" s="165" t="e">
        <f t="shared" si="343"/>
        <v>#N/A</v>
      </c>
      <c r="BZ383" s="154" t="e">
        <f t="shared" si="344"/>
        <v>#N/A</v>
      </c>
      <c r="CA383" s="154" t="e">
        <f t="shared" si="345"/>
        <v>#N/A</v>
      </c>
      <c r="CB383" s="164" t="e">
        <f t="shared" si="346"/>
        <v>#N/A</v>
      </c>
      <c r="CC383" s="165" t="e">
        <f t="shared" si="347"/>
        <v>#N/A</v>
      </c>
      <c r="CD383" s="154" t="e">
        <f t="shared" si="348"/>
        <v>#N/A</v>
      </c>
      <c r="CE383" s="155" t="e">
        <f t="shared" si="349"/>
        <v>#N/A</v>
      </c>
    </row>
    <row r="384" spans="2:83" s="59" customFormat="1" hidden="1" x14ac:dyDescent="0.2">
      <c r="B384" s="59" t="e">
        <f t="shared" si="284"/>
        <v>#N/A</v>
      </c>
      <c r="C384" s="67" t="e">
        <f t="shared" si="282"/>
        <v>#N/A</v>
      </c>
      <c r="D384" s="67"/>
      <c r="E384" s="67" t="e">
        <f>IF(C384&lt;&gt;" ",$B$9, " ")</f>
        <v>#N/A</v>
      </c>
      <c r="F384" s="68" t="e">
        <f>IF(C384&lt;&gt;" ",((10.4394*(($C384^1.852)/(($B$59^1.852)*(VLOOKUP($B$17,'Hidden Data'!$A$4:$E$17,(IF($B$18="SCH 40",3,IF($B$18="SCH 80",4,5))))^4.8655))*$B$16))+IF($B$15&lt;2,0,(10.4394*((($C$19/100*$C384)^1.852)/(($B$59^1.852)*(VLOOKUP($B$20,'Hidden Data'!$A$4:$E$17,(IF($B$21="SCH 40",3,IF($B$21="SCH 80",4,5))))^4.8655))*$B$19)))+IF($B$15&lt;3,0,(10.4394*((($C$22/100*$C384)^1.852)/(($B$59^1.852)*(VLOOKUP($B$23,'Hidden Data'!$A$4:$E$17,(IF($B$24="SCH 40",3,IF($B$24="SCH 80",4,5))))^4.8655))*$B$22)))+K384+L384+M384+P384+Q384+R384+S384+T384)*(1+$B$42/100), " ")</f>
        <v>#N/A</v>
      </c>
      <c r="G384" s="68" t="e">
        <f t="shared" si="283"/>
        <v>#N/A</v>
      </c>
      <c r="H384" s="68"/>
      <c r="I384" s="68" t="e">
        <f t="shared" si="285"/>
        <v>#N/A</v>
      </c>
      <c r="J384" s="68" t="e">
        <f>IF(C384&lt;&gt;" ",IF($B$48="Spider Valve",($C384/448.83*(('Spider Valve Sizing'!$B$10^2*19.64*$B$60*SQRT($B$49))/'Spider Valve Sizing'!$B$25))^2/(2*$B$60^2*(PI()/4*('Spider Valve Sizing'!$B$10/12)^2)^2*32.2),0)," ")</f>
        <v>#N/A</v>
      </c>
      <c r="K384" s="68" t="e">
        <f>IF(C384&lt;&gt;" ",(IF($B$26="No",0,(10.4394*(((1/$B$27*$C384)^1.852)/(($B$59^1.852)*(VLOOKUP($B$29,'Hidden Data'!$A$4:$E$17,(IF($B$30="SCH 40",3,IF($B$30="SCH 80",4,5))))^4.8655))*($B$28/3)))))," ")</f>
        <v>#N/A</v>
      </c>
      <c r="L384" s="67" t="e">
        <f t="shared" si="286"/>
        <v>#N/A</v>
      </c>
      <c r="M384" s="67" t="e">
        <f t="shared" si="287"/>
        <v>#N/A</v>
      </c>
      <c r="N384" s="69">
        <f>IF($B$48="Low Pressure Pipe",(IF($C384&lt;&gt;" ",($B$50*$AC$564)," ")),IF($B$48="Spider Valve",(IF($C384&lt;&gt;" ",(($B$60*(PI()/4*'Spider Valve Sizing'!$B$10^2)/144*SQRT(2*32.2*$B$49))*448.83)/(('Spider Valve Sizing'!$B$10^2*19.64*$B$60*SQRT($B$49))/'Spider Valve Sizing'!$B$25)," ")),IF(AND(OR($B$48="Non-Pressurized",$B$48="force main")=TRUE,$C$49="yes"),$F$49,NA())))</f>
        <v>30</v>
      </c>
      <c r="O384" s="68" t="e">
        <f t="shared" si="288"/>
        <v>#N/A</v>
      </c>
      <c r="P384" s="68" t="e">
        <f>IF($C384&lt;&gt;" ",IF($A$34="",0,(10.4394*((($C384*$D$34/100)^1.852)/(($B$59^1.852)*(VLOOKUP($B$34,'Hidden Data'!$A$4:$E$17,(IF($B$18="SCH 40",3,IF($B$18="SCH 80",4,5))))^4.8655))*'Hidden Data'!$E$118)))," ")</f>
        <v>#N/A</v>
      </c>
      <c r="Q384" s="68" t="e">
        <f>IF($C384&lt;&gt;" ",IF($A$35="",0,(10.4394*((($C384*$D$35/100)^1.852)/(($B$59^1.852)*(VLOOKUP($B$35,'Hidden Data'!$A$4:$E$17,(IF($B$18="SCH 40",3,IF($B$18="SCH 80",4,5))))^4.8655))*'Hidden Data'!$E$119)))," ")</f>
        <v>#N/A</v>
      </c>
      <c r="R384" s="68" t="e">
        <f>IF($C384&lt;&gt;" ",IF($A$36="",0,(10.4394*((($C384*$D$36/100)^1.852)/(($B$59^1.852)*(VLOOKUP($B$36,'Hidden Data'!$A$4:$E$17,(IF($B$18="SCH 40",3,IF($B$18="SCH 80",4,5))))^4.8655))*'Hidden Data'!$E$120)))," ")</f>
        <v>#N/A</v>
      </c>
      <c r="S384" s="68" t="e">
        <f>IF($C384&lt;&gt;" ",IF($A$37="",0,(10.4394*((($C384*$D$37/100)^1.852)/(($B$59^1.852)*(VLOOKUP($B$37,'Hidden Data'!$A$4:$E$17,(IF($B$18="SCH 40",3,IF($B$18="SCH 80",4,5))))^4.8655))*'Hidden Data'!$E$121)))," ")</f>
        <v>#N/A</v>
      </c>
      <c r="T384" s="68" t="e">
        <f>IF($C384&lt;&gt;" ",IF($A$38="",0,(10.4394*((($C384*$D$38/100)^1.852)/(($B$59^1.852)*(VLOOKUP($B$38,'Hidden Data'!$A$4:$E$17,(IF($B$18="SCH 40",3,IF($B$18="SCH 80",4,5))))^4.8655))*'Hidden Data'!$E$122)))," ")</f>
        <v>#N/A</v>
      </c>
      <c r="U384" s="67" t="e">
        <f t="shared" si="289"/>
        <v>#N/A</v>
      </c>
      <c r="V384" s="175" t="e">
        <f t="shared" si="290"/>
        <v>#N/A</v>
      </c>
      <c r="W384" s="175" t="e">
        <f t="shared" si="291"/>
        <v>#N/A</v>
      </c>
      <c r="Z384" s="141" t="e">
        <f t="shared" si="292"/>
        <v>#N/A</v>
      </c>
      <c r="AA384" s="141" t="e">
        <f t="shared" si="293"/>
        <v>#N/A</v>
      </c>
      <c r="AB384" s="153" t="e">
        <f t="shared" si="294"/>
        <v>#N/A</v>
      </c>
      <c r="AC384" s="154" t="e">
        <f t="shared" si="295"/>
        <v>#N/A</v>
      </c>
      <c r="AD384" s="164" t="e">
        <f t="shared" si="296"/>
        <v>#N/A</v>
      </c>
      <c r="AE384" s="165" t="e">
        <f t="shared" si="297"/>
        <v>#N/A</v>
      </c>
      <c r="AF384" s="154" t="e">
        <f t="shared" si="298"/>
        <v>#N/A</v>
      </c>
      <c r="AG384" s="154" t="e">
        <f t="shared" si="299"/>
        <v>#N/A</v>
      </c>
      <c r="AH384" s="164" t="e">
        <f t="shared" si="300"/>
        <v>#N/A</v>
      </c>
      <c r="AI384" s="165" t="e">
        <f t="shared" si="301"/>
        <v>#N/A</v>
      </c>
      <c r="AJ384" s="154" t="e">
        <f t="shared" si="302"/>
        <v>#N/A</v>
      </c>
      <c r="AK384" s="154" t="e">
        <f t="shared" si="303"/>
        <v>#N/A</v>
      </c>
      <c r="AL384" s="164" t="e">
        <f t="shared" si="304"/>
        <v>#N/A</v>
      </c>
      <c r="AM384" s="165" t="e">
        <f t="shared" si="305"/>
        <v>#N/A</v>
      </c>
      <c r="AN384" s="154" t="e">
        <f t="shared" si="306"/>
        <v>#N/A</v>
      </c>
      <c r="AO384" s="155" t="e">
        <f t="shared" si="307"/>
        <v>#N/A</v>
      </c>
      <c r="AP384" s="153" t="e">
        <f t="shared" si="308"/>
        <v>#N/A</v>
      </c>
      <c r="AQ384" s="154" t="e">
        <f t="shared" si="309"/>
        <v>#N/A</v>
      </c>
      <c r="AR384" s="164" t="e">
        <f t="shared" si="310"/>
        <v>#N/A</v>
      </c>
      <c r="AS384" s="165" t="e">
        <f t="shared" si="311"/>
        <v>#N/A</v>
      </c>
      <c r="AT384" s="154" t="e">
        <f t="shared" si="312"/>
        <v>#N/A</v>
      </c>
      <c r="AU384" s="154" t="e">
        <f t="shared" si="313"/>
        <v>#N/A</v>
      </c>
      <c r="AV384" s="164" t="e">
        <f t="shared" si="314"/>
        <v>#N/A</v>
      </c>
      <c r="AW384" s="165" t="e">
        <f t="shared" si="315"/>
        <v>#N/A</v>
      </c>
      <c r="AX384" s="154" t="e">
        <f t="shared" si="316"/>
        <v>#N/A</v>
      </c>
      <c r="AY384" s="154" t="e">
        <f t="shared" si="317"/>
        <v>#N/A</v>
      </c>
      <c r="AZ384" s="164" t="e">
        <f t="shared" si="318"/>
        <v>#N/A</v>
      </c>
      <c r="BA384" s="165" t="e">
        <f t="shared" si="319"/>
        <v>#N/A</v>
      </c>
      <c r="BB384" s="154" t="e">
        <f t="shared" si="320"/>
        <v>#N/A</v>
      </c>
      <c r="BC384" s="155" t="e">
        <f t="shared" si="321"/>
        <v>#N/A</v>
      </c>
      <c r="BD384" s="153" t="e">
        <f t="shared" si="322"/>
        <v>#N/A</v>
      </c>
      <c r="BE384" s="154" t="e">
        <f t="shared" si="323"/>
        <v>#N/A</v>
      </c>
      <c r="BF384" s="164" t="e">
        <f t="shared" si="324"/>
        <v>#N/A</v>
      </c>
      <c r="BG384" s="165" t="e">
        <f t="shared" si="325"/>
        <v>#N/A</v>
      </c>
      <c r="BH384" s="154" t="e">
        <f t="shared" si="326"/>
        <v>#N/A</v>
      </c>
      <c r="BI384" s="154" t="e">
        <f t="shared" si="327"/>
        <v>#N/A</v>
      </c>
      <c r="BJ384" s="164" t="e">
        <f t="shared" si="328"/>
        <v>#N/A</v>
      </c>
      <c r="BK384" s="165" t="e">
        <f t="shared" si="329"/>
        <v>#N/A</v>
      </c>
      <c r="BL384" s="154" t="e">
        <f t="shared" si="330"/>
        <v>#N/A</v>
      </c>
      <c r="BM384" s="154" t="e">
        <f t="shared" si="331"/>
        <v>#N/A</v>
      </c>
      <c r="BN384" s="164" t="e">
        <f t="shared" si="332"/>
        <v>#N/A</v>
      </c>
      <c r="BO384" s="165" t="e">
        <f t="shared" si="333"/>
        <v>#N/A</v>
      </c>
      <c r="BP384" s="154" t="e">
        <f t="shared" si="334"/>
        <v>#N/A</v>
      </c>
      <c r="BQ384" s="155" t="e">
        <f t="shared" si="335"/>
        <v>#N/A</v>
      </c>
      <c r="BR384" s="153" t="e">
        <f t="shared" si="336"/>
        <v>#N/A</v>
      </c>
      <c r="BS384" s="154" t="e">
        <f t="shared" si="337"/>
        <v>#N/A</v>
      </c>
      <c r="BT384" s="164" t="e">
        <f t="shared" si="338"/>
        <v>#N/A</v>
      </c>
      <c r="BU384" s="165" t="e">
        <f t="shared" si="339"/>
        <v>#N/A</v>
      </c>
      <c r="BV384" s="154" t="e">
        <f t="shared" si="340"/>
        <v>#N/A</v>
      </c>
      <c r="BW384" s="154" t="e">
        <f t="shared" si="341"/>
        <v>#N/A</v>
      </c>
      <c r="BX384" s="164" t="e">
        <f t="shared" si="342"/>
        <v>#N/A</v>
      </c>
      <c r="BY384" s="165" t="e">
        <f t="shared" si="343"/>
        <v>#N/A</v>
      </c>
      <c r="BZ384" s="154" t="e">
        <f t="shared" si="344"/>
        <v>#N/A</v>
      </c>
      <c r="CA384" s="154" t="e">
        <f t="shared" si="345"/>
        <v>#N/A</v>
      </c>
      <c r="CB384" s="164" t="e">
        <f t="shared" si="346"/>
        <v>#N/A</v>
      </c>
      <c r="CC384" s="165" t="e">
        <f t="shared" si="347"/>
        <v>#N/A</v>
      </c>
      <c r="CD384" s="154" t="e">
        <f t="shared" si="348"/>
        <v>#N/A</v>
      </c>
      <c r="CE384" s="155" t="e">
        <f t="shared" si="349"/>
        <v>#N/A</v>
      </c>
    </row>
    <row r="385" spans="2:83" s="59" customFormat="1" hidden="1" x14ac:dyDescent="0.2">
      <c r="B385" s="59" t="e">
        <f t="shared" si="284"/>
        <v>#N/A</v>
      </c>
      <c r="C385" s="67" t="e">
        <f t="shared" si="282"/>
        <v>#N/A</v>
      </c>
      <c r="D385" s="67"/>
      <c r="E385" s="67" t="e">
        <f>IF(C385&lt;&gt;" ",$B$9, " ")</f>
        <v>#N/A</v>
      </c>
      <c r="F385" s="68" t="e">
        <f>IF(C385&lt;&gt;" ",((10.4394*(($C385^1.852)/(($B$59^1.852)*(VLOOKUP($B$17,'Hidden Data'!$A$4:$E$17,(IF($B$18="SCH 40",3,IF($B$18="SCH 80",4,5))))^4.8655))*$B$16))+IF($B$15&lt;2,0,(10.4394*((($C$19/100*$C385)^1.852)/(($B$59^1.852)*(VLOOKUP($B$20,'Hidden Data'!$A$4:$E$17,(IF($B$21="SCH 40",3,IF($B$21="SCH 80",4,5))))^4.8655))*$B$19)))+IF($B$15&lt;3,0,(10.4394*((($C$22/100*$C385)^1.852)/(($B$59^1.852)*(VLOOKUP($B$23,'Hidden Data'!$A$4:$E$17,(IF($B$24="SCH 40",3,IF($B$24="SCH 80",4,5))))^4.8655))*$B$22)))+K385+L385+M385+P385+Q385+R385+S385+T385)*(1+$B$42/100), " ")</f>
        <v>#N/A</v>
      </c>
      <c r="G385" s="68" t="e">
        <f t="shared" si="283"/>
        <v>#N/A</v>
      </c>
      <c r="H385" s="68"/>
      <c r="I385" s="68" t="e">
        <f t="shared" si="285"/>
        <v>#N/A</v>
      </c>
      <c r="J385" s="68" t="e">
        <f>IF(C385&lt;&gt;" ",IF($B$48="Spider Valve",($C385/448.83*(('Spider Valve Sizing'!$B$10^2*19.64*$B$60*SQRT($B$49))/'Spider Valve Sizing'!$B$25))^2/(2*$B$60^2*(PI()/4*('Spider Valve Sizing'!$B$10/12)^2)^2*32.2),0)," ")</f>
        <v>#N/A</v>
      </c>
      <c r="K385" s="68" t="e">
        <f>IF(C385&lt;&gt;" ",(IF($B$26="No",0,(10.4394*(((1/$B$27*$C385)^1.852)/(($B$59^1.852)*(VLOOKUP($B$29,'Hidden Data'!$A$4:$E$17,(IF($B$30="SCH 40",3,IF($B$30="SCH 80",4,5))))^4.8655))*($B$28/3)))))," ")</f>
        <v>#N/A</v>
      </c>
      <c r="L385" s="67" t="e">
        <f t="shared" si="286"/>
        <v>#N/A</v>
      </c>
      <c r="M385" s="67" t="e">
        <f t="shared" si="287"/>
        <v>#N/A</v>
      </c>
      <c r="N385" s="69">
        <f>IF($B$48="Low Pressure Pipe",(IF($C385&lt;&gt;" ",($B$50*$AC$564)," ")),IF($B$48="Spider Valve",(IF($C385&lt;&gt;" ",(($B$60*(PI()/4*'Spider Valve Sizing'!$B$10^2)/144*SQRT(2*32.2*$B$49))*448.83)/(('Spider Valve Sizing'!$B$10^2*19.64*$B$60*SQRT($B$49))/'Spider Valve Sizing'!$B$25)," ")),IF(AND(OR($B$48="Non-Pressurized",$B$48="force main")=TRUE,$C$49="yes"),$F$49,NA())))</f>
        <v>30</v>
      </c>
      <c r="O385" s="68" t="e">
        <f t="shared" si="288"/>
        <v>#N/A</v>
      </c>
      <c r="P385" s="68" t="e">
        <f>IF($C385&lt;&gt;" ",IF($A$34="",0,(10.4394*((($C385*$D$34/100)^1.852)/(($B$59^1.852)*(VLOOKUP($B$34,'Hidden Data'!$A$4:$E$17,(IF($B$18="SCH 40",3,IF($B$18="SCH 80",4,5))))^4.8655))*'Hidden Data'!$E$118)))," ")</f>
        <v>#N/A</v>
      </c>
      <c r="Q385" s="68" t="e">
        <f>IF($C385&lt;&gt;" ",IF($A$35="",0,(10.4394*((($C385*$D$35/100)^1.852)/(($B$59^1.852)*(VLOOKUP($B$35,'Hidden Data'!$A$4:$E$17,(IF($B$18="SCH 40",3,IF($B$18="SCH 80",4,5))))^4.8655))*'Hidden Data'!$E$119)))," ")</f>
        <v>#N/A</v>
      </c>
      <c r="R385" s="68" t="e">
        <f>IF($C385&lt;&gt;" ",IF($A$36="",0,(10.4394*((($C385*$D$36/100)^1.852)/(($B$59^1.852)*(VLOOKUP($B$36,'Hidden Data'!$A$4:$E$17,(IF($B$18="SCH 40",3,IF($B$18="SCH 80",4,5))))^4.8655))*'Hidden Data'!$E$120)))," ")</f>
        <v>#N/A</v>
      </c>
      <c r="S385" s="68" t="e">
        <f>IF($C385&lt;&gt;" ",IF($A$37="",0,(10.4394*((($C385*$D$37/100)^1.852)/(($B$59^1.852)*(VLOOKUP($B$37,'Hidden Data'!$A$4:$E$17,(IF($B$18="SCH 40",3,IF($B$18="SCH 80",4,5))))^4.8655))*'Hidden Data'!$E$121)))," ")</f>
        <v>#N/A</v>
      </c>
      <c r="T385" s="68" t="e">
        <f>IF($C385&lt;&gt;" ",IF($A$38="",0,(10.4394*((($C385*$D$38/100)^1.852)/(($B$59^1.852)*(VLOOKUP($B$38,'Hidden Data'!$A$4:$E$17,(IF($B$18="SCH 40",3,IF($B$18="SCH 80",4,5))))^4.8655))*'Hidden Data'!$E$122)))," ")</f>
        <v>#N/A</v>
      </c>
      <c r="U385" s="67" t="e">
        <f t="shared" si="289"/>
        <v>#N/A</v>
      </c>
      <c r="V385" s="175" t="e">
        <f t="shared" si="290"/>
        <v>#N/A</v>
      </c>
      <c r="W385" s="175" t="e">
        <f t="shared" si="291"/>
        <v>#N/A</v>
      </c>
      <c r="Z385" s="141" t="e">
        <f t="shared" si="292"/>
        <v>#N/A</v>
      </c>
      <c r="AA385" s="141" t="e">
        <f t="shared" si="293"/>
        <v>#N/A</v>
      </c>
      <c r="AB385" s="153" t="e">
        <f t="shared" si="294"/>
        <v>#N/A</v>
      </c>
      <c r="AC385" s="154" t="e">
        <f t="shared" si="295"/>
        <v>#N/A</v>
      </c>
      <c r="AD385" s="164" t="e">
        <f t="shared" si="296"/>
        <v>#N/A</v>
      </c>
      <c r="AE385" s="165" t="e">
        <f t="shared" si="297"/>
        <v>#N/A</v>
      </c>
      <c r="AF385" s="154" t="e">
        <f t="shared" si="298"/>
        <v>#N/A</v>
      </c>
      <c r="AG385" s="154" t="e">
        <f t="shared" si="299"/>
        <v>#N/A</v>
      </c>
      <c r="AH385" s="164" t="e">
        <f t="shared" si="300"/>
        <v>#N/A</v>
      </c>
      <c r="AI385" s="165" t="e">
        <f t="shared" si="301"/>
        <v>#N/A</v>
      </c>
      <c r="AJ385" s="154" t="e">
        <f t="shared" si="302"/>
        <v>#N/A</v>
      </c>
      <c r="AK385" s="154" t="e">
        <f t="shared" si="303"/>
        <v>#N/A</v>
      </c>
      <c r="AL385" s="164" t="e">
        <f t="shared" si="304"/>
        <v>#N/A</v>
      </c>
      <c r="AM385" s="165" t="e">
        <f t="shared" si="305"/>
        <v>#N/A</v>
      </c>
      <c r="AN385" s="154" t="e">
        <f t="shared" si="306"/>
        <v>#N/A</v>
      </c>
      <c r="AO385" s="155" t="e">
        <f t="shared" si="307"/>
        <v>#N/A</v>
      </c>
      <c r="AP385" s="153" t="e">
        <f t="shared" si="308"/>
        <v>#N/A</v>
      </c>
      <c r="AQ385" s="154" t="e">
        <f t="shared" si="309"/>
        <v>#N/A</v>
      </c>
      <c r="AR385" s="164" t="e">
        <f t="shared" si="310"/>
        <v>#N/A</v>
      </c>
      <c r="AS385" s="165" t="e">
        <f t="shared" si="311"/>
        <v>#N/A</v>
      </c>
      <c r="AT385" s="154" t="e">
        <f t="shared" si="312"/>
        <v>#N/A</v>
      </c>
      <c r="AU385" s="154" t="e">
        <f t="shared" si="313"/>
        <v>#N/A</v>
      </c>
      <c r="AV385" s="164" t="e">
        <f t="shared" si="314"/>
        <v>#N/A</v>
      </c>
      <c r="AW385" s="165" t="e">
        <f t="shared" si="315"/>
        <v>#N/A</v>
      </c>
      <c r="AX385" s="154" t="e">
        <f t="shared" si="316"/>
        <v>#N/A</v>
      </c>
      <c r="AY385" s="154" t="e">
        <f t="shared" si="317"/>
        <v>#N/A</v>
      </c>
      <c r="AZ385" s="164" t="e">
        <f t="shared" si="318"/>
        <v>#N/A</v>
      </c>
      <c r="BA385" s="165" t="e">
        <f t="shared" si="319"/>
        <v>#N/A</v>
      </c>
      <c r="BB385" s="154" t="e">
        <f t="shared" si="320"/>
        <v>#N/A</v>
      </c>
      <c r="BC385" s="155" t="e">
        <f t="shared" si="321"/>
        <v>#N/A</v>
      </c>
      <c r="BD385" s="153" t="e">
        <f t="shared" si="322"/>
        <v>#N/A</v>
      </c>
      <c r="BE385" s="154" t="e">
        <f t="shared" si="323"/>
        <v>#N/A</v>
      </c>
      <c r="BF385" s="164" t="e">
        <f t="shared" si="324"/>
        <v>#N/A</v>
      </c>
      <c r="BG385" s="165" t="e">
        <f t="shared" si="325"/>
        <v>#N/A</v>
      </c>
      <c r="BH385" s="154" t="e">
        <f t="shared" si="326"/>
        <v>#N/A</v>
      </c>
      <c r="BI385" s="154" t="e">
        <f t="shared" si="327"/>
        <v>#N/A</v>
      </c>
      <c r="BJ385" s="164" t="e">
        <f t="shared" si="328"/>
        <v>#N/A</v>
      </c>
      <c r="BK385" s="165" t="e">
        <f t="shared" si="329"/>
        <v>#N/A</v>
      </c>
      <c r="BL385" s="154" t="e">
        <f t="shared" si="330"/>
        <v>#N/A</v>
      </c>
      <c r="BM385" s="154" t="e">
        <f t="shared" si="331"/>
        <v>#N/A</v>
      </c>
      <c r="BN385" s="164" t="e">
        <f t="shared" si="332"/>
        <v>#N/A</v>
      </c>
      <c r="BO385" s="165" t="e">
        <f t="shared" si="333"/>
        <v>#N/A</v>
      </c>
      <c r="BP385" s="154" t="e">
        <f t="shared" si="334"/>
        <v>#N/A</v>
      </c>
      <c r="BQ385" s="155" t="e">
        <f t="shared" si="335"/>
        <v>#N/A</v>
      </c>
      <c r="BR385" s="153" t="e">
        <f t="shared" si="336"/>
        <v>#N/A</v>
      </c>
      <c r="BS385" s="154" t="e">
        <f t="shared" si="337"/>
        <v>#N/A</v>
      </c>
      <c r="BT385" s="164" t="e">
        <f t="shared" si="338"/>
        <v>#N/A</v>
      </c>
      <c r="BU385" s="165" t="e">
        <f t="shared" si="339"/>
        <v>#N/A</v>
      </c>
      <c r="BV385" s="154" t="e">
        <f t="shared" si="340"/>
        <v>#N/A</v>
      </c>
      <c r="BW385" s="154" t="e">
        <f t="shared" si="341"/>
        <v>#N/A</v>
      </c>
      <c r="BX385" s="164" t="e">
        <f t="shared" si="342"/>
        <v>#N/A</v>
      </c>
      <c r="BY385" s="165" t="e">
        <f t="shared" si="343"/>
        <v>#N/A</v>
      </c>
      <c r="BZ385" s="154" t="e">
        <f t="shared" si="344"/>
        <v>#N/A</v>
      </c>
      <c r="CA385" s="154" t="e">
        <f t="shared" si="345"/>
        <v>#N/A</v>
      </c>
      <c r="CB385" s="164" t="e">
        <f t="shared" si="346"/>
        <v>#N/A</v>
      </c>
      <c r="CC385" s="165" t="e">
        <f t="shared" si="347"/>
        <v>#N/A</v>
      </c>
      <c r="CD385" s="154" t="e">
        <f t="shared" si="348"/>
        <v>#N/A</v>
      </c>
      <c r="CE385" s="155" t="e">
        <f t="shared" si="349"/>
        <v>#N/A</v>
      </c>
    </row>
    <row r="386" spans="2:83" s="59" customFormat="1" hidden="1" x14ac:dyDescent="0.2">
      <c r="B386" s="59" t="e">
        <f t="shared" si="284"/>
        <v>#N/A</v>
      </c>
      <c r="C386" s="67" t="e">
        <f t="shared" si="282"/>
        <v>#N/A</v>
      </c>
      <c r="D386" s="67"/>
      <c r="E386" s="67" t="e">
        <f>IF(C386&lt;&gt;" ",$B$9, " ")</f>
        <v>#N/A</v>
      </c>
      <c r="F386" s="68" t="e">
        <f>IF(C386&lt;&gt;" ",((10.4394*(($C386^1.852)/(($B$59^1.852)*(VLOOKUP($B$17,'Hidden Data'!$A$4:$E$17,(IF($B$18="SCH 40",3,IF($B$18="SCH 80",4,5))))^4.8655))*$B$16))+IF($B$15&lt;2,0,(10.4394*((($C$19/100*$C386)^1.852)/(($B$59^1.852)*(VLOOKUP($B$20,'Hidden Data'!$A$4:$E$17,(IF($B$21="SCH 40",3,IF($B$21="SCH 80",4,5))))^4.8655))*$B$19)))+IF($B$15&lt;3,0,(10.4394*((($C$22/100*$C386)^1.852)/(($B$59^1.852)*(VLOOKUP($B$23,'Hidden Data'!$A$4:$E$17,(IF($B$24="SCH 40",3,IF($B$24="SCH 80",4,5))))^4.8655))*$B$22)))+K386+L386+M386+P386+Q386+R386+S386+T386)*(1+$B$42/100), " ")</f>
        <v>#N/A</v>
      </c>
      <c r="G386" s="68" t="e">
        <f t="shared" si="283"/>
        <v>#N/A</v>
      </c>
      <c r="H386" s="68"/>
      <c r="I386" s="68" t="e">
        <f t="shared" si="285"/>
        <v>#N/A</v>
      </c>
      <c r="J386" s="68" t="e">
        <f>IF(C386&lt;&gt;" ",IF($B$48="Spider Valve",($C386/448.83*(('Spider Valve Sizing'!$B$10^2*19.64*$B$60*SQRT($B$49))/'Spider Valve Sizing'!$B$25))^2/(2*$B$60^2*(PI()/4*('Spider Valve Sizing'!$B$10/12)^2)^2*32.2),0)," ")</f>
        <v>#N/A</v>
      </c>
      <c r="K386" s="68" t="e">
        <f>IF(C386&lt;&gt;" ",(IF($B$26="No",0,(10.4394*(((1/$B$27*$C386)^1.852)/(($B$59^1.852)*(VLOOKUP($B$29,'Hidden Data'!$A$4:$E$17,(IF($B$30="SCH 40",3,IF($B$30="SCH 80",4,5))))^4.8655))*($B$28/3)))))," ")</f>
        <v>#N/A</v>
      </c>
      <c r="L386" s="67" t="e">
        <f t="shared" si="286"/>
        <v>#N/A</v>
      </c>
      <c r="M386" s="67" t="e">
        <f t="shared" si="287"/>
        <v>#N/A</v>
      </c>
      <c r="N386" s="69">
        <f>IF($B$48="Low Pressure Pipe",(IF($C386&lt;&gt;" ",($B$50*$AC$564)," ")),IF($B$48="Spider Valve",(IF($C386&lt;&gt;" ",(($B$60*(PI()/4*'Spider Valve Sizing'!$B$10^2)/144*SQRT(2*32.2*$B$49))*448.83)/(('Spider Valve Sizing'!$B$10^2*19.64*$B$60*SQRT($B$49))/'Spider Valve Sizing'!$B$25)," ")),IF(AND(OR($B$48="Non-Pressurized",$B$48="force main")=TRUE,$C$49="yes"),$F$49,NA())))</f>
        <v>30</v>
      </c>
      <c r="O386" s="68" t="e">
        <f t="shared" si="288"/>
        <v>#N/A</v>
      </c>
      <c r="P386" s="68" t="e">
        <f>IF($C386&lt;&gt;" ",IF($A$34="",0,(10.4394*((($C386*$D$34/100)^1.852)/(($B$59^1.852)*(VLOOKUP($B$34,'Hidden Data'!$A$4:$E$17,(IF($B$18="SCH 40",3,IF($B$18="SCH 80",4,5))))^4.8655))*'Hidden Data'!$E$118)))," ")</f>
        <v>#N/A</v>
      </c>
      <c r="Q386" s="68" t="e">
        <f>IF($C386&lt;&gt;" ",IF($A$35="",0,(10.4394*((($C386*$D$35/100)^1.852)/(($B$59^1.852)*(VLOOKUP($B$35,'Hidden Data'!$A$4:$E$17,(IF($B$18="SCH 40",3,IF($B$18="SCH 80",4,5))))^4.8655))*'Hidden Data'!$E$119)))," ")</f>
        <v>#N/A</v>
      </c>
      <c r="R386" s="68" t="e">
        <f>IF($C386&lt;&gt;" ",IF($A$36="",0,(10.4394*((($C386*$D$36/100)^1.852)/(($B$59^1.852)*(VLOOKUP($B$36,'Hidden Data'!$A$4:$E$17,(IF($B$18="SCH 40",3,IF($B$18="SCH 80",4,5))))^4.8655))*'Hidden Data'!$E$120)))," ")</f>
        <v>#N/A</v>
      </c>
      <c r="S386" s="68" t="e">
        <f>IF($C386&lt;&gt;" ",IF($A$37="",0,(10.4394*((($C386*$D$37/100)^1.852)/(($B$59^1.852)*(VLOOKUP($B$37,'Hidden Data'!$A$4:$E$17,(IF($B$18="SCH 40",3,IF($B$18="SCH 80",4,5))))^4.8655))*'Hidden Data'!$E$121)))," ")</f>
        <v>#N/A</v>
      </c>
      <c r="T386" s="68" t="e">
        <f>IF($C386&lt;&gt;" ",IF($A$38="",0,(10.4394*((($C386*$D$38/100)^1.852)/(($B$59^1.852)*(VLOOKUP($B$38,'Hidden Data'!$A$4:$E$17,(IF($B$18="SCH 40",3,IF($B$18="SCH 80",4,5))))^4.8655))*'Hidden Data'!$E$122)))," ")</f>
        <v>#N/A</v>
      </c>
      <c r="U386" s="67" t="e">
        <f t="shared" si="289"/>
        <v>#N/A</v>
      </c>
      <c r="V386" s="175" t="e">
        <f t="shared" si="290"/>
        <v>#N/A</v>
      </c>
      <c r="W386" s="175" t="e">
        <f t="shared" si="291"/>
        <v>#N/A</v>
      </c>
      <c r="Z386" s="141" t="e">
        <f t="shared" si="292"/>
        <v>#N/A</v>
      </c>
      <c r="AA386" s="141" t="e">
        <f t="shared" si="293"/>
        <v>#N/A</v>
      </c>
      <c r="AB386" s="153" t="e">
        <f t="shared" si="294"/>
        <v>#N/A</v>
      </c>
      <c r="AC386" s="154" t="e">
        <f t="shared" si="295"/>
        <v>#N/A</v>
      </c>
      <c r="AD386" s="164" t="e">
        <f t="shared" si="296"/>
        <v>#N/A</v>
      </c>
      <c r="AE386" s="165" t="e">
        <f t="shared" si="297"/>
        <v>#N/A</v>
      </c>
      <c r="AF386" s="154" t="e">
        <f t="shared" si="298"/>
        <v>#N/A</v>
      </c>
      <c r="AG386" s="154" t="e">
        <f t="shared" si="299"/>
        <v>#N/A</v>
      </c>
      <c r="AH386" s="164" t="e">
        <f t="shared" si="300"/>
        <v>#N/A</v>
      </c>
      <c r="AI386" s="165" t="e">
        <f t="shared" si="301"/>
        <v>#N/A</v>
      </c>
      <c r="AJ386" s="154" t="e">
        <f t="shared" si="302"/>
        <v>#N/A</v>
      </c>
      <c r="AK386" s="154" t="e">
        <f t="shared" si="303"/>
        <v>#N/A</v>
      </c>
      <c r="AL386" s="164" t="e">
        <f t="shared" si="304"/>
        <v>#N/A</v>
      </c>
      <c r="AM386" s="165" t="e">
        <f t="shared" si="305"/>
        <v>#N/A</v>
      </c>
      <c r="AN386" s="154" t="e">
        <f t="shared" si="306"/>
        <v>#N/A</v>
      </c>
      <c r="AO386" s="155" t="e">
        <f t="shared" si="307"/>
        <v>#N/A</v>
      </c>
      <c r="AP386" s="153" t="e">
        <f t="shared" si="308"/>
        <v>#N/A</v>
      </c>
      <c r="AQ386" s="154" t="e">
        <f t="shared" si="309"/>
        <v>#N/A</v>
      </c>
      <c r="AR386" s="164" t="e">
        <f t="shared" si="310"/>
        <v>#N/A</v>
      </c>
      <c r="AS386" s="165" t="e">
        <f t="shared" si="311"/>
        <v>#N/A</v>
      </c>
      <c r="AT386" s="154" t="e">
        <f t="shared" si="312"/>
        <v>#N/A</v>
      </c>
      <c r="AU386" s="154" t="e">
        <f t="shared" si="313"/>
        <v>#N/A</v>
      </c>
      <c r="AV386" s="164" t="e">
        <f t="shared" si="314"/>
        <v>#N/A</v>
      </c>
      <c r="AW386" s="165" t="e">
        <f t="shared" si="315"/>
        <v>#N/A</v>
      </c>
      <c r="AX386" s="154" t="e">
        <f t="shared" si="316"/>
        <v>#N/A</v>
      </c>
      <c r="AY386" s="154" t="e">
        <f t="shared" si="317"/>
        <v>#N/A</v>
      </c>
      <c r="AZ386" s="164" t="e">
        <f t="shared" si="318"/>
        <v>#N/A</v>
      </c>
      <c r="BA386" s="165" t="e">
        <f t="shared" si="319"/>
        <v>#N/A</v>
      </c>
      <c r="BB386" s="154" t="e">
        <f t="shared" si="320"/>
        <v>#N/A</v>
      </c>
      <c r="BC386" s="155" t="e">
        <f t="shared" si="321"/>
        <v>#N/A</v>
      </c>
      <c r="BD386" s="153" t="e">
        <f t="shared" si="322"/>
        <v>#N/A</v>
      </c>
      <c r="BE386" s="154" t="e">
        <f t="shared" si="323"/>
        <v>#N/A</v>
      </c>
      <c r="BF386" s="164" t="e">
        <f t="shared" si="324"/>
        <v>#N/A</v>
      </c>
      <c r="BG386" s="165" t="e">
        <f t="shared" si="325"/>
        <v>#N/A</v>
      </c>
      <c r="BH386" s="154" t="e">
        <f t="shared" si="326"/>
        <v>#N/A</v>
      </c>
      <c r="BI386" s="154" t="e">
        <f t="shared" si="327"/>
        <v>#N/A</v>
      </c>
      <c r="BJ386" s="164" t="e">
        <f t="shared" si="328"/>
        <v>#N/A</v>
      </c>
      <c r="BK386" s="165" t="e">
        <f t="shared" si="329"/>
        <v>#N/A</v>
      </c>
      <c r="BL386" s="154" t="e">
        <f t="shared" si="330"/>
        <v>#N/A</v>
      </c>
      <c r="BM386" s="154" t="e">
        <f t="shared" si="331"/>
        <v>#N/A</v>
      </c>
      <c r="BN386" s="164" t="e">
        <f t="shared" si="332"/>
        <v>#N/A</v>
      </c>
      <c r="BO386" s="165" t="e">
        <f t="shared" si="333"/>
        <v>#N/A</v>
      </c>
      <c r="BP386" s="154" t="e">
        <f t="shared" si="334"/>
        <v>#N/A</v>
      </c>
      <c r="BQ386" s="155" t="e">
        <f t="shared" si="335"/>
        <v>#N/A</v>
      </c>
      <c r="BR386" s="153" t="e">
        <f t="shared" si="336"/>
        <v>#N/A</v>
      </c>
      <c r="BS386" s="154" t="e">
        <f t="shared" si="337"/>
        <v>#N/A</v>
      </c>
      <c r="BT386" s="164" t="e">
        <f t="shared" si="338"/>
        <v>#N/A</v>
      </c>
      <c r="BU386" s="165" t="e">
        <f t="shared" si="339"/>
        <v>#N/A</v>
      </c>
      <c r="BV386" s="154" t="e">
        <f t="shared" si="340"/>
        <v>#N/A</v>
      </c>
      <c r="BW386" s="154" t="e">
        <f t="shared" si="341"/>
        <v>#N/A</v>
      </c>
      <c r="BX386" s="164" t="e">
        <f t="shared" si="342"/>
        <v>#N/A</v>
      </c>
      <c r="BY386" s="165" t="e">
        <f t="shared" si="343"/>
        <v>#N/A</v>
      </c>
      <c r="BZ386" s="154" t="e">
        <f t="shared" si="344"/>
        <v>#N/A</v>
      </c>
      <c r="CA386" s="154" t="e">
        <f t="shared" si="345"/>
        <v>#N/A</v>
      </c>
      <c r="CB386" s="164" t="e">
        <f t="shared" si="346"/>
        <v>#N/A</v>
      </c>
      <c r="CC386" s="165" t="e">
        <f t="shared" si="347"/>
        <v>#N/A</v>
      </c>
      <c r="CD386" s="154" t="e">
        <f t="shared" si="348"/>
        <v>#N/A</v>
      </c>
      <c r="CE386" s="155" t="e">
        <f t="shared" si="349"/>
        <v>#N/A</v>
      </c>
    </row>
    <row r="387" spans="2:83" s="59" customFormat="1" hidden="1" x14ac:dyDescent="0.2">
      <c r="B387" s="59" t="e">
        <f t="shared" si="284"/>
        <v>#N/A</v>
      </c>
      <c r="C387" s="67" t="e">
        <f t="shared" si="282"/>
        <v>#N/A</v>
      </c>
      <c r="D387" s="67"/>
      <c r="E387" s="67" t="e">
        <f>IF(C387&lt;&gt;" ",$B$9, " ")</f>
        <v>#N/A</v>
      </c>
      <c r="F387" s="68" t="e">
        <f>IF(C387&lt;&gt;" ",((10.4394*(($C387^1.852)/(($B$59^1.852)*(VLOOKUP($B$17,'Hidden Data'!$A$4:$E$17,(IF($B$18="SCH 40",3,IF($B$18="SCH 80",4,5))))^4.8655))*$B$16))+IF($B$15&lt;2,0,(10.4394*((($C$19/100*$C387)^1.852)/(($B$59^1.852)*(VLOOKUP($B$20,'Hidden Data'!$A$4:$E$17,(IF($B$21="SCH 40",3,IF($B$21="SCH 80",4,5))))^4.8655))*$B$19)))+IF($B$15&lt;3,0,(10.4394*((($C$22/100*$C387)^1.852)/(($B$59^1.852)*(VLOOKUP($B$23,'Hidden Data'!$A$4:$E$17,(IF($B$24="SCH 40",3,IF($B$24="SCH 80",4,5))))^4.8655))*$B$22)))+K387+L387+M387+P387+Q387+R387+S387+T387)*(1+$B$42/100), " ")</f>
        <v>#N/A</v>
      </c>
      <c r="G387" s="68" t="e">
        <f t="shared" si="283"/>
        <v>#N/A</v>
      </c>
      <c r="H387" s="68"/>
      <c r="I387" s="68" t="e">
        <f t="shared" si="285"/>
        <v>#N/A</v>
      </c>
      <c r="J387" s="68" t="e">
        <f>IF(C387&lt;&gt;" ",IF($B$48="Spider Valve",($C387/448.83*(('Spider Valve Sizing'!$B$10^2*19.64*$B$60*SQRT($B$49))/'Spider Valve Sizing'!$B$25))^2/(2*$B$60^2*(PI()/4*('Spider Valve Sizing'!$B$10/12)^2)^2*32.2),0)," ")</f>
        <v>#N/A</v>
      </c>
      <c r="K387" s="68" t="e">
        <f>IF(C387&lt;&gt;" ",(IF($B$26="No",0,(10.4394*(((1/$B$27*$C387)^1.852)/(($B$59^1.852)*(VLOOKUP($B$29,'Hidden Data'!$A$4:$E$17,(IF($B$30="SCH 40",3,IF($B$30="SCH 80",4,5))))^4.8655))*($B$28/3)))))," ")</f>
        <v>#N/A</v>
      </c>
      <c r="L387" s="67" t="e">
        <f t="shared" si="286"/>
        <v>#N/A</v>
      </c>
      <c r="M387" s="67" t="e">
        <f t="shared" si="287"/>
        <v>#N/A</v>
      </c>
      <c r="N387" s="69">
        <f>IF($B$48="Low Pressure Pipe",(IF($C387&lt;&gt;" ",($B$50*$AC$564)," ")),IF($B$48="Spider Valve",(IF($C387&lt;&gt;" ",(($B$60*(PI()/4*'Spider Valve Sizing'!$B$10^2)/144*SQRT(2*32.2*$B$49))*448.83)/(('Spider Valve Sizing'!$B$10^2*19.64*$B$60*SQRT($B$49))/'Spider Valve Sizing'!$B$25)," ")),IF(AND(OR($B$48="Non-Pressurized",$B$48="force main")=TRUE,$C$49="yes"),$F$49,NA())))</f>
        <v>30</v>
      </c>
      <c r="O387" s="68" t="e">
        <f t="shared" si="288"/>
        <v>#N/A</v>
      </c>
      <c r="P387" s="68" t="e">
        <f>IF($C387&lt;&gt;" ",IF($A$34="",0,(10.4394*((($C387*$D$34/100)^1.852)/(($B$59^1.852)*(VLOOKUP($B$34,'Hidden Data'!$A$4:$E$17,(IF($B$18="SCH 40",3,IF($B$18="SCH 80",4,5))))^4.8655))*'Hidden Data'!$E$118)))," ")</f>
        <v>#N/A</v>
      </c>
      <c r="Q387" s="68" t="e">
        <f>IF($C387&lt;&gt;" ",IF($A$35="",0,(10.4394*((($C387*$D$35/100)^1.852)/(($B$59^1.852)*(VLOOKUP($B$35,'Hidden Data'!$A$4:$E$17,(IF($B$18="SCH 40",3,IF($B$18="SCH 80",4,5))))^4.8655))*'Hidden Data'!$E$119)))," ")</f>
        <v>#N/A</v>
      </c>
      <c r="R387" s="68" t="e">
        <f>IF($C387&lt;&gt;" ",IF($A$36="",0,(10.4394*((($C387*$D$36/100)^1.852)/(($B$59^1.852)*(VLOOKUP($B$36,'Hidden Data'!$A$4:$E$17,(IF($B$18="SCH 40",3,IF($B$18="SCH 80",4,5))))^4.8655))*'Hidden Data'!$E$120)))," ")</f>
        <v>#N/A</v>
      </c>
      <c r="S387" s="68" t="e">
        <f>IF($C387&lt;&gt;" ",IF($A$37="",0,(10.4394*((($C387*$D$37/100)^1.852)/(($B$59^1.852)*(VLOOKUP($B$37,'Hidden Data'!$A$4:$E$17,(IF($B$18="SCH 40",3,IF($B$18="SCH 80",4,5))))^4.8655))*'Hidden Data'!$E$121)))," ")</f>
        <v>#N/A</v>
      </c>
      <c r="T387" s="68" t="e">
        <f>IF($C387&lt;&gt;" ",IF($A$38="",0,(10.4394*((($C387*$D$38/100)^1.852)/(($B$59^1.852)*(VLOOKUP($B$38,'Hidden Data'!$A$4:$E$17,(IF($B$18="SCH 40",3,IF($B$18="SCH 80",4,5))))^4.8655))*'Hidden Data'!$E$122)))," ")</f>
        <v>#N/A</v>
      </c>
      <c r="U387" s="67" t="e">
        <f t="shared" si="289"/>
        <v>#N/A</v>
      </c>
      <c r="V387" s="175" t="e">
        <f t="shared" si="290"/>
        <v>#N/A</v>
      </c>
      <c r="W387" s="175" t="e">
        <f t="shared" si="291"/>
        <v>#N/A</v>
      </c>
      <c r="Z387" s="141" t="e">
        <f t="shared" si="292"/>
        <v>#N/A</v>
      </c>
      <c r="AA387" s="141" t="e">
        <f t="shared" si="293"/>
        <v>#N/A</v>
      </c>
      <c r="AB387" s="153" t="e">
        <f t="shared" si="294"/>
        <v>#N/A</v>
      </c>
      <c r="AC387" s="154" t="e">
        <f t="shared" si="295"/>
        <v>#N/A</v>
      </c>
      <c r="AD387" s="164" t="e">
        <f t="shared" si="296"/>
        <v>#N/A</v>
      </c>
      <c r="AE387" s="165" t="e">
        <f t="shared" si="297"/>
        <v>#N/A</v>
      </c>
      <c r="AF387" s="154" t="e">
        <f t="shared" si="298"/>
        <v>#N/A</v>
      </c>
      <c r="AG387" s="154" t="e">
        <f t="shared" si="299"/>
        <v>#N/A</v>
      </c>
      <c r="AH387" s="164" t="e">
        <f t="shared" si="300"/>
        <v>#N/A</v>
      </c>
      <c r="AI387" s="165" t="e">
        <f t="shared" si="301"/>
        <v>#N/A</v>
      </c>
      <c r="AJ387" s="154" t="e">
        <f t="shared" si="302"/>
        <v>#N/A</v>
      </c>
      <c r="AK387" s="154" t="e">
        <f t="shared" si="303"/>
        <v>#N/A</v>
      </c>
      <c r="AL387" s="164" t="e">
        <f t="shared" si="304"/>
        <v>#N/A</v>
      </c>
      <c r="AM387" s="165" t="e">
        <f t="shared" si="305"/>
        <v>#N/A</v>
      </c>
      <c r="AN387" s="154" t="e">
        <f t="shared" si="306"/>
        <v>#N/A</v>
      </c>
      <c r="AO387" s="155" t="e">
        <f t="shared" si="307"/>
        <v>#N/A</v>
      </c>
      <c r="AP387" s="153" t="e">
        <f t="shared" si="308"/>
        <v>#N/A</v>
      </c>
      <c r="AQ387" s="154" t="e">
        <f t="shared" si="309"/>
        <v>#N/A</v>
      </c>
      <c r="AR387" s="164" t="e">
        <f t="shared" si="310"/>
        <v>#N/A</v>
      </c>
      <c r="AS387" s="165" t="e">
        <f t="shared" si="311"/>
        <v>#N/A</v>
      </c>
      <c r="AT387" s="154" t="e">
        <f t="shared" si="312"/>
        <v>#N/A</v>
      </c>
      <c r="AU387" s="154" t="e">
        <f t="shared" si="313"/>
        <v>#N/A</v>
      </c>
      <c r="AV387" s="164" t="e">
        <f t="shared" si="314"/>
        <v>#N/A</v>
      </c>
      <c r="AW387" s="165" t="e">
        <f t="shared" si="315"/>
        <v>#N/A</v>
      </c>
      <c r="AX387" s="154" t="e">
        <f t="shared" si="316"/>
        <v>#N/A</v>
      </c>
      <c r="AY387" s="154" t="e">
        <f t="shared" si="317"/>
        <v>#N/A</v>
      </c>
      <c r="AZ387" s="164" t="e">
        <f t="shared" si="318"/>
        <v>#N/A</v>
      </c>
      <c r="BA387" s="165" t="e">
        <f t="shared" si="319"/>
        <v>#N/A</v>
      </c>
      <c r="BB387" s="154" t="e">
        <f t="shared" si="320"/>
        <v>#N/A</v>
      </c>
      <c r="BC387" s="155" t="e">
        <f t="shared" si="321"/>
        <v>#N/A</v>
      </c>
      <c r="BD387" s="153" t="e">
        <f t="shared" si="322"/>
        <v>#N/A</v>
      </c>
      <c r="BE387" s="154" t="e">
        <f t="shared" si="323"/>
        <v>#N/A</v>
      </c>
      <c r="BF387" s="164" t="e">
        <f t="shared" si="324"/>
        <v>#N/A</v>
      </c>
      <c r="BG387" s="165" t="e">
        <f t="shared" si="325"/>
        <v>#N/A</v>
      </c>
      <c r="BH387" s="154" t="e">
        <f t="shared" si="326"/>
        <v>#N/A</v>
      </c>
      <c r="BI387" s="154" t="e">
        <f t="shared" si="327"/>
        <v>#N/A</v>
      </c>
      <c r="BJ387" s="164" t="e">
        <f t="shared" si="328"/>
        <v>#N/A</v>
      </c>
      <c r="BK387" s="165" t="e">
        <f t="shared" si="329"/>
        <v>#N/A</v>
      </c>
      <c r="BL387" s="154" t="e">
        <f t="shared" si="330"/>
        <v>#N/A</v>
      </c>
      <c r="BM387" s="154" t="e">
        <f t="shared" si="331"/>
        <v>#N/A</v>
      </c>
      <c r="BN387" s="164" t="e">
        <f t="shared" si="332"/>
        <v>#N/A</v>
      </c>
      <c r="BO387" s="165" t="e">
        <f t="shared" si="333"/>
        <v>#N/A</v>
      </c>
      <c r="BP387" s="154" t="e">
        <f t="shared" si="334"/>
        <v>#N/A</v>
      </c>
      <c r="BQ387" s="155" t="e">
        <f t="shared" si="335"/>
        <v>#N/A</v>
      </c>
      <c r="BR387" s="153" t="e">
        <f t="shared" si="336"/>
        <v>#N/A</v>
      </c>
      <c r="BS387" s="154" t="e">
        <f t="shared" si="337"/>
        <v>#N/A</v>
      </c>
      <c r="BT387" s="164" t="e">
        <f t="shared" si="338"/>
        <v>#N/A</v>
      </c>
      <c r="BU387" s="165" t="e">
        <f t="shared" si="339"/>
        <v>#N/A</v>
      </c>
      <c r="BV387" s="154" t="e">
        <f t="shared" si="340"/>
        <v>#N/A</v>
      </c>
      <c r="BW387" s="154" t="e">
        <f t="shared" si="341"/>
        <v>#N/A</v>
      </c>
      <c r="BX387" s="164" t="e">
        <f t="shared" si="342"/>
        <v>#N/A</v>
      </c>
      <c r="BY387" s="165" t="e">
        <f t="shared" si="343"/>
        <v>#N/A</v>
      </c>
      <c r="BZ387" s="154" t="e">
        <f t="shared" si="344"/>
        <v>#N/A</v>
      </c>
      <c r="CA387" s="154" t="e">
        <f t="shared" si="345"/>
        <v>#N/A</v>
      </c>
      <c r="CB387" s="164" t="e">
        <f t="shared" si="346"/>
        <v>#N/A</v>
      </c>
      <c r="CC387" s="165" t="e">
        <f t="shared" si="347"/>
        <v>#N/A</v>
      </c>
      <c r="CD387" s="154" t="e">
        <f t="shared" si="348"/>
        <v>#N/A</v>
      </c>
      <c r="CE387" s="155" t="e">
        <f t="shared" si="349"/>
        <v>#N/A</v>
      </c>
    </row>
    <row r="388" spans="2:83" s="59" customFormat="1" hidden="1" x14ac:dyDescent="0.2">
      <c r="B388" s="59" t="e">
        <f t="shared" si="284"/>
        <v>#N/A</v>
      </c>
      <c r="C388" s="67" t="e">
        <f t="shared" si="282"/>
        <v>#N/A</v>
      </c>
      <c r="D388" s="67"/>
      <c r="E388" s="67" t="e">
        <f>IF(C388&lt;&gt;" ",$B$9, " ")</f>
        <v>#N/A</v>
      </c>
      <c r="F388" s="68" t="e">
        <f>IF(C388&lt;&gt;" ",((10.4394*(($C388^1.852)/(($B$59^1.852)*(VLOOKUP($B$17,'Hidden Data'!$A$4:$E$17,(IF($B$18="SCH 40",3,IF($B$18="SCH 80",4,5))))^4.8655))*$B$16))+IF($B$15&lt;2,0,(10.4394*((($C$19/100*$C388)^1.852)/(($B$59^1.852)*(VLOOKUP($B$20,'Hidden Data'!$A$4:$E$17,(IF($B$21="SCH 40",3,IF($B$21="SCH 80",4,5))))^4.8655))*$B$19)))+IF($B$15&lt;3,0,(10.4394*((($C$22/100*$C388)^1.852)/(($B$59^1.852)*(VLOOKUP($B$23,'Hidden Data'!$A$4:$E$17,(IF($B$24="SCH 40",3,IF($B$24="SCH 80",4,5))))^4.8655))*$B$22)))+K388+L388+M388+P388+Q388+R388+S388+T388)*(1+$B$42/100), " ")</f>
        <v>#N/A</v>
      </c>
      <c r="G388" s="68" t="e">
        <f t="shared" si="283"/>
        <v>#N/A</v>
      </c>
      <c r="H388" s="68"/>
      <c r="I388" s="68" t="e">
        <f t="shared" si="285"/>
        <v>#N/A</v>
      </c>
      <c r="J388" s="68" t="e">
        <f>IF(C388&lt;&gt;" ",IF($B$48="Spider Valve",($C388/448.83*(('Spider Valve Sizing'!$B$10^2*19.64*$B$60*SQRT($B$49))/'Spider Valve Sizing'!$B$25))^2/(2*$B$60^2*(PI()/4*('Spider Valve Sizing'!$B$10/12)^2)^2*32.2),0)," ")</f>
        <v>#N/A</v>
      </c>
      <c r="K388" s="68" t="e">
        <f>IF(C388&lt;&gt;" ",(IF($B$26="No",0,(10.4394*(((1/$B$27*$C388)^1.852)/(($B$59^1.852)*(VLOOKUP($B$29,'Hidden Data'!$A$4:$E$17,(IF($B$30="SCH 40",3,IF($B$30="SCH 80",4,5))))^4.8655))*($B$28/3)))))," ")</f>
        <v>#N/A</v>
      </c>
      <c r="L388" s="67" t="e">
        <f t="shared" si="286"/>
        <v>#N/A</v>
      </c>
      <c r="M388" s="67" t="e">
        <f t="shared" si="287"/>
        <v>#N/A</v>
      </c>
      <c r="N388" s="69">
        <f>IF($B$48="Low Pressure Pipe",(IF($C388&lt;&gt;" ",($B$50*$AC$564)," ")),IF($B$48="Spider Valve",(IF($C388&lt;&gt;" ",(($B$60*(PI()/4*'Spider Valve Sizing'!$B$10^2)/144*SQRT(2*32.2*$B$49))*448.83)/(('Spider Valve Sizing'!$B$10^2*19.64*$B$60*SQRT($B$49))/'Spider Valve Sizing'!$B$25)," ")),IF(AND(OR($B$48="Non-Pressurized",$B$48="force main")=TRUE,$C$49="yes"),$F$49,NA())))</f>
        <v>30</v>
      </c>
      <c r="O388" s="68" t="e">
        <f t="shared" si="288"/>
        <v>#N/A</v>
      </c>
      <c r="P388" s="68" t="e">
        <f>IF($C388&lt;&gt;" ",IF($A$34="",0,(10.4394*((($C388*$D$34/100)^1.852)/(($B$59^1.852)*(VLOOKUP($B$34,'Hidden Data'!$A$4:$E$17,(IF($B$18="SCH 40",3,IF($B$18="SCH 80",4,5))))^4.8655))*'Hidden Data'!$E$118)))," ")</f>
        <v>#N/A</v>
      </c>
      <c r="Q388" s="68" t="e">
        <f>IF($C388&lt;&gt;" ",IF($A$35="",0,(10.4394*((($C388*$D$35/100)^1.852)/(($B$59^1.852)*(VLOOKUP($B$35,'Hidden Data'!$A$4:$E$17,(IF($B$18="SCH 40",3,IF($B$18="SCH 80",4,5))))^4.8655))*'Hidden Data'!$E$119)))," ")</f>
        <v>#N/A</v>
      </c>
      <c r="R388" s="68" t="e">
        <f>IF($C388&lt;&gt;" ",IF($A$36="",0,(10.4394*((($C388*$D$36/100)^1.852)/(($B$59^1.852)*(VLOOKUP($B$36,'Hidden Data'!$A$4:$E$17,(IF($B$18="SCH 40",3,IF($B$18="SCH 80",4,5))))^4.8655))*'Hidden Data'!$E$120)))," ")</f>
        <v>#N/A</v>
      </c>
      <c r="S388" s="68" t="e">
        <f>IF($C388&lt;&gt;" ",IF($A$37="",0,(10.4394*((($C388*$D$37/100)^1.852)/(($B$59^1.852)*(VLOOKUP($B$37,'Hidden Data'!$A$4:$E$17,(IF($B$18="SCH 40",3,IF($B$18="SCH 80",4,5))))^4.8655))*'Hidden Data'!$E$121)))," ")</f>
        <v>#N/A</v>
      </c>
      <c r="T388" s="68" t="e">
        <f>IF($C388&lt;&gt;" ",IF($A$38="",0,(10.4394*((($C388*$D$38/100)^1.852)/(($B$59^1.852)*(VLOOKUP($B$38,'Hidden Data'!$A$4:$E$17,(IF($B$18="SCH 40",3,IF($B$18="SCH 80",4,5))))^4.8655))*'Hidden Data'!$E$122)))," ")</f>
        <v>#N/A</v>
      </c>
      <c r="U388" s="67" t="e">
        <f t="shared" si="289"/>
        <v>#N/A</v>
      </c>
      <c r="V388" s="175" t="e">
        <f t="shared" si="290"/>
        <v>#N/A</v>
      </c>
      <c r="W388" s="175" t="e">
        <f t="shared" si="291"/>
        <v>#N/A</v>
      </c>
      <c r="Z388" s="141" t="e">
        <f t="shared" si="292"/>
        <v>#N/A</v>
      </c>
      <c r="AA388" s="141" t="e">
        <f t="shared" si="293"/>
        <v>#N/A</v>
      </c>
      <c r="AB388" s="153" t="e">
        <f t="shared" si="294"/>
        <v>#N/A</v>
      </c>
      <c r="AC388" s="154" t="e">
        <f t="shared" si="295"/>
        <v>#N/A</v>
      </c>
      <c r="AD388" s="164" t="e">
        <f t="shared" si="296"/>
        <v>#N/A</v>
      </c>
      <c r="AE388" s="165" t="e">
        <f t="shared" si="297"/>
        <v>#N/A</v>
      </c>
      <c r="AF388" s="154" t="e">
        <f t="shared" si="298"/>
        <v>#N/A</v>
      </c>
      <c r="AG388" s="154" t="e">
        <f t="shared" si="299"/>
        <v>#N/A</v>
      </c>
      <c r="AH388" s="164" t="e">
        <f t="shared" si="300"/>
        <v>#N/A</v>
      </c>
      <c r="AI388" s="165" t="e">
        <f t="shared" si="301"/>
        <v>#N/A</v>
      </c>
      <c r="AJ388" s="154" t="e">
        <f t="shared" si="302"/>
        <v>#N/A</v>
      </c>
      <c r="AK388" s="154" t="e">
        <f t="shared" si="303"/>
        <v>#N/A</v>
      </c>
      <c r="AL388" s="164" t="e">
        <f t="shared" si="304"/>
        <v>#N/A</v>
      </c>
      <c r="AM388" s="165" t="e">
        <f t="shared" si="305"/>
        <v>#N/A</v>
      </c>
      <c r="AN388" s="154" t="e">
        <f t="shared" si="306"/>
        <v>#N/A</v>
      </c>
      <c r="AO388" s="155" t="e">
        <f t="shared" si="307"/>
        <v>#N/A</v>
      </c>
      <c r="AP388" s="153" t="e">
        <f t="shared" si="308"/>
        <v>#N/A</v>
      </c>
      <c r="AQ388" s="154" t="e">
        <f t="shared" si="309"/>
        <v>#N/A</v>
      </c>
      <c r="AR388" s="164" t="e">
        <f t="shared" si="310"/>
        <v>#N/A</v>
      </c>
      <c r="AS388" s="165" t="e">
        <f t="shared" si="311"/>
        <v>#N/A</v>
      </c>
      <c r="AT388" s="154" t="e">
        <f t="shared" si="312"/>
        <v>#N/A</v>
      </c>
      <c r="AU388" s="154" t="e">
        <f t="shared" si="313"/>
        <v>#N/A</v>
      </c>
      <c r="AV388" s="164" t="e">
        <f t="shared" si="314"/>
        <v>#N/A</v>
      </c>
      <c r="AW388" s="165" t="e">
        <f t="shared" si="315"/>
        <v>#N/A</v>
      </c>
      <c r="AX388" s="154" t="e">
        <f t="shared" si="316"/>
        <v>#N/A</v>
      </c>
      <c r="AY388" s="154" t="e">
        <f t="shared" si="317"/>
        <v>#N/A</v>
      </c>
      <c r="AZ388" s="164" t="e">
        <f t="shared" si="318"/>
        <v>#N/A</v>
      </c>
      <c r="BA388" s="165" t="e">
        <f t="shared" si="319"/>
        <v>#N/A</v>
      </c>
      <c r="BB388" s="154" t="e">
        <f t="shared" si="320"/>
        <v>#N/A</v>
      </c>
      <c r="BC388" s="155" t="e">
        <f t="shared" si="321"/>
        <v>#N/A</v>
      </c>
      <c r="BD388" s="153" t="e">
        <f t="shared" si="322"/>
        <v>#N/A</v>
      </c>
      <c r="BE388" s="154" t="e">
        <f t="shared" si="323"/>
        <v>#N/A</v>
      </c>
      <c r="BF388" s="164" t="e">
        <f t="shared" si="324"/>
        <v>#N/A</v>
      </c>
      <c r="BG388" s="165" t="e">
        <f t="shared" si="325"/>
        <v>#N/A</v>
      </c>
      <c r="BH388" s="154" t="e">
        <f t="shared" si="326"/>
        <v>#N/A</v>
      </c>
      <c r="BI388" s="154" t="e">
        <f t="shared" si="327"/>
        <v>#N/A</v>
      </c>
      <c r="BJ388" s="164" t="e">
        <f t="shared" si="328"/>
        <v>#N/A</v>
      </c>
      <c r="BK388" s="165" t="e">
        <f t="shared" si="329"/>
        <v>#N/A</v>
      </c>
      <c r="BL388" s="154" t="e">
        <f t="shared" si="330"/>
        <v>#N/A</v>
      </c>
      <c r="BM388" s="154" t="e">
        <f t="shared" si="331"/>
        <v>#N/A</v>
      </c>
      <c r="BN388" s="164" t="e">
        <f t="shared" si="332"/>
        <v>#N/A</v>
      </c>
      <c r="BO388" s="165" t="e">
        <f t="shared" si="333"/>
        <v>#N/A</v>
      </c>
      <c r="BP388" s="154" t="e">
        <f t="shared" si="334"/>
        <v>#N/A</v>
      </c>
      <c r="BQ388" s="155" t="e">
        <f t="shared" si="335"/>
        <v>#N/A</v>
      </c>
      <c r="BR388" s="153" t="e">
        <f t="shared" si="336"/>
        <v>#N/A</v>
      </c>
      <c r="BS388" s="154" t="e">
        <f t="shared" si="337"/>
        <v>#N/A</v>
      </c>
      <c r="BT388" s="164" t="e">
        <f t="shared" si="338"/>
        <v>#N/A</v>
      </c>
      <c r="BU388" s="165" t="e">
        <f t="shared" si="339"/>
        <v>#N/A</v>
      </c>
      <c r="BV388" s="154" t="e">
        <f t="shared" si="340"/>
        <v>#N/A</v>
      </c>
      <c r="BW388" s="154" t="e">
        <f t="shared" si="341"/>
        <v>#N/A</v>
      </c>
      <c r="BX388" s="164" t="e">
        <f t="shared" si="342"/>
        <v>#N/A</v>
      </c>
      <c r="BY388" s="165" t="e">
        <f t="shared" si="343"/>
        <v>#N/A</v>
      </c>
      <c r="BZ388" s="154" t="e">
        <f t="shared" si="344"/>
        <v>#N/A</v>
      </c>
      <c r="CA388" s="154" t="e">
        <f t="shared" si="345"/>
        <v>#N/A</v>
      </c>
      <c r="CB388" s="164" t="e">
        <f t="shared" si="346"/>
        <v>#N/A</v>
      </c>
      <c r="CC388" s="165" t="e">
        <f t="shared" si="347"/>
        <v>#N/A</v>
      </c>
      <c r="CD388" s="154" t="e">
        <f t="shared" si="348"/>
        <v>#N/A</v>
      </c>
      <c r="CE388" s="155" t="e">
        <f t="shared" si="349"/>
        <v>#N/A</v>
      </c>
    </row>
    <row r="389" spans="2:83" s="59" customFormat="1" hidden="1" x14ac:dyDescent="0.2">
      <c r="B389" s="59" t="e">
        <f t="shared" si="284"/>
        <v>#N/A</v>
      </c>
      <c r="C389" s="67" t="e">
        <f t="shared" si="282"/>
        <v>#N/A</v>
      </c>
      <c r="D389" s="67"/>
      <c r="E389" s="67" t="e">
        <f>IF(C389&lt;&gt;" ",$B$9, " ")</f>
        <v>#N/A</v>
      </c>
      <c r="F389" s="68" t="e">
        <f>IF(C389&lt;&gt;" ",((10.4394*(($C389^1.852)/(($B$59^1.852)*(VLOOKUP($B$17,'Hidden Data'!$A$4:$E$17,(IF($B$18="SCH 40",3,IF($B$18="SCH 80",4,5))))^4.8655))*$B$16))+IF($B$15&lt;2,0,(10.4394*((($C$19/100*$C389)^1.852)/(($B$59^1.852)*(VLOOKUP($B$20,'Hidden Data'!$A$4:$E$17,(IF($B$21="SCH 40",3,IF($B$21="SCH 80",4,5))))^4.8655))*$B$19)))+IF($B$15&lt;3,0,(10.4394*((($C$22/100*$C389)^1.852)/(($B$59^1.852)*(VLOOKUP($B$23,'Hidden Data'!$A$4:$E$17,(IF($B$24="SCH 40",3,IF($B$24="SCH 80",4,5))))^4.8655))*$B$22)))+K389+L389+M389+P389+Q389+R389+S389+T389)*(1+$B$42/100), " ")</f>
        <v>#N/A</v>
      </c>
      <c r="G389" s="68" t="e">
        <f t="shared" si="283"/>
        <v>#N/A</v>
      </c>
      <c r="H389" s="68"/>
      <c r="I389" s="68" t="e">
        <f t="shared" si="285"/>
        <v>#N/A</v>
      </c>
      <c r="J389" s="68" t="e">
        <f>IF(C389&lt;&gt;" ",IF($B$48="Spider Valve",($C389/448.83*(('Spider Valve Sizing'!$B$10^2*19.64*$B$60*SQRT($B$49))/'Spider Valve Sizing'!$B$25))^2/(2*$B$60^2*(PI()/4*('Spider Valve Sizing'!$B$10/12)^2)^2*32.2),0)," ")</f>
        <v>#N/A</v>
      </c>
      <c r="K389" s="68" t="e">
        <f>IF(C389&lt;&gt;" ",(IF($B$26="No",0,(10.4394*(((1/$B$27*$C389)^1.852)/(($B$59^1.852)*(VLOOKUP($B$29,'Hidden Data'!$A$4:$E$17,(IF($B$30="SCH 40",3,IF($B$30="SCH 80",4,5))))^4.8655))*($B$28/3)))))," ")</f>
        <v>#N/A</v>
      </c>
      <c r="L389" s="67" t="e">
        <f t="shared" si="286"/>
        <v>#N/A</v>
      </c>
      <c r="M389" s="67" t="e">
        <f t="shared" si="287"/>
        <v>#N/A</v>
      </c>
      <c r="N389" s="69">
        <f>IF($B$48="Low Pressure Pipe",(IF($C389&lt;&gt;" ",($B$50*$AC$564)," ")),IF($B$48="Spider Valve",(IF($C389&lt;&gt;" ",(($B$60*(PI()/4*'Spider Valve Sizing'!$B$10^2)/144*SQRT(2*32.2*$B$49))*448.83)/(('Spider Valve Sizing'!$B$10^2*19.64*$B$60*SQRT($B$49))/'Spider Valve Sizing'!$B$25)," ")),IF(AND(OR($B$48="Non-Pressurized",$B$48="force main")=TRUE,$C$49="yes"),$F$49,NA())))</f>
        <v>30</v>
      </c>
      <c r="O389" s="68" t="e">
        <f t="shared" si="288"/>
        <v>#N/A</v>
      </c>
      <c r="P389" s="68" t="e">
        <f>IF($C389&lt;&gt;" ",IF($A$34="",0,(10.4394*((($C389*$D$34/100)^1.852)/(($B$59^1.852)*(VLOOKUP($B$34,'Hidden Data'!$A$4:$E$17,(IF($B$18="SCH 40",3,IF($B$18="SCH 80",4,5))))^4.8655))*'Hidden Data'!$E$118)))," ")</f>
        <v>#N/A</v>
      </c>
      <c r="Q389" s="68" t="e">
        <f>IF($C389&lt;&gt;" ",IF($A$35="",0,(10.4394*((($C389*$D$35/100)^1.852)/(($B$59^1.852)*(VLOOKUP($B$35,'Hidden Data'!$A$4:$E$17,(IF($B$18="SCH 40",3,IF($B$18="SCH 80",4,5))))^4.8655))*'Hidden Data'!$E$119)))," ")</f>
        <v>#N/A</v>
      </c>
      <c r="R389" s="68" t="e">
        <f>IF($C389&lt;&gt;" ",IF($A$36="",0,(10.4394*((($C389*$D$36/100)^1.852)/(($B$59^1.852)*(VLOOKUP($B$36,'Hidden Data'!$A$4:$E$17,(IF($B$18="SCH 40",3,IF($B$18="SCH 80",4,5))))^4.8655))*'Hidden Data'!$E$120)))," ")</f>
        <v>#N/A</v>
      </c>
      <c r="S389" s="68" t="e">
        <f>IF($C389&lt;&gt;" ",IF($A$37="",0,(10.4394*((($C389*$D$37/100)^1.852)/(($B$59^1.852)*(VLOOKUP($B$37,'Hidden Data'!$A$4:$E$17,(IF($B$18="SCH 40",3,IF($B$18="SCH 80",4,5))))^4.8655))*'Hidden Data'!$E$121)))," ")</f>
        <v>#N/A</v>
      </c>
      <c r="T389" s="68" t="e">
        <f>IF($C389&lt;&gt;" ",IF($A$38="",0,(10.4394*((($C389*$D$38/100)^1.852)/(($B$59^1.852)*(VLOOKUP($B$38,'Hidden Data'!$A$4:$E$17,(IF($B$18="SCH 40",3,IF($B$18="SCH 80",4,5))))^4.8655))*'Hidden Data'!$E$122)))," ")</f>
        <v>#N/A</v>
      </c>
      <c r="U389" s="67" t="e">
        <f t="shared" si="289"/>
        <v>#N/A</v>
      </c>
      <c r="V389" s="175" t="e">
        <f t="shared" si="290"/>
        <v>#N/A</v>
      </c>
      <c r="W389" s="175" t="e">
        <f t="shared" si="291"/>
        <v>#N/A</v>
      </c>
      <c r="Z389" s="141" t="e">
        <f t="shared" si="292"/>
        <v>#N/A</v>
      </c>
      <c r="AA389" s="141" t="e">
        <f t="shared" si="293"/>
        <v>#N/A</v>
      </c>
      <c r="AB389" s="153" t="e">
        <f t="shared" si="294"/>
        <v>#N/A</v>
      </c>
      <c r="AC389" s="154" t="e">
        <f t="shared" si="295"/>
        <v>#N/A</v>
      </c>
      <c r="AD389" s="164" t="e">
        <f t="shared" si="296"/>
        <v>#N/A</v>
      </c>
      <c r="AE389" s="165" t="e">
        <f t="shared" si="297"/>
        <v>#N/A</v>
      </c>
      <c r="AF389" s="154" t="e">
        <f t="shared" si="298"/>
        <v>#N/A</v>
      </c>
      <c r="AG389" s="154" t="e">
        <f t="shared" si="299"/>
        <v>#N/A</v>
      </c>
      <c r="AH389" s="164" t="e">
        <f t="shared" si="300"/>
        <v>#N/A</v>
      </c>
      <c r="AI389" s="165" t="e">
        <f t="shared" si="301"/>
        <v>#N/A</v>
      </c>
      <c r="AJ389" s="154" t="e">
        <f t="shared" si="302"/>
        <v>#N/A</v>
      </c>
      <c r="AK389" s="154" t="e">
        <f t="shared" si="303"/>
        <v>#N/A</v>
      </c>
      <c r="AL389" s="164" t="e">
        <f t="shared" si="304"/>
        <v>#N/A</v>
      </c>
      <c r="AM389" s="165" t="e">
        <f t="shared" si="305"/>
        <v>#N/A</v>
      </c>
      <c r="AN389" s="154" t="e">
        <f t="shared" si="306"/>
        <v>#N/A</v>
      </c>
      <c r="AO389" s="155" t="e">
        <f t="shared" si="307"/>
        <v>#N/A</v>
      </c>
      <c r="AP389" s="153" t="e">
        <f t="shared" si="308"/>
        <v>#N/A</v>
      </c>
      <c r="AQ389" s="154" t="e">
        <f t="shared" si="309"/>
        <v>#N/A</v>
      </c>
      <c r="AR389" s="164" t="e">
        <f t="shared" si="310"/>
        <v>#N/A</v>
      </c>
      <c r="AS389" s="165" t="e">
        <f t="shared" si="311"/>
        <v>#N/A</v>
      </c>
      <c r="AT389" s="154" t="e">
        <f t="shared" si="312"/>
        <v>#N/A</v>
      </c>
      <c r="AU389" s="154" t="e">
        <f t="shared" si="313"/>
        <v>#N/A</v>
      </c>
      <c r="AV389" s="164" t="e">
        <f t="shared" si="314"/>
        <v>#N/A</v>
      </c>
      <c r="AW389" s="165" t="e">
        <f t="shared" si="315"/>
        <v>#N/A</v>
      </c>
      <c r="AX389" s="154" t="e">
        <f t="shared" si="316"/>
        <v>#N/A</v>
      </c>
      <c r="AY389" s="154" t="e">
        <f t="shared" si="317"/>
        <v>#N/A</v>
      </c>
      <c r="AZ389" s="164" t="e">
        <f t="shared" si="318"/>
        <v>#N/A</v>
      </c>
      <c r="BA389" s="165" t="e">
        <f t="shared" si="319"/>
        <v>#N/A</v>
      </c>
      <c r="BB389" s="154" t="e">
        <f t="shared" si="320"/>
        <v>#N/A</v>
      </c>
      <c r="BC389" s="155" t="e">
        <f t="shared" si="321"/>
        <v>#N/A</v>
      </c>
      <c r="BD389" s="153" t="e">
        <f t="shared" si="322"/>
        <v>#N/A</v>
      </c>
      <c r="BE389" s="154" t="e">
        <f t="shared" si="323"/>
        <v>#N/A</v>
      </c>
      <c r="BF389" s="164" t="e">
        <f t="shared" si="324"/>
        <v>#N/A</v>
      </c>
      <c r="BG389" s="165" t="e">
        <f t="shared" si="325"/>
        <v>#N/A</v>
      </c>
      <c r="BH389" s="154" t="e">
        <f t="shared" si="326"/>
        <v>#N/A</v>
      </c>
      <c r="BI389" s="154" t="e">
        <f t="shared" si="327"/>
        <v>#N/A</v>
      </c>
      <c r="BJ389" s="164" t="e">
        <f t="shared" si="328"/>
        <v>#N/A</v>
      </c>
      <c r="BK389" s="165" t="e">
        <f t="shared" si="329"/>
        <v>#N/A</v>
      </c>
      <c r="BL389" s="154" t="e">
        <f t="shared" si="330"/>
        <v>#N/A</v>
      </c>
      <c r="BM389" s="154" t="e">
        <f t="shared" si="331"/>
        <v>#N/A</v>
      </c>
      <c r="BN389" s="164" t="e">
        <f t="shared" si="332"/>
        <v>#N/A</v>
      </c>
      <c r="BO389" s="165" t="e">
        <f t="shared" si="333"/>
        <v>#N/A</v>
      </c>
      <c r="BP389" s="154" t="e">
        <f t="shared" si="334"/>
        <v>#N/A</v>
      </c>
      <c r="BQ389" s="155" t="e">
        <f t="shared" si="335"/>
        <v>#N/A</v>
      </c>
      <c r="BR389" s="153" t="e">
        <f t="shared" si="336"/>
        <v>#N/A</v>
      </c>
      <c r="BS389" s="154" t="e">
        <f t="shared" si="337"/>
        <v>#N/A</v>
      </c>
      <c r="BT389" s="164" t="e">
        <f t="shared" si="338"/>
        <v>#N/A</v>
      </c>
      <c r="BU389" s="165" t="e">
        <f t="shared" si="339"/>
        <v>#N/A</v>
      </c>
      <c r="BV389" s="154" t="e">
        <f t="shared" si="340"/>
        <v>#N/A</v>
      </c>
      <c r="BW389" s="154" t="e">
        <f t="shared" si="341"/>
        <v>#N/A</v>
      </c>
      <c r="BX389" s="164" t="e">
        <f t="shared" si="342"/>
        <v>#N/A</v>
      </c>
      <c r="BY389" s="165" t="e">
        <f t="shared" si="343"/>
        <v>#N/A</v>
      </c>
      <c r="BZ389" s="154" t="e">
        <f t="shared" si="344"/>
        <v>#N/A</v>
      </c>
      <c r="CA389" s="154" t="e">
        <f t="shared" si="345"/>
        <v>#N/A</v>
      </c>
      <c r="CB389" s="164" t="e">
        <f t="shared" si="346"/>
        <v>#N/A</v>
      </c>
      <c r="CC389" s="165" t="e">
        <f t="shared" si="347"/>
        <v>#N/A</v>
      </c>
      <c r="CD389" s="154" t="e">
        <f t="shared" si="348"/>
        <v>#N/A</v>
      </c>
      <c r="CE389" s="155" t="e">
        <f t="shared" si="349"/>
        <v>#N/A</v>
      </c>
    </row>
    <row r="390" spans="2:83" s="59" customFormat="1" hidden="1" x14ac:dyDescent="0.2">
      <c r="B390" s="59" t="e">
        <f t="shared" si="284"/>
        <v>#N/A</v>
      </c>
      <c r="C390" s="67" t="e">
        <f t="shared" si="282"/>
        <v>#N/A</v>
      </c>
      <c r="D390" s="67"/>
      <c r="E390" s="67" t="e">
        <f>IF(C390&lt;&gt;" ",$B$9, " ")</f>
        <v>#N/A</v>
      </c>
      <c r="F390" s="68" t="e">
        <f>IF(C390&lt;&gt;" ",((10.4394*(($C390^1.852)/(($B$59^1.852)*(VLOOKUP($B$17,'Hidden Data'!$A$4:$E$17,(IF($B$18="SCH 40",3,IF($B$18="SCH 80",4,5))))^4.8655))*$B$16))+IF($B$15&lt;2,0,(10.4394*((($C$19/100*$C390)^1.852)/(($B$59^1.852)*(VLOOKUP($B$20,'Hidden Data'!$A$4:$E$17,(IF($B$21="SCH 40",3,IF($B$21="SCH 80",4,5))))^4.8655))*$B$19)))+IF($B$15&lt;3,0,(10.4394*((($C$22/100*$C390)^1.852)/(($B$59^1.852)*(VLOOKUP($B$23,'Hidden Data'!$A$4:$E$17,(IF($B$24="SCH 40",3,IF($B$24="SCH 80",4,5))))^4.8655))*$B$22)))+K390+L390+M390+P390+Q390+R390+S390+T390)*(1+$B$42/100), " ")</f>
        <v>#N/A</v>
      </c>
      <c r="G390" s="68" t="e">
        <f t="shared" si="283"/>
        <v>#N/A</v>
      </c>
      <c r="H390" s="68"/>
      <c r="I390" s="68" t="e">
        <f t="shared" si="285"/>
        <v>#N/A</v>
      </c>
      <c r="J390" s="68" t="e">
        <f>IF(C390&lt;&gt;" ",IF($B$48="Spider Valve",($C390/448.83*(('Spider Valve Sizing'!$B$10^2*19.64*$B$60*SQRT($B$49))/'Spider Valve Sizing'!$B$25))^2/(2*$B$60^2*(PI()/4*('Spider Valve Sizing'!$B$10/12)^2)^2*32.2),0)," ")</f>
        <v>#N/A</v>
      </c>
      <c r="K390" s="68" t="e">
        <f>IF(C390&lt;&gt;" ",(IF($B$26="No",0,(10.4394*(((1/$B$27*$C390)^1.852)/(($B$59^1.852)*(VLOOKUP($B$29,'Hidden Data'!$A$4:$E$17,(IF($B$30="SCH 40",3,IF($B$30="SCH 80",4,5))))^4.8655))*($B$28/3)))))," ")</f>
        <v>#N/A</v>
      </c>
      <c r="L390" s="67" t="e">
        <f t="shared" si="286"/>
        <v>#N/A</v>
      </c>
      <c r="M390" s="67" t="e">
        <f t="shared" si="287"/>
        <v>#N/A</v>
      </c>
      <c r="N390" s="69">
        <f>IF($B$48="Low Pressure Pipe",(IF($C390&lt;&gt;" ",($B$50*$AC$564)," ")),IF($B$48="Spider Valve",(IF($C390&lt;&gt;" ",(($B$60*(PI()/4*'Spider Valve Sizing'!$B$10^2)/144*SQRT(2*32.2*$B$49))*448.83)/(('Spider Valve Sizing'!$B$10^2*19.64*$B$60*SQRT($B$49))/'Spider Valve Sizing'!$B$25)," ")),IF(AND(OR($B$48="Non-Pressurized",$B$48="force main")=TRUE,$C$49="yes"),$F$49,NA())))</f>
        <v>30</v>
      </c>
      <c r="O390" s="68" t="e">
        <f t="shared" si="288"/>
        <v>#N/A</v>
      </c>
      <c r="P390" s="68" t="e">
        <f>IF($C390&lt;&gt;" ",IF($A$34="",0,(10.4394*((($C390*$D$34/100)^1.852)/(($B$59^1.852)*(VLOOKUP($B$34,'Hidden Data'!$A$4:$E$17,(IF($B$18="SCH 40",3,IF($B$18="SCH 80",4,5))))^4.8655))*'Hidden Data'!$E$118)))," ")</f>
        <v>#N/A</v>
      </c>
      <c r="Q390" s="68" t="e">
        <f>IF($C390&lt;&gt;" ",IF($A$35="",0,(10.4394*((($C390*$D$35/100)^1.852)/(($B$59^1.852)*(VLOOKUP($B$35,'Hidden Data'!$A$4:$E$17,(IF($B$18="SCH 40",3,IF($B$18="SCH 80",4,5))))^4.8655))*'Hidden Data'!$E$119)))," ")</f>
        <v>#N/A</v>
      </c>
      <c r="R390" s="68" t="e">
        <f>IF($C390&lt;&gt;" ",IF($A$36="",0,(10.4394*((($C390*$D$36/100)^1.852)/(($B$59^1.852)*(VLOOKUP($B$36,'Hidden Data'!$A$4:$E$17,(IF($B$18="SCH 40",3,IF($B$18="SCH 80",4,5))))^4.8655))*'Hidden Data'!$E$120)))," ")</f>
        <v>#N/A</v>
      </c>
      <c r="S390" s="68" t="e">
        <f>IF($C390&lt;&gt;" ",IF($A$37="",0,(10.4394*((($C390*$D$37/100)^1.852)/(($B$59^1.852)*(VLOOKUP($B$37,'Hidden Data'!$A$4:$E$17,(IF($B$18="SCH 40",3,IF($B$18="SCH 80",4,5))))^4.8655))*'Hidden Data'!$E$121)))," ")</f>
        <v>#N/A</v>
      </c>
      <c r="T390" s="68" t="e">
        <f>IF($C390&lt;&gt;" ",IF($A$38="",0,(10.4394*((($C390*$D$38/100)^1.852)/(($B$59^1.852)*(VLOOKUP($B$38,'Hidden Data'!$A$4:$E$17,(IF($B$18="SCH 40",3,IF($B$18="SCH 80",4,5))))^4.8655))*'Hidden Data'!$E$122)))," ")</f>
        <v>#N/A</v>
      </c>
      <c r="U390" s="67" t="e">
        <f t="shared" si="289"/>
        <v>#N/A</v>
      </c>
      <c r="V390" s="175" t="e">
        <f t="shared" si="290"/>
        <v>#N/A</v>
      </c>
      <c r="W390" s="175" t="e">
        <f t="shared" si="291"/>
        <v>#N/A</v>
      </c>
      <c r="Z390" s="141" t="e">
        <f t="shared" si="292"/>
        <v>#N/A</v>
      </c>
      <c r="AA390" s="141" t="e">
        <f t="shared" si="293"/>
        <v>#N/A</v>
      </c>
      <c r="AB390" s="153" t="e">
        <f t="shared" si="294"/>
        <v>#N/A</v>
      </c>
      <c r="AC390" s="154" t="e">
        <f t="shared" si="295"/>
        <v>#N/A</v>
      </c>
      <c r="AD390" s="164" t="e">
        <f t="shared" si="296"/>
        <v>#N/A</v>
      </c>
      <c r="AE390" s="165" t="e">
        <f t="shared" si="297"/>
        <v>#N/A</v>
      </c>
      <c r="AF390" s="154" t="e">
        <f t="shared" si="298"/>
        <v>#N/A</v>
      </c>
      <c r="AG390" s="154" t="e">
        <f t="shared" si="299"/>
        <v>#N/A</v>
      </c>
      <c r="AH390" s="164" t="e">
        <f t="shared" si="300"/>
        <v>#N/A</v>
      </c>
      <c r="AI390" s="165" t="e">
        <f t="shared" si="301"/>
        <v>#N/A</v>
      </c>
      <c r="AJ390" s="154" t="e">
        <f t="shared" si="302"/>
        <v>#N/A</v>
      </c>
      <c r="AK390" s="154" t="e">
        <f t="shared" si="303"/>
        <v>#N/A</v>
      </c>
      <c r="AL390" s="164" t="e">
        <f t="shared" si="304"/>
        <v>#N/A</v>
      </c>
      <c r="AM390" s="165" t="e">
        <f t="shared" si="305"/>
        <v>#N/A</v>
      </c>
      <c r="AN390" s="154" t="e">
        <f t="shared" si="306"/>
        <v>#N/A</v>
      </c>
      <c r="AO390" s="155" t="e">
        <f t="shared" si="307"/>
        <v>#N/A</v>
      </c>
      <c r="AP390" s="153" t="e">
        <f t="shared" si="308"/>
        <v>#N/A</v>
      </c>
      <c r="AQ390" s="154" t="e">
        <f t="shared" si="309"/>
        <v>#N/A</v>
      </c>
      <c r="AR390" s="164" t="e">
        <f t="shared" si="310"/>
        <v>#N/A</v>
      </c>
      <c r="AS390" s="165" t="e">
        <f t="shared" si="311"/>
        <v>#N/A</v>
      </c>
      <c r="AT390" s="154" t="e">
        <f t="shared" si="312"/>
        <v>#N/A</v>
      </c>
      <c r="AU390" s="154" t="e">
        <f t="shared" si="313"/>
        <v>#N/A</v>
      </c>
      <c r="AV390" s="164" t="e">
        <f t="shared" si="314"/>
        <v>#N/A</v>
      </c>
      <c r="AW390" s="165" t="e">
        <f t="shared" si="315"/>
        <v>#N/A</v>
      </c>
      <c r="AX390" s="154" t="e">
        <f t="shared" si="316"/>
        <v>#N/A</v>
      </c>
      <c r="AY390" s="154" t="e">
        <f t="shared" si="317"/>
        <v>#N/A</v>
      </c>
      <c r="AZ390" s="164" t="e">
        <f t="shared" si="318"/>
        <v>#N/A</v>
      </c>
      <c r="BA390" s="165" t="e">
        <f t="shared" si="319"/>
        <v>#N/A</v>
      </c>
      <c r="BB390" s="154" t="e">
        <f t="shared" si="320"/>
        <v>#N/A</v>
      </c>
      <c r="BC390" s="155" t="e">
        <f t="shared" si="321"/>
        <v>#N/A</v>
      </c>
      <c r="BD390" s="153" t="e">
        <f t="shared" si="322"/>
        <v>#N/A</v>
      </c>
      <c r="BE390" s="154" t="e">
        <f t="shared" si="323"/>
        <v>#N/A</v>
      </c>
      <c r="BF390" s="164" t="e">
        <f t="shared" si="324"/>
        <v>#N/A</v>
      </c>
      <c r="BG390" s="165" t="e">
        <f t="shared" si="325"/>
        <v>#N/A</v>
      </c>
      <c r="BH390" s="154" t="e">
        <f t="shared" si="326"/>
        <v>#N/A</v>
      </c>
      <c r="BI390" s="154" t="e">
        <f t="shared" si="327"/>
        <v>#N/A</v>
      </c>
      <c r="BJ390" s="164" t="e">
        <f t="shared" si="328"/>
        <v>#N/A</v>
      </c>
      <c r="BK390" s="165" t="e">
        <f t="shared" si="329"/>
        <v>#N/A</v>
      </c>
      <c r="BL390" s="154" t="e">
        <f t="shared" si="330"/>
        <v>#N/A</v>
      </c>
      <c r="BM390" s="154" t="e">
        <f t="shared" si="331"/>
        <v>#N/A</v>
      </c>
      <c r="BN390" s="164" t="e">
        <f t="shared" si="332"/>
        <v>#N/A</v>
      </c>
      <c r="BO390" s="165" t="e">
        <f t="shared" si="333"/>
        <v>#N/A</v>
      </c>
      <c r="BP390" s="154" t="e">
        <f t="shared" si="334"/>
        <v>#N/A</v>
      </c>
      <c r="BQ390" s="155" t="e">
        <f t="shared" si="335"/>
        <v>#N/A</v>
      </c>
      <c r="BR390" s="153" t="e">
        <f t="shared" si="336"/>
        <v>#N/A</v>
      </c>
      <c r="BS390" s="154" t="e">
        <f t="shared" si="337"/>
        <v>#N/A</v>
      </c>
      <c r="BT390" s="164" t="e">
        <f t="shared" si="338"/>
        <v>#N/A</v>
      </c>
      <c r="BU390" s="165" t="e">
        <f t="shared" si="339"/>
        <v>#N/A</v>
      </c>
      <c r="BV390" s="154" t="e">
        <f t="shared" si="340"/>
        <v>#N/A</v>
      </c>
      <c r="BW390" s="154" t="e">
        <f t="shared" si="341"/>
        <v>#N/A</v>
      </c>
      <c r="BX390" s="164" t="e">
        <f t="shared" si="342"/>
        <v>#N/A</v>
      </c>
      <c r="BY390" s="165" t="e">
        <f t="shared" si="343"/>
        <v>#N/A</v>
      </c>
      <c r="BZ390" s="154" t="e">
        <f t="shared" si="344"/>
        <v>#N/A</v>
      </c>
      <c r="CA390" s="154" t="e">
        <f t="shared" si="345"/>
        <v>#N/A</v>
      </c>
      <c r="CB390" s="164" t="e">
        <f t="shared" si="346"/>
        <v>#N/A</v>
      </c>
      <c r="CC390" s="165" t="e">
        <f t="shared" si="347"/>
        <v>#N/A</v>
      </c>
      <c r="CD390" s="154" t="e">
        <f t="shared" si="348"/>
        <v>#N/A</v>
      </c>
      <c r="CE390" s="155" t="e">
        <f t="shared" si="349"/>
        <v>#N/A</v>
      </c>
    </row>
    <row r="391" spans="2:83" s="59" customFormat="1" hidden="1" x14ac:dyDescent="0.2">
      <c r="B391" s="59" t="e">
        <f t="shared" si="284"/>
        <v>#N/A</v>
      </c>
      <c r="C391" s="67" t="e">
        <f t="shared" si="282"/>
        <v>#N/A</v>
      </c>
      <c r="D391" s="67"/>
      <c r="E391" s="67" t="e">
        <f>IF(C391&lt;&gt;" ",$B$9, " ")</f>
        <v>#N/A</v>
      </c>
      <c r="F391" s="68" t="e">
        <f>IF(C391&lt;&gt;" ",((10.4394*(($C391^1.852)/(($B$59^1.852)*(VLOOKUP($B$17,'Hidden Data'!$A$4:$E$17,(IF($B$18="SCH 40",3,IF($B$18="SCH 80",4,5))))^4.8655))*$B$16))+IF($B$15&lt;2,0,(10.4394*((($C$19/100*$C391)^1.852)/(($B$59^1.852)*(VLOOKUP($B$20,'Hidden Data'!$A$4:$E$17,(IF($B$21="SCH 40",3,IF($B$21="SCH 80",4,5))))^4.8655))*$B$19)))+IF($B$15&lt;3,0,(10.4394*((($C$22/100*$C391)^1.852)/(($B$59^1.852)*(VLOOKUP($B$23,'Hidden Data'!$A$4:$E$17,(IF($B$24="SCH 40",3,IF($B$24="SCH 80",4,5))))^4.8655))*$B$22)))+K391+L391+M391+P391+Q391+R391+S391+T391)*(1+$B$42/100), " ")</f>
        <v>#N/A</v>
      </c>
      <c r="G391" s="68" t="e">
        <f t="shared" si="283"/>
        <v>#N/A</v>
      </c>
      <c r="H391" s="68"/>
      <c r="I391" s="68" t="e">
        <f t="shared" si="285"/>
        <v>#N/A</v>
      </c>
      <c r="J391" s="68" t="e">
        <f>IF(C391&lt;&gt;" ",IF($B$48="Spider Valve",($C391/448.83*(('Spider Valve Sizing'!$B$10^2*19.64*$B$60*SQRT($B$49))/'Spider Valve Sizing'!$B$25))^2/(2*$B$60^2*(PI()/4*('Spider Valve Sizing'!$B$10/12)^2)^2*32.2),0)," ")</f>
        <v>#N/A</v>
      </c>
      <c r="K391" s="68" t="e">
        <f>IF(C391&lt;&gt;" ",(IF($B$26="No",0,(10.4394*(((1/$B$27*$C391)^1.852)/(($B$59^1.852)*(VLOOKUP($B$29,'Hidden Data'!$A$4:$E$17,(IF($B$30="SCH 40",3,IF($B$30="SCH 80",4,5))))^4.8655))*($B$28/3)))))," ")</f>
        <v>#N/A</v>
      </c>
      <c r="L391" s="67" t="e">
        <f t="shared" si="286"/>
        <v>#N/A</v>
      </c>
      <c r="M391" s="67" t="e">
        <f t="shared" si="287"/>
        <v>#N/A</v>
      </c>
      <c r="N391" s="69">
        <f>IF($B$48="Low Pressure Pipe",(IF($C391&lt;&gt;" ",($B$50*$AC$564)," ")),IF($B$48="Spider Valve",(IF($C391&lt;&gt;" ",(($B$60*(PI()/4*'Spider Valve Sizing'!$B$10^2)/144*SQRT(2*32.2*$B$49))*448.83)/(('Spider Valve Sizing'!$B$10^2*19.64*$B$60*SQRT($B$49))/'Spider Valve Sizing'!$B$25)," ")),IF(AND(OR($B$48="Non-Pressurized",$B$48="force main")=TRUE,$C$49="yes"),$F$49,NA())))</f>
        <v>30</v>
      </c>
      <c r="O391" s="68" t="e">
        <f t="shared" si="288"/>
        <v>#N/A</v>
      </c>
      <c r="P391" s="68" t="e">
        <f>IF($C391&lt;&gt;" ",IF($A$34="",0,(10.4394*((($C391*$D$34/100)^1.852)/(($B$59^1.852)*(VLOOKUP($B$34,'Hidden Data'!$A$4:$E$17,(IF($B$18="SCH 40",3,IF($B$18="SCH 80",4,5))))^4.8655))*'Hidden Data'!$E$118)))," ")</f>
        <v>#N/A</v>
      </c>
      <c r="Q391" s="68" t="e">
        <f>IF($C391&lt;&gt;" ",IF($A$35="",0,(10.4394*((($C391*$D$35/100)^1.852)/(($B$59^1.852)*(VLOOKUP($B$35,'Hidden Data'!$A$4:$E$17,(IF($B$18="SCH 40",3,IF($B$18="SCH 80",4,5))))^4.8655))*'Hidden Data'!$E$119)))," ")</f>
        <v>#N/A</v>
      </c>
      <c r="R391" s="68" t="e">
        <f>IF($C391&lt;&gt;" ",IF($A$36="",0,(10.4394*((($C391*$D$36/100)^1.852)/(($B$59^1.852)*(VLOOKUP($B$36,'Hidden Data'!$A$4:$E$17,(IF($B$18="SCH 40",3,IF($B$18="SCH 80",4,5))))^4.8655))*'Hidden Data'!$E$120)))," ")</f>
        <v>#N/A</v>
      </c>
      <c r="S391" s="68" t="e">
        <f>IF($C391&lt;&gt;" ",IF($A$37="",0,(10.4394*((($C391*$D$37/100)^1.852)/(($B$59^1.852)*(VLOOKUP($B$37,'Hidden Data'!$A$4:$E$17,(IF($B$18="SCH 40",3,IF($B$18="SCH 80",4,5))))^4.8655))*'Hidden Data'!$E$121)))," ")</f>
        <v>#N/A</v>
      </c>
      <c r="T391" s="68" t="e">
        <f>IF($C391&lt;&gt;" ",IF($A$38="",0,(10.4394*((($C391*$D$38/100)^1.852)/(($B$59^1.852)*(VLOOKUP($B$38,'Hidden Data'!$A$4:$E$17,(IF($B$18="SCH 40",3,IF($B$18="SCH 80",4,5))))^4.8655))*'Hidden Data'!$E$122)))," ")</f>
        <v>#N/A</v>
      </c>
      <c r="U391" s="67" t="e">
        <f t="shared" si="289"/>
        <v>#N/A</v>
      </c>
      <c r="V391" s="175" t="e">
        <f t="shared" si="290"/>
        <v>#N/A</v>
      </c>
      <c r="W391" s="175" t="e">
        <f t="shared" si="291"/>
        <v>#N/A</v>
      </c>
      <c r="Z391" s="141" t="e">
        <f t="shared" si="292"/>
        <v>#N/A</v>
      </c>
      <c r="AA391" s="141" t="e">
        <f t="shared" si="293"/>
        <v>#N/A</v>
      </c>
      <c r="AB391" s="153" t="e">
        <f t="shared" si="294"/>
        <v>#N/A</v>
      </c>
      <c r="AC391" s="154" t="e">
        <f t="shared" si="295"/>
        <v>#N/A</v>
      </c>
      <c r="AD391" s="164" t="e">
        <f t="shared" si="296"/>
        <v>#N/A</v>
      </c>
      <c r="AE391" s="165" t="e">
        <f t="shared" si="297"/>
        <v>#N/A</v>
      </c>
      <c r="AF391" s="154" t="e">
        <f t="shared" si="298"/>
        <v>#N/A</v>
      </c>
      <c r="AG391" s="154" t="e">
        <f t="shared" si="299"/>
        <v>#N/A</v>
      </c>
      <c r="AH391" s="164" t="e">
        <f t="shared" si="300"/>
        <v>#N/A</v>
      </c>
      <c r="AI391" s="165" t="e">
        <f t="shared" si="301"/>
        <v>#N/A</v>
      </c>
      <c r="AJ391" s="154" t="e">
        <f t="shared" si="302"/>
        <v>#N/A</v>
      </c>
      <c r="AK391" s="154" t="e">
        <f t="shared" si="303"/>
        <v>#N/A</v>
      </c>
      <c r="AL391" s="164" t="e">
        <f t="shared" si="304"/>
        <v>#N/A</v>
      </c>
      <c r="AM391" s="165" t="e">
        <f t="shared" si="305"/>
        <v>#N/A</v>
      </c>
      <c r="AN391" s="154" t="e">
        <f t="shared" si="306"/>
        <v>#N/A</v>
      </c>
      <c r="AO391" s="155" t="e">
        <f t="shared" si="307"/>
        <v>#N/A</v>
      </c>
      <c r="AP391" s="153" t="e">
        <f t="shared" si="308"/>
        <v>#N/A</v>
      </c>
      <c r="AQ391" s="154" t="e">
        <f t="shared" si="309"/>
        <v>#N/A</v>
      </c>
      <c r="AR391" s="164" t="e">
        <f t="shared" si="310"/>
        <v>#N/A</v>
      </c>
      <c r="AS391" s="165" t="e">
        <f t="shared" si="311"/>
        <v>#N/A</v>
      </c>
      <c r="AT391" s="154" t="e">
        <f t="shared" si="312"/>
        <v>#N/A</v>
      </c>
      <c r="AU391" s="154" t="e">
        <f t="shared" si="313"/>
        <v>#N/A</v>
      </c>
      <c r="AV391" s="164" t="e">
        <f t="shared" si="314"/>
        <v>#N/A</v>
      </c>
      <c r="AW391" s="165" t="e">
        <f t="shared" si="315"/>
        <v>#N/A</v>
      </c>
      <c r="AX391" s="154" t="e">
        <f t="shared" si="316"/>
        <v>#N/A</v>
      </c>
      <c r="AY391" s="154" t="e">
        <f t="shared" si="317"/>
        <v>#N/A</v>
      </c>
      <c r="AZ391" s="164" t="e">
        <f t="shared" si="318"/>
        <v>#N/A</v>
      </c>
      <c r="BA391" s="165" t="e">
        <f t="shared" si="319"/>
        <v>#N/A</v>
      </c>
      <c r="BB391" s="154" t="e">
        <f t="shared" si="320"/>
        <v>#N/A</v>
      </c>
      <c r="BC391" s="155" t="e">
        <f t="shared" si="321"/>
        <v>#N/A</v>
      </c>
      <c r="BD391" s="153" t="e">
        <f t="shared" si="322"/>
        <v>#N/A</v>
      </c>
      <c r="BE391" s="154" t="e">
        <f t="shared" si="323"/>
        <v>#N/A</v>
      </c>
      <c r="BF391" s="164" t="e">
        <f t="shared" si="324"/>
        <v>#N/A</v>
      </c>
      <c r="BG391" s="165" t="e">
        <f t="shared" si="325"/>
        <v>#N/A</v>
      </c>
      <c r="BH391" s="154" t="e">
        <f t="shared" si="326"/>
        <v>#N/A</v>
      </c>
      <c r="BI391" s="154" t="e">
        <f t="shared" si="327"/>
        <v>#N/A</v>
      </c>
      <c r="BJ391" s="164" t="e">
        <f t="shared" si="328"/>
        <v>#N/A</v>
      </c>
      <c r="BK391" s="165" t="e">
        <f t="shared" si="329"/>
        <v>#N/A</v>
      </c>
      <c r="BL391" s="154" t="e">
        <f t="shared" si="330"/>
        <v>#N/A</v>
      </c>
      <c r="BM391" s="154" t="e">
        <f t="shared" si="331"/>
        <v>#N/A</v>
      </c>
      <c r="BN391" s="164" t="e">
        <f t="shared" si="332"/>
        <v>#N/A</v>
      </c>
      <c r="BO391" s="165" t="e">
        <f t="shared" si="333"/>
        <v>#N/A</v>
      </c>
      <c r="BP391" s="154" t="e">
        <f t="shared" si="334"/>
        <v>#N/A</v>
      </c>
      <c r="BQ391" s="155" t="e">
        <f t="shared" si="335"/>
        <v>#N/A</v>
      </c>
      <c r="BR391" s="153" t="e">
        <f t="shared" si="336"/>
        <v>#N/A</v>
      </c>
      <c r="BS391" s="154" t="e">
        <f t="shared" si="337"/>
        <v>#N/A</v>
      </c>
      <c r="BT391" s="164" t="e">
        <f t="shared" si="338"/>
        <v>#N/A</v>
      </c>
      <c r="BU391" s="165" t="e">
        <f t="shared" si="339"/>
        <v>#N/A</v>
      </c>
      <c r="BV391" s="154" t="e">
        <f t="shared" si="340"/>
        <v>#N/A</v>
      </c>
      <c r="BW391" s="154" t="e">
        <f t="shared" si="341"/>
        <v>#N/A</v>
      </c>
      <c r="BX391" s="164" t="e">
        <f t="shared" si="342"/>
        <v>#N/A</v>
      </c>
      <c r="BY391" s="165" t="e">
        <f t="shared" si="343"/>
        <v>#N/A</v>
      </c>
      <c r="BZ391" s="154" t="e">
        <f t="shared" si="344"/>
        <v>#N/A</v>
      </c>
      <c r="CA391" s="154" t="e">
        <f t="shared" si="345"/>
        <v>#N/A</v>
      </c>
      <c r="CB391" s="164" t="e">
        <f t="shared" si="346"/>
        <v>#N/A</v>
      </c>
      <c r="CC391" s="165" t="e">
        <f t="shared" si="347"/>
        <v>#N/A</v>
      </c>
      <c r="CD391" s="154" t="e">
        <f t="shared" si="348"/>
        <v>#N/A</v>
      </c>
      <c r="CE391" s="155" t="e">
        <f t="shared" si="349"/>
        <v>#N/A</v>
      </c>
    </row>
    <row r="392" spans="2:83" s="59" customFormat="1" hidden="1" x14ac:dyDescent="0.2">
      <c r="B392" s="59" t="e">
        <f t="shared" si="284"/>
        <v>#N/A</v>
      </c>
      <c r="C392" s="67" t="e">
        <f t="shared" si="282"/>
        <v>#N/A</v>
      </c>
      <c r="D392" s="67"/>
      <c r="E392" s="67" t="e">
        <f>IF(C392&lt;&gt;" ",$B$9, " ")</f>
        <v>#N/A</v>
      </c>
      <c r="F392" s="68" t="e">
        <f>IF(C392&lt;&gt;" ",((10.4394*(($C392^1.852)/(($B$59^1.852)*(VLOOKUP($B$17,'Hidden Data'!$A$4:$E$17,(IF($B$18="SCH 40",3,IF($B$18="SCH 80",4,5))))^4.8655))*$B$16))+IF($B$15&lt;2,0,(10.4394*((($C$19/100*$C392)^1.852)/(($B$59^1.852)*(VLOOKUP($B$20,'Hidden Data'!$A$4:$E$17,(IF($B$21="SCH 40",3,IF($B$21="SCH 80",4,5))))^4.8655))*$B$19)))+IF($B$15&lt;3,0,(10.4394*((($C$22/100*$C392)^1.852)/(($B$59^1.852)*(VLOOKUP($B$23,'Hidden Data'!$A$4:$E$17,(IF($B$24="SCH 40",3,IF($B$24="SCH 80",4,5))))^4.8655))*$B$22)))+K392+L392+M392+P392+Q392+R392+S392+T392)*(1+$B$42/100), " ")</f>
        <v>#N/A</v>
      </c>
      <c r="G392" s="68" t="e">
        <f t="shared" si="283"/>
        <v>#N/A</v>
      </c>
      <c r="H392" s="68"/>
      <c r="I392" s="68" t="e">
        <f t="shared" si="285"/>
        <v>#N/A</v>
      </c>
      <c r="J392" s="68" t="e">
        <f>IF(C392&lt;&gt;" ",IF($B$48="Spider Valve",($C392/448.83*(('Spider Valve Sizing'!$B$10^2*19.64*$B$60*SQRT($B$49))/'Spider Valve Sizing'!$B$25))^2/(2*$B$60^2*(PI()/4*('Spider Valve Sizing'!$B$10/12)^2)^2*32.2),0)," ")</f>
        <v>#N/A</v>
      </c>
      <c r="K392" s="68" t="e">
        <f>IF(C392&lt;&gt;" ",(IF($B$26="No",0,(10.4394*(((1/$B$27*$C392)^1.852)/(($B$59^1.852)*(VLOOKUP($B$29,'Hidden Data'!$A$4:$E$17,(IF($B$30="SCH 40",3,IF($B$30="SCH 80",4,5))))^4.8655))*($B$28/3)))))," ")</f>
        <v>#N/A</v>
      </c>
      <c r="L392" s="67" t="e">
        <f t="shared" si="286"/>
        <v>#N/A</v>
      </c>
      <c r="M392" s="67" t="e">
        <f t="shared" si="287"/>
        <v>#N/A</v>
      </c>
      <c r="N392" s="69">
        <f>IF($B$48="Low Pressure Pipe",(IF($C392&lt;&gt;" ",($B$50*$AC$564)," ")),IF($B$48="Spider Valve",(IF($C392&lt;&gt;" ",(($B$60*(PI()/4*'Spider Valve Sizing'!$B$10^2)/144*SQRT(2*32.2*$B$49))*448.83)/(('Spider Valve Sizing'!$B$10^2*19.64*$B$60*SQRT($B$49))/'Spider Valve Sizing'!$B$25)," ")),IF(AND(OR($B$48="Non-Pressurized",$B$48="force main")=TRUE,$C$49="yes"),$F$49,NA())))</f>
        <v>30</v>
      </c>
      <c r="O392" s="68" t="e">
        <f t="shared" si="288"/>
        <v>#N/A</v>
      </c>
      <c r="P392" s="68" t="e">
        <f>IF($C392&lt;&gt;" ",IF($A$34="",0,(10.4394*((($C392*$D$34/100)^1.852)/(($B$59^1.852)*(VLOOKUP($B$34,'Hidden Data'!$A$4:$E$17,(IF($B$18="SCH 40",3,IF($B$18="SCH 80",4,5))))^4.8655))*'Hidden Data'!$E$118)))," ")</f>
        <v>#N/A</v>
      </c>
      <c r="Q392" s="68" t="e">
        <f>IF($C392&lt;&gt;" ",IF($A$35="",0,(10.4394*((($C392*$D$35/100)^1.852)/(($B$59^1.852)*(VLOOKUP($B$35,'Hidden Data'!$A$4:$E$17,(IF($B$18="SCH 40",3,IF($B$18="SCH 80",4,5))))^4.8655))*'Hidden Data'!$E$119)))," ")</f>
        <v>#N/A</v>
      </c>
      <c r="R392" s="68" t="e">
        <f>IF($C392&lt;&gt;" ",IF($A$36="",0,(10.4394*((($C392*$D$36/100)^1.852)/(($B$59^1.852)*(VLOOKUP($B$36,'Hidden Data'!$A$4:$E$17,(IF($B$18="SCH 40",3,IF($B$18="SCH 80",4,5))))^4.8655))*'Hidden Data'!$E$120)))," ")</f>
        <v>#N/A</v>
      </c>
      <c r="S392" s="68" t="e">
        <f>IF($C392&lt;&gt;" ",IF($A$37="",0,(10.4394*((($C392*$D$37/100)^1.852)/(($B$59^1.852)*(VLOOKUP($B$37,'Hidden Data'!$A$4:$E$17,(IF($B$18="SCH 40",3,IF($B$18="SCH 80",4,5))))^4.8655))*'Hidden Data'!$E$121)))," ")</f>
        <v>#N/A</v>
      </c>
      <c r="T392" s="68" t="e">
        <f>IF($C392&lt;&gt;" ",IF($A$38="",0,(10.4394*((($C392*$D$38/100)^1.852)/(($B$59^1.852)*(VLOOKUP($B$38,'Hidden Data'!$A$4:$E$17,(IF($B$18="SCH 40",3,IF($B$18="SCH 80",4,5))))^4.8655))*'Hidden Data'!$E$122)))," ")</f>
        <v>#N/A</v>
      </c>
      <c r="U392" s="67" t="e">
        <f t="shared" si="289"/>
        <v>#N/A</v>
      </c>
      <c r="V392" s="175" t="e">
        <f t="shared" si="290"/>
        <v>#N/A</v>
      </c>
      <c r="W392" s="175" t="e">
        <f t="shared" si="291"/>
        <v>#N/A</v>
      </c>
      <c r="Z392" s="141" t="e">
        <f t="shared" si="292"/>
        <v>#N/A</v>
      </c>
      <c r="AA392" s="141" t="e">
        <f t="shared" si="293"/>
        <v>#N/A</v>
      </c>
      <c r="AB392" s="153" t="e">
        <f t="shared" si="294"/>
        <v>#N/A</v>
      </c>
      <c r="AC392" s="154" t="e">
        <f t="shared" si="295"/>
        <v>#N/A</v>
      </c>
      <c r="AD392" s="164" t="e">
        <f t="shared" si="296"/>
        <v>#N/A</v>
      </c>
      <c r="AE392" s="165" t="e">
        <f t="shared" si="297"/>
        <v>#N/A</v>
      </c>
      <c r="AF392" s="154" t="e">
        <f t="shared" si="298"/>
        <v>#N/A</v>
      </c>
      <c r="AG392" s="154" t="e">
        <f t="shared" si="299"/>
        <v>#N/A</v>
      </c>
      <c r="AH392" s="164" t="e">
        <f t="shared" si="300"/>
        <v>#N/A</v>
      </c>
      <c r="AI392" s="165" t="e">
        <f t="shared" si="301"/>
        <v>#N/A</v>
      </c>
      <c r="AJ392" s="154" t="e">
        <f t="shared" si="302"/>
        <v>#N/A</v>
      </c>
      <c r="AK392" s="154" t="e">
        <f t="shared" si="303"/>
        <v>#N/A</v>
      </c>
      <c r="AL392" s="164" t="e">
        <f t="shared" si="304"/>
        <v>#N/A</v>
      </c>
      <c r="AM392" s="165" t="e">
        <f t="shared" si="305"/>
        <v>#N/A</v>
      </c>
      <c r="AN392" s="154" t="e">
        <f t="shared" si="306"/>
        <v>#N/A</v>
      </c>
      <c r="AO392" s="155" t="e">
        <f t="shared" si="307"/>
        <v>#N/A</v>
      </c>
      <c r="AP392" s="153" t="e">
        <f t="shared" si="308"/>
        <v>#N/A</v>
      </c>
      <c r="AQ392" s="154" t="e">
        <f t="shared" si="309"/>
        <v>#N/A</v>
      </c>
      <c r="AR392" s="164" t="e">
        <f t="shared" si="310"/>
        <v>#N/A</v>
      </c>
      <c r="AS392" s="165" t="e">
        <f t="shared" si="311"/>
        <v>#N/A</v>
      </c>
      <c r="AT392" s="154" t="e">
        <f t="shared" si="312"/>
        <v>#N/A</v>
      </c>
      <c r="AU392" s="154" t="e">
        <f t="shared" si="313"/>
        <v>#N/A</v>
      </c>
      <c r="AV392" s="164" t="e">
        <f t="shared" si="314"/>
        <v>#N/A</v>
      </c>
      <c r="AW392" s="165" t="e">
        <f t="shared" si="315"/>
        <v>#N/A</v>
      </c>
      <c r="AX392" s="154" t="e">
        <f t="shared" si="316"/>
        <v>#N/A</v>
      </c>
      <c r="AY392" s="154" t="e">
        <f t="shared" si="317"/>
        <v>#N/A</v>
      </c>
      <c r="AZ392" s="164" t="e">
        <f t="shared" si="318"/>
        <v>#N/A</v>
      </c>
      <c r="BA392" s="165" t="e">
        <f t="shared" si="319"/>
        <v>#N/A</v>
      </c>
      <c r="BB392" s="154" t="e">
        <f t="shared" si="320"/>
        <v>#N/A</v>
      </c>
      <c r="BC392" s="155" t="e">
        <f t="shared" si="321"/>
        <v>#N/A</v>
      </c>
      <c r="BD392" s="153" t="e">
        <f t="shared" si="322"/>
        <v>#N/A</v>
      </c>
      <c r="BE392" s="154" t="e">
        <f t="shared" si="323"/>
        <v>#N/A</v>
      </c>
      <c r="BF392" s="164" t="e">
        <f t="shared" si="324"/>
        <v>#N/A</v>
      </c>
      <c r="BG392" s="165" t="e">
        <f t="shared" si="325"/>
        <v>#N/A</v>
      </c>
      <c r="BH392" s="154" t="e">
        <f t="shared" si="326"/>
        <v>#N/A</v>
      </c>
      <c r="BI392" s="154" t="e">
        <f t="shared" si="327"/>
        <v>#N/A</v>
      </c>
      <c r="BJ392" s="164" t="e">
        <f t="shared" si="328"/>
        <v>#N/A</v>
      </c>
      <c r="BK392" s="165" t="e">
        <f t="shared" si="329"/>
        <v>#N/A</v>
      </c>
      <c r="BL392" s="154" t="e">
        <f t="shared" si="330"/>
        <v>#N/A</v>
      </c>
      <c r="BM392" s="154" t="e">
        <f t="shared" si="331"/>
        <v>#N/A</v>
      </c>
      <c r="BN392" s="164" t="e">
        <f t="shared" si="332"/>
        <v>#N/A</v>
      </c>
      <c r="BO392" s="165" t="e">
        <f t="shared" si="333"/>
        <v>#N/A</v>
      </c>
      <c r="BP392" s="154" t="e">
        <f t="shared" si="334"/>
        <v>#N/A</v>
      </c>
      <c r="BQ392" s="155" t="e">
        <f t="shared" si="335"/>
        <v>#N/A</v>
      </c>
      <c r="BR392" s="153" t="e">
        <f t="shared" si="336"/>
        <v>#N/A</v>
      </c>
      <c r="BS392" s="154" t="e">
        <f t="shared" si="337"/>
        <v>#N/A</v>
      </c>
      <c r="BT392" s="164" t="e">
        <f t="shared" si="338"/>
        <v>#N/A</v>
      </c>
      <c r="BU392" s="165" t="e">
        <f t="shared" si="339"/>
        <v>#N/A</v>
      </c>
      <c r="BV392" s="154" t="e">
        <f t="shared" si="340"/>
        <v>#N/A</v>
      </c>
      <c r="BW392" s="154" t="e">
        <f t="shared" si="341"/>
        <v>#N/A</v>
      </c>
      <c r="BX392" s="164" t="e">
        <f t="shared" si="342"/>
        <v>#N/A</v>
      </c>
      <c r="BY392" s="165" t="e">
        <f t="shared" si="343"/>
        <v>#N/A</v>
      </c>
      <c r="BZ392" s="154" t="e">
        <f t="shared" si="344"/>
        <v>#N/A</v>
      </c>
      <c r="CA392" s="154" t="e">
        <f t="shared" si="345"/>
        <v>#N/A</v>
      </c>
      <c r="CB392" s="164" t="e">
        <f t="shared" si="346"/>
        <v>#N/A</v>
      </c>
      <c r="CC392" s="165" t="e">
        <f t="shared" si="347"/>
        <v>#N/A</v>
      </c>
      <c r="CD392" s="154" t="e">
        <f t="shared" si="348"/>
        <v>#N/A</v>
      </c>
      <c r="CE392" s="155" t="e">
        <f t="shared" si="349"/>
        <v>#N/A</v>
      </c>
    </row>
    <row r="393" spans="2:83" s="59" customFormat="1" hidden="1" x14ac:dyDescent="0.2">
      <c r="B393" s="59" t="e">
        <f t="shared" si="284"/>
        <v>#N/A</v>
      </c>
      <c r="C393" s="67" t="e">
        <f t="shared" si="282"/>
        <v>#N/A</v>
      </c>
      <c r="D393" s="67"/>
      <c r="E393" s="67" t="e">
        <f>IF(C393&lt;&gt;" ",$B$9, " ")</f>
        <v>#N/A</v>
      </c>
      <c r="F393" s="68" t="e">
        <f>IF(C393&lt;&gt;" ",((10.4394*(($C393^1.852)/(($B$59^1.852)*(VLOOKUP($B$17,'Hidden Data'!$A$4:$E$17,(IF($B$18="SCH 40",3,IF($B$18="SCH 80",4,5))))^4.8655))*$B$16))+IF($B$15&lt;2,0,(10.4394*((($C$19/100*$C393)^1.852)/(($B$59^1.852)*(VLOOKUP($B$20,'Hidden Data'!$A$4:$E$17,(IF($B$21="SCH 40",3,IF($B$21="SCH 80",4,5))))^4.8655))*$B$19)))+IF($B$15&lt;3,0,(10.4394*((($C$22/100*$C393)^1.852)/(($B$59^1.852)*(VLOOKUP($B$23,'Hidden Data'!$A$4:$E$17,(IF($B$24="SCH 40",3,IF($B$24="SCH 80",4,5))))^4.8655))*$B$22)))+K393+L393+M393+P393+Q393+R393+S393+T393)*(1+$B$42/100), " ")</f>
        <v>#N/A</v>
      </c>
      <c r="G393" s="68" t="e">
        <f t="shared" si="283"/>
        <v>#N/A</v>
      </c>
      <c r="H393" s="68"/>
      <c r="I393" s="68" t="e">
        <f t="shared" si="285"/>
        <v>#N/A</v>
      </c>
      <c r="J393" s="68" t="e">
        <f>IF(C393&lt;&gt;" ",IF($B$48="Spider Valve",($C393/448.83*(('Spider Valve Sizing'!$B$10^2*19.64*$B$60*SQRT($B$49))/'Spider Valve Sizing'!$B$25))^2/(2*$B$60^2*(PI()/4*('Spider Valve Sizing'!$B$10/12)^2)^2*32.2),0)," ")</f>
        <v>#N/A</v>
      </c>
      <c r="K393" s="68" t="e">
        <f>IF(C393&lt;&gt;" ",(IF($B$26="No",0,(10.4394*(((1/$B$27*$C393)^1.852)/(($B$59^1.852)*(VLOOKUP($B$29,'Hidden Data'!$A$4:$E$17,(IF($B$30="SCH 40",3,IF($B$30="SCH 80",4,5))))^4.8655))*($B$28/3)))))," ")</f>
        <v>#N/A</v>
      </c>
      <c r="L393" s="67" t="e">
        <f t="shared" si="286"/>
        <v>#N/A</v>
      </c>
      <c r="M393" s="67" t="e">
        <f t="shared" si="287"/>
        <v>#N/A</v>
      </c>
      <c r="N393" s="69">
        <f>IF($B$48="Low Pressure Pipe",(IF($C393&lt;&gt;" ",($B$50*$AC$564)," ")),IF($B$48="Spider Valve",(IF($C393&lt;&gt;" ",(($B$60*(PI()/4*'Spider Valve Sizing'!$B$10^2)/144*SQRT(2*32.2*$B$49))*448.83)/(('Spider Valve Sizing'!$B$10^2*19.64*$B$60*SQRT($B$49))/'Spider Valve Sizing'!$B$25)," ")),IF(AND(OR($B$48="Non-Pressurized",$B$48="force main")=TRUE,$C$49="yes"),$F$49,NA())))</f>
        <v>30</v>
      </c>
      <c r="O393" s="68" t="e">
        <f t="shared" si="288"/>
        <v>#N/A</v>
      </c>
      <c r="P393" s="68" t="e">
        <f>IF($C393&lt;&gt;" ",IF($A$34="",0,(10.4394*((($C393*$D$34/100)^1.852)/(($B$59^1.852)*(VLOOKUP($B$34,'Hidden Data'!$A$4:$E$17,(IF($B$18="SCH 40",3,IF($B$18="SCH 80",4,5))))^4.8655))*'Hidden Data'!$E$118)))," ")</f>
        <v>#N/A</v>
      </c>
      <c r="Q393" s="68" t="e">
        <f>IF($C393&lt;&gt;" ",IF($A$35="",0,(10.4394*((($C393*$D$35/100)^1.852)/(($B$59^1.852)*(VLOOKUP($B$35,'Hidden Data'!$A$4:$E$17,(IF($B$18="SCH 40",3,IF($B$18="SCH 80",4,5))))^4.8655))*'Hidden Data'!$E$119)))," ")</f>
        <v>#N/A</v>
      </c>
      <c r="R393" s="68" t="e">
        <f>IF($C393&lt;&gt;" ",IF($A$36="",0,(10.4394*((($C393*$D$36/100)^1.852)/(($B$59^1.852)*(VLOOKUP($B$36,'Hidden Data'!$A$4:$E$17,(IF($B$18="SCH 40",3,IF($B$18="SCH 80",4,5))))^4.8655))*'Hidden Data'!$E$120)))," ")</f>
        <v>#N/A</v>
      </c>
      <c r="S393" s="68" t="e">
        <f>IF($C393&lt;&gt;" ",IF($A$37="",0,(10.4394*((($C393*$D$37/100)^1.852)/(($B$59^1.852)*(VLOOKUP($B$37,'Hidden Data'!$A$4:$E$17,(IF($B$18="SCH 40",3,IF($B$18="SCH 80",4,5))))^4.8655))*'Hidden Data'!$E$121)))," ")</f>
        <v>#N/A</v>
      </c>
      <c r="T393" s="68" t="e">
        <f>IF($C393&lt;&gt;" ",IF($A$38="",0,(10.4394*((($C393*$D$38/100)^1.852)/(($B$59^1.852)*(VLOOKUP($B$38,'Hidden Data'!$A$4:$E$17,(IF($B$18="SCH 40",3,IF($B$18="SCH 80",4,5))))^4.8655))*'Hidden Data'!$E$122)))," ")</f>
        <v>#N/A</v>
      </c>
      <c r="U393" s="67" t="e">
        <f t="shared" si="289"/>
        <v>#N/A</v>
      </c>
      <c r="V393" s="175" t="e">
        <f t="shared" si="290"/>
        <v>#N/A</v>
      </c>
      <c r="W393" s="175" t="e">
        <f t="shared" si="291"/>
        <v>#N/A</v>
      </c>
      <c r="Z393" s="141" t="e">
        <f t="shared" si="292"/>
        <v>#N/A</v>
      </c>
      <c r="AA393" s="141" t="e">
        <f t="shared" si="293"/>
        <v>#N/A</v>
      </c>
      <c r="AB393" s="153" t="e">
        <f t="shared" si="294"/>
        <v>#N/A</v>
      </c>
      <c r="AC393" s="154" t="e">
        <f t="shared" si="295"/>
        <v>#N/A</v>
      </c>
      <c r="AD393" s="164" t="e">
        <f t="shared" si="296"/>
        <v>#N/A</v>
      </c>
      <c r="AE393" s="165" t="e">
        <f t="shared" si="297"/>
        <v>#N/A</v>
      </c>
      <c r="AF393" s="154" t="e">
        <f t="shared" si="298"/>
        <v>#N/A</v>
      </c>
      <c r="AG393" s="154" t="e">
        <f t="shared" si="299"/>
        <v>#N/A</v>
      </c>
      <c r="AH393" s="164" t="e">
        <f t="shared" si="300"/>
        <v>#N/A</v>
      </c>
      <c r="AI393" s="165" t="e">
        <f t="shared" si="301"/>
        <v>#N/A</v>
      </c>
      <c r="AJ393" s="154" t="e">
        <f t="shared" si="302"/>
        <v>#N/A</v>
      </c>
      <c r="AK393" s="154" t="e">
        <f t="shared" si="303"/>
        <v>#N/A</v>
      </c>
      <c r="AL393" s="164" t="e">
        <f t="shared" si="304"/>
        <v>#N/A</v>
      </c>
      <c r="AM393" s="165" t="e">
        <f t="shared" si="305"/>
        <v>#N/A</v>
      </c>
      <c r="AN393" s="154" t="e">
        <f t="shared" si="306"/>
        <v>#N/A</v>
      </c>
      <c r="AO393" s="155" t="e">
        <f t="shared" si="307"/>
        <v>#N/A</v>
      </c>
      <c r="AP393" s="153" t="e">
        <f t="shared" si="308"/>
        <v>#N/A</v>
      </c>
      <c r="AQ393" s="154" t="e">
        <f t="shared" si="309"/>
        <v>#N/A</v>
      </c>
      <c r="AR393" s="164" t="e">
        <f t="shared" si="310"/>
        <v>#N/A</v>
      </c>
      <c r="AS393" s="165" t="e">
        <f t="shared" si="311"/>
        <v>#N/A</v>
      </c>
      <c r="AT393" s="154" t="e">
        <f t="shared" si="312"/>
        <v>#N/A</v>
      </c>
      <c r="AU393" s="154" t="e">
        <f t="shared" si="313"/>
        <v>#N/A</v>
      </c>
      <c r="AV393" s="164" t="e">
        <f t="shared" si="314"/>
        <v>#N/A</v>
      </c>
      <c r="AW393" s="165" t="e">
        <f t="shared" si="315"/>
        <v>#N/A</v>
      </c>
      <c r="AX393" s="154" t="e">
        <f t="shared" si="316"/>
        <v>#N/A</v>
      </c>
      <c r="AY393" s="154" t="e">
        <f t="shared" si="317"/>
        <v>#N/A</v>
      </c>
      <c r="AZ393" s="164" t="e">
        <f t="shared" si="318"/>
        <v>#N/A</v>
      </c>
      <c r="BA393" s="165" t="e">
        <f t="shared" si="319"/>
        <v>#N/A</v>
      </c>
      <c r="BB393" s="154" t="e">
        <f t="shared" si="320"/>
        <v>#N/A</v>
      </c>
      <c r="BC393" s="155" t="e">
        <f t="shared" si="321"/>
        <v>#N/A</v>
      </c>
      <c r="BD393" s="153" t="e">
        <f t="shared" si="322"/>
        <v>#N/A</v>
      </c>
      <c r="BE393" s="154" t="e">
        <f t="shared" si="323"/>
        <v>#N/A</v>
      </c>
      <c r="BF393" s="164" t="e">
        <f t="shared" si="324"/>
        <v>#N/A</v>
      </c>
      <c r="BG393" s="165" t="e">
        <f t="shared" si="325"/>
        <v>#N/A</v>
      </c>
      <c r="BH393" s="154" t="e">
        <f t="shared" si="326"/>
        <v>#N/A</v>
      </c>
      <c r="BI393" s="154" t="e">
        <f t="shared" si="327"/>
        <v>#N/A</v>
      </c>
      <c r="BJ393" s="164" t="e">
        <f t="shared" si="328"/>
        <v>#N/A</v>
      </c>
      <c r="BK393" s="165" t="e">
        <f t="shared" si="329"/>
        <v>#N/A</v>
      </c>
      <c r="BL393" s="154" t="e">
        <f t="shared" si="330"/>
        <v>#N/A</v>
      </c>
      <c r="BM393" s="154" t="e">
        <f t="shared" si="331"/>
        <v>#N/A</v>
      </c>
      <c r="BN393" s="164" t="e">
        <f t="shared" si="332"/>
        <v>#N/A</v>
      </c>
      <c r="BO393" s="165" t="e">
        <f t="shared" si="333"/>
        <v>#N/A</v>
      </c>
      <c r="BP393" s="154" t="e">
        <f t="shared" si="334"/>
        <v>#N/A</v>
      </c>
      <c r="BQ393" s="155" t="e">
        <f t="shared" si="335"/>
        <v>#N/A</v>
      </c>
      <c r="BR393" s="153" t="e">
        <f t="shared" si="336"/>
        <v>#N/A</v>
      </c>
      <c r="BS393" s="154" t="e">
        <f t="shared" si="337"/>
        <v>#N/A</v>
      </c>
      <c r="BT393" s="164" t="e">
        <f t="shared" si="338"/>
        <v>#N/A</v>
      </c>
      <c r="BU393" s="165" t="e">
        <f t="shared" si="339"/>
        <v>#N/A</v>
      </c>
      <c r="BV393" s="154" t="e">
        <f t="shared" si="340"/>
        <v>#N/A</v>
      </c>
      <c r="BW393" s="154" t="e">
        <f t="shared" si="341"/>
        <v>#N/A</v>
      </c>
      <c r="BX393" s="164" t="e">
        <f t="shared" si="342"/>
        <v>#N/A</v>
      </c>
      <c r="BY393" s="165" t="e">
        <f t="shared" si="343"/>
        <v>#N/A</v>
      </c>
      <c r="BZ393" s="154" t="e">
        <f t="shared" si="344"/>
        <v>#N/A</v>
      </c>
      <c r="CA393" s="154" t="e">
        <f t="shared" si="345"/>
        <v>#N/A</v>
      </c>
      <c r="CB393" s="164" t="e">
        <f t="shared" si="346"/>
        <v>#N/A</v>
      </c>
      <c r="CC393" s="165" t="e">
        <f t="shared" si="347"/>
        <v>#N/A</v>
      </c>
      <c r="CD393" s="154" t="e">
        <f t="shared" si="348"/>
        <v>#N/A</v>
      </c>
      <c r="CE393" s="155" t="e">
        <f t="shared" si="349"/>
        <v>#N/A</v>
      </c>
    </row>
    <row r="394" spans="2:83" s="59" customFormat="1" hidden="1" x14ac:dyDescent="0.2">
      <c r="B394" s="59" t="e">
        <f t="shared" si="284"/>
        <v>#N/A</v>
      </c>
      <c r="C394" s="67" t="e">
        <f t="shared" ref="C394:C457" si="350">IF(C393&gt;=$P$51,NA(), C393+5)</f>
        <v>#N/A</v>
      </c>
      <c r="D394" s="67"/>
      <c r="E394" s="67" t="e">
        <f>IF(C394&lt;&gt;" ",$B$9, " ")</f>
        <v>#N/A</v>
      </c>
      <c r="F394" s="68" t="e">
        <f>IF(C394&lt;&gt;" ",((10.4394*(($C394^1.852)/(($B$59^1.852)*(VLOOKUP($B$17,'Hidden Data'!$A$4:$E$17,(IF($B$18="SCH 40",3,IF($B$18="SCH 80",4,5))))^4.8655))*$B$16))+IF($B$15&lt;2,0,(10.4394*((($C$19/100*$C394)^1.852)/(($B$59^1.852)*(VLOOKUP($B$20,'Hidden Data'!$A$4:$E$17,(IF($B$21="SCH 40",3,IF($B$21="SCH 80",4,5))))^4.8655))*$B$19)))+IF($B$15&lt;3,0,(10.4394*((($C$22/100*$C394)^1.852)/(($B$59^1.852)*(VLOOKUP($B$23,'Hidden Data'!$A$4:$E$17,(IF($B$24="SCH 40",3,IF($B$24="SCH 80",4,5))))^4.8655))*$B$22)))+K394+L394+M394+P394+Q394+R394+S394+T394)*(1+$B$42/100), " ")</f>
        <v>#N/A</v>
      </c>
      <c r="G394" s="68" t="e">
        <f t="shared" ref="G394:G457" si="351">IF(C394&lt;&gt;" ",E394+F394, " ")</f>
        <v>#N/A</v>
      </c>
      <c r="H394" s="68"/>
      <c r="I394" s="68" t="e">
        <f t="shared" si="285"/>
        <v>#N/A</v>
      </c>
      <c r="J394" s="68" t="e">
        <f>IF(C394&lt;&gt;" ",IF($B$48="Spider Valve",($C394/448.83*(('Spider Valve Sizing'!$B$10^2*19.64*$B$60*SQRT($B$49))/'Spider Valve Sizing'!$B$25))^2/(2*$B$60^2*(PI()/4*('Spider Valve Sizing'!$B$10/12)^2)^2*32.2),0)," ")</f>
        <v>#N/A</v>
      </c>
      <c r="K394" s="68" t="e">
        <f>IF(C394&lt;&gt;" ",(IF($B$26="No",0,(10.4394*(((1/$B$27*$C394)^1.852)/(($B$59^1.852)*(VLOOKUP($B$29,'Hidden Data'!$A$4:$E$17,(IF($B$30="SCH 40",3,IF($B$30="SCH 80",4,5))))^4.8655))*($B$28/3)))))," ")</f>
        <v>#N/A</v>
      </c>
      <c r="L394" s="67" t="e">
        <f t="shared" si="286"/>
        <v>#N/A</v>
      </c>
      <c r="M394" s="67" t="e">
        <f t="shared" si="287"/>
        <v>#N/A</v>
      </c>
      <c r="N394" s="69">
        <f>IF($B$48="Low Pressure Pipe",(IF($C394&lt;&gt;" ",($B$50*$AC$564)," ")),IF($B$48="Spider Valve",(IF($C394&lt;&gt;" ",(($B$60*(PI()/4*'Spider Valve Sizing'!$B$10^2)/144*SQRT(2*32.2*$B$49))*448.83)/(('Spider Valve Sizing'!$B$10^2*19.64*$B$60*SQRT($B$49))/'Spider Valve Sizing'!$B$25)," ")),IF(AND(OR($B$48="Non-Pressurized",$B$48="force main")=TRUE,$C$49="yes"),$F$49,NA())))</f>
        <v>30</v>
      </c>
      <c r="O394" s="68" t="e">
        <f t="shared" si="288"/>
        <v>#N/A</v>
      </c>
      <c r="P394" s="68" t="e">
        <f>IF($C394&lt;&gt;" ",IF($A$34="",0,(10.4394*((($C394*$D$34/100)^1.852)/(($B$59^1.852)*(VLOOKUP($B$34,'Hidden Data'!$A$4:$E$17,(IF($B$18="SCH 40",3,IF($B$18="SCH 80",4,5))))^4.8655))*'Hidden Data'!$E$118)))," ")</f>
        <v>#N/A</v>
      </c>
      <c r="Q394" s="68" t="e">
        <f>IF($C394&lt;&gt;" ",IF($A$35="",0,(10.4394*((($C394*$D$35/100)^1.852)/(($B$59^1.852)*(VLOOKUP($B$35,'Hidden Data'!$A$4:$E$17,(IF($B$18="SCH 40",3,IF($B$18="SCH 80",4,5))))^4.8655))*'Hidden Data'!$E$119)))," ")</f>
        <v>#N/A</v>
      </c>
      <c r="R394" s="68" t="e">
        <f>IF($C394&lt;&gt;" ",IF($A$36="",0,(10.4394*((($C394*$D$36/100)^1.852)/(($B$59^1.852)*(VLOOKUP($B$36,'Hidden Data'!$A$4:$E$17,(IF($B$18="SCH 40",3,IF($B$18="SCH 80",4,5))))^4.8655))*'Hidden Data'!$E$120)))," ")</f>
        <v>#N/A</v>
      </c>
      <c r="S394" s="68" t="e">
        <f>IF($C394&lt;&gt;" ",IF($A$37="",0,(10.4394*((($C394*$D$37/100)^1.852)/(($B$59^1.852)*(VLOOKUP($B$37,'Hidden Data'!$A$4:$E$17,(IF($B$18="SCH 40",3,IF($B$18="SCH 80",4,5))))^4.8655))*'Hidden Data'!$E$121)))," ")</f>
        <v>#N/A</v>
      </c>
      <c r="T394" s="68" t="e">
        <f>IF($C394&lt;&gt;" ",IF($A$38="",0,(10.4394*((($C394*$D$38/100)^1.852)/(($B$59^1.852)*(VLOOKUP($B$38,'Hidden Data'!$A$4:$E$17,(IF($B$18="SCH 40",3,IF($B$18="SCH 80",4,5))))^4.8655))*'Hidden Data'!$E$122)))," ")</f>
        <v>#N/A</v>
      </c>
      <c r="U394" s="67" t="e">
        <f t="shared" si="289"/>
        <v>#N/A</v>
      </c>
      <c r="V394" s="175" t="e">
        <f t="shared" si="290"/>
        <v>#N/A</v>
      </c>
      <c r="W394" s="175" t="e">
        <f t="shared" si="291"/>
        <v>#N/A</v>
      </c>
      <c r="Z394" s="141" t="e">
        <f t="shared" si="292"/>
        <v>#N/A</v>
      </c>
      <c r="AA394" s="141" t="e">
        <f t="shared" si="293"/>
        <v>#N/A</v>
      </c>
      <c r="AB394" s="153" t="e">
        <f t="shared" si="294"/>
        <v>#N/A</v>
      </c>
      <c r="AC394" s="154" t="e">
        <f t="shared" si="295"/>
        <v>#N/A</v>
      </c>
      <c r="AD394" s="164" t="e">
        <f t="shared" si="296"/>
        <v>#N/A</v>
      </c>
      <c r="AE394" s="165" t="e">
        <f t="shared" si="297"/>
        <v>#N/A</v>
      </c>
      <c r="AF394" s="154" t="e">
        <f t="shared" si="298"/>
        <v>#N/A</v>
      </c>
      <c r="AG394" s="154" t="e">
        <f t="shared" si="299"/>
        <v>#N/A</v>
      </c>
      <c r="AH394" s="164" t="e">
        <f t="shared" si="300"/>
        <v>#N/A</v>
      </c>
      <c r="AI394" s="165" t="e">
        <f t="shared" si="301"/>
        <v>#N/A</v>
      </c>
      <c r="AJ394" s="154" t="e">
        <f t="shared" si="302"/>
        <v>#N/A</v>
      </c>
      <c r="AK394" s="154" t="e">
        <f t="shared" si="303"/>
        <v>#N/A</v>
      </c>
      <c r="AL394" s="164" t="e">
        <f t="shared" si="304"/>
        <v>#N/A</v>
      </c>
      <c r="AM394" s="165" t="e">
        <f t="shared" si="305"/>
        <v>#N/A</v>
      </c>
      <c r="AN394" s="154" t="e">
        <f t="shared" si="306"/>
        <v>#N/A</v>
      </c>
      <c r="AO394" s="155" t="e">
        <f t="shared" si="307"/>
        <v>#N/A</v>
      </c>
      <c r="AP394" s="153" t="e">
        <f t="shared" si="308"/>
        <v>#N/A</v>
      </c>
      <c r="AQ394" s="154" t="e">
        <f t="shared" si="309"/>
        <v>#N/A</v>
      </c>
      <c r="AR394" s="164" t="e">
        <f t="shared" si="310"/>
        <v>#N/A</v>
      </c>
      <c r="AS394" s="165" t="e">
        <f t="shared" si="311"/>
        <v>#N/A</v>
      </c>
      <c r="AT394" s="154" t="e">
        <f t="shared" si="312"/>
        <v>#N/A</v>
      </c>
      <c r="AU394" s="154" t="e">
        <f t="shared" si="313"/>
        <v>#N/A</v>
      </c>
      <c r="AV394" s="164" t="e">
        <f t="shared" si="314"/>
        <v>#N/A</v>
      </c>
      <c r="AW394" s="165" t="e">
        <f t="shared" si="315"/>
        <v>#N/A</v>
      </c>
      <c r="AX394" s="154" t="e">
        <f t="shared" si="316"/>
        <v>#N/A</v>
      </c>
      <c r="AY394" s="154" t="e">
        <f t="shared" si="317"/>
        <v>#N/A</v>
      </c>
      <c r="AZ394" s="164" t="e">
        <f t="shared" si="318"/>
        <v>#N/A</v>
      </c>
      <c r="BA394" s="165" t="e">
        <f t="shared" si="319"/>
        <v>#N/A</v>
      </c>
      <c r="BB394" s="154" t="e">
        <f t="shared" si="320"/>
        <v>#N/A</v>
      </c>
      <c r="BC394" s="155" t="e">
        <f t="shared" si="321"/>
        <v>#N/A</v>
      </c>
      <c r="BD394" s="153" t="e">
        <f t="shared" si="322"/>
        <v>#N/A</v>
      </c>
      <c r="BE394" s="154" t="e">
        <f t="shared" si="323"/>
        <v>#N/A</v>
      </c>
      <c r="BF394" s="164" t="e">
        <f t="shared" si="324"/>
        <v>#N/A</v>
      </c>
      <c r="BG394" s="165" t="e">
        <f t="shared" si="325"/>
        <v>#N/A</v>
      </c>
      <c r="BH394" s="154" t="e">
        <f t="shared" si="326"/>
        <v>#N/A</v>
      </c>
      <c r="BI394" s="154" t="e">
        <f t="shared" si="327"/>
        <v>#N/A</v>
      </c>
      <c r="BJ394" s="164" t="e">
        <f t="shared" si="328"/>
        <v>#N/A</v>
      </c>
      <c r="BK394" s="165" t="e">
        <f t="shared" si="329"/>
        <v>#N/A</v>
      </c>
      <c r="BL394" s="154" t="e">
        <f t="shared" si="330"/>
        <v>#N/A</v>
      </c>
      <c r="BM394" s="154" t="e">
        <f t="shared" si="331"/>
        <v>#N/A</v>
      </c>
      <c r="BN394" s="164" t="e">
        <f t="shared" si="332"/>
        <v>#N/A</v>
      </c>
      <c r="BO394" s="165" t="e">
        <f t="shared" si="333"/>
        <v>#N/A</v>
      </c>
      <c r="BP394" s="154" t="e">
        <f t="shared" si="334"/>
        <v>#N/A</v>
      </c>
      <c r="BQ394" s="155" t="e">
        <f t="shared" si="335"/>
        <v>#N/A</v>
      </c>
      <c r="BR394" s="153" t="e">
        <f t="shared" si="336"/>
        <v>#N/A</v>
      </c>
      <c r="BS394" s="154" t="e">
        <f t="shared" si="337"/>
        <v>#N/A</v>
      </c>
      <c r="BT394" s="164" t="e">
        <f t="shared" si="338"/>
        <v>#N/A</v>
      </c>
      <c r="BU394" s="165" t="e">
        <f t="shared" si="339"/>
        <v>#N/A</v>
      </c>
      <c r="BV394" s="154" t="e">
        <f t="shared" si="340"/>
        <v>#N/A</v>
      </c>
      <c r="BW394" s="154" t="e">
        <f t="shared" si="341"/>
        <v>#N/A</v>
      </c>
      <c r="BX394" s="164" t="e">
        <f t="shared" si="342"/>
        <v>#N/A</v>
      </c>
      <c r="BY394" s="165" t="e">
        <f t="shared" si="343"/>
        <v>#N/A</v>
      </c>
      <c r="BZ394" s="154" t="e">
        <f t="shared" si="344"/>
        <v>#N/A</v>
      </c>
      <c r="CA394" s="154" t="e">
        <f t="shared" si="345"/>
        <v>#N/A</v>
      </c>
      <c r="CB394" s="164" t="e">
        <f t="shared" si="346"/>
        <v>#N/A</v>
      </c>
      <c r="CC394" s="165" t="e">
        <f t="shared" si="347"/>
        <v>#N/A</v>
      </c>
      <c r="CD394" s="154" t="e">
        <f t="shared" si="348"/>
        <v>#N/A</v>
      </c>
      <c r="CE394" s="155" t="e">
        <f t="shared" si="349"/>
        <v>#N/A</v>
      </c>
    </row>
    <row r="395" spans="2:83" s="59" customFormat="1" hidden="1" x14ac:dyDescent="0.2">
      <c r="B395" s="59" t="e">
        <f t="shared" si="284"/>
        <v>#N/A</v>
      </c>
      <c r="C395" s="67" t="e">
        <f t="shared" si="350"/>
        <v>#N/A</v>
      </c>
      <c r="D395" s="67"/>
      <c r="E395" s="67" t="e">
        <f>IF(C395&lt;&gt;" ",$B$9, " ")</f>
        <v>#N/A</v>
      </c>
      <c r="F395" s="68" t="e">
        <f>IF(C395&lt;&gt;" ",((10.4394*(($C395^1.852)/(($B$59^1.852)*(VLOOKUP($B$17,'Hidden Data'!$A$4:$E$17,(IF($B$18="SCH 40",3,IF($B$18="SCH 80",4,5))))^4.8655))*$B$16))+IF($B$15&lt;2,0,(10.4394*((($C$19/100*$C395)^1.852)/(($B$59^1.852)*(VLOOKUP($B$20,'Hidden Data'!$A$4:$E$17,(IF($B$21="SCH 40",3,IF($B$21="SCH 80",4,5))))^4.8655))*$B$19)))+IF($B$15&lt;3,0,(10.4394*((($C$22/100*$C395)^1.852)/(($B$59^1.852)*(VLOOKUP($B$23,'Hidden Data'!$A$4:$E$17,(IF($B$24="SCH 40",3,IF($B$24="SCH 80",4,5))))^4.8655))*$B$22)))+K395+L395+M395+P395+Q395+R395+S395+T395)*(1+$B$42/100), " ")</f>
        <v>#N/A</v>
      </c>
      <c r="G395" s="68" t="e">
        <f t="shared" si="351"/>
        <v>#N/A</v>
      </c>
      <c r="H395" s="68"/>
      <c r="I395" s="68" t="e">
        <f t="shared" si="285"/>
        <v>#N/A</v>
      </c>
      <c r="J395" s="68" t="e">
        <f>IF(C395&lt;&gt;" ",IF($B$48="Spider Valve",($C395/448.83*(('Spider Valve Sizing'!$B$10^2*19.64*$B$60*SQRT($B$49))/'Spider Valve Sizing'!$B$25))^2/(2*$B$60^2*(PI()/4*('Spider Valve Sizing'!$B$10/12)^2)^2*32.2),0)," ")</f>
        <v>#N/A</v>
      </c>
      <c r="K395" s="68" t="e">
        <f>IF(C395&lt;&gt;" ",(IF($B$26="No",0,(10.4394*(((1/$B$27*$C395)^1.852)/(($B$59^1.852)*(VLOOKUP($B$29,'Hidden Data'!$A$4:$E$17,(IF($B$30="SCH 40",3,IF($B$30="SCH 80",4,5))))^4.8655))*($B$28/3)))))," ")</f>
        <v>#N/A</v>
      </c>
      <c r="L395" s="67" t="e">
        <f t="shared" si="286"/>
        <v>#N/A</v>
      </c>
      <c r="M395" s="67" t="e">
        <f t="shared" si="287"/>
        <v>#N/A</v>
      </c>
      <c r="N395" s="69">
        <f>IF($B$48="Low Pressure Pipe",(IF($C395&lt;&gt;" ",($B$50*$AC$564)," ")),IF($B$48="Spider Valve",(IF($C395&lt;&gt;" ",(($B$60*(PI()/4*'Spider Valve Sizing'!$B$10^2)/144*SQRT(2*32.2*$B$49))*448.83)/(('Spider Valve Sizing'!$B$10^2*19.64*$B$60*SQRT($B$49))/'Spider Valve Sizing'!$B$25)," ")),IF(AND(OR($B$48="Non-Pressurized",$B$48="force main")=TRUE,$C$49="yes"),$F$49,NA())))</f>
        <v>30</v>
      </c>
      <c r="O395" s="68" t="e">
        <f t="shared" si="288"/>
        <v>#N/A</v>
      </c>
      <c r="P395" s="68" t="e">
        <f>IF($C395&lt;&gt;" ",IF($A$34="",0,(10.4394*((($C395*$D$34/100)^1.852)/(($B$59^1.852)*(VLOOKUP($B$34,'Hidden Data'!$A$4:$E$17,(IF($B$18="SCH 40",3,IF($B$18="SCH 80",4,5))))^4.8655))*'Hidden Data'!$E$118)))," ")</f>
        <v>#N/A</v>
      </c>
      <c r="Q395" s="68" t="e">
        <f>IF($C395&lt;&gt;" ",IF($A$35="",0,(10.4394*((($C395*$D$35/100)^1.852)/(($B$59^1.852)*(VLOOKUP($B$35,'Hidden Data'!$A$4:$E$17,(IF($B$18="SCH 40",3,IF($B$18="SCH 80",4,5))))^4.8655))*'Hidden Data'!$E$119)))," ")</f>
        <v>#N/A</v>
      </c>
      <c r="R395" s="68" t="e">
        <f>IF($C395&lt;&gt;" ",IF($A$36="",0,(10.4394*((($C395*$D$36/100)^1.852)/(($B$59^1.852)*(VLOOKUP($B$36,'Hidden Data'!$A$4:$E$17,(IF($B$18="SCH 40",3,IF($B$18="SCH 80",4,5))))^4.8655))*'Hidden Data'!$E$120)))," ")</f>
        <v>#N/A</v>
      </c>
      <c r="S395" s="68" t="e">
        <f>IF($C395&lt;&gt;" ",IF($A$37="",0,(10.4394*((($C395*$D$37/100)^1.852)/(($B$59^1.852)*(VLOOKUP($B$37,'Hidden Data'!$A$4:$E$17,(IF($B$18="SCH 40",3,IF($B$18="SCH 80",4,5))))^4.8655))*'Hidden Data'!$E$121)))," ")</f>
        <v>#N/A</v>
      </c>
      <c r="T395" s="68" t="e">
        <f>IF($C395&lt;&gt;" ",IF($A$38="",0,(10.4394*((($C395*$D$38/100)^1.852)/(($B$59^1.852)*(VLOOKUP($B$38,'Hidden Data'!$A$4:$E$17,(IF($B$18="SCH 40",3,IF($B$18="SCH 80",4,5))))^4.8655))*'Hidden Data'!$E$122)))," ")</f>
        <v>#N/A</v>
      </c>
      <c r="U395" s="67" t="e">
        <f t="shared" si="289"/>
        <v>#N/A</v>
      </c>
      <c r="V395" s="175" t="e">
        <f t="shared" si="290"/>
        <v>#N/A</v>
      </c>
      <c r="W395" s="175" t="e">
        <f t="shared" si="291"/>
        <v>#N/A</v>
      </c>
      <c r="Z395" s="141" t="e">
        <f t="shared" si="292"/>
        <v>#N/A</v>
      </c>
      <c r="AA395" s="141" t="e">
        <f t="shared" si="293"/>
        <v>#N/A</v>
      </c>
      <c r="AB395" s="153" t="e">
        <f t="shared" si="294"/>
        <v>#N/A</v>
      </c>
      <c r="AC395" s="154" t="e">
        <f t="shared" si="295"/>
        <v>#N/A</v>
      </c>
      <c r="AD395" s="164" t="e">
        <f t="shared" si="296"/>
        <v>#N/A</v>
      </c>
      <c r="AE395" s="165" t="e">
        <f t="shared" si="297"/>
        <v>#N/A</v>
      </c>
      <c r="AF395" s="154" t="e">
        <f t="shared" si="298"/>
        <v>#N/A</v>
      </c>
      <c r="AG395" s="154" t="e">
        <f t="shared" si="299"/>
        <v>#N/A</v>
      </c>
      <c r="AH395" s="164" t="e">
        <f t="shared" si="300"/>
        <v>#N/A</v>
      </c>
      <c r="AI395" s="165" t="e">
        <f t="shared" si="301"/>
        <v>#N/A</v>
      </c>
      <c r="AJ395" s="154" t="e">
        <f t="shared" si="302"/>
        <v>#N/A</v>
      </c>
      <c r="AK395" s="154" t="e">
        <f t="shared" si="303"/>
        <v>#N/A</v>
      </c>
      <c r="AL395" s="164" t="e">
        <f t="shared" si="304"/>
        <v>#N/A</v>
      </c>
      <c r="AM395" s="165" t="e">
        <f t="shared" si="305"/>
        <v>#N/A</v>
      </c>
      <c r="AN395" s="154" t="e">
        <f t="shared" si="306"/>
        <v>#N/A</v>
      </c>
      <c r="AO395" s="155" t="e">
        <f t="shared" si="307"/>
        <v>#N/A</v>
      </c>
      <c r="AP395" s="153" t="e">
        <f t="shared" si="308"/>
        <v>#N/A</v>
      </c>
      <c r="AQ395" s="154" t="e">
        <f t="shared" si="309"/>
        <v>#N/A</v>
      </c>
      <c r="AR395" s="164" t="e">
        <f t="shared" si="310"/>
        <v>#N/A</v>
      </c>
      <c r="AS395" s="165" t="e">
        <f t="shared" si="311"/>
        <v>#N/A</v>
      </c>
      <c r="AT395" s="154" t="e">
        <f t="shared" si="312"/>
        <v>#N/A</v>
      </c>
      <c r="AU395" s="154" t="e">
        <f t="shared" si="313"/>
        <v>#N/A</v>
      </c>
      <c r="AV395" s="164" t="e">
        <f t="shared" si="314"/>
        <v>#N/A</v>
      </c>
      <c r="AW395" s="165" t="e">
        <f t="shared" si="315"/>
        <v>#N/A</v>
      </c>
      <c r="AX395" s="154" t="e">
        <f t="shared" si="316"/>
        <v>#N/A</v>
      </c>
      <c r="AY395" s="154" t="e">
        <f t="shared" si="317"/>
        <v>#N/A</v>
      </c>
      <c r="AZ395" s="164" t="e">
        <f t="shared" si="318"/>
        <v>#N/A</v>
      </c>
      <c r="BA395" s="165" t="e">
        <f t="shared" si="319"/>
        <v>#N/A</v>
      </c>
      <c r="BB395" s="154" t="e">
        <f t="shared" si="320"/>
        <v>#N/A</v>
      </c>
      <c r="BC395" s="155" t="e">
        <f t="shared" si="321"/>
        <v>#N/A</v>
      </c>
      <c r="BD395" s="153" t="e">
        <f t="shared" si="322"/>
        <v>#N/A</v>
      </c>
      <c r="BE395" s="154" t="e">
        <f t="shared" si="323"/>
        <v>#N/A</v>
      </c>
      <c r="BF395" s="164" t="e">
        <f t="shared" si="324"/>
        <v>#N/A</v>
      </c>
      <c r="BG395" s="165" t="e">
        <f t="shared" si="325"/>
        <v>#N/A</v>
      </c>
      <c r="BH395" s="154" t="e">
        <f t="shared" si="326"/>
        <v>#N/A</v>
      </c>
      <c r="BI395" s="154" t="e">
        <f t="shared" si="327"/>
        <v>#N/A</v>
      </c>
      <c r="BJ395" s="164" t="e">
        <f t="shared" si="328"/>
        <v>#N/A</v>
      </c>
      <c r="BK395" s="165" t="e">
        <f t="shared" si="329"/>
        <v>#N/A</v>
      </c>
      <c r="BL395" s="154" t="e">
        <f t="shared" si="330"/>
        <v>#N/A</v>
      </c>
      <c r="BM395" s="154" t="e">
        <f t="shared" si="331"/>
        <v>#N/A</v>
      </c>
      <c r="BN395" s="164" t="e">
        <f t="shared" si="332"/>
        <v>#N/A</v>
      </c>
      <c r="BO395" s="165" t="e">
        <f t="shared" si="333"/>
        <v>#N/A</v>
      </c>
      <c r="BP395" s="154" t="e">
        <f t="shared" si="334"/>
        <v>#N/A</v>
      </c>
      <c r="BQ395" s="155" t="e">
        <f t="shared" si="335"/>
        <v>#N/A</v>
      </c>
      <c r="BR395" s="153" t="e">
        <f t="shared" si="336"/>
        <v>#N/A</v>
      </c>
      <c r="BS395" s="154" t="e">
        <f t="shared" si="337"/>
        <v>#N/A</v>
      </c>
      <c r="BT395" s="164" t="e">
        <f t="shared" si="338"/>
        <v>#N/A</v>
      </c>
      <c r="BU395" s="165" t="e">
        <f t="shared" si="339"/>
        <v>#N/A</v>
      </c>
      <c r="BV395" s="154" t="e">
        <f t="shared" si="340"/>
        <v>#N/A</v>
      </c>
      <c r="BW395" s="154" t="e">
        <f t="shared" si="341"/>
        <v>#N/A</v>
      </c>
      <c r="BX395" s="164" t="e">
        <f t="shared" si="342"/>
        <v>#N/A</v>
      </c>
      <c r="BY395" s="165" t="e">
        <f t="shared" si="343"/>
        <v>#N/A</v>
      </c>
      <c r="BZ395" s="154" t="e">
        <f t="shared" si="344"/>
        <v>#N/A</v>
      </c>
      <c r="CA395" s="154" t="e">
        <f t="shared" si="345"/>
        <v>#N/A</v>
      </c>
      <c r="CB395" s="164" t="e">
        <f t="shared" si="346"/>
        <v>#N/A</v>
      </c>
      <c r="CC395" s="165" t="e">
        <f t="shared" si="347"/>
        <v>#N/A</v>
      </c>
      <c r="CD395" s="154" t="e">
        <f t="shared" si="348"/>
        <v>#N/A</v>
      </c>
      <c r="CE395" s="155" t="e">
        <f t="shared" si="349"/>
        <v>#N/A</v>
      </c>
    </row>
    <row r="396" spans="2:83" s="59" customFormat="1" hidden="1" x14ac:dyDescent="0.2">
      <c r="B396" s="59" t="e">
        <f t="shared" ref="B396:B459" si="352">IF(C395&gt;=$P$51,NA(), C395+5)</f>
        <v>#N/A</v>
      </c>
      <c r="C396" s="67" t="e">
        <f t="shared" si="350"/>
        <v>#N/A</v>
      </c>
      <c r="D396" s="67"/>
      <c r="E396" s="67" t="e">
        <f>IF(C396&lt;&gt;" ",$B$9, " ")</f>
        <v>#N/A</v>
      </c>
      <c r="F396" s="68" t="e">
        <f>IF(C396&lt;&gt;" ",((10.4394*(($C396^1.852)/(($B$59^1.852)*(VLOOKUP($B$17,'Hidden Data'!$A$4:$E$17,(IF($B$18="SCH 40",3,IF($B$18="SCH 80",4,5))))^4.8655))*$B$16))+IF($B$15&lt;2,0,(10.4394*((($C$19/100*$C396)^1.852)/(($B$59^1.852)*(VLOOKUP($B$20,'Hidden Data'!$A$4:$E$17,(IF($B$21="SCH 40",3,IF($B$21="SCH 80",4,5))))^4.8655))*$B$19)))+IF($B$15&lt;3,0,(10.4394*((($C$22/100*$C396)^1.852)/(($B$59^1.852)*(VLOOKUP($B$23,'Hidden Data'!$A$4:$E$17,(IF($B$24="SCH 40",3,IF($B$24="SCH 80",4,5))))^4.8655))*$B$22)))+K396+L396+M396+P396+Q396+R396+S396+T396)*(1+$B$42/100), " ")</f>
        <v>#N/A</v>
      </c>
      <c r="G396" s="68" t="e">
        <f t="shared" si="351"/>
        <v>#N/A</v>
      </c>
      <c r="H396" s="68"/>
      <c r="I396" s="68" t="e">
        <f t="shared" si="285"/>
        <v>#N/A</v>
      </c>
      <c r="J396" s="68" t="e">
        <f>IF(C396&lt;&gt;" ",IF($B$48="Spider Valve",($C396/448.83*(('Spider Valve Sizing'!$B$10^2*19.64*$B$60*SQRT($B$49))/'Spider Valve Sizing'!$B$25))^2/(2*$B$60^2*(PI()/4*('Spider Valve Sizing'!$B$10/12)^2)^2*32.2),0)," ")</f>
        <v>#N/A</v>
      </c>
      <c r="K396" s="68" t="e">
        <f>IF(C396&lt;&gt;" ",(IF($B$26="No",0,(10.4394*(((1/$B$27*$C396)^1.852)/(($B$59^1.852)*(VLOOKUP($B$29,'Hidden Data'!$A$4:$E$17,(IF($B$30="SCH 40",3,IF($B$30="SCH 80",4,5))))^4.8655))*($B$28/3)))))," ")</f>
        <v>#N/A</v>
      </c>
      <c r="L396" s="67" t="e">
        <f t="shared" si="286"/>
        <v>#N/A</v>
      </c>
      <c r="M396" s="67" t="e">
        <f t="shared" si="287"/>
        <v>#N/A</v>
      </c>
      <c r="N396" s="69">
        <f>IF($B$48="Low Pressure Pipe",(IF($C396&lt;&gt;" ",($B$50*$AC$564)," ")),IF($B$48="Spider Valve",(IF($C396&lt;&gt;" ",(($B$60*(PI()/4*'Spider Valve Sizing'!$B$10^2)/144*SQRT(2*32.2*$B$49))*448.83)/(('Spider Valve Sizing'!$B$10^2*19.64*$B$60*SQRT($B$49))/'Spider Valve Sizing'!$B$25)," ")),IF(AND(OR($B$48="Non-Pressurized",$B$48="force main")=TRUE,$C$49="yes"),$F$49,NA())))</f>
        <v>30</v>
      </c>
      <c r="O396" s="68" t="e">
        <f t="shared" si="288"/>
        <v>#N/A</v>
      </c>
      <c r="P396" s="68" t="e">
        <f>IF($C396&lt;&gt;" ",IF($A$34="",0,(10.4394*((($C396*$D$34/100)^1.852)/(($B$59^1.852)*(VLOOKUP($B$34,'Hidden Data'!$A$4:$E$17,(IF($B$18="SCH 40",3,IF($B$18="SCH 80",4,5))))^4.8655))*'Hidden Data'!$E$118)))," ")</f>
        <v>#N/A</v>
      </c>
      <c r="Q396" s="68" t="e">
        <f>IF($C396&lt;&gt;" ",IF($A$35="",0,(10.4394*((($C396*$D$35/100)^1.852)/(($B$59^1.852)*(VLOOKUP($B$35,'Hidden Data'!$A$4:$E$17,(IF($B$18="SCH 40",3,IF($B$18="SCH 80",4,5))))^4.8655))*'Hidden Data'!$E$119)))," ")</f>
        <v>#N/A</v>
      </c>
      <c r="R396" s="68" t="e">
        <f>IF($C396&lt;&gt;" ",IF($A$36="",0,(10.4394*((($C396*$D$36/100)^1.852)/(($B$59^1.852)*(VLOOKUP($B$36,'Hidden Data'!$A$4:$E$17,(IF($B$18="SCH 40",3,IF($B$18="SCH 80",4,5))))^4.8655))*'Hidden Data'!$E$120)))," ")</f>
        <v>#N/A</v>
      </c>
      <c r="S396" s="68" t="e">
        <f>IF($C396&lt;&gt;" ",IF($A$37="",0,(10.4394*((($C396*$D$37/100)^1.852)/(($B$59^1.852)*(VLOOKUP($B$37,'Hidden Data'!$A$4:$E$17,(IF($B$18="SCH 40",3,IF($B$18="SCH 80",4,5))))^4.8655))*'Hidden Data'!$E$121)))," ")</f>
        <v>#N/A</v>
      </c>
      <c r="T396" s="68" t="e">
        <f>IF($C396&lt;&gt;" ",IF($A$38="",0,(10.4394*((($C396*$D$38/100)^1.852)/(($B$59^1.852)*(VLOOKUP($B$38,'Hidden Data'!$A$4:$E$17,(IF($B$18="SCH 40",3,IF($B$18="SCH 80",4,5))))^4.8655))*'Hidden Data'!$E$122)))," ")</f>
        <v>#N/A</v>
      </c>
      <c r="U396" s="67" t="e">
        <f t="shared" si="289"/>
        <v>#N/A</v>
      </c>
      <c r="V396" s="175" t="e">
        <f t="shared" si="290"/>
        <v>#N/A</v>
      </c>
      <c r="W396" s="175" t="e">
        <f t="shared" si="291"/>
        <v>#N/A</v>
      </c>
      <c r="Z396" s="141" t="e">
        <f t="shared" si="292"/>
        <v>#N/A</v>
      </c>
      <c r="AA396" s="141" t="e">
        <f t="shared" si="293"/>
        <v>#N/A</v>
      </c>
      <c r="AB396" s="153" t="e">
        <f t="shared" si="294"/>
        <v>#N/A</v>
      </c>
      <c r="AC396" s="154" t="e">
        <f t="shared" si="295"/>
        <v>#N/A</v>
      </c>
      <c r="AD396" s="164" t="e">
        <f t="shared" si="296"/>
        <v>#N/A</v>
      </c>
      <c r="AE396" s="165" t="e">
        <f t="shared" si="297"/>
        <v>#N/A</v>
      </c>
      <c r="AF396" s="154" t="e">
        <f t="shared" si="298"/>
        <v>#N/A</v>
      </c>
      <c r="AG396" s="154" t="e">
        <f t="shared" si="299"/>
        <v>#N/A</v>
      </c>
      <c r="AH396" s="164" t="e">
        <f t="shared" si="300"/>
        <v>#N/A</v>
      </c>
      <c r="AI396" s="165" t="e">
        <f t="shared" si="301"/>
        <v>#N/A</v>
      </c>
      <c r="AJ396" s="154" t="e">
        <f t="shared" si="302"/>
        <v>#N/A</v>
      </c>
      <c r="AK396" s="154" t="e">
        <f t="shared" si="303"/>
        <v>#N/A</v>
      </c>
      <c r="AL396" s="164" t="e">
        <f t="shared" si="304"/>
        <v>#N/A</v>
      </c>
      <c r="AM396" s="165" t="e">
        <f t="shared" si="305"/>
        <v>#N/A</v>
      </c>
      <c r="AN396" s="154" t="e">
        <f t="shared" si="306"/>
        <v>#N/A</v>
      </c>
      <c r="AO396" s="155" t="e">
        <f t="shared" si="307"/>
        <v>#N/A</v>
      </c>
      <c r="AP396" s="153" t="e">
        <f t="shared" si="308"/>
        <v>#N/A</v>
      </c>
      <c r="AQ396" s="154" t="e">
        <f t="shared" si="309"/>
        <v>#N/A</v>
      </c>
      <c r="AR396" s="164" t="e">
        <f t="shared" si="310"/>
        <v>#N/A</v>
      </c>
      <c r="AS396" s="165" t="e">
        <f t="shared" si="311"/>
        <v>#N/A</v>
      </c>
      <c r="AT396" s="154" t="e">
        <f t="shared" si="312"/>
        <v>#N/A</v>
      </c>
      <c r="AU396" s="154" t="e">
        <f t="shared" si="313"/>
        <v>#N/A</v>
      </c>
      <c r="AV396" s="164" t="e">
        <f t="shared" si="314"/>
        <v>#N/A</v>
      </c>
      <c r="AW396" s="165" t="e">
        <f t="shared" si="315"/>
        <v>#N/A</v>
      </c>
      <c r="AX396" s="154" t="e">
        <f t="shared" si="316"/>
        <v>#N/A</v>
      </c>
      <c r="AY396" s="154" t="e">
        <f t="shared" si="317"/>
        <v>#N/A</v>
      </c>
      <c r="AZ396" s="164" t="e">
        <f t="shared" si="318"/>
        <v>#N/A</v>
      </c>
      <c r="BA396" s="165" t="e">
        <f t="shared" si="319"/>
        <v>#N/A</v>
      </c>
      <c r="BB396" s="154" t="e">
        <f t="shared" si="320"/>
        <v>#N/A</v>
      </c>
      <c r="BC396" s="155" t="e">
        <f t="shared" si="321"/>
        <v>#N/A</v>
      </c>
      <c r="BD396" s="153" t="e">
        <f t="shared" si="322"/>
        <v>#N/A</v>
      </c>
      <c r="BE396" s="154" t="e">
        <f t="shared" si="323"/>
        <v>#N/A</v>
      </c>
      <c r="BF396" s="164" t="e">
        <f t="shared" si="324"/>
        <v>#N/A</v>
      </c>
      <c r="BG396" s="165" t="e">
        <f t="shared" si="325"/>
        <v>#N/A</v>
      </c>
      <c r="BH396" s="154" t="e">
        <f t="shared" si="326"/>
        <v>#N/A</v>
      </c>
      <c r="BI396" s="154" t="e">
        <f t="shared" si="327"/>
        <v>#N/A</v>
      </c>
      <c r="BJ396" s="164" t="e">
        <f t="shared" si="328"/>
        <v>#N/A</v>
      </c>
      <c r="BK396" s="165" t="e">
        <f t="shared" si="329"/>
        <v>#N/A</v>
      </c>
      <c r="BL396" s="154" t="e">
        <f t="shared" si="330"/>
        <v>#N/A</v>
      </c>
      <c r="BM396" s="154" t="e">
        <f t="shared" si="331"/>
        <v>#N/A</v>
      </c>
      <c r="BN396" s="164" t="e">
        <f t="shared" si="332"/>
        <v>#N/A</v>
      </c>
      <c r="BO396" s="165" t="e">
        <f t="shared" si="333"/>
        <v>#N/A</v>
      </c>
      <c r="BP396" s="154" t="e">
        <f t="shared" si="334"/>
        <v>#N/A</v>
      </c>
      <c r="BQ396" s="155" t="e">
        <f t="shared" si="335"/>
        <v>#N/A</v>
      </c>
      <c r="BR396" s="153" t="e">
        <f t="shared" si="336"/>
        <v>#N/A</v>
      </c>
      <c r="BS396" s="154" t="e">
        <f t="shared" si="337"/>
        <v>#N/A</v>
      </c>
      <c r="BT396" s="164" t="e">
        <f t="shared" si="338"/>
        <v>#N/A</v>
      </c>
      <c r="BU396" s="165" t="e">
        <f t="shared" si="339"/>
        <v>#N/A</v>
      </c>
      <c r="BV396" s="154" t="e">
        <f t="shared" si="340"/>
        <v>#N/A</v>
      </c>
      <c r="BW396" s="154" t="e">
        <f t="shared" si="341"/>
        <v>#N/A</v>
      </c>
      <c r="BX396" s="164" t="e">
        <f t="shared" si="342"/>
        <v>#N/A</v>
      </c>
      <c r="BY396" s="165" t="e">
        <f t="shared" si="343"/>
        <v>#N/A</v>
      </c>
      <c r="BZ396" s="154" t="e">
        <f t="shared" si="344"/>
        <v>#N/A</v>
      </c>
      <c r="CA396" s="154" t="e">
        <f t="shared" si="345"/>
        <v>#N/A</v>
      </c>
      <c r="CB396" s="164" t="e">
        <f t="shared" si="346"/>
        <v>#N/A</v>
      </c>
      <c r="CC396" s="165" t="e">
        <f t="shared" si="347"/>
        <v>#N/A</v>
      </c>
      <c r="CD396" s="154" t="e">
        <f t="shared" si="348"/>
        <v>#N/A</v>
      </c>
      <c r="CE396" s="155" t="e">
        <f t="shared" si="349"/>
        <v>#N/A</v>
      </c>
    </row>
    <row r="397" spans="2:83" s="59" customFormat="1" hidden="1" x14ac:dyDescent="0.2">
      <c r="B397" s="59" t="e">
        <f t="shared" si="352"/>
        <v>#N/A</v>
      </c>
      <c r="C397" s="67" t="e">
        <f t="shared" si="350"/>
        <v>#N/A</v>
      </c>
      <c r="D397" s="67"/>
      <c r="E397" s="67" t="e">
        <f>IF(C397&lt;&gt;" ",$B$9, " ")</f>
        <v>#N/A</v>
      </c>
      <c r="F397" s="68" t="e">
        <f>IF(C397&lt;&gt;" ",((10.4394*(($C397^1.852)/(($B$59^1.852)*(VLOOKUP($B$17,'Hidden Data'!$A$4:$E$17,(IF($B$18="SCH 40",3,IF($B$18="SCH 80",4,5))))^4.8655))*$B$16))+IF($B$15&lt;2,0,(10.4394*((($C$19/100*$C397)^1.852)/(($B$59^1.852)*(VLOOKUP($B$20,'Hidden Data'!$A$4:$E$17,(IF($B$21="SCH 40",3,IF($B$21="SCH 80",4,5))))^4.8655))*$B$19)))+IF($B$15&lt;3,0,(10.4394*((($C$22/100*$C397)^1.852)/(($B$59^1.852)*(VLOOKUP($B$23,'Hidden Data'!$A$4:$E$17,(IF($B$24="SCH 40",3,IF($B$24="SCH 80",4,5))))^4.8655))*$B$22)))+K397+L397+M397+P397+Q397+R397+S397+T397)*(1+$B$42/100), " ")</f>
        <v>#N/A</v>
      </c>
      <c r="G397" s="68" t="e">
        <f t="shared" si="351"/>
        <v>#N/A</v>
      </c>
      <c r="H397" s="68"/>
      <c r="I397" s="68" t="e">
        <f t="shared" si="285"/>
        <v>#N/A</v>
      </c>
      <c r="J397" s="68" t="e">
        <f>IF(C397&lt;&gt;" ",IF($B$48="Spider Valve",($C397/448.83*(('Spider Valve Sizing'!$B$10^2*19.64*$B$60*SQRT($B$49))/'Spider Valve Sizing'!$B$25))^2/(2*$B$60^2*(PI()/4*('Spider Valve Sizing'!$B$10/12)^2)^2*32.2),0)," ")</f>
        <v>#N/A</v>
      </c>
      <c r="K397" s="68" t="e">
        <f>IF(C397&lt;&gt;" ",(IF($B$26="No",0,(10.4394*(((1/$B$27*$C397)^1.852)/(($B$59^1.852)*(VLOOKUP($B$29,'Hidden Data'!$A$4:$E$17,(IF($B$30="SCH 40",3,IF($B$30="SCH 80",4,5))))^4.8655))*($B$28/3)))))," ")</f>
        <v>#N/A</v>
      </c>
      <c r="L397" s="67" t="e">
        <f t="shared" si="286"/>
        <v>#N/A</v>
      </c>
      <c r="M397" s="67" t="e">
        <f t="shared" si="287"/>
        <v>#N/A</v>
      </c>
      <c r="N397" s="69">
        <f>IF($B$48="Low Pressure Pipe",(IF($C397&lt;&gt;" ",($B$50*$AC$564)," ")),IF($B$48="Spider Valve",(IF($C397&lt;&gt;" ",(($B$60*(PI()/4*'Spider Valve Sizing'!$B$10^2)/144*SQRT(2*32.2*$B$49))*448.83)/(('Spider Valve Sizing'!$B$10^2*19.64*$B$60*SQRT($B$49))/'Spider Valve Sizing'!$B$25)," ")),IF(AND(OR($B$48="Non-Pressurized",$B$48="force main")=TRUE,$C$49="yes"),$F$49,NA())))</f>
        <v>30</v>
      </c>
      <c r="O397" s="68" t="e">
        <f t="shared" si="288"/>
        <v>#N/A</v>
      </c>
      <c r="P397" s="68" t="e">
        <f>IF($C397&lt;&gt;" ",IF($A$34="",0,(10.4394*((($C397*$D$34/100)^1.852)/(($B$59^1.852)*(VLOOKUP($B$34,'Hidden Data'!$A$4:$E$17,(IF($B$18="SCH 40",3,IF($B$18="SCH 80",4,5))))^4.8655))*'Hidden Data'!$E$118)))," ")</f>
        <v>#N/A</v>
      </c>
      <c r="Q397" s="68" t="e">
        <f>IF($C397&lt;&gt;" ",IF($A$35="",0,(10.4394*((($C397*$D$35/100)^1.852)/(($B$59^1.852)*(VLOOKUP($B$35,'Hidden Data'!$A$4:$E$17,(IF($B$18="SCH 40",3,IF($B$18="SCH 80",4,5))))^4.8655))*'Hidden Data'!$E$119)))," ")</f>
        <v>#N/A</v>
      </c>
      <c r="R397" s="68" t="e">
        <f>IF($C397&lt;&gt;" ",IF($A$36="",0,(10.4394*((($C397*$D$36/100)^1.852)/(($B$59^1.852)*(VLOOKUP($B$36,'Hidden Data'!$A$4:$E$17,(IF($B$18="SCH 40",3,IF($B$18="SCH 80",4,5))))^4.8655))*'Hidden Data'!$E$120)))," ")</f>
        <v>#N/A</v>
      </c>
      <c r="S397" s="68" t="e">
        <f>IF($C397&lt;&gt;" ",IF($A$37="",0,(10.4394*((($C397*$D$37/100)^1.852)/(($B$59^1.852)*(VLOOKUP($B$37,'Hidden Data'!$A$4:$E$17,(IF($B$18="SCH 40",3,IF($B$18="SCH 80",4,5))))^4.8655))*'Hidden Data'!$E$121)))," ")</f>
        <v>#N/A</v>
      </c>
      <c r="T397" s="68" t="e">
        <f>IF($C397&lt;&gt;" ",IF($A$38="",0,(10.4394*((($C397*$D$38/100)^1.852)/(($B$59^1.852)*(VLOOKUP($B$38,'Hidden Data'!$A$4:$E$17,(IF($B$18="SCH 40",3,IF($B$18="SCH 80",4,5))))^4.8655))*'Hidden Data'!$E$122)))," ")</f>
        <v>#N/A</v>
      </c>
      <c r="U397" s="67" t="e">
        <f t="shared" si="289"/>
        <v>#N/A</v>
      </c>
      <c r="V397" s="175" t="e">
        <f t="shared" si="290"/>
        <v>#N/A</v>
      </c>
      <c r="W397" s="175" t="e">
        <f t="shared" si="291"/>
        <v>#N/A</v>
      </c>
      <c r="Z397" s="141" t="e">
        <f t="shared" si="292"/>
        <v>#N/A</v>
      </c>
      <c r="AA397" s="141" t="e">
        <f t="shared" si="293"/>
        <v>#N/A</v>
      </c>
      <c r="AB397" s="153" t="e">
        <f t="shared" si="294"/>
        <v>#N/A</v>
      </c>
      <c r="AC397" s="154" t="e">
        <f t="shared" si="295"/>
        <v>#N/A</v>
      </c>
      <c r="AD397" s="164" t="e">
        <f t="shared" si="296"/>
        <v>#N/A</v>
      </c>
      <c r="AE397" s="165" t="e">
        <f t="shared" si="297"/>
        <v>#N/A</v>
      </c>
      <c r="AF397" s="154" t="e">
        <f t="shared" si="298"/>
        <v>#N/A</v>
      </c>
      <c r="AG397" s="154" t="e">
        <f t="shared" si="299"/>
        <v>#N/A</v>
      </c>
      <c r="AH397" s="164" t="e">
        <f t="shared" si="300"/>
        <v>#N/A</v>
      </c>
      <c r="AI397" s="165" t="e">
        <f t="shared" si="301"/>
        <v>#N/A</v>
      </c>
      <c r="AJ397" s="154" t="e">
        <f t="shared" si="302"/>
        <v>#N/A</v>
      </c>
      <c r="AK397" s="154" t="e">
        <f t="shared" si="303"/>
        <v>#N/A</v>
      </c>
      <c r="AL397" s="164" t="e">
        <f t="shared" si="304"/>
        <v>#N/A</v>
      </c>
      <c r="AM397" s="165" t="e">
        <f t="shared" si="305"/>
        <v>#N/A</v>
      </c>
      <c r="AN397" s="154" t="e">
        <f t="shared" si="306"/>
        <v>#N/A</v>
      </c>
      <c r="AO397" s="155" t="e">
        <f t="shared" si="307"/>
        <v>#N/A</v>
      </c>
      <c r="AP397" s="153" t="e">
        <f t="shared" si="308"/>
        <v>#N/A</v>
      </c>
      <c r="AQ397" s="154" t="e">
        <f t="shared" si="309"/>
        <v>#N/A</v>
      </c>
      <c r="AR397" s="164" t="e">
        <f t="shared" si="310"/>
        <v>#N/A</v>
      </c>
      <c r="AS397" s="165" t="e">
        <f t="shared" si="311"/>
        <v>#N/A</v>
      </c>
      <c r="AT397" s="154" t="e">
        <f t="shared" si="312"/>
        <v>#N/A</v>
      </c>
      <c r="AU397" s="154" t="e">
        <f t="shared" si="313"/>
        <v>#N/A</v>
      </c>
      <c r="AV397" s="164" t="e">
        <f t="shared" si="314"/>
        <v>#N/A</v>
      </c>
      <c r="AW397" s="165" t="e">
        <f t="shared" si="315"/>
        <v>#N/A</v>
      </c>
      <c r="AX397" s="154" t="e">
        <f t="shared" si="316"/>
        <v>#N/A</v>
      </c>
      <c r="AY397" s="154" t="e">
        <f t="shared" si="317"/>
        <v>#N/A</v>
      </c>
      <c r="AZ397" s="164" t="e">
        <f t="shared" si="318"/>
        <v>#N/A</v>
      </c>
      <c r="BA397" s="165" t="e">
        <f t="shared" si="319"/>
        <v>#N/A</v>
      </c>
      <c r="BB397" s="154" t="e">
        <f t="shared" si="320"/>
        <v>#N/A</v>
      </c>
      <c r="BC397" s="155" t="e">
        <f t="shared" si="321"/>
        <v>#N/A</v>
      </c>
      <c r="BD397" s="153" t="e">
        <f t="shared" si="322"/>
        <v>#N/A</v>
      </c>
      <c r="BE397" s="154" t="e">
        <f t="shared" si="323"/>
        <v>#N/A</v>
      </c>
      <c r="BF397" s="164" t="e">
        <f t="shared" si="324"/>
        <v>#N/A</v>
      </c>
      <c r="BG397" s="165" t="e">
        <f t="shared" si="325"/>
        <v>#N/A</v>
      </c>
      <c r="BH397" s="154" t="e">
        <f t="shared" si="326"/>
        <v>#N/A</v>
      </c>
      <c r="BI397" s="154" t="e">
        <f t="shared" si="327"/>
        <v>#N/A</v>
      </c>
      <c r="BJ397" s="164" t="e">
        <f t="shared" si="328"/>
        <v>#N/A</v>
      </c>
      <c r="BK397" s="165" t="e">
        <f t="shared" si="329"/>
        <v>#N/A</v>
      </c>
      <c r="BL397" s="154" t="e">
        <f t="shared" si="330"/>
        <v>#N/A</v>
      </c>
      <c r="BM397" s="154" t="e">
        <f t="shared" si="331"/>
        <v>#N/A</v>
      </c>
      <c r="BN397" s="164" t="e">
        <f t="shared" si="332"/>
        <v>#N/A</v>
      </c>
      <c r="BO397" s="165" t="e">
        <f t="shared" si="333"/>
        <v>#N/A</v>
      </c>
      <c r="BP397" s="154" t="e">
        <f t="shared" si="334"/>
        <v>#N/A</v>
      </c>
      <c r="BQ397" s="155" t="e">
        <f t="shared" si="335"/>
        <v>#N/A</v>
      </c>
      <c r="BR397" s="153" t="e">
        <f t="shared" si="336"/>
        <v>#N/A</v>
      </c>
      <c r="BS397" s="154" t="e">
        <f t="shared" si="337"/>
        <v>#N/A</v>
      </c>
      <c r="BT397" s="164" t="e">
        <f t="shared" si="338"/>
        <v>#N/A</v>
      </c>
      <c r="BU397" s="165" t="e">
        <f t="shared" si="339"/>
        <v>#N/A</v>
      </c>
      <c r="BV397" s="154" t="e">
        <f t="shared" si="340"/>
        <v>#N/A</v>
      </c>
      <c r="BW397" s="154" t="e">
        <f t="shared" si="341"/>
        <v>#N/A</v>
      </c>
      <c r="BX397" s="164" t="e">
        <f t="shared" si="342"/>
        <v>#N/A</v>
      </c>
      <c r="BY397" s="165" t="e">
        <f t="shared" si="343"/>
        <v>#N/A</v>
      </c>
      <c r="BZ397" s="154" t="e">
        <f t="shared" si="344"/>
        <v>#N/A</v>
      </c>
      <c r="CA397" s="154" t="e">
        <f t="shared" si="345"/>
        <v>#N/A</v>
      </c>
      <c r="CB397" s="164" t="e">
        <f t="shared" si="346"/>
        <v>#N/A</v>
      </c>
      <c r="CC397" s="165" t="e">
        <f t="shared" si="347"/>
        <v>#N/A</v>
      </c>
      <c r="CD397" s="154" t="e">
        <f t="shared" si="348"/>
        <v>#N/A</v>
      </c>
      <c r="CE397" s="155" t="e">
        <f t="shared" si="349"/>
        <v>#N/A</v>
      </c>
    </row>
    <row r="398" spans="2:83" s="59" customFormat="1" hidden="1" x14ac:dyDescent="0.2">
      <c r="B398" s="59" t="e">
        <f t="shared" si="352"/>
        <v>#N/A</v>
      </c>
      <c r="C398" s="67" t="e">
        <f t="shared" si="350"/>
        <v>#N/A</v>
      </c>
      <c r="D398" s="67"/>
      <c r="E398" s="67" t="e">
        <f>IF(C398&lt;&gt;" ",$B$9, " ")</f>
        <v>#N/A</v>
      </c>
      <c r="F398" s="68" t="e">
        <f>IF(C398&lt;&gt;" ",((10.4394*(($C398^1.852)/(($B$59^1.852)*(VLOOKUP($B$17,'Hidden Data'!$A$4:$E$17,(IF($B$18="SCH 40",3,IF($B$18="SCH 80",4,5))))^4.8655))*$B$16))+IF($B$15&lt;2,0,(10.4394*((($C$19/100*$C398)^1.852)/(($B$59^1.852)*(VLOOKUP($B$20,'Hidden Data'!$A$4:$E$17,(IF($B$21="SCH 40",3,IF($B$21="SCH 80",4,5))))^4.8655))*$B$19)))+IF($B$15&lt;3,0,(10.4394*((($C$22/100*$C398)^1.852)/(($B$59^1.852)*(VLOOKUP($B$23,'Hidden Data'!$A$4:$E$17,(IF($B$24="SCH 40",3,IF($B$24="SCH 80",4,5))))^4.8655))*$B$22)))+K398+L398+M398+P398+Q398+R398+S398+T398)*(1+$B$42/100), " ")</f>
        <v>#N/A</v>
      </c>
      <c r="G398" s="68" t="e">
        <f t="shared" si="351"/>
        <v>#N/A</v>
      </c>
      <c r="H398" s="68"/>
      <c r="I398" s="68" t="e">
        <f t="shared" si="285"/>
        <v>#N/A</v>
      </c>
      <c r="J398" s="68" t="e">
        <f>IF(C398&lt;&gt;" ",IF($B$48="Spider Valve",($C398/448.83*(('Spider Valve Sizing'!$B$10^2*19.64*$B$60*SQRT($B$49))/'Spider Valve Sizing'!$B$25))^2/(2*$B$60^2*(PI()/4*('Spider Valve Sizing'!$B$10/12)^2)^2*32.2),0)," ")</f>
        <v>#N/A</v>
      </c>
      <c r="K398" s="68" t="e">
        <f>IF(C398&lt;&gt;" ",(IF($B$26="No",0,(10.4394*(((1/$B$27*$C398)^1.852)/(($B$59^1.852)*(VLOOKUP($B$29,'Hidden Data'!$A$4:$E$17,(IF($B$30="SCH 40",3,IF($B$30="SCH 80",4,5))))^4.8655))*($B$28/3)))))," ")</f>
        <v>#N/A</v>
      </c>
      <c r="L398" s="67" t="e">
        <f t="shared" si="286"/>
        <v>#N/A</v>
      </c>
      <c r="M398" s="67" t="e">
        <f t="shared" si="287"/>
        <v>#N/A</v>
      </c>
      <c r="N398" s="69">
        <f>IF($B$48="Low Pressure Pipe",(IF($C398&lt;&gt;" ",($B$50*$AC$564)," ")),IF($B$48="Spider Valve",(IF($C398&lt;&gt;" ",(($B$60*(PI()/4*'Spider Valve Sizing'!$B$10^2)/144*SQRT(2*32.2*$B$49))*448.83)/(('Spider Valve Sizing'!$B$10^2*19.64*$B$60*SQRT($B$49))/'Spider Valve Sizing'!$B$25)," ")),IF(AND(OR($B$48="Non-Pressurized",$B$48="force main")=TRUE,$C$49="yes"),$F$49,NA())))</f>
        <v>30</v>
      </c>
      <c r="O398" s="68" t="e">
        <f t="shared" si="288"/>
        <v>#N/A</v>
      </c>
      <c r="P398" s="68" t="e">
        <f>IF($C398&lt;&gt;" ",IF($A$34="",0,(10.4394*((($C398*$D$34/100)^1.852)/(($B$59^1.852)*(VLOOKUP($B$34,'Hidden Data'!$A$4:$E$17,(IF($B$18="SCH 40",3,IF($B$18="SCH 80",4,5))))^4.8655))*'Hidden Data'!$E$118)))," ")</f>
        <v>#N/A</v>
      </c>
      <c r="Q398" s="68" t="e">
        <f>IF($C398&lt;&gt;" ",IF($A$35="",0,(10.4394*((($C398*$D$35/100)^1.852)/(($B$59^1.852)*(VLOOKUP($B$35,'Hidden Data'!$A$4:$E$17,(IF($B$18="SCH 40",3,IF($B$18="SCH 80",4,5))))^4.8655))*'Hidden Data'!$E$119)))," ")</f>
        <v>#N/A</v>
      </c>
      <c r="R398" s="68" t="e">
        <f>IF($C398&lt;&gt;" ",IF($A$36="",0,(10.4394*((($C398*$D$36/100)^1.852)/(($B$59^1.852)*(VLOOKUP($B$36,'Hidden Data'!$A$4:$E$17,(IF($B$18="SCH 40",3,IF($B$18="SCH 80",4,5))))^4.8655))*'Hidden Data'!$E$120)))," ")</f>
        <v>#N/A</v>
      </c>
      <c r="S398" s="68" t="e">
        <f>IF($C398&lt;&gt;" ",IF($A$37="",0,(10.4394*((($C398*$D$37/100)^1.852)/(($B$59^1.852)*(VLOOKUP($B$37,'Hidden Data'!$A$4:$E$17,(IF($B$18="SCH 40",3,IF($B$18="SCH 80",4,5))))^4.8655))*'Hidden Data'!$E$121)))," ")</f>
        <v>#N/A</v>
      </c>
      <c r="T398" s="68" t="e">
        <f>IF($C398&lt;&gt;" ",IF($A$38="",0,(10.4394*((($C398*$D$38/100)^1.852)/(($B$59^1.852)*(VLOOKUP($B$38,'Hidden Data'!$A$4:$E$17,(IF($B$18="SCH 40",3,IF($B$18="SCH 80",4,5))))^4.8655))*'Hidden Data'!$E$122)))," ")</f>
        <v>#N/A</v>
      </c>
      <c r="U398" s="67" t="e">
        <f t="shared" si="289"/>
        <v>#N/A</v>
      </c>
      <c r="V398" s="175" t="e">
        <f t="shared" si="290"/>
        <v>#N/A</v>
      </c>
      <c r="W398" s="175" t="e">
        <f t="shared" si="291"/>
        <v>#N/A</v>
      </c>
      <c r="Z398" s="141" t="e">
        <f t="shared" si="292"/>
        <v>#N/A</v>
      </c>
      <c r="AA398" s="141" t="e">
        <f t="shared" si="293"/>
        <v>#N/A</v>
      </c>
      <c r="AB398" s="153" t="e">
        <f t="shared" si="294"/>
        <v>#N/A</v>
      </c>
      <c r="AC398" s="154" t="e">
        <f t="shared" si="295"/>
        <v>#N/A</v>
      </c>
      <c r="AD398" s="164" t="e">
        <f t="shared" si="296"/>
        <v>#N/A</v>
      </c>
      <c r="AE398" s="165" t="e">
        <f t="shared" si="297"/>
        <v>#N/A</v>
      </c>
      <c r="AF398" s="154" t="e">
        <f t="shared" si="298"/>
        <v>#N/A</v>
      </c>
      <c r="AG398" s="154" t="e">
        <f t="shared" si="299"/>
        <v>#N/A</v>
      </c>
      <c r="AH398" s="164" t="e">
        <f t="shared" si="300"/>
        <v>#N/A</v>
      </c>
      <c r="AI398" s="165" t="e">
        <f t="shared" si="301"/>
        <v>#N/A</v>
      </c>
      <c r="AJ398" s="154" t="e">
        <f t="shared" si="302"/>
        <v>#N/A</v>
      </c>
      <c r="AK398" s="154" t="e">
        <f t="shared" si="303"/>
        <v>#N/A</v>
      </c>
      <c r="AL398" s="164" t="e">
        <f t="shared" si="304"/>
        <v>#N/A</v>
      </c>
      <c r="AM398" s="165" t="e">
        <f t="shared" si="305"/>
        <v>#N/A</v>
      </c>
      <c r="AN398" s="154" t="e">
        <f t="shared" si="306"/>
        <v>#N/A</v>
      </c>
      <c r="AO398" s="155" t="e">
        <f t="shared" si="307"/>
        <v>#N/A</v>
      </c>
      <c r="AP398" s="153" t="e">
        <f t="shared" si="308"/>
        <v>#N/A</v>
      </c>
      <c r="AQ398" s="154" t="e">
        <f t="shared" si="309"/>
        <v>#N/A</v>
      </c>
      <c r="AR398" s="164" t="e">
        <f t="shared" si="310"/>
        <v>#N/A</v>
      </c>
      <c r="AS398" s="165" t="e">
        <f t="shared" si="311"/>
        <v>#N/A</v>
      </c>
      <c r="AT398" s="154" t="e">
        <f t="shared" si="312"/>
        <v>#N/A</v>
      </c>
      <c r="AU398" s="154" t="e">
        <f t="shared" si="313"/>
        <v>#N/A</v>
      </c>
      <c r="AV398" s="164" t="e">
        <f t="shared" si="314"/>
        <v>#N/A</v>
      </c>
      <c r="AW398" s="165" t="e">
        <f t="shared" si="315"/>
        <v>#N/A</v>
      </c>
      <c r="AX398" s="154" t="e">
        <f t="shared" si="316"/>
        <v>#N/A</v>
      </c>
      <c r="AY398" s="154" t="e">
        <f t="shared" si="317"/>
        <v>#N/A</v>
      </c>
      <c r="AZ398" s="164" t="e">
        <f t="shared" si="318"/>
        <v>#N/A</v>
      </c>
      <c r="BA398" s="165" t="e">
        <f t="shared" si="319"/>
        <v>#N/A</v>
      </c>
      <c r="BB398" s="154" t="e">
        <f t="shared" si="320"/>
        <v>#N/A</v>
      </c>
      <c r="BC398" s="155" t="e">
        <f t="shared" si="321"/>
        <v>#N/A</v>
      </c>
      <c r="BD398" s="153" t="e">
        <f t="shared" si="322"/>
        <v>#N/A</v>
      </c>
      <c r="BE398" s="154" t="e">
        <f t="shared" si="323"/>
        <v>#N/A</v>
      </c>
      <c r="BF398" s="164" t="e">
        <f t="shared" si="324"/>
        <v>#N/A</v>
      </c>
      <c r="BG398" s="165" t="e">
        <f t="shared" si="325"/>
        <v>#N/A</v>
      </c>
      <c r="BH398" s="154" t="e">
        <f t="shared" si="326"/>
        <v>#N/A</v>
      </c>
      <c r="BI398" s="154" t="e">
        <f t="shared" si="327"/>
        <v>#N/A</v>
      </c>
      <c r="BJ398" s="164" t="e">
        <f t="shared" si="328"/>
        <v>#N/A</v>
      </c>
      <c r="BK398" s="165" t="e">
        <f t="shared" si="329"/>
        <v>#N/A</v>
      </c>
      <c r="BL398" s="154" t="e">
        <f t="shared" si="330"/>
        <v>#N/A</v>
      </c>
      <c r="BM398" s="154" t="e">
        <f t="shared" si="331"/>
        <v>#N/A</v>
      </c>
      <c r="BN398" s="164" t="e">
        <f t="shared" si="332"/>
        <v>#N/A</v>
      </c>
      <c r="BO398" s="165" t="e">
        <f t="shared" si="333"/>
        <v>#N/A</v>
      </c>
      <c r="BP398" s="154" t="e">
        <f t="shared" si="334"/>
        <v>#N/A</v>
      </c>
      <c r="BQ398" s="155" t="e">
        <f t="shared" si="335"/>
        <v>#N/A</v>
      </c>
      <c r="BR398" s="153" t="e">
        <f t="shared" si="336"/>
        <v>#N/A</v>
      </c>
      <c r="BS398" s="154" t="e">
        <f t="shared" si="337"/>
        <v>#N/A</v>
      </c>
      <c r="BT398" s="164" t="e">
        <f t="shared" si="338"/>
        <v>#N/A</v>
      </c>
      <c r="BU398" s="165" t="e">
        <f t="shared" si="339"/>
        <v>#N/A</v>
      </c>
      <c r="BV398" s="154" t="e">
        <f t="shared" si="340"/>
        <v>#N/A</v>
      </c>
      <c r="BW398" s="154" t="e">
        <f t="shared" si="341"/>
        <v>#N/A</v>
      </c>
      <c r="BX398" s="164" t="e">
        <f t="shared" si="342"/>
        <v>#N/A</v>
      </c>
      <c r="BY398" s="165" t="e">
        <f t="shared" si="343"/>
        <v>#N/A</v>
      </c>
      <c r="BZ398" s="154" t="e">
        <f t="shared" si="344"/>
        <v>#N/A</v>
      </c>
      <c r="CA398" s="154" t="e">
        <f t="shared" si="345"/>
        <v>#N/A</v>
      </c>
      <c r="CB398" s="164" t="e">
        <f t="shared" si="346"/>
        <v>#N/A</v>
      </c>
      <c r="CC398" s="165" t="e">
        <f t="shared" si="347"/>
        <v>#N/A</v>
      </c>
      <c r="CD398" s="154" t="e">
        <f t="shared" si="348"/>
        <v>#N/A</v>
      </c>
      <c r="CE398" s="155" t="e">
        <f t="shared" si="349"/>
        <v>#N/A</v>
      </c>
    </row>
    <row r="399" spans="2:83" s="59" customFormat="1" hidden="1" x14ac:dyDescent="0.2">
      <c r="B399" s="59" t="e">
        <f t="shared" si="352"/>
        <v>#N/A</v>
      </c>
      <c r="C399" s="67" t="e">
        <f t="shared" si="350"/>
        <v>#N/A</v>
      </c>
      <c r="D399" s="67"/>
      <c r="E399" s="67" t="e">
        <f>IF(C399&lt;&gt;" ",$B$9, " ")</f>
        <v>#N/A</v>
      </c>
      <c r="F399" s="68" t="e">
        <f>IF(C399&lt;&gt;" ",((10.4394*(($C399^1.852)/(($B$59^1.852)*(VLOOKUP($B$17,'Hidden Data'!$A$4:$E$17,(IF($B$18="SCH 40",3,IF($B$18="SCH 80",4,5))))^4.8655))*$B$16))+IF($B$15&lt;2,0,(10.4394*((($C$19/100*$C399)^1.852)/(($B$59^1.852)*(VLOOKUP($B$20,'Hidden Data'!$A$4:$E$17,(IF($B$21="SCH 40",3,IF($B$21="SCH 80",4,5))))^4.8655))*$B$19)))+IF($B$15&lt;3,0,(10.4394*((($C$22/100*$C399)^1.852)/(($B$59^1.852)*(VLOOKUP($B$23,'Hidden Data'!$A$4:$E$17,(IF($B$24="SCH 40",3,IF($B$24="SCH 80",4,5))))^4.8655))*$B$22)))+K399+L399+M399+P399+Q399+R399+S399+T399)*(1+$B$42/100), " ")</f>
        <v>#N/A</v>
      </c>
      <c r="G399" s="68" t="e">
        <f t="shared" si="351"/>
        <v>#N/A</v>
      </c>
      <c r="H399" s="68"/>
      <c r="I399" s="68" t="e">
        <f t="shared" si="285"/>
        <v>#N/A</v>
      </c>
      <c r="J399" s="68" t="e">
        <f>IF(C399&lt;&gt;" ",IF($B$48="Spider Valve",($C399/448.83*(('Spider Valve Sizing'!$B$10^2*19.64*$B$60*SQRT($B$49))/'Spider Valve Sizing'!$B$25))^2/(2*$B$60^2*(PI()/4*('Spider Valve Sizing'!$B$10/12)^2)^2*32.2),0)," ")</f>
        <v>#N/A</v>
      </c>
      <c r="K399" s="68" t="e">
        <f>IF(C399&lt;&gt;" ",(IF($B$26="No",0,(10.4394*(((1/$B$27*$C399)^1.852)/(($B$59^1.852)*(VLOOKUP($B$29,'Hidden Data'!$A$4:$E$17,(IF($B$30="SCH 40",3,IF($B$30="SCH 80",4,5))))^4.8655))*($B$28/3)))))," ")</f>
        <v>#N/A</v>
      </c>
      <c r="L399" s="67" t="e">
        <f t="shared" si="286"/>
        <v>#N/A</v>
      </c>
      <c r="M399" s="67" t="e">
        <f t="shared" si="287"/>
        <v>#N/A</v>
      </c>
      <c r="N399" s="69">
        <f>IF($B$48="Low Pressure Pipe",(IF($C399&lt;&gt;" ",($B$50*$AC$564)," ")),IF($B$48="Spider Valve",(IF($C399&lt;&gt;" ",(($B$60*(PI()/4*'Spider Valve Sizing'!$B$10^2)/144*SQRT(2*32.2*$B$49))*448.83)/(('Spider Valve Sizing'!$B$10^2*19.64*$B$60*SQRT($B$49))/'Spider Valve Sizing'!$B$25)," ")),IF(AND(OR($B$48="Non-Pressurized",$B$48="force main")=TRUE,$C$49="yes"),$F$49,NA())))</f>
        <v>30</v>
      </c>
      <c r="O399" s="68" t="e">
        <f t="shared" si="288"/>
        <v>#N/A</v>
      </c>
      <c r="P399" s="68" t="e">
        <f>IF($C399&lt;&gt;" ",IF($A$34="",0,(10.4394*((($C399*$D$34/100)^1.852)/(($B$59^1.852)*(VLOOKUP($B$34,'Hidden Data'!$A$4:$E$17,(IF($B$18="SCH 40",3,IF($B$18="SCH 80",4,5))))^4.8655))*'Hidden Data'!$E$118)))," ")</f>
        <v>#N/A</v>
      </c>
      <c r="Q399" s="68" t="e">
        <f>IF($C399&lt;&gt;" ",IF($A$35="",0,(10.4394*((($C399*$D$35/100)^1.852)/(($B$59^1.852)*(VLOOKUP($B$35,'Hidden Data'!$A$4:$E$17,(IF($B$18="SCH 40",3,IF($B$18="SCH 80",4,5))))^4.8655))*'Hidden Data'!$E$119)))," ")</f>
        <v>#N/A</v>
      </c>
      <c r="R399" s="68" t="e">
        <f>IF($C399&lt;&gt;" ",IF($A$36="",0,(10.4394*((($C399*$D$36/100)^1.852)/(($B$59^1.852)*(VLOOKUP($B$36,'Hidden Data'!$A$4:$E$17,(IF($B$18="SCH 40",3,IF($B$18="SCH 80",4,5))))^4.8655))*'Hidden Data'!$E$120)))," ")</f>
        <v>#N/A</v>
      </c>
      <c r="S399" s="68" t="e">
        <f>IF($C399&lt;&gt;" ",IF($A$37="",0,(10.4394*((($C399*$D$37/100)^1.852)/(($B$59^1.852)*(VLOOKUP($B$37,'Hidden Data'!$A$4:$E$17,(IF($B$18="SCH 40",3,IF($B$18="SCH 80",4,5))))^4.8655))*'Hidden Data'!$E$121)))," ")</f>
        <v>#N/A</v>
      </c>
      <c r="T399" s="68" t="e">
        <f>IF($C399&lt;&gt;" ",IF($A$38="",0,(10.4394*((($C399*$D$38/100)^1.852)/(($B$59^1.852)*(VLOOKUP($B$38,'Hidden Data'!$A$4:$E$17,(IF($B$18="SCH 40",3,IF($B$18="SCH 80",4,5))))^4.8655))*'Hidden Data'!$E$122)))," ")</f>
        <v>#N/A</v>
      </c>
      <c r="U399" s="67" t="e">
        <f t="shared" si="289"/>
        <v>#N/A</v>
      </c>
      <c r="V399" s="175" t="e">
        <f t="shared" si="290"/>
        <v>#N/A</v>
      </c>
      <c r="W399" s="175" t="e">
        <f t="shared" si="291"/>
        <v>#N/A</v>
      </c>
      <c r="Z399" s="141" t="e">
        <f t="shared" si="292"/>
        <v>#N/A</v>
      </c>
      <c r="AA399" s="141" t="e">
        <f t="shared" si="293"/>
        <v>#N/A</v>
      </c>
      <c r="AB399" s="153" t="e">
        <f t="shared" si="294"/>
        <v>#N/A</v>
      </c>
      <c r="AC399" s="154" t="e">
        <f t="shared" si="295"/>
        <v>#N/A</v>
      </c>
      <c r="AD399" s="164" t="e">
        <f t="shared" si="296"/>
        <v>#N/A</v>
      </c>
      <c r="AE399" s="165" t="e">
        <f t="shared" si="297"/>
        <v>#N/A</v>
      </c>
      <c r="AF399" s="154" t="e">
        <f t="shared" si="298"/>
        <v>#N/A</v>
      </c>
      <c r="AG399" s="154" t="e">
        <f t="shared" si="299"/>
        <v>#N/A</v>
      </c>
      <c r="AH399" s="164" t="e">
        <f t="shared" si="300"/>
        <v>#N/A</v>
      </c>
      <c r="AI399" s="165" t="e">
        <f t="shared" si="301"/>
        <v>#N/A</v>
      </c>
      <c r="AJ399" s="154" t="e">
        <f t="shared" si="302"/>
        <v>#N/A</v>
      </c>
      <c r="AK399" s="154" t="e">
        <f t="shared" si="303"/>
        <v>#N/A</v>
      </c>
      <c r="AL399" s="164" t="e">
        <f t="shared" si="304"/>
        <v>#N/A</v>
      </c>
      <c r="AM399" s="165" t="e">
        <f t="shared" si="305"/>
        <v>#N/A</v>
      </c>
      <c r="AN399" s="154" t="e">
        <f t="shared" si="306"/>
        <v>#N/A</v>
      </c>
      <c r="AO399" s="155" t="e">
        <f t="shared" si="307"/>
        <v>#N/A</v>
      </c>
      <c r="AP399" s="153" t="e">
        <f t="shared" si="308"/>
        <v>#N/A</v>
      </c>
      <c r="AQ399" s="154" t="e">
        <f t="shared" si="309"/>
        <v>#N/A</v>
      </c>
      <c r="AR399" s="164" t="e">
        <f t="shared" si="310"/>
        <v>#N/A</v>
      </c>
      <c r="AS399" s="165" t="e">
        <f t="shared" si="311"/>
        <v>#N/A</v>
      </c>
      <c r="AT399" s="154" t="e">
        <f t="shared" si="312"/>
        <v>#N/A</v>
      </c>
      <c r="AU399" s="154" t="e">
        <f t="shared" si="313"/>
        <v>#N/A</v>
      </c>
      <c r="AV399" s="164" t="e">
        <f t="shared" si="314"/>
        <v>#N/A</v>
      </c>
      <c r="AW399" s="165" t="e">
        <f t="shared" si="315"/>
        <v>#N/A</v>
      </c>
      <c r="AX399" s="154" t="e">
        <f t="shared" si="316"/>
        <v>#N/A</v>
      </c>
      <c r="AY399" s="154" t="e">
        <f t="shared" si="317"/>
        <v>#N/A</v>
      </c>
      <c r="AZ399" s="164" t="e">
        <f t="shared" si="318"/>
        <v>#N/A</v>
      </c>
      <c r="BA399" s="165" t="e">
        <f t="shared" si="319"/>
        <v>#N/A</v>
      </c>
      <c r="BB399" s="154" t="e">
        <f t="shared" si="320"/>
        <v>#N/A</v>
      </c>
      <c r="BC399" s="155" t="e">
        <f t="shared" si="321"/>
        <v>#N/A</v>
      </c>
      <c r="BD399" s="153" t="e">
        <f t="shared" si="322"/>
        <v>#N/A</v>
      </c>
      <c r="BE399" s="154" t="e">
        <f t="shared" si="323"/>
        <v>#N/A</v>
      </c>
      <c r="BF399" s="164" t="e">
        <f t="shared" si="324"/>
        <v>#N/A</v>
      </c>
      <c r="BG399" s="165" t="e">
        <f t="shared" si="325"/>
        <v>#N/A</v>
      </c>
      <c r="BH399" s="154" t="e">
        <f t="shared" si="326"/>
        <v>#N/A</v>
      </c>
      <c r="BI399" s="154" t="e">
        <f t="shared" si="327"/>
        <v>#N/A</v>
      </c>
      <c r="BJ399" s="164" t="e">
        <f t="shared" si="328"/>
        <v>#N/A</v>
      </c>
      <c r="BK399" s="165" t="e">
        <f t="shared" si="329"/>
        <v>#N/A</v>
      </c>
      <c r="BL399" s="154" t="e">
        <f t="shared" si="330"/>
        <v>#N/A</v>
      </c>
      <c r="BM399" s="154" t="e">
        <f t="shared" si="331"/>
        <v>#N/A</v>
      </c>
      <c r="BN399" s="164" t="e">
        <f t="shared" si="332"/>
        <v>#N/A</v>
      </c>
      <c r="BO399" s="165" t="e">
        <f t="shared" si="333"/>
        <v>#N/A</v>
      </c>
      <c r="BP399" s="154" t="e">
        <f t="shared" si="334"/>
        <v>#N/A</v>
      </c>
      <c r="BQ399" s="155" t="e">
        <f t="shared" si="335"/>
        <v>#N/A</v>
      </c>
      <c r="BR399" s="153" t="e">
        <f t="shared" si="336"/>
        <v>#N/A</v>
      </c>
      <c r="BS399" s="154" t="e">
        <f t="shared" si="337"/>
        <v>#N/A</v>
      </c>
      <c r="BT399" s="164" t="e">
        <f t="shared" si="338"/>
        <v>#N/A</v>
      </c>
      <c r="BU399" s="165" t="e">
        <f t="shared" si="339"/>
        <v>#N/A</v>
      </c>
      <c r="BV399" s="154" t="e">
        <f t="shared" si="340"/>
        <v>#N/A</v>
      </c>
      <c r="BW399" s="154" t="e">
        <f t="shared" si="341"/>
        <v>#N/A</v>
      </c>
      <c r="BX399" s="164" t="e">
        <f t="shared" si="342"/>
        <v>#N/A</v>
      </c>
      <c r="BY399" s="165" t="e">
        <f t="shared" si="343"/>
        <v>#N/A</v>
      </c>
      <c r="BZ399" s="154" t="e">
        <f t="shared" si="344"/>
        <v>#N/A</v>
      </c>
      <c r="CA399" s="154" t="e">
        <f t="shared" si="345"/>
        <v>#N/A</v>
      </c>
      <c r="CB399" s="164" t="e">
        <f t="shared" si="346"/>
        <v>#N/A</v>
      </c>
      <c r="CC399" s="165" t="e">
        <f t="shared" si="347"/>
        <v>#N/A</v>
      </c>
      <c r="CD399" s="154" t="e">
        <f t="shared" si="348"/>
        <v>#N/A</v>
      </c>
      <c r="CE399" s="155" t="e">
        <f t="shared" si="349"/>
        <v>#N/A</v>
      </c>
    </row>
    <row r="400" spans="2:83" s="59" customFormat="1" hidden="1" x14ac:dyDescent="0.2">
      <c r="B400" s="59" t="e">
        <f t="shared" si="352"/>
        <v>#N/A</v>
      </c>
      <c r="C400" s="67" t="e">
        <f t="shared" si="350"/>
        <v>#N/A</v>
      </c>
      <c r="D400" s="67"/>
      <c r="E400" s="67" t="e">
        <f>IF(C400&lt;&gt;" ",$B$9, " ")</f>
        <v>#N/A</v>
      </c>
      <c r="F400" s="68" t="e">
        <f>IF(C400&lt;&gt;" ",((10.4394*(($C400^1.852)/(($B$59^1.852)*(VLOOKUP($B$17,'Hidden Data'!$A$4:$E$17,(IF($B$18="SCH 40",3,IF($B$18="SCH 80",4,5))))^4.8655))*$B$16))+IF($B$15&lt;2,0,(10.4394*((($C$19/100*$C400)^1.852)/(($B$59^1.852)*(VLOOKUP($B$20,'Hidden Data'!$A$4:$E$17,(IF($B$21="SCH 40",3,IF($B$21="SCH 80",4,5))))^4.8655))*$B$19)))+IF($B$15&lt;3,0,(10.4394*((($C$22/100*$C400)^1.852)/(($B$59^1.852)*(VLOOKUP($B$23,'Hidden Data'!$A$4:$E$17,(IF($B$24="SCH 40",3,IF($B$24="SCH 80",4,5))))^4.8655))*$B$22)))+K400+L400+M400+P400+Q400+R400+S400+T400)*(1+$B$42/100), " ")</f>
        <v>#N/A</v>
      </c>
      <c r="G400" s="68" t="e">
        <f t="shared" si="351"/>
        <v>#N/A</v>
      </c>
      <c r="H400" s="68"/>
      <c r="I400" s="68" t="e">
        <f t="shared" si="285"/>
        <v>#N/A</v>
      </c>
      <c r="J400" s="68" t="e">
        <f>IF(C400&lt;&gt;" ",IF($B$48="Spider Valve",($C400/448.83*(('Spider Valve Sizing'!$B$10^2*19.64*$B$60*SQRT($B$49))/'Spider Valve Sizing'!$B$25))^2/(2*$B$60^2*(PI()/4*('Spider Valve Sizing'!$B$10/12)^2)^2*32.2),0)," ")</f>
        <v>#N/A</v>
      </c>
      <c r="K400" s="68" t="e">
        <f>IF(C400&lt;&gt;" ",(IF($B$26="No",0,(10.4394*(((1/$B$27*$C400)^1.852)/(($B$59^1.852)*(VLOOKUP($B$29,'Hidden Data'!$A$4:$E$17,(IF($B$30="SCH 40",3,IF($B$30="SCH 80",4,5))))^4.8655))*($B$28/3)))))," ")</f>
        <v>#N/A</v>
      </c>
      <c r="L400" s="67" t="e">
        <f t="shared" si="286"/>
        <v>#N/A</v>
      </c>
      <c r="M400" s="67" t="e">
        <f t="shared" si="287"/>
        <v>#N/A</v>
      </c>
      <c r="N400" s="69">
        <f>IF($B$48="Low Pressure Pipe",(IF($C400&lt;&gt;" ",($B$50*$AC$564)," ")),IF($B$48="Spider Valve",(IF($C400&lt;&gt;" ",(($B$60*(PI()/4*'Spider Valve Sizing'!$B$10^2)/144*SQRT(2*32.2*$B$49))*448.83)/(('Spider Valve Sizing'!$B$10^2*19.64*$B$60*SQRT($B$49))/'Spider Valve Sizing'!$B$25)," ")),IF(AND(OR($B$48="Non-Pressurized",$B$48="force main")=TRUE,$C$49="yes"),$F$49,NA())))</f>
        <v>30</v>
      </c>
      <c r="O400" s="68" t="e">
        <f t="shared" si="288"/>
        <v>#N/A</v>
      </c>
      <c r="P400" s="68" t="e">
        <f>IF($C400&lt;&gt;" ",IF($A$34="",0,(10.4394*((($C400*$D$34/100)^1.852)/(($B$59^1.852)*(VLOOKUP($B$34,'Hidden Data'!$A$4:$E$17,(IF($B$18="SCH 40",3,IF($B$18="SCH 80",4,5))))^4.8655))*'Hidden Data'!$E$118)))," ")</f>
        <v>#N/A</v>
      </c>
      <c r="Q400" s="68" t="e">
        <f>IF($C400&lt;&gt;" ",IF($A$35="",0,(10.4394*((($C400*$D$35/100)^1.852)/(($B$59^1.852)*(VLOOKUP($B$35,'Hidden Data'!$A$4:$E$17,(IF($B$18="SCH 40",3,IF($B$18="SCH 80",4,5))))^4.8655))*'Hidden Data'!$E$119)))," ")</f>
        <v>#N/A</v>
      </c>
      <c r="R400" s="68" t="e">
        <f>IF($C400&lt;&gt;" ",IF($A$36="",0,(10.4394*((($C400*$D$36/100)^1.852)/(($B$59^1.852)*(VLOOKUP($B$36,'Hidden Data'!$A$4:$E$17,(IF($B$18="SCH 40",3,IF($B$18="SCH 80",4,5))))^4.8655))*'Hidden Data'!$E$120)))," ")</f>
        <v>#N/A</v>
      </c>
      <c r="S400" s="68" t="e">
        <f>IF($C400&lt;&gt;" ",IF($A$37="",0,(10.4394*((($C400*$D$37/100)^1.852)/(($B$59^1.852)*(VLOOKUP($B$37,'Hidden Data'!$A$4:$E$17,(IF($B$18="SCH 40",3,IF($B$18="SCH 80",4,5))))^4.8655))*'Hidden Data'!$E$121)))," ")</f>
        <v>#N/A</v>
      </c>
      <c r="T400" s="68" t="e">
        <f>IF($C400&lt;&gt;" ",IF($A$38="",0,(10.4394*((($C400*$D$38/100)^1.852)/(($B$59^1.852)*(VLOOKUP($B$38,'Hidden Data'!$A$4:$E$17,(IF($B$18="SCH 40",3,IF($B$18="SCH 80",4,5))))^4.8655))*'Hidden Data'!$E$122)))," ")</f>
        <v>#N/A</v>
      </c>
      <c r="U400" s="67" t="e">
        <f t="shared" si="289"/>
        <v>#N/A</v>
      </c>
      <c r="V400" s="175" t="e">
        <f t="shared" si="290"/>
        <v>#N/A</v>
      </c>
      <c r="W400" s="175" t="e">
        <f t="shared" si="291"/>
        <v>#N/A</v>
      </c>
      <c r="Z400" s="141" t="e">
        <f t="shared" si="292"/>
        <v>#N/A</v>
      </c>
      <c r="AA400" s="141" t="e">
        <f t="shared" si="293"/>
        <v>#N/A</v>
      </c>
      <c r="AB400" s="153" t="e">
        <f t="shared" si="294"/>
        <v>#N/A</v>
      </c>
      <c r="AC400" s="154" t="e">
        <f t="shared" si="295"/>
        <v>#N/A</v>
      </c>
      <c r="AD400" s="164" t="e">
        <f t="shared" si="296"/>
        <v>#N/A</v>
      </c>
      <c r="AE400" s="165" t="e">
        <f t="shared" si="297"/>
        <v>#N/A</v>
      </c>
      <c r="AF400" s="154" t="e">
        <f t="shared" si="298"/>
        <v>#N/A</v>
      </c>
      <c r="AG400" s="154" t="e">
        <f t="shared" si="299"/>
        <v>#N/A</v>
      </c>
      <c r="AH400" s="164" t="e">
        <f t="shared" si="300"/>
        <v>#N/A</v>
      </c>
      <c r="AI400" s="165" t="e">
        <f t="shared" si="301"/>
        <v>#N/A</v>
      </c>
      <c r="AJ400" s="154" t="e">
        <f t="shared" si="302"/>
        <v>#N/A</v>
      </c>
      <c r="AK400" s="154" t="e">
        <f t="shared" si="303"/>
        <v>#N/A</v>
      </c>
      <c r="AL400" s="164" t="e">
        <f t="shared" si="304"/>
        <v>#N/A</v>
      </c>
      <c r="AM400" s="165" t="e">
        <f t="shared" si="305"/>
        <v>#N/A</v>
      </c>
      <c r="AN400" s="154" t="e">
        <f t="shared" si="306"/>
        <v>#N/A</v>
      </c>
      <c r="AO400" s="155" t="e">
        <f t="shared" si="307"/>
        <v>#N/A</v>
      </c>
      <c r="AP400" s="153" t="e">
        <f t="shared" si="308"/>
        <v>#N/A</v>
      </c>
      <c r="AQ400" s="154" t="e">
        <f t="shared" si="309"/>
        <v>#N/A</v>
      </c>
      <c r="AR400" s="164" t="e">
        <f t="shared" si="310"/>
        <v>#N/A</v>
      </c>
      <c r="AS400" s="165" t="e">
        <f t="shared" si="311"/>
        <v>#N/A</v>
      </c>
      <c r="AT400" s="154" t="e">
        <f t="shared" si="312"/>
        <v>#N/A</v>
      </c>
      <c r="AU400" s="154" t="e">
        <f t="shared" si="313"/>
        <v>#N/A</v>
      </c>
      <c r="AV400" s="164" t="e">
        <f t="shared" si="314"/>
        <v>#N/A</v>
      </c>
      <c r="AW400" s="165" t="e">
        <f t="shared" si="315"/>
        <v>#N/A</v>
      </c>
      <c r="AX400" s="154" t="e">
        <f t="shared" si="316"/>
        <v>#N/A</v>
      </c>
      <c r="AY400" s="154" t="e">
        <f t="shared" si="317"/>
        <v>#N/A</v>
      </c>
      <c r="AZ400" s="164" t="e">
        <f t="shared" si="318"/>
        <v>#N/A</v>
      </c>
      <c r="BA400" s="165" t="e">
        <f t="shared" si="319"/>
        <v>#N/A</v>
      </c>
      <c r="BB400" s="154" t="e">
        <f t="shared" si="320"/>
        <v>#N/A</v>
      </c>
      <c r="BC400" s="155" t="e">
        <f t="shared" si="321"/>
        <v>#N/A</v>
      </c>
      <c r="BD400" s="153" t="e">
        <f t="shared" si="322"/>
        <v>#N/A</v>
      </c>
      <c r="BE400" s="154" t="e">
        <f t="shared" si="323"/>
        <v>#N/A</v>
      </c>
      <c r="BF400" s="164" t="e">
        <f t="shared" si="324"/>
        <v>#N/A</v>
      </c>
      <c r="BG400" s="165" t="e">
        <f t="shared" si="325"/>
        <v>#N/A</v>
      </c>
      <c r="BH400" s="154" t="e">
        <f t="shared" si="326"/>
        <v>#N/A</v>
      </c>
      <c r="BI400" s="154" t="e">
        <f t="shared" si="327"/>
        <v>#N/A</v>
      </c>
      <c r="BJ400" s="164" t="e">
        <f t="shared" si="328"/>
        <v>#N/A</v>
      </c>
      <c r="BK400" s="165" t="e">
        <f t="shared" si="329"/>
        <v>#N/A</v>
      </c>
      <c r="BL400" s="154" t="e">
        <f t="shared" si="330"/>
        <v>#N/A</v>
      </c>
      <c r="BM400" s="154" t="e">
        <f t="shared" si="331"/>
        <v>#N/A</v>
      </c>
      <c r="BN400" s="164" t="e">
        <f t="shared" si="332"/>
        <v>#N/A</v>
      </c>
      <c r="BO400" s="165" t="e">
        <f t="shared" si="333"/>
        <v>#N/A</v>
      </c>
      <c r="BP400" s="154" t="e">
        <f t="shared" si="334"/>
        <v>#N/A</v>
      </c>
      <c r="BQ400" s="155" t="e">
        <f t="shared" si="335"/>
        <v>#N/A</v>
      </c>
      <c r="BR400" s="153" t="e">
        <f t="shared" si="336"/>
        <v>#N/A</v>
      </c>
      <c r="BS400" s="154" t="e">
        <f t="shared" si="337"/>
        <v>#N/A</v>
      </c>
      <c r="BT400" s="164" t="e">
        <f t="shared" si="338"/>
        <v>#N/A</v>
      </c>
      <c r="BU400" s="165" t="e">
        <f t="shared" si="339"/>
        <v>#N/A</v>
      </c>
      <c r="BV400" s="154" t="e">
        <f t="shared" si="340"/>
        <v>#N/A</v>
      </c>
      <c r="BW400" s="154" t="e">
        <f t="shared" si="341"/>
        <v>#N/A</v>
      </c>
      <c r="BX400" s="164" t="e">
        <f t="shared" si="342"/>
        <v>#N/A</v>
      </c>
      <c r="BY400" s="165" t="e">
        <f t="shared" si="343"/>
        <v>#N/A</v>
      </c>
      <c r="BZ400" s="154" t="e">
        <f t="shared" si="344"/>
        <v>#N/A</v>
      </c>
      <c r="CA400" s="154" t="e">
        <f t="shared" si="345"/>
        <v>#N/A</v>
      </c>
      <c r="CB400" s="164" t="e">
        <f t="shared" si="346"/>
        <v>#N/A</v>
      </c>
      <c r="CC400" s="165" t="e">
        <f t="shared" si="347"/>
        <v>#N/A</v>
      </c>
      <c r="CD400" s="154" t="e">
        <f t="shared" si="348"/>
        <v>#N/A</v>
      </c>
      <c r="CE400" s="155" t="e">
        <f t="shared" si="349"/>
        <v>#N/A</v>
      </c>
    </row>
    <row r="401" spans="2:83" s="59" customFormat="1" hidden="1" x14ac:dyDescent="0.2">
      <c r="B401" s="59" t="e">
        <f t="shared" si="352"/>
        <v>#N/A</v>
      </c>
      <c r="C401" s="67" t="e">
        <f t="shared" si="350"/>
        <v>#N/A</v>
      </c>
      <c r="D401" s="67"/>
      <c r="E401" s="67" t="e">
        <f>IF(C401&lt;&gt;" ",$B$9, " ")</f>
        <v>#N/A</v>
      </c>
      <c r="F401" s="68" t="e">
        <f>IF(C401&lt;&gt;" ",((10.4394*(($C401^1.852)/(($B$59^1.852)*(VLOOKUP($B$17,'Hidden Data'!$A$4:$E$17,(IF($B$18="SCH 40",3,IF($B$18="SCH 80",4,5))))^4.8655))*$B$16))+IF($B$15&lt;2,0,(10.4394*((($C$19/100*$C401)^1.852)/(($B$59^1.852)*(VLOOKUP($B$20,'Hidden Data'!$A$4:$E$17,(IF($B$21="SCH 40",3,IF($B$21="SCH 80",4,5))))^4.8655))*$B$19)))+IF($B$15&lt;3,0,(10.4394*((($C$22/100*$C401)^1.852)/(($B$59^1.852)*(VLOOKUP($B$23,'Hidden Data'!$A$4:$E$17,(IF($B$24="SCH 40",3,IF($B$24="SCH 80",4,5))))^4.8655))*$B$22)))+K401+L401+M401+P401+Q401+R401+S401+T401)*(1+$B$42/100), " ")</f>
        <v>#N/A</v>
      </c>
      <c r="G401" s="68" t="e">
        <f t="shared" si="351"/>
        <v>#N/A</v>
      </c>
      <c r="H401" s="68"/>
      <c r="I401" s="68" t="e">
        <f t="shared" si="285"/>
        <v>#N/A</v>
      </c>
      <c r="J401" s="68" t="e">
        <f>IF(C401&lt;&gt;" ",IF($B$48="Spider Valve",($C401/448.83*(('Spider Valve Sizing'!$B$10^2*19.64*$B$60*SQRT($B$49))/'Spider Valve Sizing'!$B$25))^2/(2*$B$60^2*(PI()/4*('Spider Valve Sizing'!$B$10/12)^2)^2*32.2),0)," ")</f>
        <v>#N/A</v>
      </c>
      <c r="K401" s="68" t="e">
        <f>IF(C401&lt;&gt;" ",(IF($B$26="No",0,(10.4394*(((1/$B$27*$C401)^1.852)/(($B$59^1.852)*(VLOOKUP($B$29,'Hidden Data'!$A$4:$E$17,(IF($B$30="SCH 40",3,IF($B$30="SCH 80",4,5))))^4.8655))*($B$28/3)))))," ")</f>
        <v>#N/A</v>
      </c>
      <c r="L401" s="67" t="e">
        <f t="shared" si="286"/>
        <v>#N/A</v>
      </c>
      <c r="M401" s="67" t="e">
        <f t="shared" si="287"/>
        <v>#N/A</v>
      </c>
      <c r="N401" s="69">
        <f>IF($B$48="Low Pressure Pipe",(IF($C401&lt;&gt;" ",($B$50*$AC$564)," ")),IF($B$48="Spider Valve",(IF($C401&lt;&gt;" ",(($B$60*(PI()/4*'Spider Valve Sizing'!$B$10^2)/144*SQRT(2*32.2*$B$49))*448.83)/(('Spider Valve Sizing'!$B$10^2*19.64*$B$60*SQRT($B$49))/'Spider Valve Sizing'!$B$25)," ")),IF(AND(OR($B$48="Non-Pressurized",$B$48="force main")=TRUE,$C$49="yes"),$F$49,NA())))</f>
        <v>30</v>
      </c>
      <c r="O401" s="68" t="e">
        <f t="shared" si="288"/>
        <v>#N/A</v>
      </c>
      <c r="P401" s="68" t="e">
        <f>IF($C401&lt;&gt;" ",IF($A$34="",0,(10.4394*((($C401*$D$34/100)^1.852)/(($B$59^1.852)*(VLOOKUP($B$34,'Hidden Data'!$A$4:$E$17,(IF($B$18="SCH 40",3,IF($B$18="SCH 80",4,5))))^4.8655))*'Hidden Data'!$E$118)))," ")</f>
        <v>#N/A</v>
      </c>
      <c r="Q401" s="68" t="e">
        <f>IF($C401&lt;&gt;" ",IF($A$35="",0,(10.4394*((($C401*$D$35/100)^1.852)/(($B$59^1.852)*(VLOOKUP($B$35,'Hidden Data'!$A$4:$E$17,(IF($B$18="SCH 40",3,IF($B$18="SCH 80",4,5))))^4.8655))*'Hidden Data'!$E$119)))," ")</f>
        <v>#N/A</v>
      </c>
      <c r="R401" s="68" t="e">
        <f>IF($C401&lt;&gt;" ",IF($A$36="",0,(10.4394*((($C401*$D$36/100)^1.852)/(($B$59^1.852)*(VLOOKUP($B$36,'Hidden Data'!$A$4:$E$17,(IF($B$18="SCH 40",3,IF($B$18="SCH 80",4,5))))^4.8655))*'Hidden Data'!$E$120)))," ")</f>
        <v>#N/A</v>
      </c>
      <c r="S401" s="68" t="e">
        <f>IF($C401&lt;&gt;" ",IF($A$37="",0,(10.4394*((($C401*$D$37/100)^1.852)/(($B$59^1.852)*(VLOOKUP($B$37,'Hidden Data'!$A$4:$E$17,(IF($B$18="SCH 40",3,IF($B$18="SCH 80",4,5))))^4.8655))*'Hidden Data'!$E$121)))," ")</f>
        <v>#N/A</v>
      </c>
      <c r="T401" s="68" t="e">
        <f>IF($C401&lt;&gt;" ",IF($A$38="",0,(10.4394*((($C401*$D$38/100)^1.852)/(($B$59^1.852)*(VLOOKUP($B$38,'Hidden Data'!$A$4:$E$17,(IF($B$18="SCH 40",3,IF($B$18="SCH 80",4,5))))^4.8655))*'Hidden Data'!$E$122)))," ")</f>
        <v>#N/A</v>
      </c>
      <c r="U401" s="67" t="e">
        <f t="shared" si="289"/>
        <v>#N/A</v>
      </c>
      <c r="V401" s="175" t="e">
        <f t="shared" si="290"/>
        <v>#N/A</v>
      </c>
      <c r="W401" s="175" t="e">
        <f t="shared" si="291"/>
        <v>#N/A</v>
      </c>
      <c r="Z401" s="141" t="e">
        <f t="shared" si="292"/>
        <v>#N/A</v>
      </c>
      <c r="AA401" s="141" t="e">
        <f t="shared" si="293"/>
        <v>#N/A</v>
      </c>
      <c r="AB401" s="153" t="e">
        <f t="shared" si="294"/>
        <v>#N/A</v>
      </c>
      <c r="AC401" s="154" t="e">
        <f t="shared" si="295"/>
        <v>#N/A</v>
      </c>
      <c r="AD401" s="164" t="e">
        <f t="shared" si="296"/>
        <v>#N/A</v>
      </c>
      <c r="AE401" s="165" t="e">
        <f t="shared" si="297"/>
        <v>#N/A</v>
      </c>
      <c r="AF401" s="154" t="e">
        <f t="shared" si="298"/>
        <v>#N/A</v>
      </c>
      <c r="AG401" s="154" t="e">
        <f t="shared" si="299"/>
        <v>#N/A</v>
      </c>
      <c r="AH401" s="164" t="e">
        <f t="shared" si="300"/>
        <v>#N/A</v>
      </c>
      <c r="AI401" s="165" t="e">
        <f t="shared" si="301"/>
        <v>#N/A</v>
      </c>
      <c r="AJ401" s="154" t="e">
        <f t="shared" si="302"/>
        <v>#N/A</v>
      </c>
      <c r="AK401" s="154" t="e">
        <f t="shared" si="303"/>
        <v>#N/A</v>
      </c>
      <c r="AL401" s="164" t="e">
        <f t="shared" si="304"/>
        <v>#N/A</v>
      </c>
      <c r="AM401" s="165" t="e">
        <f t="shared" si="305"/>
        <v>#N/A</v>
      </c>
      <c r="AN401" s="154" t="e">
        <f t="shared" si="306"/>
        <v>#N/A</v>
      </c>
      <c r="AO401" s="155" t="e">
        <f t="shared" si="307"/>
        <v>#N/A</v>
      </c>
      <c r="AP401" s="153" t="e">
        <f t="shared" si="308"/>
        <v>#N/A</v>
      </c>
      <c r="AQ401" s="154" t="e">
        <f t="shared" si="309"/>
        <v>#N/A</v>
      </c>
      <c r="AR401" s="164" t="e">
        <f t="shared" si="310"/>
        <v>#N/A</v>
      </c>
      <c r="AS401" s="165" t="e">
        <f t="shared" si="311"/>
        <v>#N/A</v>
      </c>
      <c r="AT401" s="154" t="e">
        <f t="shared" si="312"/>
        <v>#N/A</v>
      </c>
      <c r="AU401" s="154" t="e">
        <f t="shared" si="313"/>
        <v>#N/A</v>
      </c>
      <c r="AV401" s="164" t="e">
        <f t="shared" si="314"/>
        <v>#N/A</v>
      </c>
      <c r="AW401" s="165" t="e">
        <f t="shared" si="315"/>
        <v>#N/A</v>
      </c>
      <c r="AX401" s="154" t="e">
        <f t="shared" si="316"/>
        <v>#N/A</v>
      </c>
      <c r="AY401" s="154" t="e">
        <f t="shared" si="317"/>
        <v>#N/A</v>
      </c>
      <c r="AZ401" s="164" t="e">
        <f t="shared" si="318"/>
        <v>#N/A</v>
      </c>
      <c r="BA401" s="165" t="e">
        <f t="shared" si="319"/>
        <v>#N/A</v>
      </c>
      <c r="BB401" s="154" t="e">
        <f t="shared" si="320"/>
        <v>#N/A</v>
      </c>
      <c r="BC401" s="155" t="e">
        <f t="shared" si="321"/>
        <v>#N/A</v>
      </c>
      <c r="BD401" s="153" t="e">
        <f t="shared" si="322"/>
        <v>#N/A</v>
      </c>
      <c r="BE401" s="154" t="e">
        <f t="shared" si="323"/>
        <v>#N/A</v>
      </c>
      <c r="BF401" s="164" t="e">
        <f t="shared" si="324"/>
        <v>#N/A</v>
      </c>
      <c r="BG401" s="165" t="e">
        <f t="shared" si="325"/>
        <v>#N/A</v>
      </c>
      <c r="BH401" s="154" t="e">
        <f t="shared" si="326"/>
        <v>#N/A</v>
      </c>
      <c r="BI401" s="154" t="e">
        <f t="shared" si="327"/>
        <v>#N/A</v>
      </c>
      <c r="BJ401" s="164" t="e">
        <f t="shared" si="328"/>
        <v>#N/A</v>
      </c>
      <c r="BK401" s="165" t="e">
        <f t="shared" si="329"/>
        <v>#N/A</v>
      </c>
      <c r="BL401" s="154" t="e">
        <f t="shared" si="330"/>
        <v>#N/A</v>
      </c>
      <c r="BM401" s="154" t="e">
        <f t="shared" si="331"/>
        <v>#N/A</v>
      </c>
      <c r="BN401" s="164" t="e">
        <f t="shared" si="332"/>
        <v>#N/A</v>
      </c>
      <c r="BO401" s="165" t="e">
        <f t="shared" si="333"/>
        <v>#N/A</v>
      </c>
      <c r="BP401" s="154" t="e">
        <f t="shared" si="334"/>
        <v>#N/A</v>
      </c>
      <c r="BQ401" s="155" t="e">
        <f t="shared" si="335"/>
        <v>#N/A</v>
      </c>
      <c r="BR401" s="153" t="e">
        <f t="shared" si="336"/>
        <v>#N/A</v>
      </c>
      <c r="BS401" s="154" t="e">
        <f t="shared" si="337"/>
        <v>#N/A</v>
      </c>
      <c r="BT401" s="164" t="e">
        <f t="shared" si="338"/>
        <v>#N/A</v>
      </c>
      <c r="BU401" s="165" t="e">
        <f t="shared" si="339"/>
        <v>#N/A</v>
      </c>
      <c r="BV401" s="154" t="e">
        <f t="shared" si="340"/>
        <v>#N/A</v>
      </c>
      <c r="BW401" s="154" t="e">
        <f t="shared" si="341"/>
        <v>#N/A</v>
      </c>
      <c r="BX401" s="164" t="e">
        <f t="shared" si="342"/>
        <v>#N/A</v>
      </c>
      <c r="BY401" s="165" t="e">
        <f t="shared" si="343"/>
        <v>#N/A</v>
      </c>
      <c r="BZ401" s="154" t="e">
        <f t="shared" si="344"/>
        <v>#N/A</v>
      </c>
      <c r="CA401" s="154" t="e">
        <f t="shared" si="345"/>
        <v>#N/A</v>
      </c>
      <c r="CB401" s="164" t="e">
        <f t="shared" si="346"/>
        <v>#N/A</v>
      </c>
      <c r="CC401" s="165" t="e">
        <f t="shared" si="347"/>
        <v>#N/A</v>
      </c>
      <c r="CD401" s="154" t="e">
        <f t="shared" si="348"/>
        <v>#N/A</v>
      </c>
      <c r="CE401" s="155" t="e">
        <f t="shared" si="349"/>
        <v>#N/A</v>
      </c>
    </row>
    <row r="402" spans="2:83" s="59" customFormat="1" hidden="1" x14ac:dyDescent="0.2">
      <c r="B402" s="59" t="e">
        <f t="shared" si="352"/>
        <v>#N/A</v>
      </c>
      <c r="C402" s="67" t="e">
        <f t="shared" si="350"/>
        <v>#N/A</v>
      </c>
      <c r="D402" s="67"/>
      <c r="E402" s="67" t="e">
        <f>IF(C402&lt;&gt;" ",$B$9, " ")</f>
        <v>#N/A</v>
      </c>
      <c r="F402" s="68" t="e">
        <f>IF(C402&lt;&gt;" ",((10.4394*(($C402^1.852)/(($B$59^1.852)*(VLOOKUP($B$17,'Hidden Data'!$A$4:$E$17,(IF($B$18="SCH 40",3,IF($B$18="SCH 80",4,5))))^4.8655))*$B$16))+IF($B$15&lt;2,0,(10.4394*((($C$19/100*$C402)^1.852)/(($B$59^1.852)*(VLOOKUP($B$20,'Hidden Data'!$A$4:$E$17,(IF($B$21="SCH 40",3,IF($B$21="SCH 80",4,5))))^4.8655))*$B$19)))+IF($B$15&lt;3,0,(10.4394*((($C$22/100*$C402)^1.852)/(($B$59^1.852)*(VLOOKUP($B$23,'Hidden Data'!$A$4:$E$17,(IF($B$24="SCH 40",3,IF($B$24="SCH 80",4,5))))^4.8655))*$B$22)))+K402+L402+M402+P402+Q402+R402+S402+T402)*(1+$B$42/100), " ")</f>
        <v>#N/A</v>
      </c>
      <c r="G402" s="68" t="e">
        <f t="shared" si="351"/>
        <v>#N/A</v>
      </c>
      <c r="H402" s="68"/>
      <c r="I402" s="68" t="e">
        <f t="shared" si="285"/>
        <v>#N/A</v>
      </c>
      <c r="J402" s="68" t="e">
        <f>IF(C402&lt;&gt;" ",IF($B$48="Spider Valve",($C402/448.83*(('Spider Valve Sizing'!$B$10^2*19.64*$B$60*SQRT($B$49))/'Spider Valve Sizing'!$B$25))^2/(2*$B$60^2*(PI()/4*('Spider Valve Sizing'!$B$10/12)^2)^2*32.2),0)," ")</f>
        <v>#N/A</v>
      </c>
      <c r="K402" s="68" t="e">
        <f>IF(C402&lt;&gt;" ",(IF($B$26="No",0,(10.4394*(((1/$B$27*$C402)^1.852)/(($B$59^1.852)*(VLOOKUP($B$29,'Hidden Data'!$A$4:$E$17,(IF($B$30="SCH 40",3,IF($B$30="SCH 80",4,5))))^4.8655))*($B$28/3)))))," ")</f>
        <v>#N/A</v>
      </c>
      <c r="L402" s="67" t="e">
        <f t="shared" si="286"/>
        <v>#N/A</v>
      </c>
      <c r="M402" s="67" t="e">
        <f t="shared" si="287"/>
        <v>#N/A</v>
      </c>
      <c r="N402" s="69">
        <f>IF($B$48="Low Pressure Pipe",(IF($C402&lt;&gt;" ",($B$50*$AC$564)," ")),IF($B$48="Spider Valve",(IF($C402&lt;&gt;" ",(($B$60*(PI()/4*'Spider Valve Sizing'!$B$10^2)/144*SQRT(2*32.2*$B$49))*448.83)/(('Spider Valve Sizing'!$B$10^2*19.64*$B$60*SQRT($B$49))/'Spider Valve Sizing'!$B$25)," ")),IF(AND(OR($B$48="Non-Pressurized",$B$48="force main")=TRUE,$C$49="yes"),$F$49,NA())))</f>
        <v>30</v>
      </c>
      <c r="O402" s="68" t="e">
        <f t="shared" si="288"/>
        <v>#N/A</v>
      </c>
      <c r="P402" s="68" t="e">
        <f>IF($C402&lt;&gt;" ",IF($A$34="",0,(10.4394*((($C402*$D$34/100)^1.852)/(($B$59^1.852)*(VLOOKUP($B$34,'Hidden Data'!$A$4:$E$17,(IF($B$18="SCH 40",3,IF($B$18="SCH 80",4,5))))^4.8655))*'Hidden Data'!$E$118)))," ")</f>
        <v>#N/A</v>
      </c>
      <c r="Q402" s="68" t="e">
        <f>IF($C402&lt;&gt;" ",IF($A$35="",0,(10.4394*((($C402*$D$35/100)^1.852)/(($B$59^1.852)*(VLOOKUP($B$35,'Hidden Data'!$A$4:$E$17,(IF($B$18="SCH 40",3,IF($B$18="SCH 80",4,5))))^4.8655))*'Hidden Data'!$E$119)))," ")</f>
        <v>#N/A</v>
      </c>
      <c r="R402" s="68" t="e">
        <f>IF($C402&lt;&gt;" ",IF($A$36="",0,(10.4394*((($C402*$D$36/100)^1.852)/(($B$59^1.852)*(VLOOKUP($B$36,'Hidden Data'!$A$4:$E$17,(IF($B$18="SCH 40",3,IF($B$18="SCH 80",4,5))))^4.8655))*'Hidden Data'!$E$120)))," ")</f>
        <v>#N/A</v>
      </c>
      <c r="S402" s="68" t="e">
        <f>IF($C402&lt;&gt;" ",IF($A$37="",0,(10.4394*((($C402*$D$37/100)^1.852)/(($B$59^1.852)*(VLOOKUP($B$37,'Hidden Data'!$A$4:$E$17,(IF($B$18="SCH 40",3,IF($B$18="SCH 80",4,5))))^4.8655))*'Hidden Data'!$E$121)))," ")</f>
        <v>#N/A</v>
      </c>
      <c r="T402" s="68" t="e">
        <f>IF($C402&lt;&gt;" ",IF($A$38="",0,(10.4394*((($C402*$D$38/100)^1.852)/(($B$59^1.852)*(VLOOKUP($B$38,'Hidden Data'!$A$4:$E$17,(IF($B$18="SCH 40",3,IF($B$18="SCH 80",4,5))))^4.8655))*'Hidden Data'!$E$122)))," ")</f>
        <v>#N/A</v>
      </c>
      <c r="U402" s="67" t="e">
        <f t="shared" si="289"/>
        <v>#N/A</v>
      </c>
      <c r="V402" s="175" t="e">
        <f t="shared" si="290"/>
        <v>#N/A</v>
      </c>
      <c r="W402" s="175" t="e">
        <f t="shared" si="291"/>
        <v>#N/A</v>
      </c>
      <c r="Z402" s="141" t="e">
        <f t="shared" si="292"/>
        <v>#N/A</v>
      </c>
      <c r="AA402" s="141" t="e">
        <f t="shared" si="293"/>
        <v>#N/A</v>
      </c>
      <c r="AB402" s="153" t="e">
        <f t="shared" si="294"/>
        <v>#N/A</v>
      </c>
      <c r="AC402" s="154" t="e">
        <f t="shared" si="295"/>
        <v>#N/A</v>
      </c>
      <c r="AD402" s="164" t="e">
        <f t="shared" si="296"/>
        <v>#N/A</v>
      </c>
      <c r="AE402" s="165" t="e">
        <f t="shared" si="297"/>
        <v>#N/A</v>
      </c>
      <c r="AF402" s="154" t="e">
        <f t="shared" si="298"/>
        <v>#N/A</v>
      </c>
      <c r="AG402" s="154" t="e">
        <f t="shared" si="299"/>
        <v>#N/A</v>
      </c>
      <c r="AH402" s="164" t="e">
        <f t="shared" si="300"/>
        <v>#N/A</v>
      </c>
      <c r="AI402" s="165" t="e">
        <f t="shared" si="301"/>
        <v>#N/A</v>
      </c>
      <c r="AJ402" s="154" t="e">
        <f t="shared" si="302"/>
        <v>#N/A</v>
      </c>
      <c r="AK402" s="154" t="e">
        <f t="shared" si="303"/>
        <v>#N/A</v>
      </c>
      <c r="AL402" s="164" t="e">
        <f t="shared" si="304"/>
        <v>#N/A</v>
      </c>
      <c r="AM402" s="165" t="e">
        <f t="shared" si="305"/>
        <v>#N/A</v>
      </c>
      <c r="AN402" s="154" t="e">
        <f t="shared" si="306"/>
        <v>#N/A</v>
      </c>
      <c r="AO402" s="155" t="e">
        <f t="shared" si="307"/>
        <v>#N/A</v>
      </c>
      <c r="AP402" s="153" t="e">
        <f t="shared" si="308"/>
        <v>#N/A</v>
      </c>
      <c r="AQ402" s="154" t="e">
        <f t="shared" si="309"/>
        <v>#N/A</v>
      </c>
      <c r="AR402" s="164" t="e">
        <f t="shared" si="310"/>
        <v>#N/A</v>
      </c>
      <c r="AS402" s="165" t="e">
        <f t="shared" si="311"/>
        <v>#N/A</v>
      </c>
      <c r="AT402" s="154" t="e">
        <f t="shared" si="312"/>
        <v>#N/A</v>
      </c>
      <c r="AU402" s="154" t="e">
        <f t="shared" si="313"/>
        <v>#N/A</v>
      </c>
      <c r="AV402" s="164" t="e">
        <f t="shared" si="314"/>
        <v>#N/A</v>
      </c>
      <c r="AW402" s="165" t="e">
        <f t="shared" si="315"/>
        <v>#N/A</v>
      </c>
      <c r="AX402" s="154" t="e">
        <f t="shared" si="316"/>
        <v>#N/A</v>
      </c>
      <c r="AY402" s="154" t="e">
        <f t="shared" si="317"/>
        <v>#N/A</v>
      </c>
      <c r="AZ402" s="164" t="e">
        <f t="shared" si="318"/>
        <v>#N/A</v>
      </c>
      <c r="BA402" s="165" t="e">
        <f t="shared" si="319"/>
        <v>#N/A</v>
      </c>
      <c r="BB402" s="154" t="e">
        <f t="shared" si="320"/>
        <v>#N/A</v>
      </c>
      <c r="BC402" s="155" t="e">
        <f t="shared" si="321"/>
        <v>#N/A</v>
      </c>
      <c r="BD402" s="153" t="e">
        <f t="shared" si="322"/>
        <v>#N/A</v>
      </c>
      <c r="BE402" s="154" t="e">
        <f t="shared" si="323"/>
        <v>#N/A</v>
      </c>
      <c r="BF402" s="164" t="e">
        <f t="shared" si="324"/>
        <v>#N/A</v>
      </c>
      <c r="BG402" s="165" t="e">
        <f t="shared" si="325"/>
        <v>#N/A</v>
      </c>
      <c r="BH402" s="154" t="e">
        <f t="shared" si="326"/>
        <v>#N/A</v>
      </c>
      <c r="BI402" s="154" t="e">
        <f t="shared" si="327"/>
        <v>#N/A</v>
      </c>
      <c r="BJ402" s="164" t="e">
        <f t="shared" si="328"/>
        <v>#N/A</v>
      </c>
      <c r="BK402" s="165" t="e">
        <f t="shared" si="329"/>
        <v>#N/A</v>
      </c>
      <c r="BL402" s="154" t="e">
        <f t="shared" si="330"/>
        <v>#N/A</v>
      </c>
      <c r="BM402" s="154" t="e">
        <f t="shared" si="331"/>
        <v>#N/A</v>
      </c>
      <c r="BN402" s="164" t="e">
        <f t="shared" si="332"/>
        <v>#N/A</v>
      </c>
      <c r="BO402" s="165" t="e">
        <f t="shared" si="333"/>
        <v>#N/A</v>
      </c>
      <c r="BP402" s="154" t="e">
        <f t="shared" si="334"/>
        <v>#N/A</v>
      </c>
      <c r="BQ402" s="155" t="e">
        <f t="shared" si="335"/>
        <v>#N/A</v>
      </c>
      <c r="BR402" s="153" t="e">
        <f t="shared" si="336"/>
        <v>#N/A</v>
      </c>
      <c r="BS402" s="154" t="e">
        <f t="shared" si="337"/>
        <v>#N/A</v>
      </c>
      <c r="BT402" s="164" t="e">
        <f t="shared" si="338"/>
        <v>#N/A</v>
      </c>
      <c r="BU402" s="165" t="e">
        <f t="shared" si="339"/>
        <v>#N/A</v>
      </c>
      <c r="BV402" s="154" t="e">
        <f t="shared" si="340"/>
        <v>#N/A</v>
      </c>
      <c r="BW402" s="154" t="e">
        <f t="shared" si="341"/>
        <v>#N/A</v>
      </c>
      <c r="BX402" s="164" t="e">
        <f t="shared" si="342"/>
        <v>#N/A</v>
      </c>
      <c r="BY402" s="165" t="e">
        <f t="shared" si="343"/>
        <v>#N/A</v>
      </c>
      <c r="BZ402" s="154" t="e">
        <f t="shared" si="344"/>
        <v>#N/A</v>
      </c>
      <c r="CA402" s="154" t="e">
        <f t="shared" si="345"/>
        <v>#N/A</v>
      </c>
      <c r="CB402" s="164" t="e">
        <f t="shared" si="346"/>
        <v>#N/A</v>
      </c>
      <c r="CC402" s="165" t="e">
        <f t="shared" si="347"/>
        <v>#N/A</v>
      </c>
      <c r="CD402" s="154" t="e">
        <f t="shared" si="348"/>
        <v>#N/A</v>
      </c>
      <c r="CE402" s="155" t="e">
        <f t="shared" si="349"/>
        <v>#N/A</v>
      </c>
    </row>
    <row r="403" spans="2:83" s="59" customFormat="1" hidden="1" x14ac:dyDescent="0.2">
      <c r="B403" s="59" t="e">
        <f t="shared" si="352"/>
        <v>#N/A</v>
      </c>
      <c r="C403" s="67" t="e">
        <f t="shared" si="350"/>
        <v>#N/A</v>
      </c>
      <c r="D403" s="67"/>
      <c r="E403" s="67" t="e">
        <f>IF(C403&lt;&gt;" ",$B$9, " ")</f>
        <v>#N/A</v>
      </c>
      <c r="F403" s="68" t="e">
        <f>IF(C403&lt;&gt;" ",((10.4394*(($C403^1.852)/(($B$59^1.852)*(VLOOKUP($B$17,'Hidden Data'!$A$4:$E$17,(IF($B$18="SCH 40",3,IF($B$18="SCH 80",4,5))))^4.8655))*$B$16))+IF($B$15&lt;2,0,(10.4394*((($C$19/100*$C403)^1.852)/(($B$59^1.852)*(VLOOKUP($B$20,'Hidden Data'!$A$4:$E$17,(IF($B$21="SCH 40",3,IF($B$21="SCH 80",4,5))))^4.8655))*$B$19)))+IF($B$15&lt;3,0,(10.4394*((($C$22/100*$C403)^1.852)/(($B$59^1.852)*(VLOOKUP($B$23,'Hidden Data'!$A$4:$E$17,(IF($B$24="SCH 40",3,IF($B$24="SCH 80",4,5))))^4.8655))*$B$22)))+K403+L403+M403+P403+Q403+R403+S403+T403)*(1+$B$42/100), " ")</f>
        <v>#N/A</v>
      </c>
      <c r="G403" s="68" t="e">
        <f t="shared" si="351"/>
        <v>#N/A</v>
      </c>
      <c r="H403" s="68"/>
      <c r="I403" s="68" t="e">
        <f t="shared" si="285"/>
        <v>#N/A</v>
      </c>
      <c r="J403" s="68" t="e">
        <f>IF(C403&lt;&gt;" ",IF($B$48="Spider Valve",($C403/448.83*(('Spider Valve Sizing'!$B$10^2*19.64*$B$60*SQRT($B$49))/'Spider Valve Sizing'!$B$25))^2/(2*$B$60^2*(PI()/4*('Spider Valve Sizing'!$B$10/12)^2)^2*32.2),0)," ")</f>
        <v>#N/A</v>
      </c>
      <c r="K403" s="68" t="e">
        <f>IF(C403&lt;&gt;" ",(IF($B$26="No",0,(10.4394*(((1/$B$27*$C403)^1.852)/(($B$59^1.852)*(VLOOKUP($B$29,'Hidden Data'!$A$4:$E$17,(IF($B$30="SCH 40",3,IF($B$30="SCH 80",4,5))))^4.8655))*($B$28/3)))))," ")</f>
        <v>#N/A</v>
      </c>
      <c r="L403" s="67" t="e">
        <f t="shared" si="286"/>
        <v>#N/A</v>
      </c>
      <c r="M403" s="67" t="e">
        <f t="shared" si="287"/>
        <v>#N/A</v>
      </c>
      <c r="N403" s="69">
        <f>IF($B$48="Low Pressure Pipe",(IF($C403&lt;&gt;" ",($B$50*$AC$564)," ")),IF($B$48="Spider Valve",(IF($C403&lt;&gt;" ",(($B$60*(PI()/4*'Spider Valve Sizing'!$B$10^2)/144*SQRT(2*32.2*$B$49))*448.83)/(('Spider Valve Sizing'!$B$10^2*19.64*$B$60*SQRT($B$49))/'Spider Valve Sizing'!$B$25)," ")),IF(AND(OR($B$48="Non-Pressurized",$B$48="force main")=TRUE,$C$49="yes"),$F$49,NA())))</f>
        <v>30</v>
      </c>
      <c r="O403" s="68" t="e">
        <f t="shared" si="288"/>
        <v>#N/A</v>
      </c>
      <c r="P403" s="68" t="e">
        <f>IF($C403&lt;&gt;" ",IF($A$34="",0,(10.4394*((($C403*$D$34/100)^1.852)/(($B$59^1.852)*(VLOOKUP($B$34,'Hidden Data'!$A$4:$E$17,(IF($B$18="SCH 40",3,IF($B$18="SCH 80",4,5))))^4.8655))*'Hidden Data'!$E$118)))," ")</f>
        <v>#N/A</v>
      </c>
      <c r="Q403" s="68" t="e">
        <f>IF($C403&lt;&gt;" ",IF($A$35="",0,(10.4394*((($C403*$D$35/100)^1.852)/(($B$59^1.852)*(VLOOKUP($B$35,'Hidden Data'!$A$4:$E$17,(IF($B$18="SCH 40",3,IF($B$18="SCH 80",4,5))))^4.8655))*'Hidden Data'!$E$119)))," ")</f>
        <v>#N/A</v>
      </c>
      <c r="R403" s="68" t="e">
        <f>IF($C403&lt;&gt;" ",IF($A$36="",0,(10.4394*((($C403*$D$36/100)^1.852)/(($B$59^1.852)*(VLOOKUP($B$36,'Hidden Data'!$A$4:$E$17,(IF($B$18="SCH 40",3,IF($B$18="SCH 80",4,5))))^4.8655))*'Hidden Data'!$E$120)))," ")</f>
        <v>#N/A</v>
      </c>
      <c r="S403" s="68" t="e">
        <f>IF($C403&lt;&gt;" ",IF($A$37="",0,(10.4394*((($C403*$D$37/100)^1.852)/(($B$59^1.852)*(VLOOKUP($B$37,'Hidden Data'!$A$4:$E$17,(IF($B$18="SCH 40",3,IF($B$18="SCH 80",4,5))))^4.8655))*'Hidden Data'!$E$121)))," ")</f>
        <v>#N/A</v>
      </c>
      <c r="T403" s="68" t="e">
        <f>IF($C403&lt;&gt;" ",IF($A$38="",0,(10.4394*((($C403*$D$38/100)^1.852)/(($B$59^1.852)*(VLOOKUP($B$38,'Hidden Data'!$A$4:$E$17,(IF($B$18="SCH 40",3,IF($B$18="SCH 80",4,5))))^4.8655))*'Hidden Data'!$E$122)))," ")</f>
        <v>#N/A</v>
      </c>
      <c r="U403" s="67" t="e">
        <f t="shared" si="289"/>
        <v>#N/A</v>
      </c>
      <c r="V403" s="175" t="e">
        <f t="shared" si="290"/>
        <v>#N/A</v>
      </c>
      <c r="W403" s="175" t="e">
        <f t="shared" si="291"/>
        <v>#N/A</v>
      </c>
      <c r="Z403" s="141" t="e">
        <f t="shared" si="292"/>
        <v>#N/A</v>
      </c>
      <c r="AA403" s="141" t="e">
        <f t="shared" si="293"/>
        <v>#N/A</v>
      </c>
      <c r="AB403" s="153" t="e">
        <f t="shared" si="294"/>
        <v>#N/A</v>
      </c>
      <c r="AC403" s="154" t="e">
        <f t="shared" si="295"/>
        <v>#N/A</v>
      </c>
      <c r="AD403" s="164" t="e">
        <f t="shared" si="296"/>
        <v>#N/A</v>
      </c>
      <c r="AE403" s="165" t="e">
        <f t="shared" si="297"/>
        <v>#N/A</v>
      </c>
      <c r="AF403" s="154" t="e">
        <f t="shared" si="298"/>
        <v>#N/A</v>
      </c>
      <c r="AG403" s="154" t="e">
        <f t="shared" si="299"/>
        <v>#N/A</v>
      </c>
      <c r="AH403" s="164" t="e">
        <f t="shared" si="300"/>
        <v>#N/A</v>
      </c>
      <c r="AI403" s="165" t="e">
        <f t="shared" si="301"/>
        <v>#N/A</v>
      </c>
      <c r="AJ403" s="154" t="e">
        <f t="shared" si="302"/>
        <v>#N/A</v>
      </c>
      <c r="AK403" s="154" t="e">
        <f t="shared" si="303"/>
        <v>#N/A</v>
      </c>
      <c r="AL403" s="164" t="e">
        <f t="shared" si="304"/>
        <v>#N/A</v>
      </c>
      <c r="AM403" s="165" t="e">
        <f t="shared" si="305"/>
        <v>#N/A</v>
      </c>
      <c r="AN403" s="154" t="e">
        <f t="shared" si="306"/>
        <v>#N/A</v>
      </c>
      <c r="AO403" s="155" t="e">
        <f t="shared" si="307"/>
        <v>#N/A</v>
      </c>
      <c r="AP403" s="153" t="e">
        <f t="shared" si="308"/>
        <v>#N/A</v>
      </c>
      <c r="AQ403" s="154" t="e">
        <f t="shared" si="309"/>
        <v>#N/A</v>
      </c>
      <c r="AR403" s="164" t="e">
        <f t="shared" si="310"/>
        <v>#N/A</v>
      </c>
      <c r="AS403" s="165" t="e">
        <f t="shared" si="311"/>
        <v>#N/A</v>
      </c>
      <c r="AT403" s="154" t="e">
        <f t="shared" si="312"/>
        <v>#N/A</v>
      </c>
      <c r="AU403" s="154" t="e">
        <f t="shared" si="313"/>
        <v>#N/A</v>
      </c>
      <c r="AV403" s="164" t="e">
        <f t="shared" si="314"/>
        <v>#N/A</v>
      </c>
      <c r="AW403" s="165" t="e">
        <f t="shared" si="315"/>
        <v>#N/A</v>
      </c>
      <c r="AX403" s="154" t="e">
        <f t="shared" si="316"/>
        <v>#N/A</v>
      </c>
      <c r="AY403" s="154" t="e">
        <f t="shared" si="317"/>
        <v>#N/A</v>
      </c>
      <c r="AZ403" s="164" t="e">
        <f t="shared" si="318"/>
        <v>#N/A</v>
      </c>
      <c r="BA403" s="165" t="e">
        <f t="shared" si="319"/>
        <v>#N/A</v>
      </c>
      <c r="BB403" s="154" t="e">
        <f t="shared" si="320"/>
        <v>#N/A</v>
      </c>
      <c r="BC403" s="155" t="e">
        <f t="shared" si="321"/>
        <v>#N/A</v>
      </c>
      <c r="BD403" s="153" t="e">
        <f t="shared" si="322"/>
        <v>#N/A</v>
      </c>
      <c r="BE403" s="154" t="e">
        <f t="shared" si="323"/>
        <v>#N/A</v>
      </c>
      <c r="BF403" s="164" t="e">
        <f t="shared" si="324"/>
        <v>#N/A</v>
      </c>
      <c r="BG403" s="165" t="e">
        <f t="shared" si="325"/>
        <v>#N/A</v>
      </c>
      <c r="BH403" s="154" t="e">
        <f t="shared" si="326"/>
        <v>#N/A</v>
      </c>
      <c r="BI403" s="154" t="e">
        <f t="shared" si="327"/>
        <v>#N/A</v>
      </c>
      <c r="BJ403" s="164" t="e">
        <f t="shared" si="328"/>
        <v>#N/A</v>
      </c>
      <c r="BK403" s="165" t="e">
        <f t="shared" si="329"/>
        <v>#N/A</v>
      </c>
      <c r="BL403" s="154" t="e">
        <f t="shared" si="330"/>
        <v>#N/A</v>
      </c>
      <c r="BM403" s="154" t="e">
        <f t="shared" si="331"/>
        <v>#N/A</v>
      </c>
      <c r="BN403" s="164" t="e">
        <f t="shared" si="332"/>
        <v>#N/A</v>
      </c>
      <c r="BO403" s="165" t="e">
        <f t="shared" si="333"/>
        <v>#N/A</v>
      </c>
      <c r="BP403" s="154" t="e">
        <f t="shared" si="334"/>
        <v>#N/A</v>
      </c>
      <c r="BQ403" s="155" t="e">
        <f t="shared" si="335"/>
        <v>#N/A</v>
      </c>
      <c r="BR403" s="153" t="e">
        <f t="shared" si="336"/>
        <v>#N/A</v>
      </c>
      <c r="BS403" s="154" t="e">
        <f t="shared" si="337"/>
        <v>#N/A</v>
      </c>
      <c r="BT403" s="164" t="e">
        <f t="shared" si="338"/>
        <v>#N/A</v>
      </c>
      <c r="BU403" s="165" t="e">
        <f t="shared" si="339"/>
        <v>#N/A</v>
      </c>
      <c r="BV403" s="154" t="e">
        <f t="shared" si="340"/>
        <v>#N/A</v>
      </c>
      <c r="BW403" s="154" t="e">
        <f t="shared" si="341"/>
        <v>#N/A</v>
      </c>
      <c r="BX403" s="164" t="e">
        <f t="shared" si="342"/>
        <v>#N/A</v>
      </c>
      <c r="BY403" s="165" t="e">
        <f t="shared" si="343"/>
        <v>#N/A</v>
      </c>
      <c r="BZ403" s="154" t="e">
        <f t="shared" si="344"/>
        <v>#N/A</v>
      </c>
      <c r="CA403" s="154" t="e">
        <f t="shared" si="345"/>
        <v>#N/A</v>
      </c>
      <c r="CB403" s="164" t="e">
        <f t="shared" si="346"/>
        <v>#N/A</v>
      </c>
      <c r="CC403" s="165" t="e">
        <f t="shared" si="347"/>
        <v>#N/A</v>
      </c>
      <c r="CD403" s="154" t="e">
        <f t="shared" si="348"/>
        <v>#N/A</v>
      </c>
      <c r="CE403" s="155" t="e">
        <f t="shared" si="349"/>
        <v>#N/A</v>
      </c>
    </row>
    <row r="404" spans="2:83" s="59" customFormat="1" hidden="1" x14ac:dyDescent="0.2">
      <c r="B404" s="59" t="e">
        <f t="shared" si="352"/>
        <v>#N/A</v>
      </c>
      <c r="C404" s="67" t="e">
        <f t="shared" si="350"/>
        <v>#N/A</v>
      </c>
      <c r="D404" s="67"/>
      <c r="E404" s="67" t="e">
        <f>IF(C404&lt;&gt;" ",$B$9, " ")</f>
        <v>#N/A</v>
      </c>
      <c r="F404" s="68" t="e">
        <f>IF(C404&lt;&gt;" ",((10.4394*(($C404^1.852)/(($B$59^1.852)*(VLOOKUP($B$17,'Hidden Data'!$A$4:$E$17,(IF($B$18="SCH 40",3,IF($B$18="SCH 80",4,5))))^4.8655))*$B$16))+IF($B$15&lt;2,0,(10.4394*((($C$19/100*$C404)^1.852)/(($B$59^1.852)*(VLOOKUP($B$20,'Hidden Data'!$A$4:$E$17,(IF($B$21="SCH 40",3,IF($B$21="SCH 80",4,5))))^4.8655))*$B$19)))+IF($B$15&lt;3,0,(10.4394*((($C$22/100*$C404)^1.852)/(($B$59^1.852)*(VLOOKUP($B$23,'Hidden Data'!$A$4:$E$17,(IF($B$24="SCH 40",3,IF($B$24="SCH 80",4,5))))^4.8655))*$B$22)))+K404+L404+M404+P404+Q404+R404+S404+T404)*(1+$B$42/100), " ")</f>
        <v>#N/A</v>
      </c>
      <c r="G404" s="68" t="e">
        <f t="shared" si="351"/>
        <v>#N/A</v>
      </c>
      <c r="H404" s="68"/>
      <c r="I404" s="68" t="e">
        <f t="shared" si="285"/>
        <v>#N/A</v>
      </c>
      <c r="J404" s="68" t="e">
        <f>IF(C404&lt;&gt;" ",IF($B$48="Spider Valve",($C404/448.83*(('Spider Valve Sizing'!$B$10^2*19.64*$B$60*SQRT($B$49))/'Spider Valve Sizing'!$B$25))^2/(2*$B$60^2*(PI()/4*('Spider Valve Sizing'!$B$10/12)^2)^2*32.2),0)," ")</f>
        <v>#N/A</v>
      </c>
      <c r="K404" s="68" t="e">
        <f>IF(C404&lt;&gt;" ",(IF($B$26="No",0,(10.4394*(((1/$B$27*$C404)^1.852)/(($B$59^1.852)*(VLOOKUP($B$29,'Hidden Data'!$A$4:$E$17,(IF($B$30="SCH 40",3,IF($B$30="SCH 80",4,5))))^4.8655))*($B$28/3)))))," ")</f>
        <v>#N/A</v>
      </c>
      <c r="L404" s="67" t="e">
        <f t="shared" si="286"/>
        <v>#N/A</v>
      </c>
      <c r="M404" s="67" t="e">
        <f t="shared" si="287"/>
        <v>#N/A</v>
      </c>
      <c r="N404" s="69">
        <f>IF($B$48="Low Pressure Pipe",(IF($C404&lt;&gt;" ",($B$50*$AC$564)," ")),IF($B$48="Spider Valve",(IF($C404&lt;&gt;" ",(($B$60*(PI()/4*'Spider Valve Sizing'!$B$10^2)/144*SQRT(2*32.2*$B$49))*448.83)/(('Spider Valve Sizing'!$B$10^2*19.64*$B$60*SQRT($B$49))/'Spider Valve Sizing'!$B$25)," ")),IF(AND(OR($B$48="Non-Pressurized",$B$48="force main")=TRUE,$C$49="yes"),$F$49,NA())))</f>
        <v>30</v>
      </c>
      <c r="O404" s="68" t="e">
        <f t="shared" si="288"/>
        <v>#N/A</v>
      </c>
      <c r="P404" s="68" t="e">
        <f>IF($C404&lt;&gt;" ",IF($A$34="",0,(10.4394*((($C404*$D$34/100)^1.852)/(($B$59^1.852)*(VLOOKUP($B$34,'Hidden Data'!$A$4:$E$17,(IF($B$18="SCH 40",3,IF($B$18="SCH 80",4,5))))^4.8655))*'Hidden Data'!$E$118)))," ")</f>
        <v>#N/A</v>
      </c>
      <c r="Q404" s="68" t="e">
        <f>IF($C404&lt;&gt;" ",IF($A$35="",0,(10.4394*((($C404*$D$35/100)^1.852)/(($B$59^1.852)*(VLOOKUP($B$35,'Hidden Data'!$A$4:$E$17,(IF($B$18="SCH 40",3,IF($B$18="SCH 80",4,5))))^4.8655))*'Hidden Data'!$E$119)))," ")</f>
        <v>#N/A</v>
      </c>
      <c r="R404" s="68" t="e">
        <f>IF($C404&lt;&gt;" ",IF($A$36="",0,(10.4394*((($C404*$D$36/100)^1.852)/(($B$59^1.852)*(VLOOKUP($B$36,'Hidden Data'!$A$4:$E$17,(IF($B$18="SCH 40",3,IF($B$18="SCH 80",4,5))))^4.8655))*'Hidden Data'!$E$120)))," ")</f>
        <v>#N/A</v>
      </c>
      <c r="S404" s="68" t="e">
        <f>IF($C404&lt;&gt;" ",IF($A$37="",0,(10.4394*((($C404*$D$37/100)^1.852)/(($B$59^1.852)*(VLOOKUP($B$37,'Hidden Data'!$A$4:$E$17,(IF($B$18="SCH 40",3,IF($B$18="SCH 80",4,5))))^4.8655))*'Hidden Data'!$E$121)))," ")</f>
        <v>#N/A</v>
      </c>
      <c r="T404" s="68" t="e">
        <f>IF($C404&lt;&gt;" ",IF($A$38="",0,(10.4394*((($C404*$D$38/100)^1.852)/(($B$59^1.852)*(VLOOKUP($B$38,'Hidden Data'!$A$4:$E$17,(IF($B$18="SCH 40",3,IF($B$18="SCH 80",4,5))))^4.8655))*'Hidden Data'!$E$122)))," ")</f>
        <v>#N/A</v>
      </c>
      <c r="U404" s="67" t="e">
        <f t="shared" si="289"/>
        <v>#N/A</v>
      </c>
      <c r="V404" s="175" t="e">
        <f t="shared" si="290"/>
        <v>#N/A</v>
      </c>
      <c r="W404" s="175" t="e">
        <f t="shared" si="291"/>
        <v>#N/A</v>
      </c>
      <c r="Z404" s="141" t="e">
        <f t="shared" si="292"/>
        <v>#N/A</v>
      </c>
      <c r="AA404" s="141" t="e">
        <f t="shared" si="293"/>
        <v>#N/A</v>
      </c>
      <c r="AB404" s="153" t="e">
        <f t="shared" si="294"/>
        <v>#N/A</v>
      </c>
      <c r="AC404" s="154" t="e">
        <f t="shared" si="295"/>
        <v>#N/A</v>
      </c>
      <c r="AD404" s="164" t="e">
        <f t="shared" si="296"/>
        <v>#N/A</v>
      </c>
      <c r="AE404" s="165" t="e">
        <f t="shared" si="297"/>
        <v>#N/A</v>
      </c>
      <c r="AF404" s="154" t="e">
        <f t="shared" si="298"/>
        <v>#N/A</v>
      </c>
      <c r="AG404" s="154" t="e">
        <f t="shared" si="299"/>
        <v>#N/A</v>
      </c>
      <c r="AH404" s="164" t="e">
        <f t="shared" si="300"/>
        <v>#N/A</v>
      </c>
      <c r="AI404" s="165" t="e">
        <f t="shared" si="301"/>
        <v>#N/A</v>
      </c>
      <c r="AJ404" s="154" t="e">
        <f t="shared" si="302"/>
        <v>#N/A</v>
      </c>
      <c r="AK404" s="154" t="e">
        <f t="shared" si="303"/>
        <v>#N/A</v>
      </c>
      <c r="AL404" s="164" t="e">
        <f t="shared" si="304"/>
        <v>#N/A</v>
      </c>
      <c r="AM404" s="165" t="e">
        <f t="shared" si="305"/>
        <v>#N/A</v>
      </c>
      <c r="AN404" s="154" t="e">
        <f t="shared" si="306"/>
        <v>#N/A</v>
      </c>
      <c r="AO404" s="155" t="e">
        <f t="shared" si="307"/>
        <v>#N/A</v>
      </c>
      <c r="AP404" s="153" t="e">
        <f t="shared" si="308"/>
        <v>#N/A</v>
      </c>
      <c r="AQ404" s="154" t="e">
        <f t="shared" si="309"/>
        <v>#N/A</v>
      </c>
      <c r="AR404" s="164" t="e">
        <f t="shared" si="310"/>
        <v>#N/A</v>
      </c>
      <c r="AS404" s="165" t="e">
        <f t="shared" si="311"/>
        <v>#N/A</v>
      </c>
      <c r="AT404" s="154" t="e">
        <f t="shared" si="312"/>
        <v>#N/A</v>
      </c>
      <c r="AU404" s="154" t="e">
        <f t="shared" si="313"/>
        <v>#N/A</v>
      </c>
      <c r="AV404" s="164" t="e">
        <f t="shared" si="314"/>
        <v>#N/A</v>
      </c>
      <c r="AW404" s="165" t="e">
        <f t="shared" si="315"/>
        <v>#N/A</v>
      </c>
      <c r="AX404" s="154" t="e">
        <f t="shared" si="316"/>
        <v>#N/A</v>
      </c>
      <c r="AY404" s="154" t="e">
        <f t="shared" si="317"/>
        <v>#N/A</v>
      </c>
      <c r="AZ404" s="164" t="e">
        <f t="shared" si="318"/>
        <v>#N/A</v>
      </c>
      <c r="BA404" s="165" t="e">
        <f t="shared" si="319"/>
        <v>#N/A</v>
      </c>
      <c r="BB404" s="154" t="e">
        <f t="shared" si="320"/>
        <v>#N/A</v>
      </c>
      <c r="BC404" s="155" t="e">
        <f t="shared" si="321"/>
        <v>#N/A</v>
      </c>
      <c r="BD404" s="153" t="e">
        <f t="shared" si="322"/>
        <v>#N/A</v>
      </c>
      <c r="BE404" s="154" t="e">
        <f t="shared" si="323"/>
        <v>#N/A</v>
      </c>
      <c r="BF404" s="164" t="e">
        <f t="shared" si="324"/>
        <v>#N/A</v>
      </c>
      <c r="BG404" s="165" t="e">
        <f t="shared" si="325"/>
        <v>#N/A</v>
      </c>
      <c r="BH404" s="154" t="e">
        <f t="shared" si="326"/>
        <v>#N/A</v>
      </c>
      <c r="BI404" s="154" t="e">
        <f t="shared" si="327"/>
        <v>#N/A</v>
      </c>
      <c r="BJ404" s="164" t="e">
        <f t="shared" si="328"/>
        <v>#N/A</v>
      </c>
      <c r="BK404" s="165" t="e">
        <f t="shared" si="329"/>
        <v>#N/A</v>
      </c>
      <c r="BL404" s="154" t="e">
        <f t="shared" si="330"/>
        <v>#N/A</v>
      </c>
      <c r="BM404" s="154" t="e">
        <f t="shared" si="331"/>
        <v>#N/A</v>
      </c>
      <c r="BN404" s="164" t="e">
        <f t="shared" si="332"/>
        <v>#N/A</v>
      </c>
      <c r="BO404" s="165" t="e">
        <f t="shared" si="333"/>
        <v>#N/A</v>
      </c>
      <c r="BP404" s="154" t="e">
        <f t="shared" si="334"/>
        <v>#N/A</v>
      </c>
      <c r="BQ404" s="155" t="e">
        <f t="shared" si="335"/>
        <v>#N/A</v>
      </c>
      <c r="BR404" s="153" t="e">
        <f t="shared" si="336"/>
        <v>#N/A</v>
      </c>
      <c r="BS404" s="154" t="e">
        <f t="shared" si="337"/>
        <v>#N/A</v>
      </c>
      <c r="BT404" s="164" t="e">
        <f t="shared" si="338"/>
        <v>#N/A</v>
      </c>
      <c r="BU404" s="165" t="e">
        <f t="shared" si="339"/>
        <v>#N/A</v>
      </c>
      <c r="BV404" s="154" t="e">
        <f t="shared" si="340"/>
        <v>#N/A</v>
      </c>
      <c r="BW404" s="154" t="e">
        <f t="shared" si="341"/>
        <v>#N/A</v>
      </c>
      <c r="BX404" s="164" t="e">
        <f t="shared" si="342"/>
        <v>#N/A</v>
      </c>
      <c r="BY404" s="165" t="e">
        <f t="shared" si="343"/>
        <v>#N/A</v>
      </c>
      <c r="BZ404" s="154" t="e">
        <f t="shared" si="344"/>
        <v>#N/A</v>
      </c>
      <c r="CA404" s="154" t="e">
        <f t="shared" si="345"/>
        <v>#N/A</v>
      </c>
      <c r="CB404" s="164" t="e">
        <f t="shared" si="346"/>
        <v>#N/A</v>
      </c>
      <c r="CC404" s="165" t="e">
        <f t="shared" si="347"/>
        <v>#N/A</v>
      </c>
      <c r="CD404" s="154" t="e">
        <f t="shared" si="348"/>
        <v>#N/A</v>
      </c>
      <c r="CE404" s="155" t="e">
        <f t="shared" si="349"/>
        <v>#N/A</v>
      </c>
    </row>
    <row r="405" spans="2:83" s="59" customFormat="1" hidden="1" x14ac:dyDescent="0.2">
      <c r="B405" s="59" t="e">
        <f t="shared" si="352"/>
        <v>#N/A</v>
      </c>
      <c r="C405" s="67" t="e">
        <f t="shared" si="350"/>
        <v>#N/A</v>
      </c>
      <c r="D405" s="67"/>
      <c r="E405" s="67" t="e">
        <f>IF(C405&lt;&gt;" ",$B$9, " ")</f>
        <v>#N/A</v>
      </c>
      <c r="F405" s="68" t="e">
        <f>IF(C405&lt;&gt;" ",((10.4394*(($C405^1.852)/(($B$59^1.852)*(VLOOKUP($B$17,'Hidden Data'!$A$4:$E$17,(IF($B$18="SCH 40",3,IF($B$18="SCH 80",4,5))))^4.8655))*$B$16))+IF($B$15&lt;2,0,(10.4394*((($C$19/100*$C405)^1.852)/(($B$59^1.852)*(VLOOKUP($B$20,'Hidden Data'!$A$4:$E$17,(IF($B$21="SCH 40",3,IF($B$21="SCH 80",4,5))))^4.8655))*$B$19)))+IF($B$15&lt;3,0,(10.4394*((($C$22/100*$C405)^1.852)/(($B$59^1.852)*(VLOOKUP($B$23,'Hidden Data'!$A$4:$E$17,(IF($B$24="SCH 40",3,IF($B$24="SCH 80",4,5))))^4.8655))*$B$22)))+K405+L405+M405+P405+Q405+R405+S405+T405)*(1+$B$42/100), " ")</f>
        <v>#N/A</v>
      </c>
      <c r="G405" s="68" t="e">
        <f t="shared" si="351"/>
        <v>#N/A</v>
      </c>
      <c r="H405" s="68"/>
      <c r="I405" s="68" t="e">
        <f t="shared" si="285"/>
        <v>#N/A</v>
      </c>
      <c r="J405" s="68" t="e">
        <f>IF(C405&lt;&gt;" ",IF($B$48="Spider Valve",($C405/448.83*(('Spider Valve Sizing'!$B$10^2*19.64*$B$60*SQRT($B$49))/'Spider Valve Sizing'!$B$25))^2/(2*$B$60^2*(PI()/4*('Spider Valve Sizing'!$B$10/12)^2)^2*32.2),0)," ")</f>
        <v>#N/A</v>
      </c>
      <c r="K405" s="68" t="e">
        <f>IF(C405&lt;&gt;" ",(IF($B$26="No",0,(10.4394*(((1/$B$27*$C405)^1.852)/(($B$59^1.852)*(VLOOKUP($B$29,'Hidden Data'!$A$4:$E$17,(IF($B$30="SCH 40",3,IF($B$30="SCH 80",4,5))))^4.8655))*($B$28/3)))))," ")</f>
        <v>#N/A</v>
      </c>
      <c r="L405" s="67" t="e">
        <f t="shared" si="286"/>
        <v>#N/A</v>
      </c>
      <c r="M405" s="67" t="e">
        <f t="shared" si="287"/>
        <v>#N/A</v>
      </c>
      <c r="N405" s="69">
        <f>IF($B$48="Low Pressure Pipe",(IF($C405&lt;&gt;" ",($B$50*$AC$564)," ")),IF($B$48="Spider Valve",(IF($C405&lt;&gt;" ",(($B$60*(PI()/4*'Spider Valve Sizing'!$B$10^2)/144*SQRT(2*32.2*$B$49))*448.83)/(('Spider Valve Sizing'!$B$10^2*19.64*$B$60*SQRT($B$49))/'Spider Valve Sizing'!$B$25)," ")),IF(AND(OR($B$48="Non-Pressurized",$B$48="force main")=TRUE,$C$49="yes"),$F$49,NA())))</f>
        <v>30</v>
      </c>
      <c r="O405" s="68" t="e">
        <f t="shared" si="288"/>
        <v>#N/A</v>
      </c>
      <c r="P405" s="68" t="e">
        <f>IF($C405&lt;&gt;" ",IF($A$34="",0,(10.4394*((($C405*$D$34/100)^1.852)/(($B$59^1.852)*(VLOOKUP($B$34,'Hidden Data'!$A$4:$E$17,(IF($B$18="SCH 40",3,IF($B$18="SCH 80",4,5))))^4.8655))*'Hidden Data'!$E$118)))," ")</f>
        <v>#N/A</v>
      </c>
      <c r="Q405" s="68" t="e">
        <f>IF($C405&lt;&gt;" ",IF($A$35="",0,(10.4394*((($C405*$D$35/100)^1.852)/(($B$59^1.852)*(VLOOKUP($B$35,'Hidden Data'!$A$4:$E$17,(IF($B$18="SCH 40",3,IF($B$18="SCH 80",4,5))))^4.8655))*'Hidden Data'!$E$119)))," ")</f>
        <v>#N/A</v>
      </c>
      <c r="R405" s="68" t="e">
        <f>IF($C405&lt;&gt;" ",IF($A$36="",0,(10.4394*((($C405*$D$36/100)^1.852)/(($B$59^1.852)*(VLOOKUP($B$36,'Hidden Data'!$A$4:$E$17,(IF($B$18="SCH 40",3,IF($B$18="SCH 80",4,5))))^4.8655))*'Hidden Data'!$E$120)))," ")</f>
        <v>#N/A</v>
      </c>
      <c r="S405" s="68" t="e">
        <f>IF($C405&lt;&gt;" ",IF($A$37="",0,(10.4394*((($C405*$D$37/100)^1.852)/(($B$59^1.852)*(VLOOKUP($B$37,'Hidden Data'!$A$4:$E$17,(IF($B$18="SCH 40",3,IF($B$18="SCH 80",4,5))))^4.8655))*'Hidden Data'!$E$121)))," ")</f>
        <v>#N/A</v>
      </c>
      <c r="T405" s="68" t="e">
        <f>IF($C405&lt;&gt;" ",IF($A$38="",0,(10.4394*((($C405*$D$38/100)^1.852)/(($B$59^1.852)*(VLOOKUP($B$38,'Hidden Data'!$A$4:$E$17,(IF($B$18="SCH 40",3,IF($B$18="SCH 80",4,5))))^4.8655))*'Hidden Data'!$E$122)))," ")</f>
        <v>#N/A</v>
      </c>
      <c r="U405" s="67" t="e">
        <f t="shared" si="289"/>
        <v>#N/A</v>
      </c>
      <c r="V405" s="175" t="e">
        <f t="shared" si="290"/>
        <v>#N/A</v>
      </c>
      <c r="W405" s="175" t="e">
        <f t="shared" si="291"/>
        <v>#N/A</v>
      </c>
      <c r="Z405" s="141" t="e">
        <f t="shared" si="292"/>
        <v>#N/A</v>
      </c>
      <c r="AA405" s="141" t="e">
        <f t="shared" si="293"/>
        <v>#N/A</v>
      </c>
      <c r="AB405" s="153" t="e">
        <f t="shared" si="294"/>
        <v>#N/A</v>
      </c>
      <c r="AC405" s="154" t="e">
        <f t="shared" si="295"/>
        <v>#N/A</v>
      </c>
      <c r="AD405" s="164" t="e">
        <f t="shared" si="296"/>
        <v>#N/A</v>
      </c>
      <c r="AE405" s="165" t="e">
        <f t="shared" si="297"/>
        <v>#N/A</v>
      </c>
      <c r="AF405" s="154" t="e">
        <f t="shared" si="298"/>
        <v>#N/A</v>
      </c>
      <c r="AG405" s="154" t="e">
        <f t="shared" si="299"/>
        <v>#N/A</v>
      </c>
      <c r="AH405" s="164" t="e">
        <f t="shared" si="300"/>
        <v>#N/A</v>
      </c>
      <c r="AI405" s="165" t="e">
        <f t="shared" si="301"/>
        <v>#N/A</v>
      </c>
      <c r="AJ405" s="154" t="e">
        <f t="shared" si="302"/>
        <v>#N/A</v>
      </c>
      <c r="AK405" s="154" t="e">
        <f t="shared" si="303"/>
        <v>#N/A</v>
      </c>
      <c r="AL405" s="164" t="e">
        <f t="shared" si="304"/>
        <v>#N/A</v>
      </c>
      <c r="AM405" s="165" t="e">
        <f t="shared" si="305"/>
        <v>#N/A</v>
      </c>
      <c r="AN405" s="154" t="e">
        <f t="shared" si="306"/>
        <v>#N/A</v>
      </c>
      <c r="AO405" s="155" t="e">
        <f t="shared" si="307"/>
        <v>#N/A</v>
      </c>
      <c r="AP405" s="153" t="e">
        <f t="shared" si="308"/>
        <v>#N/A</v>
      </c>
      <c r="AQ405" s="154" t="e">
        <f t="shared" si="309"/>
        <v>#N/A</v>
      </c>
      <c r="AR405" s="164" t="e">
        <f t="shared" si="310"/>
        <v>#N/A</v>
      </c>
      <c r="AS405" s="165" t="e">
        <f t="shared" si="311"/>
        <v>#N/A</v>
      </c>
      <c r="AT405" s="154" t="e">
        <f t="shared" si="312"/>
        <v>#N/A</v>
      </c>
      <c r="AU405" s="154" t="e">
        <f t="shared" si="313"/>
        <v>#N/A</v>
      </c>
      <c r="AV405" s="164" t="e">
        <f t="shared" si="314"/>
        <v>#N/A</v>
      </c>
      <c r="AW405" s="165" t="e">
        <f t="shared" si="315"/>
        <v>#N/A</v>
      </c>
      <c r="AX405" s="154" t="e">
        <f t="shared" si="316"/>
        <v>#N/A</v>
      </c>
      <c r="AY405" s="154" t="e">
        <f t="shared" si="317"/>
        <v>#N/A</v>
      </c>
      <c r="AZ405" s="164" t="e">
        <f t="shared" si="318"/>
        <v>#N/A</v>
      </c>
      <c r="BA405" s="165" t="e">
        <f t="shared" si="319"/>
        <v>#N/A</v>
      </c>
      <c r="BB405" s="154" t="e">
        <f t="shared" si="320"/>
        <v>#N/A</v>
      </c>
      <c r="BC405" s="155" t="e">
        <f t="shared" si="321"/>
        <v>#N/A</v>
      </c>
      <c r="BD405" s="153" t="e">
        <f t="shared" si="322"/>
        <v>#N/A</v>
      </c>
      <c r="BE405" s="154" t="e">
        <f t="shared" si="323"/>
        <v>#N/A</v>
      </c>
      <c r="BF405" s="164" t="e">
        <f t="shared" si="324"/>
        <v>#N/A</v>
      </c>
      <c r="BG405" s="165" t="e">
        <f t="shared" si="325"/>
        <v>#N/A</v>
      </c>
      <c r="BH405" s="154" t="e">
        <f t="shared" si="326"/>
        <v>#N/A</v>
      </c>
      <c r="BI405" s="154" t="e">
        <f t="shared" si="327"/>
        <v>#N/A</v>
      </c>
      <c r="BJ405" s="164" t="e">
        <f t="shared" si="328"/>
        <v>#N/A</v>
      </c>
      <c r="BK405" s="165" t="e">
        <f t="shared" si="329"/>
        <v>#N/A</v>
      </c>
      <c r="BL405" s="154" t="e">
        <f t="shared" si="330"/>
        <v>#N/A</v>
      </c>
      <c r="BM405" s="154" t="e">
        <f t="shared" si="331"/>
        <v>#N/A</v>
      </c>
      <c r="BN405" s="164" t="e">
        <f t="shared" si="332"/>
        <v>#N/A</v>
      </c>
      <c r="BO405" s="165" t="e">
        <f t="shared" si="333"/>
        <v>#N/A</v>
      </c>
      <c r="BP405" s="154" t="e">
        <f t="shared" si="334"/>
        <v>#N/A</v>
      </c>
      <c r="BQ405" s="155" t="e">
        <f t="shared" si="335"/>
        <v>#N/A</v>
      </c>
      <c r="BR405" s="153" t="e">
        <f t="shared" si="336"/>
        <v>#N/A</v>
      </c>
      <c r="BS405" s="154" t="e">
        <f t="shared" si="337"/>
        <v>#N/A</v>
      </c>
      <c r="BT405" s="164" t="e">
        <f t="shared" si="338"/>
        <v>#N/A</v>
      </c>
      <c r="BU405" s="165" t="e">
        <f t="shared" si="339"/>
        <v>#N/A</v>
      </c>
      <c r="BV405" s="154" t="e">
        <f t="shared" si="340"/>
        <v>#N/A</v>
      </c>
      <c r="BW405" s="154" t="e">
        <f t="shared" si="341"/>
        <v>#N/A</v>
      </c>
      <c r="BX405" s="164" t="e">
        <f t="shared" si="342"/>
        <v>#N/A</v>
      </c>
      <c r="BY405" s="165" t="e">
        <f t="shared" si="343"/>
        <v>#N/A</v>
      </c>
      <c r="BZ405" s="154" t="e">
        <f t="shared" si="344"/>
        <v>#N/A</v>
      </c>
      <c r="CA405" s="154" t="e">
        <f t="shared" si="345"/>
        <v>#N/A</v>
      </c>
      <c r="CB405" s="164" t="e">
        <f t="shared" si="346"/>
        <v>#N/A</v>
      </c>
      <c r="CC405" s="165" t="e">
        <f t="shared" si="347"/>
        <v>#N/A</v>
      </c>
      <c r="CD405" s="154" t="e">
        <f t="shared" si="348"/>
        <v>#N/A</v>
      </c>
      <c r="CE405" s="155" t="e">
        <f t="shared" si="349"/>
        <v>#N/A</v>
      </c>
    </row>
    <row r="406" spans="2:83" s="59" customFormat="1" hidden="1" x14ac:dyDescent="0.2">
      <c r="B406" s="59" t="e">
        <f t="shared" si="352"/>
        <v>#N/A</v>
      </c>
      <c r="C406" s="67" t="e">
        <f t="shared" si="350"/>
        <v>#N/A</v>
      </c>
      <c r="D406" s="67"/>
      <c r="E406" s="67" t="e">
        <f>IF(C406&lt;&gt;" ",$B$9, " ")</f>
        <v>#N/A</v>
      </c>
      <c r="F406" s="68" t="e">
        <f>IF(C406&lt;&gt;" ",((10.4394*(($C406^1.852)/(($B$59^1.852)*(VLOOKUP($B$17,'Hidden Data'!$A$4:$E$17,(IF($B$18="SCH 40",3,IF($B$18="SCH 80",4,5))))^4.8655))*$B$16))+IF($B$15&lt;2,0,(10.4394*((($C$19/100*$C406)^1.852)/(($B$59^1.852)*(VLOOKUP($B$20,'Hidden Data'!$A$4:$E$17,(IF($B$21="SCH 40",3,IF($B$21="SCH 80",4,5))))^4.8655))*$B$19)))+IF($B$15&lt;3,0,(10.4394*((($C$22/100*$C406)^1.852)/(($B$59^1.852)*(VLOOKUP($B$23,'Hidden Data'!$A$4:$E$17,(IF($B$24="SCH 40",3,IF($B$24="SCH 80",4,5))))^4.8655))*$B$22)))+K406+L406+M406+P406+Q406+R406+S406+T406)*(1+$B$42/100), " ")</f>
        <v>#N/A</v>
      </c>
      <c r="G406" s="68" t="e">
        <f t="shared" si="351"/>
        <v>#N/A</v>
      </c>
      <c r="H406" s="68"/>
      <c r="I406" s="68" t="e">
        <f t="shared" si="285"/>
        <v>#N/A</v>
      </c>
      <c r="J406" s="68" t="e">
        <f>IF(C406&lt;&gt;" ",IF($B$48="Spider Valve",($C406/448.83*(('Spider Valve Sizing'!$B$10^2*19.64*$B$60*SQRT($B$49))/'Spider Valve Sizing'!$B$25))^2/(2*$B$60^2*(PI()/4*('Spider Valve Sizing'!$B$10/12)^2)^2*32.2),0)," ")</f>
        <v>#N/A</v>
      </c>
      <c r="K406" s="68" t="e">
        <f>IF(C406&lt;&gt;" ",(IF($B$26="No",0,(10.4394*(((1/$B$27*$C406)^1.852)/(($B$59^1.852)*(VLOOKUP($B$29,'Hidden Data'!$A$4:$E$17,(IF($B$30="SCH 40",3,IF($B$30="SCH 80",4,5))))^4.8655))*($B$28/3)))))," ")</f>
        <v>#N/A</v>
      </c>
      <c r="L406" s="67" t="e">
        <f t="shared" si="286"/>
        <v>#N/A</v>
      </c>
      <c r="M406" s="67" t="e">
        <f t="shared" si="287"/>
        <v>#N/A</v>
      </c>
      <c r="N406" s="69">
        <f>IF($B$48="Low Pressure Pipe",(IF($C406&lt;&gt;" ",($B$50*$AC$564)," ")),IF($B$48="Spider Valve",(IF($C406&lt;&gt;" ",(($B$60*(PI()/4*'Spider Valve Sizing'!$B$10^2)/144*SQRT(2*32.2*$B$49))*448.83)/(('Spider Valve Sizing'!$B$10^2*19.64*$B$60*SQRT($B$49))/'Spider Valve Sizing'!$B$25)," ")),IF(AND(OR($B$48="Non-Pressurized",$B$48="force main")=TRUE,$C$49="yes"),$F$49,NA())))</f>
        <v>30</v>
      </c>
      <c r="O406" s="68" t="e">
        <f t="shared" si="288"/>
        <v>#N/A</v>
      </c>
      <c r="P406" s="68" t="e">
        <f>IF($C406&lt;&gt;" ",IF($A$34="",0,(10.4394*((($C406*$D$34/100)^1.852)/(($B$59^1.852)*(VLOOKUP($B$34,'Hidden Data'!$A$4:$E$17,(IF($B$18="SCH 40",3,IF($B$18="SCH 80",4,5))))^4.8655))*'Hidden Data'!$E$118)))," ")</f>
        <v>#N/A</v>
      </c>
      <c r="Q406" s="68" t="e">
        <f>IF($C406&lt;&gt;" ",IF($A$35="",0,(10.4394*((($C406*$D$35/100)^1.852)/(($B$59^1.852)*(VLOOKUP($B$35,'Hidden Data'!$A$4:$E$17,(IF($B$18="SCH 40",3,IF($B$18="SCH 80",4,5))))^4.8655))*'Hidden Data'!$E$119)))," ")</f>
        <v>#N/A</v>
      </c>
      <c r="R406" s="68" t="e">
        <f>IF($C406&lt;&gt;" ",IF($A$36="",0,(10.4394*((($C406*$D$36/100)^1.852)/(($B$59^1.852)*(VLOOKUP($B$36,'Hidden Data'!$A$4:$E$17,(IF($B$18="SCH 40",3,IF($B$18="SCH 80",4,5))))^4.8655))*'Hidden Data'!$E$120)))," ")</f>
        <v>#N/A</v>
      </c>
      <c r="S406" s="68" t="e">
        <f>IF($C406&lt;&gt;" ",IF($A$37="",0,(10.4394*((($C406*$D$37/100)^1.852)/(($B$59^1.852)*(VLOOKUP($B$37,'Hidden Data'!$A$4:$E$17,(IF($B$18="SCH 40",3,IF($B$18="SCH 80",4,5))))^4.8655))*'Hidden Data'!$E$121)))," ")</f>
        <v>#N/A</v>
      </c>
      <c r="T406" s="68" t="e">
        <f>IF($C406&lt;&gt;" ",IF($A$38="",0,(10.4394*((($C406*$D$38/100)^1.852)/(($B$59^1.852)*(VLOOKUP($B$38,'Hidden Data'!$A$4:$E$17,(IF($B$18="SCH 40",3,IF($B$18="SCH 80",4,5))))^4.8655))*'Hidden Data'!$E$122)))," ")</f>
        <v>#N/A</v>
      </c>
      <c r="U406" s="67" t="e">
        <f t="shared" si="289"/>
        <v>#N/A</v>
      </c>
      <c r="V406" s="175" t="e">
        <f t="shared" si="290"/>
        <v>#N/A</v>
      </c>
      <c r="W406" s="175" t="e">
        <f t="shared" si="291"/>
        <v>#N/A</v>
      </c>
      <c r="Z406" s="141" t="e">
        <f t="shared" si="292"/>
        <v>#N/A</v>
      </c>
      <c r="AA406" s="141" t="e">
        <f t="shared" si="293"/>
        <v>#N/A</v>
      </c>
      <c r="AB406" s="153" t="e">
        <f t="shared" si="294"/>
        <v>#N/A</v>
      </c>
      <c r="AC406" s="154" t="e">
        <f t="shared" si="295"/>
        <v>#N/A</v>
      </c>
      <c r="AD406" s="164" t="e">
        <f t="shared" si="296"/>
        <v>#N/A</v>
      </c>
      <c r="AE406" s="165" t="e">
        <f t="shared" si="297"/>
        <v>#N/A</v>
      </c>
      <c r="AF406" s="154" t="e">
        <f t="shared" si="298"/>
        <v>#N/A</v>
      </c>
      <c r="AG406" s="154" t="e">
        <f t="shared" si="299"/>
        <v>#N/A</v>
      </c>
      <c r="AH406" s="164" t="e">
        <f t="shared" si="300"/>
        <v>#N/A</v>
      </c>
      <c r="AI406" s="165" t="e">
        <f t="shared" si="301"/>
        <v>#N/A</v>
      </c>
      <c r="AJ406" s="154" t="e">
        <f t="shared" si="302"/>
        <v>#N/A</v>
      </c>
      <c r="AK406" s="154" t="e">
        <f t="shared" si="303"/>
        <v>#N/A</v>
      </c>
      <c r="AL406" s="164" t="e">
        <f t="shared" si="304"/>
        <v>#N/A</v>
      </c>
      <c r="AM406" s="165" t="e">
        <f t="shared" si="305"/>
        <v>#N/A</v>
      </c>
      <c r="AN406" s="154" t="e">
        <f t="shared" si="306"/>
        <v>#N/A</v>
      </c>
      <c r="AO406" s="155" t="e">
        <f t="shared" si="307"/>
        <v>#N/A</v>
      </c>
      <c r="AP406" s="153" t="e">
        <f t="shared" si="308"/>
        <v>#N/A</v>
      </c>
      <c r="AQ406" s="154" t="e">
        <f t="shared" si="309"/>
        <v>#N/A</v>
      </c>
      <c r="AR406" s="164" t="e">
        <f t="shared" si="310"/>
        <v>#N/A</v>
      </c>
      <c r="AS406" s="165" t="e">
        <f t="shared" si="311"/>
        <v>#N/A</v>
      </c>
      <c r="AT406" s="154" t="e">
        <f t="shared" si="312"/>
        <v>#N/A</v>
      </c>
      <c r="AU406" s="154" t="e">
        <f t="shared" si="313"/>
        <v>#N/A</v>
      </c>
      <c r="AV406" s="164" t="e">
        <f t="shared" si="314"/>
        <v>#N/A</v>
      </c>
      <c r="AW406" s="165" t="e">
        <f t="shared" si="315"/>
        <v>#N/A</v>
      </c>
      <c r="AX406" s="154" t="e">
        <f t="shared" si="316"/>
        <v>#N/A</v>
      </c>
      <c r="AY406" s="154" t="e">
        <f t="shared" si="317"/>
        <v>#N/A</v>
      </c>
      <c r="AZ406" s="164" t="e">
        <f t="shared" si="318"/>
        <v>#N/A</v>
      </c>
      <c r="BA406" s="165" t="e">
        <f t="shared" si="319"/>
        <v>#N/A</v>
      </c>
      <c r="BB406" s="154" t="e">
        <f t="shared" si="320"/>
        <v>#N/A</v>
      </c>
      <c r="BC406" s="155" t="e">
        <f t="shared" si="321"/>
        <v>#N/A</v>
      </c>
      <c r="BD406" s="153" t="e">
        <f t="shared" si="322"/>
        <v>#N/A</v>
      </c>
      <c r="BE406" s="154" t="e">
        <f t="shared" si="323"/>
        <v>#N/A</v>
      </c>
      <c r="BF406" s="164" t="e">
        <f t="shared" si="324"/>
        <v>#N/A</v>
      </c>
      <c r="BG406" s="165" t="e">
        <f t="shared" si="325"/>
        <v>#N/A</v>
      </c>
      <c r="BH406" s="154" t="e">
        <f t="shared" si="326"/>
        <v>#N/A</v>
      </c>
      <c r="BI406" s="154" t="e">
        <f t="shared" si="327"/>
        <v>#N/A</v>
      </c>
      <c r="BJ406" s="164" t="e">
        <f t="shared" si="328"/>
        <v>#N/A</v>
      </c>
      <c r="BK406" s="165" t="e">
        <f t="shared" si="329"/>
        <v>#N/A</v>
      </c>
      <c r="BL406" s="154" t="e">
        <f t="shared" si="330"/>
        <v>#N/A</v>
      </c>
      <c r="BM406" s="154" t="e">
        <f t="shared" si="331"/>
        <v>#N/A</v>
      </c>
      <c r="BN406" s="164" t="e">
        <f t="shared" si="332"/>
        <v>#N/A</v>
      </c>
      <c r="BO406" s="165" t="e">
        <f t="shared" si="333"/>
        <v>#N/A</v>
      </c>
      <c r="BP406" s="154" t="e">
        <f t="shared" si="334"/>
        <v>#N/A</v>
      </c>
      <c r="BQ406" s="155" t="e">
        <f t="shared" si="335"/>
        <v>#N/A</v>
      </c>
      <c r="BR406" s="153" t="e">
        <f t="shared" si="336"/>
        <v>#N/A</v>
      </c>
      <c r="BS406" s="154" t="e">
        <f t="shared" si="337"/>
        <v>#N/A</v>
      </c>
      <c r="BT406" s="164" t="e">
        <f t="shared" si="338"/>
        <v>#N/A</v>
      </c>
      <c r="BU406" s="165" t="e">
        <f t="shared" si="339"/>
        <v>#N/A</v>
      </c>
      <c r="BV406" s="154" t="e">
        <f t="shared" si="340"/>
        <v>#N/A</v>
      </c>
      <c r="BW406" s="154" t="e">
        <f t="shared" si="341"/>
        <v>#N/A</v>
      </c>
      <c r="BX406" s="164" t="e">
        <f t="shared" si="342"/>
        <v>#N/A</v>
      </c>
      <c r="BY406" s="165" t="e">
        <f t="shared" si="343"/>
        <v>#N/A</v>
      </c>
      <c r="BZ406" s="154" t="e">
        <f t="shared" si="344"/>
        <v>#N/A</v>
      </c>
      <c r="CA406" s="154" t="e">
        <f t="shared" si="345"/>
        <v>#N/A</v>
      </c>
      <c r="CB406" s="164" t="e">
        <f t="shared" si="346"/>
        <v>#N/A</v>
      </c>
      <c r="CC406" s="165" t="e">
        <f t="shared" si="347"/>
        <v>#N/A</v>
      </c>
      <c r="CD406" s="154" t="e">
        <f t="shared" si="348"/>
        <v>#N/A</v>
      </c>
      <c r="CE406" s="155" t="e">
        <f t="shared" si="349"/>
        <v>#N/A</v>
      </c>
    </row>
    <row r="407" spans="2:83" s="59" customFormat="1" hidden="1" x14ac:dyDescent="0.2">
      <c r="B407" s="59" t="e">
        <f t="shared" si="352"/>
        <v>#N/A</v>
      </c>
      <c r="C407" s="67" t="e">
        <f t="shared" si="350"/>
        <v>#N/A</v>
      </c>
      <c r="D407" s="67"/>
      <c r="E407" s="67" t="e">
        <f>IF(C407&lt;&gt;" ",$B$9, " ")</f>
        <v>#N/A</v>
      </c>
      <c r="F407" s="68" t="e">
        <f>IF(C407&lt;&gt;" ",((10.4394*(($C407^1.852)/(($B$59^1.852)*(VLOOKUP($B$17,'Hidden Data'!$A$4:$E$17,(IF($B$18="SCH 40",3,IF($B$18="SCH 80",4,5))))^4.8655))*$B$16))+IF($B$15&lt;2,0,(10.4394*((($C$19/100*$C407)^1.852)/(($B$59^1.852)*(VLOOKUP($B$20,'Hidden Data'!$A$4:$E$17,(IF($B$21="SCH 40",3,IF($B$21="SCH 80",4,5))))^4.8655))*$B$19)))+IF($B$15&lt;3,0,(10.4394*((($C$22/100*$C407)^1.852)/(($B$59^1.852)*(VLOOKUP($B$23,'Hidden Data'!$A$4:$E$17,(IF($B$24="SCH 40",3,IF($B$24="SCH 80",4,5))))^4.8655))*$B$22)))+K407+L407+M407+P407+Q407+R407+S407+T407)*(1+$B$42/100), " ")</f>
        <v>#N/A</v>
      </c>
      <c r="G407" s="68" t="e">
        <f t="shared" si="351"/>
        <v>#N/A</v>
      </c>
      <c r="H407" s="68"/>
      <c r="I407" s="68" t="e">
        <f t="shared" si="285"/>
        <v>#N/A</v>
      </c>
      <c r="J407" s="68" t="e">
        <f>IF(C407&lt;&gt;" ",IF($B$48="Spider Valve",($C407/448.83*(('Spider Valve Sizing'!$B$10^2*19.64*$B$60*SQRT($B$49))/'Spider Valve Sizing'!$B$25))^2/(2*$B$60^2*(PI()/4*('Spider Valve Sizing'!$B$10/12)^2)^2*32.2),0)," ")</f>
        <v>#N/A</v>
      </c>
      <c r="K407" s="68" t="e">
        <f>IF(C407&lt;&gt;" ",(IF($B$26="No",0,(10.4394*(((1/$B$27*$C407)^1.852)/(($B$59^1.852)*(VLOOKUP($B$29,'Hidden Data'!$A$4:$E$17,(IF($B$30="SCH 40",3,IF($B$30="SCH 80",4,5))))^4.8655))*($B$28/3)))))," ")</f>
        <v>#N/A</v>
      </c>
      <c r="L407" s="67" t="e">
        <f t="shared" si="286"/>
        <v>#N/A</v>
      </c>
      <c r="M407" s="67" t="e">
        <f t="shared" si="287"/>
        <v>#N/A</v>
      </c>
      <c r="N407" s="69">
        <f>IF($B$48="Low Pressure Pipe",(IF($C407&lt;&gt;" ",($B$50*$AC$564)," ")),IF($B$48="Spider Valve",(IF($C407&lt;&gt;" ",(($B$60*(PI()/4*'Spider Valve Sizing'!$B$10^2)/144*SQRT(2*32.2*$B$49))*448.83)/(('Spider Valve Sizing'!$B$10^2*19.64*$B$60*SQRT($B$49))/'Spider Valve Sizing'!$B$25)," ")),IF(AND(OR($B$48="Non-Pressurized",$B$48="force main")=TRUE,$C$49="yes"),$F$49,NA())))</f>
        <v>30</v>
      </c>
      <c r="O407" s="68" t="e">
        <f t="shared" si="288"/>
        <v>#N/A</v>
      </c>
      <c r="P407" s="68" t="e">
        <f>IF($C407&lt;&gt;" ",IF($A$34="",0,(10.4394*((($C407*$D$34/100)^1.852)/(($B$59^1.852)*(VLOOKUP($B$34,'Hidden Data'!$A$4:$E$17,(IF($B$18="SCH 40",3,IF($B$18="SCH 80",4,5))))^4.8655))*'Hidden Data'!$E$118)))," ")</f>
        <v>#N/A</v>
      </c>
      <c r="Q407" s="68" t="e">
        <f>IF($C407&lt;&gt;" ",IF($A$35="",0,(10.4394*((($C407*$D$35/100)^1.852)/(($B$59^1.852)*(VLOOKUP($B$35,'Hidden Data'!$A$4:$E$17,(IF($B$18="SCH 40",3,IF($B$18="SCH 80",4,5))))^4.8655))*'Hidden Data'!$E$119)))," ")</f>
        <v>#N/A</v>
      </c>
      <c r="R407" s="68" t="e">
        <f>IF($C407&lt;&gt;" ",IF($A$36="",0,(10.4394*((($C407*$D$36/100)^1.852)/(($B$59^1.852)*(VLOOKUP($B$36,'Hidden Data'!$A$4:$E$17,(IF($B$18="SCH 40",3,IF($B$18="SCH 80",4,5))))^4.8655))*'Hidden Data'!$E$120)))," ")</f>
        <v>#N/A</v>
      </c>
      <c r="S407" s="68" t="e">
        <f>IF($C407&lt;&gt;" ",IF($A$37="",0,(10.4394*((($C407*$D$37/100)^1.852)/(($B$59^1.852)*(VLOOKUP($B$37,'Hidden Data'!$A$4:$E$17,(IF($B$18="SCH 40",3,IF($B$18="SCH 80",4,5))))^4.8655))*'Hidden Data'!$E$121)))," ")</f>
        <v>#N/A</v>
      </c>
      <c r="T407" s="68" t="e">
        <f>IF($C407&lt;&gt;" ",IF($A$38="",0,(10.4394*((($C407*$D$38/100)^1.852)/(($B$59^1.852)*(VLOOKUP($B$38,'Hidden Data'!$A$4:$E$17,(IF($B$18="SCH 40",3,IF($B$18="SCH 80",4,5))))^4.8655))*'Hidden Data'!$E$122)))," ")</f>
        <v>#N/A</v>
      </c>
      <c r="U407" s="67" t="e">
        <f t="shared" si="289"/>
        <v>#N/A</v>
      </c>
      <c r="V407" s="175" t="e">
        <f t="shared" si="290"/>
        <v>#N/A</v>
      </c>
      <c r="W407" s="175" t="e">
        <f t="shared" si="291"/>
        <v>#N/A</v>
      </c>
      <c r="Z407" s="141" t="e">
        <f t="shared" si="292"/>
        <v>#N/A</v>
      </c>
      <c r="AA407" s="141" t="e">
        <f t="shared" si="293"/>
        <v>#N/A</v>
      </c>
      <c r="AB407" s="153" t="e">
        <f t="shared" si="294"/>
        <v>#N/A</v>
      </c>
      <c r="AC407" s="154" t="e">
        <f t="shared" si="295"/>
        <v>#N/A</v>
      </c>
      <c r="AD407" s="164" t="e">
        <f t="shared" si="296"/>
        <v>#N/A</v>
      </c>
      <c r="AE407" s="165" t="e">
        <f t="shared" si="297"/>
        <v>#N/A</v>
      </c>
      <c r="AF407" s="154" t="e">
        <f t="shared" si="298"/>
        <v>#N/A</v>
      </c>
      <c r="AG407" s="154" t="e">
        <f t="shared" si="299"/>
        <v>#N/A</v>
      </c>
      <c r="AH407" s="164" t="e">
        <f t="shared" si="300"/>
        <v>#N/A</v>
      </c>
      <c r="AI407" s="165" t="e">
        <f t="shared" si="301"/>
        <v>#N/A</v>
      </c>
      <c r="AJ407" s="154" t="e">
        <f t="shared" si="302"/>
        <v>#N/A</v>
      </c>
      <c r="AK407" s="154" t="e">
        <f t="shared" si="303"/>
        <v>#N/A</v>
      </c>
      <c r="AL407" s="164" t="e">
        <f t="shared" si="304"/>
        <v>#N/A</v>
      </c>
      <c r="AM407" s="165" t="e">
        <f t="shared" si="305"/>
        <v>#N/A</v>
      </c>
      <c r="AN407" s="154" t="e">
        <f t="shared" si="306"/>
        <v>#N/A</v>
      </c>
      <c r="AO407" s="155" t="e">
        <f t="shared" si="307"/>
        <v>#N/A</v>
      </c>
      <c r="AP407" s="153" t="e">
        <f t="shared" si="308"/>
        <v>#N/A</v>
      </c>
      <c r="AQ407" s="154" t="e">
        <f t="shared" si="309"/>
        <v>#N/A</v>
      </c>
      <c r="AR407" s="164" t="e">
        <f t="shared" si="310"/>
        <v>#N/A</v>
      </c>
      <c r="AS407" s="165" t="e">
        <f t="shared" si="311"/>
        <v>#N/A</v>
      </c>
      <c r="AT407" s="154" t="e">
        <f t="shared" si="312"/>
        <v>#N/A</v>
      </c>
      <c r="AU407" s="154" t="e">
        <f t="shared" si="313"/>
        <v>#N/A</v>
      </c>
      <c r="AV407" s="164" t="e">
        <f t="shared" si="314"/>
        <v>#N/A</v>
      </c>
      <c r="AW407" s="165" t="e">
        <f t="shared" si="315"/>
        <v>#N/A</v>
      </c>
      <c r="AX407" s="154" t="e">
        <f t="shared" si="316"/>
        <v>#N/A</v>
      </c>
      <c r="AY407" s="154" t="e">
        <f t="shared" si="317"/>
        <v>#N/A</v>
      </c>
      <c r="AZ407" s="164" t="e">
        <f t="shared" si="318"/>
        <v>#N/A</v>
      </c>
      <c r="BA407" s="165" t="e">
        <f t="shared" si="319"/>
        <v>#N/A</v>
      </c>
      <c r="BB407" s="154" t="e">
        <f t="shared" si="320"/>
        <v>#N/A</v>
      </c>
      <c r="BC407" s="155" t="e">
        <f t="shared" si="321"/>
        <v>#N/A</v>
      </c>
      <c r="BD407" s="153" t="e">
        <f t="shared" si="322"/>
        <v>#N/A</v>
      </c>
      <c r="BE407" s="154" t="e">
        <f t="shared" si="323"/>
        <v>#N/A</v>
      </c>
      <c r="BF407" s="164" t="e">
        <f t="shared" si="324"/>
        <v>#N/A</v>
      </c>
      <c r="BG407" s="165" t="e">
        <f t="shared" si="325"/>
        <v>#N/A</v>
      </c>
      <c r="BH407" s="154" t="e">
        <f t="shared" si="326"/>
        <v>#N/A</v>
      </c>
      <c r="BI407" s="154" t="e">
        <f t="shared" si="327"/>
        <v>#N/A</v>
      </c>
      <c r="BJ407" s="164" t="e">
        <f t="shared" si="328"/>
        <v>#N/A</v>
      </c>
      <c r="BK407" s="165" t="e">
        <f t="shared" si="329"/>
        <v>#N/A</v>
      </c>
      <c r="BL407" s="154" t="e">
        <f t="shared" si="330"/>
        <v>#N/A</v>
      </c>
      <c r="BM407" s="154" t="e">
        <f t="shared" si="331"/>
        <v>#N/A</v>
      </c>
      <c r="BN407" s="164" t="e">
        <f t="shared" si="332"/>
        <v>#N/A</v>
      </c>
      <c r="BO407" s="165" t="e">
        <f t="shared" si="333"/>
        <v>#N/A</v>
      </c>
      <c r="BP407" s="154" t="e">
        <f t="shared" si="334"/>
        <v>#N/A</v>
      </c>
      <c r="BQ407" s="155" t="e">
        <f t="shared" si="335"/>
        <v>#N/A</v>
      </c>
      <c r="BR407" s="153" t="e">
        <f t="shared" si="336"/>
        <v>#N/A</v>
      </c>
      <c r="BS407" s="154" t="e">
        <f t="shared" si="337"/>
        <v>#N/A</v>
      </c>
      <c r="BT407" s="164" t="e">
        <f t="shared" si="338"/>
        <v>#N/A</v>
      </c>
      <c r="BU407" s="165" t="e">
        <f t="shared" si="339"/>
        <v>#N/A</v>
      </c>
      <c r="BV407" s="154" t="e">
        <f t="shared" si="340"/>
        <v>#N/A</v>
      </c>
      <c r="BW407" s="154" t="e">
        <f t="shared" si="341"/>
        <v>#N/A</v>
      </c>
      <c r="BX407" s="164" t="e">
        <f t="shared" si="342"/>
        <v>#N/A</v>
      </c>
      <c r="BY407" s="165" t="e">
        <f t="shared" si="343"/>
        <v>#N/A</v>
      </c>
      <c r="BZ407" s="154" t="e">
        <f t="shared" si="344"/>
        <v>#N/A</v>
      </c>
      <c r="CA407" s="154" t="e">
        <f t="shared" si="345"/>
        <v>#N/A</v>
      </c>
      <c r="CB407" s="164" t="e">
        <f t="shared" si="346"/>
        <v>#N/A</v>
      </c>
      <c r="CC407" s="165" t="e">
        <f t="shared" si="347"/>
        <v>#N/A</v>
      </c>
      <c r="CD407" s="154" t="e">
        <f t="shared" si="348"/>
        <v>#N/A</v>
      </c>
      <c r="CE407" s="155" t="e">
        <f t="shared" si="349"/>
        <v>#N/A</v>
      </c>
    </row>
    <row r="408" spans="2:83" s="59" customFormat="1" hidden="1" x14ac:dyDescent="0.2">
      <c r="B408" s="59" t="e">
        <f t="shared" si="352"/>
        <v>#N/A</v>
      </c>
      <c r="C408" s="67" t="e">
        <f t="shared" si="350"/>
        <v>#N/A</v>
      </c>
      <c r="D408" s="67"/>
      <c r="E408" s="67" t="e">
        <f>IF(C408&lt;&gt;" ",$B$9, " ")</f>
        <v>#N/A</v>
      </c>
      <c r="F408" s="68" t="e">
        <f>IF(C408&lt;&gt;" ",((10.4394*(($C408^1.852)/(($B$59^1.852)*(VLOOKUP($B$17,'Hidden Data'!$A$4:$E$17,(IF($B$18="SCH 40",3,IF($B$18="SCH 80",4,5))))^4.8655))*$B$16))+IF($B$15&lt;2,0,(10.4394*((($C$19/100*$C408)^1.852)/(($B$59^1.852)*(VLOOKUP($B$20,'Hidden Data'!$A$4:$E$17,(IF($B$21="SCH 40",3,IF($B$21="SCH 80",4,5))))^4.8655))*$B$19)))+IF($B$15&lt;3,0,(10.4394*((($C$22/100*$C408)^1.852)/(($B$59^1.852)*(VLOOKUP($B$23,'Hidden Data'!$A$4:$E$17,(IF($B$24="SCH 40",3,IF($B$24="SCH 80",4,5))))^4.8655))*$B$22)))+K408+L408+M408+P408+Q408+R408+S408+T408)*(1+$B$42/100), " ")</f>
        <v>#N/A</v>
      </c>
      <c r="G408" s="68" t="e">
        <f t="shared" si="351"/>
        <v>#N/A</v>
      </c>
      <c r="H408" s="68"/>
      <c r="I408" s="68" t="e">
        <f t="shared" si="285"/>
        <v>#N/A</v>
      </c>
      <c r="J408" s="68" t="e">
        <f>IF(C408&lt;&gt;" ",IF($B$48="Spider Valve",($C408/448.83*(('Spider Valve Sizing'!$B$10^2*19.64*$B$60*SQRT($B$49))/'Spider Valve Sizing'!$B$25))^2/(2*$B$60^2*(PI()/4*('Spider Valve Sizing'!$B$10/12)^2)^2*32.2),0)," ")</f>
        <v>#N/A</v>
      </c>
      <c r="K408" s="68" t="e">
        <f>IF(C408&lt;&gt;" ",(IF($B$26="No",0,(10.4394*(((1/$B$27*$C408)^1.852)/(($B$59^1.852)*(VLOOKUP($B$29,'Hidden Data'!$A$4:$E$17,(IF($B$30="SCH 40",3,IF($B$30="SCH 80",4,5))))^4.8655))*($B$28/3)))))," ")</f>
        <v>#N/A</v>
      </c>
      <c r="L408" s="67" t="e">
        <f t="shared" si="286"/>
        <v>#N/A</v>
      </c>
      <c r="M408" s="67" t="e">
        <f t="shared" si="287"/>
        <v>#N/A</v>
      </c>
      <c r="N408" s="69">
        <f>IF($B$48="Low Pressure Pipe",(IF($C408&lt;&gt;" ",($B$50*$AC$564)," ")),IF($B$48="Spider Valve",(IF($C408&lt;&gt;" ",(($B$60*(PI()/4*'Spider Valve Sizing'!$B$10^2)/144*SQRT(2*32.2*$B$49))*448.83)/(('Spider Valve Sizing'!$B$10^2*19.64*$B$60*SQRT($B$49))/'Spider Valve Sizing'!$B$25)," ")),IF(AND(OR($B$48="Non-Pressurized",$B$48="force main")=TRUE,$C$49="yes"),$F$49,NA())))</f>
        <v>30</v>
      </c>
      <c r="O408" s="68" t="e">
        <f t="shared" si="288"/>
        <v>#N/A</v>
      </c>
      <c r="P408" s="68" t="e">
        <f>IF($C408&lt;&gt;" ",IF($A$34="",0,(10.4394*((($C408*$D$34/100)^1.852)/(($B$59^1.852)*(VLOOKUP($B$34,'Hidden Data'!$A$4:$E$17,(IF($B$18="SCH 40",3,IF($B$18="SCH 80",4,5))))^4.8655))*'Hidden Data'!$E$118)))," ")</f>
        <v>#N/A</v>
      </c>
      <c r="Q408" s="68" t="e">
        <f>IF($C408&lt;&gt;" ",IF($A$35="",0,(10.4394*((($C408*$D$35/100)^1.852)/(($B$59^1.852)*(VLOOKUP($B$35,'Hidden Data'!$A$4:$E$17,(IF($B$18="SCH 40",3,IF($B$18="SCH 80",4,5))))^4.8655))*'Hidden Data'!$E$119)))," ")</f>
        <v>#N/A</v>
      </c>
      <c r="R408" s="68" t="e">
        <f>IF($C408&lt;&gt;" ",IF($A$36="",0,(10.4394*((($C408*$D$36/100)^1.852)/(($B$59^1.852)*(VLOOKUP($B$36,'Hidden Data'!$A$4:$E$17,(IF($B$18="SCH 40",3,IF($B$18="SCH 80",4,5))))^4.8655))*'Hidden Data'!$E$120)))," ")</f>
        <v>#N/A</v>
      </c>
      <c r="S408" s="68" t="e">
        <f>IF($C408&lt;&gt;" ",IF($A$37="",0,(10.4394*((($C408*$D$37/100)^1.852)/(($B$59^1.852)*(VLOOKUP($B$37,'Hidden Data'!$A$4:$E$17,(IF($B$18="SCH 40",3,IF($B$18="SCH 80",4,5))))^4.8655))*'Hidden Data'!$E$121)))," ")</f>
        <v>#N/A</v>
      </c>
      <c r="T408" s="68" t="e">
        <f>IF($C408&lt;&gt;" ",IF($A$38="",0,(10.4394*((($C408*$D$38/100)^1.852)/(($B$59^1.852)*(VLOOKUP($B$38,'Hidden Data'!$A$4:$E$17,(IF($B$18="SCH 40",3,IF($B$18="SCH 80",4,5))))^4.8655))*'Hidden Data'!$E$122)))," ")</f>
        <v>#N/A</v>
      </c>
      <c r="U408" s="67" t="e">
        <f t="shared" si="289"/>
        <v>#N/A</v>
      </c>
      <c r="V408" s="175" t="e">
        <f t="shared" si="290"/>
        <v>#N/A</v>
      </c>
      <c r="W408" s="175" t="e">
        <f t="shared" si="291"/>
        <v>#N/A</v>
      </c>
      <c r="Z408" s="141" t="e">
        <f t="shared" si="292"/>
        <v>#N/A</v>
      </c>
      <c r="AA408" s="141" t="e">
        <f t="shared" si="293"/>
        <v>#N/A</v>
      </c>
      <c r="AB408" s="153" t="e">
        <f t="shared" si="294"/>
        <v>#N/A</v>
      </c>
      <c r="AC408" s="154" t="e">
        <f t="shared" si="295"/>
        <v>#N/A</v>
      </c>
      <c r="AD408" s="164" t="e">
        <f t="shared" si="296"/>
        <v>#N/A</v>
      </c>
      <c r="AE408" s="165" t="e">
        <f t="shared" si="297"/>
        <v>#N/A</v>
      </c>
      <c r="AF408" s="154" t="e">
        <f t="shared" si="298"/>
        <v>#N/A</v>
      </c>
      <c r="AG408" s="154" t="e">
        <f t="shared" si="299"/>
        <v>#N/A</v>
      </c>
      <c r="AH408" s="164" t="e">
        <f t="shared" si="300"/>
        <v>#N/A</v>
      </c>
      <c r="AI408" s="165" t="e">
        <f t="shared" si="301"/>
        <v>#N/A</v>
      </c>
      <c r="AJ408" s="154" t="e">
        <f t="shared" si="302"/>
        <v>#N/A</v>
      </c>
      <c r="AK408" s="154" t="e">
        <f t="shared" si="303"/>
        <v>#N/A</v>
      </c>
      <c r="AL408" s="164" t="e">
        <f t="shared" si="304"/>
        <v>#N/A</v>
      </c>
      <c r="AM408" s="165" t="e">
        <f t="shared" si="305"/>
        <v>#N/A</v>
      </c>
      <c r="AN408" s="154" t="e">
        <f t="shared" si="306"/>
        <v>#N/A</v>
      </c>
      <c r="AO408" s="155" t="e">
        <f t="shared" si="307"/>
        <v>#N/A</v>
      </c>
      <c r="AP408" s="153" t="e">
        <f t="shared" si="308"/>
        <v>#N/A</v>
      </c>
      <c r="AQ408" s="154" t="e">
        <f t="shared" si="309"/>
        <v>#N/A</v>
      </c>
      <c r="AR408" s="164" t="e">
        <f t="shared" si="310"/>
        <v>#N/A</v>
      </c>
      <c r="AS408" s="165" t="e">
        <f t="shared" si="311"/>
        <v>#N/A</v>
      </c>
      <c r="AT408" s="154" t="e">
        <f t="shared" si="312"/>
        <v>#N/A</v>
      </c>
      <c r="AU408" s="154" t="e">
        <f t="shared" si="313"/>
        <v>#N/A</v>
      </c>
      <c r="AV408" s="164" t="e">
        <f t="shared" si="314"/>
        <v>#N/A</v>
      </c>
      <c r="AW408" s="165" t="e">
        <f t="shared" si="315"/>
        <v>#N/A</v>
      </c>
      <c r="AX408" s="154" t="e">
        <f t="shared" si="316"/>
        <v>#N/A</v>
      </c>
      <c r="AY408" s="154" t="e">
        <f t="shared" si="317"/>
        <v>#N/A</v>
      </c>
      <c r="AZ408" s="164" t="e">
        <f t="shared" si="318"/>
        <v>#N/A</v>
      </c>
      <c r="BA408" s="165" t="e">
        <f t="shared" si="319"/>
        <v>#N/A</v>
      </c>
      <c r="BB408" s="154" t="e">
        <f t="shared" si="320"/>
        <v>#N/A</v>
      </c>
      <c r="BC408" s="155" t="e">
        <f t="shared" si="321"/>
        <v>#N/A</v>
      </c>
      <c r="BD408" s="153" t="e">
        <f t="shared" si="322"/>
        <v>#N/A</v>
      </c>
      <c r="BE408" s="154" t="e">
        <f t="shared" si="323"/>
        <v>#N/A</v>
      </c>
      <c r="BF408" s="164" t="e">
        <f t="shared" si="324"/>
        <v>#N/A</v>
      </c>
      <c r="BG408" s="165" t="e">
        <f t="shared" si="325"/>
        <v>#N/A</v>
      </c>
      <c r="BH408" s="154" t="e">
        <f t="shared" si="326"/>
        <v>#N/A</v>
      </c>
      <c r="BI408" s="154" t="e">
        <f t="shared" si="327"/>
        <v>#N/A</v>
      </c>
      <c r="BJ408" s="164" t="e">
        <f t="shared" si="328"/>
        <v>#N/A</v>
      </c>
      <c r="BK408" s="165" t="e">
        <f t="shared" si="329"/>
        <v>#N/A</v>
      </c>
      <c r="BL408" s="154" t="e">
        <f t="shared" si="330"/>
        <v>#N/A</v>
      </c>
      <c r="BM408" s="154" t="e">
        <f t="shared" si="331"/>
        <v>#N/A</v>
      </c>
      <c r="BN408" s="164" t="e">
        <f t="shared" si="332"/>
        <v>#N/A</v>
      </c>
      <c r="BO408" s="165" t="e">
        <f t="shared" si="333"/>
        <v>#N/A</v>
      </c>
      <c r="BP408" s="154" t="e">
        <f t="shared" si="334"/>
        <v>#N/A</v>
      </c>
      <c r="BQ408" s="155" t="e">
        <f t="shared" si="335"/>
        <v>#N/A</v>
      </c>
      <c r="BR408" s="153" t="e">
        <f t="shared" si="336"/>
        <v>#N/A</v>
      </c>
      <c r="BS408" s="154" t="e">
        <f t="shared" si="337"/>
        <v>#N/A</v>
      </c>
      <c r="BT408" s="164" t="e">
        <f t="shared" si="338"/>
        <v>#N/A</v>
      </c>
      <c r="BU408" s="165" t="e">
        <f t="shared" si="339"/>
        <v>#N/A</v>
      </c>
      <c r="BV408" s="154" t="e">
        <f t="shared" si="340"/>
        <v>#N/A</v>
      </c>
      <c r="BW408" s="154" t="e">
        <f t="shared" si="341"/>
        <v>#N/A</v>
      </c>
      <c r="BX408" s="164" t="e">
        <f t="shared" si="342"/>
        <v>#N/A</v>
      </c>
      <c r="BY408" s="165" t="e">
        <f t="shared" si="343"/>
        <v>#N/A</v>
      </c>
      <c r="BZ408" s="154" t="e">
        <f t="shared" si="344"/>
        <v>#N/A</v>
      </c>
      <c r="CA408" s="154" t="e">
        <f t="shared" si="345"/>
        <v>#N/A</v>
      </c>
      <c r="CB408" s="164" t="e">
        <f t="shared" si="346"/>
        <v>#N/A</v>
      </c>
      <c r="CC408" s="165" t="e">
        <f t="shared" si="347"/>
        <v>#N/A</v>
      </c>
      <c r="CD408" s="154" t="e">
        <f t="shared" si="348"/>
        <v>#N/A</v>
      </c>
      <c r="CE408" s="155" t="e">
        <f t="shared" si="349"/>
        <v>#N/A</v>
      </c>
    </row>
    <row r="409" spans="2:83" s="59" customFormat="1" hidden="1" x14ac:dyDescent="0.2">
      <c r="B409" s="59" t="e">
        <f t="shared" si="352"/>
        <v>#N/A</v>
      </c>
      <c r="C409" s="67" t="e">
        <f t="shared" si="350"/>
        <v>#N/A</v>
      </c>
      <c r="D409" s="67"/>
      <c r="E409" s="67" t="e">
        <f>IF(C409&lt;&gt;" ",$B$9, " ")</f>
        <v>#N/A</v>
      </c>
      <c r="F409" s="68" t="e">
        <f>IF(C409&lt;&gt;" ",((10.4394*(($C409^1.852)/(($B$59^1.852)*(VLOOKUP($B$17,'Hidden Data'!$A$4:$E$17,(IF($B$18="SCH 40",3,IF($B$18="SCH 80",4,5))))^4.8655))*$B$16))+IF($B$15&lt;2,0,(10.4394*((($C$19/100*$C409)^1.852)/(($B$59^1.852)*(VLOOKUP($B$20,'Hidden Data'!$A$4:$E$17,(IF($B$21="SCH 40",3,IF($B$21="SCH 80",4,5))))^4.8655))*$B$19)))+IF($B$15&lt;3,0,(10.4394*((($C$22/100*$C409)^1.852)/(($B$59^1.852)*(VLOOKUP($B$23,'Hidden Data'!$A$4:$E$17,(IF($B$24="SCH 40",3,IF($B$24="SCH 80",4,5))))^4.8655))*$B$22)))+K409+L409+M409+P409+Q409+R409+S409+T409)*(1+$B$42/100), " ")</f>
        <v>#N/A</v>
      </c>
      <c r="G409" s="68" t="e">
        <f t="shared" si="351"/>
        <v>#N/A</v>
      </c>
      <c r="H409" s="68"/>
      <c r="I409" s="68" t="e">
        <f t="shared" si="285"/>
        <v>#N/A</v>
      </c>
      <c r="J409" s="68" t="e">
        <f>IF(C409&lt;&gt;" ",IF($B$48="Spider Valve",($C409/448.83*(('Spider Valve Sizing'!$B$10^2*19.64*$B$60*SQRT($B$49))/'Spider Valve Sizing'!$B$25))^2/(2*$B$60^2*(PI()/4*('Spider Valve Sizing'!$B$10/12)^2)^2*32.2),0)," ")</f>
        <v>#N/A</v>
      </c>
      <c r="K409" s="68" t="e">
        <f>IF(C409&lt;&gt;" ",(IF($B$26="No",0,(10.4394*(((1/$B$27*$C409)^1.852)/(($B$59^1.852)*(VLOOKUP($B$29,'Hidden Data'!$A$4:$E$17,(IF($B$30="SCH 40",3,IF($B$30="SCH 80",4,5))))^4.8655))*($B$28/3)))))," ")</f>
        <v>#N/A</v>
      </c>
      <c r="L409" s="67" t="e">
        <f t="shared" si="286"/>
        <v>#N/A</v>
      </c>
      <c r="M409" s="67" t="e">
        <f t="shared" si="287"/>
        <v>#N/A</v>
      </c>
      <c r="N409" s="69">
        <f>IF($B$48="Low Pressure Pipe",(IF($C409&lt;&gt;" ",($B$50*$AC$564)," ")),IF($B$48="Spider Valve",(IF($C409&lt;&gt;" ",(($B$60*(PI()/4*'Spider Valve Sizing'!$B$10^2)/144*SQRT(2*32.2*$B$49))*448.83)/(('Spider Valve Sizing'!$B$10^2*19.64*$B$60*SQRT($B$49))/'Spider Valve Sizing'!$B$25)," ")),IF(AND(OR($B$48="Non-Pressurized",$B$48="force main")=TRUE,$C$49="yes"),$F$49,NA())))</f>
        <v>30</v>
      </c>
      <c r="O409" s="68" t="e">
        <f t="shared" si="288"/>
        <v>#N/A</v>
      </c>
      <c r="P409" s="68" t="e">
        <f>IF($C409&lt;&gt;" ",IF($A$34="",0,(10.4394*((($C409*$D$34/100)^1.852)/(($B$59^1.852)*(VLOOKUP($B$34,'Hidden Data'!$A$4:$E$17,(IF($B$18="SCH 40",3,IF($B$18="SCH 80",4,5))))^4.8655))*'Hidden Data'!$E$118)))," ")</f>
        <v>#N/A</v>
      </c>
      <c r="Q409" s="68" t="e">
        <f>IF($C409&lt;&gt;" ",IF($A$35="",0,(10.4394*((($C409*$D$35/100)^1.852)/(($B$59^1.852)*(VLOOKUP($B$35,'Hidden Data'!$A$4:$E$17,(IF($B$18="SCH 40",3,IF($B$18="SCH 80",4,5))))^4.8655))*'Hidden Data'!$E$119)))," ")</f>
        <v>#N/A</v>
      </c>
      <c r="R409" s="68" t="e">
        <f>IF($C409&lt;&gt;" ",IF($A$36="",0,(10.4394*((($C409*$D$36/100)^1.852)/(($B$59^1.852)*(VLOOKUP($B$36,'Hidden Data'!$A$4:$E$17,(IF($B$18="SCH 40",3,IF($B$18="SCH 80",4,5))))^4.8655))*'Hidden Data'!$E$120)))," ")</f>
        <v>#N/A</v>
      </c>
      <c r="S409" s="68" t="e">
        <f>IF($C409&lt;&gt;" ",IF($A$37="",0,(10.4394*((($C409*$D$37/100)^1.852)/(($B$59^1.852)*(VLOOKUP($B$37,'Hidden Data'!$A$4:$E$17,(IF($B$18="SCH 40",3,IF($B$18="SCH 80",4,5))))^4.8655))*'Hidden Data'!$E$121)))," ")</f>
        <v>#N/A</v>
      </c>
      <c r="T409" s="68" t="e">
        <f>IF($C409&lt;&gt;" ",IF($A$38="",0,(10.4394*((($C409*$D$38/100)^1.852)/(($B$59^1.852)*(VLOOKUP($B$38,'Hidden Data'!$A$4:$E$17,(IF($B$18="SCH 40",3,IF($B$18="SCH 80",4,5))))^4.8655))*'Hidden Data'!$E$122)))," ")</f>
        <v>#N/A</v>
      </c>
      <c r="U409" s="67" t="e">
        <f t="shared" si="289"/>
        <v>#N/A</v>
      </c>
      <c r="V409" s="175" t="e">
        <f t="shared" si="290"/>
        <v>#N/A</v>
      </c>
      <c r="W409" s="175" t="e">
        <f t="shared" si="291"/>
        <v>#N/A</v>
      </c>
      <c r="Z409" s="141" t="e">
        <f t="shared" si="292"/>
        <v>#N/A</v>
      </c>
      <c r="AA409" s="141" t="e">
        <f t="shared" si="293"/>
        <v>#N/A</v>
      </c>
      <c r="AB409" s="153" t="e">
        <f t="shared" si="294"/>
        <v>#N/A</v>
      </c>
      <c r="AC409" s="154" t="e">
        <f t="shared" si="295"/>
        <v>#N/A</v>
      </c>
      <c r="AD409" s="164" t="e">
        <f t="shared" si="296"/>
        <v>#N/A</v>
      </c>
      <c r="AE409" s="165" t="e">
        <f t="shared" si="297"/>
        <v>#N/A</v>
      </c>
      <c r="AF409" s="154" t="e">
        <f t="shared" si="298"/>
        <v>#N/A</v>
      </c>
      <c r="AG409" s="154" t="e">
        <f t="shared" si="299"/>
        <v>#N/A</v>
      </c>
      <c r="AH409" s="164" t="e">
        <f t="shared" si="300"/>
        <v>#N/A</v>
      </c>
      <c r="AI409" s="165" t="e">
        <f t="shared" si="301"/>
        <v>#N/A</v>
      </c>
      <c r="AJ409" s="154" t="e">
        <f t="shared" si="302"/>
        <v>#N/A</v>
      </c>
      <c r="AK409" s="154" t="e">
        <f t="shared" si="303"/>
        <v>#N/A</v>
      </c>
      <c r="AL409" s="164" t="e">
        <f t="shared" si="304"/>
        <v>#N/A</v>
      </c>
      <c r="AM409" s="165" t="e">
        <f t="shared" si="305"/>
        <v>#N/A</v>
      </c>
      <c r="AN409" s="154" t="e">
        <f t="shared" si="306"/>
        <v>#N/A</v>
      </c>
      <c r="AO409" s="155" t="e">
        <f t="shared" si="307"/>
        <v>#N/A</v>
      </c>
      <c r="AP409" s="153" t="e">
        <f t="shared" si="308"/>
        <v>#N/A</v>
      </c>
      <c r="AQ409" s="154" t="e">
        <f t="shared" si="309"/>
        <v>#N/A</v>
      </c>
      <c r="AR409" s="164" t="e">
        <f t="shared" si="310"/>
        <v>#N/A</v>
      </c>
      <c r="AS409" s="165" t="e">
        <f t="shared" si="311"/>
        <v>#N/A</v>
      </c>
      <c r="AT409" s="154" t="e">
        <f t="shared" si="312"/>
        <v>#N/A</v>
      </c>
      <c r="AU409" s="154" t="e">
        <f t="shared" si="313"/>
        <v>#N/A</v>
      </c>
      <c r="AV409" s="164" t="e">
        <f t="shared" si="314"/>
        <v>#N/A</v>
      </c>
      <c r="AW409" s="165" t="e">
        <f t="shared" si="315"/>
        <v>#N/A</v>
      </c>
      <c r="AX409" s="154" t="e">
        <f t="shared" si="316"/>
        <v>#N/A</v>
      </c>
      <c r="AY409" s="154" t="e">
        <f t="shared" si="317"/>
        <v>#N/A</v>
      </c>
      <c r="AZ409" s="164" t="e">
        <f t="shared" si="318"/>
        <v>#N/A</v>
      </c>
      <c r="BA409" s="165" t="e">
        <f t="shared" si="319"/>
        <v>#N/A</v>
      </c>
      <c r="BB409" s="154" t="e">
        <f t="shared" si="320"/>
        <v>#N/A</v>
      </c>
      <c r="BC409" s="155" t="e">
        <f t="shared" si="321"/>
        <v>#N/A</v>
      </c>
      <c r="BD409" s="153" t="e">
        <f t="shared" si="322"/>
        <v>#N/A</v>
      </c>
      <c r="BE409" s="154" t="e">
        <f t="shared" si="323"/>
        <v>#N/A</v>
      </c>
      <c r="BF409" s="164" t="e">
        <f t="shared" si="324"/>
        <v>#N/A</v>
      </c>
      <c r="BG409" s="165" t="e">
        <f t="shared" si="325"/>
        <v>#N/A</v>
      </c>
      <c r="BH409" s="154" t="e">
        <f t="shared" si="326"/>
        <v>#N/A</v>
      </c>
      <c r="BI409" s="154" t="e">
        <f t="shared" si="327"/>
        <v>#N/A</v>
      </c>
      <c r="BJ409" s="164" t="e">
        <f t="shared" si="328"/>
        <v>#N/A</v>
      </c>
      <c r="BK409" s="165" t="e">
        <f t="shared" si="329"/>
        <v>#N/A</v>
      </c>
      <c r="BL409" s="154" t="e">
        <f t="shared" si="330"/>
        <v>#N/A</v>
      </c>
      <c r="BM409" s="154" t="e">
        <f t="shared" si="331"/>
        <v>#N/A</v>
      </c>
      <c r="BN409" s="164" t="e">
        <f t="shared" si="332"/>
        <v>#N/A</v>
      </c>
      <c r="BO409" s="165" t="e">
        <f t="shared" si="333"/>
        <v>#N/A</v>
      </c>
      <c r="BP409" s="154" t="e">
        <f t="shared" si="334"/>
        <v>#N/A</v>
      </c>
      <c r="BQ409" s="155" t="e">
        <f t="shared" si="335"/>
        <v>#N/A</v>
      </c>
      <c r="BR409" s="153" t="e">
        <f t="shared" si="336"/>
        <v>#N/A</v>
      </c>
      <c r="BS409" s="154" t="e">
        <f t="shared" si="337"/>
        <v>#N/A</v>
      </c>
      <c r="BT409" s="164" t="e">
        <f t="shared" si="338"/>
        <v>#N/A</v>
      </c>
      <c r="BU409" s="165" t="e">
        <f t="shared" si="339"/>
        <v>#N/A</v>
      </c>
      <c r="BV409" s="154" t="e">
        <f t="shared" si="340"/>
        <v>#N/A</v>
      </c>
      <c r="BW409" s="154" t="e">
        <f t="shared" si="341"/>
        <v>#N/A</v>
      </c>
      <c r="BX409" s="164" t="e">
        <f t="shared" si="342"/>
        <v>#N/A</v>
      </c>
      <c r="BY409" s="165" t="e">
        <f t="shared" si="343"/>
        <v>#N/A</v>
      </c>
      <c r="BZ409" s="154" t="e">
        <f t="shared" si="344"/>
        <v>#N/A</v>
      </c>
      <c r="CA409" s="154" t="e">
        <f t="shared" si="345"/>
        <v>#N/A</v>
      </c>
      <c r="CB409" s="164" t="e">
        <f t="shared" si="346"/>
        <v>#N/A</v>
      </c>
      <c r="CC409" s="165" t="e">
        <f t="shared" si="347"/>
        <v>#N/A</v>
      </c>
      <c r="CD409" s="154" t="e">
        <f t="shared" si="348"/>
        <v>#N/A</v>
      </c>
      <c r="CE409" s="155" t="e">
        <f t="shared" si="349"/>
        <v>#N/A</v>
      </c>
    </row>
    <row r="410" spans="2:83" s="59" customFormat="1" hidden="1" x14ac:dyDescent="0.2">
      <c r="B410" s="59" t="e">
        <f t="shared" si="352"/>
        <v>#N/A</v>
      </c>
      <c r="C410" s="67" t="e">
        <f t="shared" si="350"/>
        <v>#N/A</v>
      </c>
      <c r="D410" s="67"/>
      <c r="E410" s="67" t="e">
        <f>IF(C410&lt;&gt;" ",$B$9, " ")</f>
        <v>#N/A</v>
      </c>
      <c r="F410" s="68" t="e">
        <f>IF(C410&lt;&gt;" ",((10.4394*(($C410^1.852)/(($B$59^1.852)*(VLOOKUP($B$17,'Hidden Data'!$A$4:$E$17,(IF($B$18="SCH 40",3,IF($B$18="SCH 80",4,5))))^4.8655))*$B$16))+IF($B$15&lt;2,0,(10.4394*((($C$19/100*$C410)^1.852)/(($B$59^1.852)*(VLOOKUP($B$20,'Hidden Data'!$A$4:$E$17,(IF($B$21="SCH 40",3,IF($B$21="SCH 80",4,5))))^4.8655))*$B$19)))+IF($B$15&lt;3,0,(10.4394*((($C$22/100*$C410)^1.852)/(($B$59^1.852)*(VLOOKUP($B$23,'Hidden Data'!$A$4:$E$17,(IF($B$24="SCH 40",3,IF($B$24="SCH 80",4,5))))^4.8655))*$B$22)))+K410+L410+M410+P410+Q410+R410+S410+T410)*(1+$B$42/100), " ")</f>
        <v>#N/A</v>
      </c>
      <c r="G410" s="68" t="e">
        <f t="shared" si="351"/>
        <v>#N/A</v>
      </c>
      <c r="H410" s="68"/>
      <c r="I410" s="68" t="e">
        <f t="shared" si="285"/>
        <v>#N/A</v>
      </c>
      <c r="J410" s="68" t="e">
        <f>IF(C410&lt;&gt;" ",IF($B$48="Spider Valve",($C410/448.83*(('Spider Valve Sizing'!$B$10^2*19.64*$B$60*SQRT($B$49))/'Spider Valve Sizing'!$B$25))^2/(2*$B$60^2*(PI()/4*('Spider Valve Sizing'!$B$10/12)^2)^2*32.2),0)," ")</f>
        <v>#N/A</v>
      </c>
      <c r="K410" s="68" t="e">
        <f>IF(C410&lt;&gt;" ",(IF($B$26="No",0,(10.4394*(((1/$B$27*$C410)^1.852)/(($B$59^1.852)*(VLOOKUP($B$29,'Hidden Data'!$A$4:$E$17,(IF($B$30="SCH 40",3,IF($B$30="SCH 80",4,5))))^4.8655))*($B$28/3)))))," ")</f>
        <v>#N/A</v>
      </c>
      <c r="L410" s="67" t="e">
        <f t="shared" si="286"/>
        <v>#N/A</v>
      </c>
      <c r="M410" s="67" t="e">
        <f t="shared" si="287"/>
        <v>#N/A</v>
      </c>
      <c r="N410" s="69">
        <f>IF($B$48="Low Pressure Pipe",(IF($C410&lt;&gt;" ",($B$50*$AC$564)," ")),IF($B$48="Spider Valve",(IF($C410&lt;&gt;" ",(($B$60*(PI()/4*'Spider Valve Sizing'!$B$10^2)/144*SQRT(2*32.2*$B$49))*448.83)/(('Spider Valve Sizing'!$B$10^2*19.64*$B$60*SQRT($B$49))/'Spider Valve Sizing'!$B$25)," ")),IF(AND(OR($B$48="Non-Pressurized",$B$48="force main")=TRUE,$C$49="yes"),$F$49,NA())))</f>
        <v>30</v>
      </c>
      <c r="O410" s="68" t="e">
        <f t="shared" si="288"/>
        <v>#N/A</v>
      </c>
      <c r="P410" s="68" t="e">
        <f>IF($C410&lt;&gt;" ",IF($A$34="",0,(10.4394*((($C410*$D$34/100)^1.852)/(($B$59^1.852)*(VLOOKUP($B$34,'Hidden Data'!$A$4:$E$17,(IF($B$18="SCH 40",3,IF($B$18="SCH 80",4,5))))^4.8655))*'Hidden Data'!$E$118)))," ")</f>
        <v>#N/A</v>
      </c>
      <c r="Q410" s="68" t="e">
        <f>IF($C410&lt;&gt;" ",IF($A$35="",0,(10.4394*((($C410*$D$35/100)^1.852)/(($B$59^1.852)*(VLOOKUP($B$35,'Hidden Data'!$A$4:$E$17,(IF($B$18="SCH 40",3,IF($B$18="SCH 80",4,5))))^4.8655))*'Hidden Data'!$E$119)))," ")</f>
        <v>#N/A</v>
      </c>
      <c r="R410" s="68" t="e">
        <f>IF($C410&lt;&gt;" ",IF($A$36="",0,(10.4394*((($C410*$D$36/100)^1.852)/(($B$59^1.852)*(VLOOKUP($B$36,'Hidden Data'!$A$4:$E$17,(IF($B$18="SCH 40",3,IF($B$18="SCH 80",4,5))))^4.8655))*'Hidden Data'!$E$120)))," ")</f>
        <v>#N/A</v>
      </c>
      <c r="S410" s="68" t="e">
        <f>IF($C410&lt;&gt;" ",IF($A$37="",0,(10.4394*((($C410*$D$37/100)^1.852)/(($B$59^1.852)*(VLOOKUP($B$37,'Hidden Data'!$A$4:$E$17,(IF($B$18="SCH 40",3,IF($B$18="SCH 80",4,5))))^4.8655))*'Hidden Data'!$E$121)))," ")</f>
        <v>#N/A</v>
      </c>
      <c r="T410" s="68" t="e">
        <f>IF($C410&lt;&gt;" ",IF($A$38="",0,(10.4394*((($C410*$D$38/100)^1.852)/(($B$59^1.852)*(VLOOKUP($B$38,'Hidden Data'!$A$4:$E$17,(IF($B$18="SCH 40",3,IF($B$18="SCH 80",4,5))))^4.8655))*'Hidden Data'!$E$122)))," ")</f>
        <v>#N/A</v>
      </c>
      <c r="U410" s="67" t="e">
        <f t="shared" si="289"/>
        <v>#N/A</v>
      </c>
      <c r="V410" s="175" t="e">
        <f t="shared" si="290"/>
        <v>#N/A</v>
      </c>
      <c r="W410" s="175" t="e">
        <f t="shared" si="291"/>
        <v>#N/A</v>
      </c>
      <c r="Z410" s="141" t="e">
        <f t="shared" si="292"/>
        <v>#N/A</v>
      </c>
      <c r="AA410" s="141" t="e">
        <f t="shared" si="293"/>
        <v>#N/A</v>
      </c>
      <c r="AB410" s="153" t="e">
        <f t="shared" si="294"/>
        <v>#N/A</v>
      </c>
      <c r="AC410" s="154" t="e">
        <f t="shared" si="295"/>
        <v>#N/A</v>
      </c>
      <c r="AD410" s="164" t="e">
        <f t="shared" si="296"/>
        <v>#N/A</v>
      </c>
      <c r="AE410" s="165" t="e">
        <f t="shared" si="297"/>
        <v>#N/A</v>
      </c>
      <c r="AF410" s="154" t="e">
        <f t="shared" si="298"/>
        <v>#N/A</v>
      </c>
      <c r="AG410" s="154" t="e">
        <f t="shared" si="299"/>
        <v>#N/A</v>
      </c>
      <c r="AH410" s="164" t="e">
        <f t="shared" si="300"/>
        <v>#N/A</v>
      </c>
      <c r="AI410" s="165" t="e">
        <f t="shared" si="301"/>
        <v>#N/A</v>
      </c>
      <c r="AJ410" s="154" t="e">
        <f t="shared" si="302"/>
        <v>#N/A</v>
      </c>
      <c r="AK410" s="154" t="e">
        <f t="shared" si="303"/>
        <v>#N/A</v>
      </c>
      <c r="AL410" s="164" t="e">
        <f t="shared" si="304"/>
        <v>#N/A</v>
      </c>
      <c r="AM410" s="165" t="e">
        <f t="shared" si="305"/>
        <v>#N/A</v>
      </c>
      <c r="AN410" s="154" t="e">
        <f t="shared" si="306"/>
        <v>#N/A</v>
      </c>
      <c r="AO410" s="155" t="e">
        <f t="shared" si="307"/>
        <v>#N/A</v>
      </c>
      <c r="AP410" s="153" t="e">
        <f t="shared" si="308"/>
        <v>#N/A</v>
      </c>
      <c r="AQ410" s="154" t="e">
        <f t="shared" si="309"/>
        <v>#N/A</v>
      </c>
      <c r="AR410" s="164" t="e">
        <f t="shared" si="310"/>
        <v>#N/A</v>
      </c>
      <c r="AS410" s="165" t="e">
        <f t="shared" si="311"/>
        <v>#N/A</v>
      </c>
      <c r="AT410" s="154" t="e">
        <f t="shared" si="312"/>
        <v>#N/A</v>
      </c>
      <c r="AU410" s="154" t="e">
        <f t="shared" si="313"/>
        <v>#N/A</v>
      </c>
      <c r="AV410" s="164" t="e">
        <f t="shared" si="314"/>
        <v>#N/A</v>
      </c>
      <c r="AW410" s="165" t="e">
        <f t="shared" si="315"/>
        <v>#N/A</v>
      </c>
      <c r="AX410" s="154" t="e">
        <f t="shared" si="316"/>
        <v>#N/A</v>
      </c>
      <c r="AY410" s="154" t="e">
        <f t="shared" si="317"/>
        <v>#N/A</v>
      </c>
      <c r="AZ410" s="164" t="e">
        <f t="shared" si="318"/>
        <v>#N/A</v>
      </c>
      <c r="BA410" s="165" t="e">
        <f t="shared" si="319"/>
        <v>#N/A</v>
      </c>
      <c r="BB410" s="154" t="e">
        <f t="shared" si="320"/>
        <v>#N/A</v>
      </c>
      <c r="BC410" s="155" t="e">
        <f t="shared" si="321"/>
        <v>#N/A</v>
      </c>
      <c r="BD410" s="153" t="e">
        <f t="shared" si="322"/>
        <v>#N/A</v>
      </c>
      <c r="BE410" s="154" t="e">
        <f t="shared" si="323"/>
        <v>#N/A</v>
      </c>
      <c r="BF410" s="164" t="e">
        <f t="shared" si="324"/>
        <v>#N/A</v>
      </c>
      <c r="BG410" s="165" t="e">
        <f t="shared" si="325"/>
        <v>#N/A</v>
      </c>
      <c r="BH410" s="154" t="e">
        <f t="shared" si="326"/>
        <v>#N/A</v>
      </c>
      <c r="BI410" s="154" t="e">
        <f t="shared" si="327"/>
        <v>#N/A</v>
      </c>
      <c r="BJ410" s="164" t="e">
        <f t="shared" si="328"/>
        <v>#N/A</v>
      </c>
      <c r="BK410" s="165" t="e">
        <f t="shared" si="329"/>
        <v>#N/A</v>
      </c>
      <c r="BL410" s="154" t="e">
        <f t="shared" si="330"/>
        <v>#N/A</v>
      </c>
      <c r="BM410" s="154" t="e">
        <f t="shared" si="331"/>
        <v>#N/A</v>
      </c>
      <c r="BN410" s="164" t="e">
        <f t="shared" si="332"/>
        <v>#N/A</v>
      </c>
      <c r="BO410" s="165" t="e">
        <f t="shared" si="333"/>
        <v>#N/A</v>
      </c>
      <c r="BP410" s="154" t="e">
        <f t="shared" si="334"/>
        <v>#N/A</v>
      </c>
      <c r="BQ410" s="155" t="e">
        <f t="shared" si="335"/>
        <v>#N/A</v>
      </c>
      <c r="BR410" s="153" t="e">
        <f t="shared" si="336"/>
        <v>#N/A</v>
      </c>
      <c r="BS410" s="154" t="e">
        <f t="shared" si="337"/>
        <v>#N/A</v>
      </c>
      <c r="BT410" s="164" t="e">
        <f t="shared" si="338"/>
        <v>#N/A</v>
      </c>
      <c r="BU410" s="165" t="e">
        <f t="shared" si="339"/>
        <v>#N/A</v>
      </c>
      <c r="BV410" s="154" t="e">
        <f t="shared" si="340"/>
        <v>#N/A</v>
      </c>
      <c r="BW410" s="154" t="e">
        <f t="shared" si="341"/>
        <v>#N/A</v>
      </c>
      <c r="BX410" s="164" t="e">
        <f t="shared" si="342"/>
        <v>#N/A</v>
      </c>
      <c r="BY410" s="165" t="e">
        <f t="shared" si="343"/>
        <v>#N/A</v>
      </c>
      <c r="BZ410" s="154" t="e">
        <f t="shared" si="344"/>
        <v>#N/A</v>
      </c>
      <c r="CA410" s="154" t="e">
        <f t="shared" si="345"/>
        <v>#N/A</v>
      </c>
      <c r="CB410" s="164" t="e">
        <f t="shared" si="346"/>
        <v>#N/A</v>
      </c>
      <c r="CC410" s="165" t="e">
        <f t="shared" si="347"/>
        <v>#N/A</v>
      </c>
      <c r="CD410" s="154" t="e">
        <f t="shared" si="348"/>
        <v>#N/A</v>
      </c>
      <c r="CE410" s="155" t="e">
        <f t="shared" si="349"/>
        <v>#N/A</v>
      </c>
    </row>
    <row r="411" spans="2:83" s="59" customFormat="1" hidden="1" x14ac:dyDescent="0.2">
      <c r="B411" s="59" t="e">
        <f t="shared" si="352"/>
        <v>#N/A</v>
      </c>
      <c r="C411" s="67" t="e">
        <f t="shared" si="350"/>
        <v>#N/A</v>
      </c>
      <c r="D411" s="67"/>
      <c r="E411" s="67" t="e">
        <f>IF(C411&lt;&gt;" ",$B$9, " ")</f>
        <v>#N/A</v>
      </c>
      <c r="F411" s="68" t="e">
        <f>IF(C411&lt;&gt;" ",((10.4394*(($C411^1.852)/(($B$59^1.852)*(VLOOKUP($B$17,'Hidden Data'!$A$4:$E$17,(IF($B$18="SCH 40",3,IF($B$18="SCH 80",4,5))))^4.8655))*$B$16))+IF($B$15&lt;2,0,(10.4394*((($C$19/100*$C411)^1.852)/(($B$59^1.852)*(VLOOKUP($B$20,'Hidden Data'!$A$4:$E$17,(IF($B$21="SCH 40",3,IF($B$21="SCH 80",4,5))))^4.8655))*$B$19)))+IF($B$15&lt;3,0,(10.4394*((($C$22/100*$C411)^1.852)/(($B$59^1.852)*(VLOOKUP($B$23,'Hidden Data'!$A$4:$E$17,(IF($B$24="SCH 40",3,IF($B$24="SCH 80",4,5))))^4.8655))*$B$22)))+K411+L411+M411+P411+Q411+R411+S411+T411)*(1+$B$42/100), " ")</f>
        <v>#N/A</v>
      </c>
      <c r="G411" s="68" t="e">
        <f t="shared" si="351"/>
        <v>#N/A</v>
      </c>
      <c r="H411" s="68"/>
      <c r="I411" s="68" t="e">
        <f t="shared" si="285"/>
        <v>#N/A</v>
      </c>
      <c r="J411" s="68" t="e">
        <f>IF(C411&lt;&gt;" ",IF($B$48="Spider Valve",($C411/448.83*(('Spider Valve Sizing'!$B$10^2*19.64*$B$60*SQRT($B$49))/'Spider Valve Sizing'!$B$25))^2/(2*$B$60^2*(PI()/4*('Spider Valve Sizing'!$B$10/12)^2)^2*32.2),0)," ")</f>
        <v>#N/A</v>
      </c>
      <c r="K411" s="68" t="e">
        <f>IF(C411&lt;&gt;" ",(IF($B$26="No",0,(10.4394*(((1/$B$27*$C411)^1.852)/(($B$59^1.852)*(VLOOKUP($B$29,'Hidden Data'!$A$4:$E$17,(IF($B$30="SCH 40",3,IF($B$30="SCH 80",4,5))))^4.8655))*($B$28/3)))))," ")</f>
        <v>#N/A</v>
      </c>
      <c r="L411" s="67" t="e">
        <f t="shared" si="286"/>
        <v>#N/A</v>
      </c>
      <c r="M411" s="67" t="e">
        <f t="shared" si="287"/>
        <v>#N/A</v>
      </c>
      <c r="N411" s="69">
        <f>IF($B$48="Low Pressure Pipe",(IF($C411&lt;&gt;" ",($B$50*$AC$564)," ")),IF($B$48="Spider Valve",(IF($C411&lt;&gt;" ",(($B$60*(PI()/4*'Spider Valve Sizing'!$B$10^2)/144*SQRT(2*32.2*$B$49))*448.83)/(('Spider Valve Sizing'!$B$10^2*19.64*$B$60*SQRT($B$49))/'Spider Valve Sizing'!$B$25)," ")),IF(AND(OR($B$48="Non-Pressurized",$B$48="force main")=TRUE,$C$49="yes"),$F$49,NA())))</f>
        <v>30</v>
      </c>
      <c r="O411" s="68" t="e">
        <f t="shared" si="288"/>
        <v>#N/A</v>
      </c>
      <c r="P411" s="68" t="e">
        <f>IF($C411&lt;&gt;" ",IF($A$34="",0,(10.4394*((($C411*$D$34/100)^1.852)/(($B$59^1.852)*(VLOOKUP($B$34,'Hidden Data'!$A$4:$E$17,(IF($B$18="SCH 40",3,IF($B$18="SCH 80",4,5))))^4.8655))*'Hidden Data'!$E$118)))," ")</f>
        <v>#N/A</v>
      </c>
      <c r="Q411" s="68" t="e">
        <f>IF($C411&lt;&gt;" ",IF($A$35="",0,(10.4394*((($C411*$D$35/100)^1.852)/(($B$59^1.852)*(VLOOKUP($B$35,'Hidden Data'!$A$4:$E$17,(IF($B$18="SCH 40",3,IF($B$18="SCH 80",4,5))))^4.8655))*'Hidden Data'!$E$119)))," ")</f>
        <v>#N/A</v>
      </c>
      <c r="R411" s="68" t="e">
        <f>IF($C411&lt;&gt;" ",IF($A$36="",0,(10.4394*((($C411*$D$36/100)^1.852)/(($B$59^1.852)*(VLOOKUP($B$36,'Hidden Data'!$A$4:$E$17,(IF($B$18="SCH 40",3,IF($B$18="SCH 80",4,5))))^4.8655))*'Hidden Data'!$E$120)))," ")</f>
        <v>#N/A</v>
      </c>
      <c r="S411" s="68" t="e">
        <f>IF($C411&lt;&gt;" ",IF($A$37="",0,(10.4394*((($C411*$D$37/100)^1.852)/(($B$59^1.852)*(VLOOKUP($B$37,'Hidden Data'!$A$4:$E$17,(IF($B$18="SCH 40",3,IF($B$18="SCH 80",4,5))))^4.8655))*'Hidden Data'!$E$121)))," ")</f>
        <v>#N/A</v>
      </c>
      <c r="T411" s="68" t="e">
        <f>IF($C411&lt;&gt;" ",IF($A$38="",0,(10.4394*((($C411*$D$38/100)^1.852)/(($B$59^1.852)*(VLOOKUP($B$38,'Hidden Data'!$A$4:$E$17,(IF($B$18="SCH 40",3,IF($B$18="SCH 80",4,5))))^4.8655))*'Hidden Data'!$E$122)))," ")</f>
        <v>#N/A</v>
      </c>
      <c r="U411" s="67" t="e">
        <f t="shared" si="289"/>
        <v>#N/A</v>
      </c>
      <c r="V411" s="175" t="e">
        <f t="shared" si="290"/>
        <v>#N/A</v>
      </c>
      <c r="W411" s="175" t="e">
        <f t="shared" si="291"/>
        <v>#N/A</v>
      </c>
      <c r="Z411" s="141" t="e">
        <f t="shared" si="292"/>
        <v>#N/A</v>
      </c>
      <c r="AA411" s="141" t="e">
        <f t="shared" si="293"/>
        <v>#N/A</v>
      </c>
      <c r="AB411" s="153" t="e">
        <f t="shared" si="294"/>
        <v>#N/A</v>
      </c>
      <c r="AC411" s="154" t="e">
        <f t="shared" si="295"/>
        <v>#N/A</v>
      </c>
      <c r="AD411" s="164" t="e">
        <f t="shared" si="296"/>
        <v>#N/A</v>
      </c>
      <c r="AE411" s="165" t="e">
        <f t="shared" si="297"/>
        <v>#N/A</v>
      </c>
      <c r="AF411" s="154" t="e">
        <f t="shared" si="298"/>
        <v>#N/A</v>
      </c>
      <c r="AG411" s="154" t="e">
        <f t="shared" si="299"/>
        <v>#N/A</v>
      </c>
      <c r="AH411" s="164" t="e">
        <f t="shared" si="300"/>
        <v>#N/A</v>
      </c>
      <c r="AI411" s="165" t="e">
        <f t="shared" si="301"/>
        <v>#N/A</v>
      </c>
      <c r="AJ411" s="154" t="e">
        <f t="shared" si="302"/>
        <v>#N/A</v>
      </c>
      <c r="AK411" s="154" t="e">
        <f t="shared" si="303"/>
        <v>#N/A</v>
      </c>
      <c r="AL411" s="164" t="e">
        <f t="shared" si="304"/>
        <v>#N/A</v>
      </c>
      <c r="AM411" s="165" t="e">
        <f t="shared" si="305"/>
        <v>#N/A</v>
      </c>
      <c r="AN411" s="154" t="e">
        <f t="shared" si="306"/>
        <v>#N/A</v>
      </c>
      <c r="AO411" s="155" t="e">
        <f t="shared" si="307"/>
        <v>#N/A</v>
      </c>
      <c r="AP411" s="153" t="e">
        <f t="shared" si="308"/>
        <v>#N/A</v>
      </c>
      <c r="AQ411" s="154" t="e">
        <f t="shared" si="309"/>
        <v>#N/A</v>
      </c>
      <c r="AR411" s="164" t="e">
        <f t="shared" si="310"/>
        <v>#N/A</v>
      </c>
      <c r="AS411" s="165" t="e">
        <f t="shared" si="311"/>
        <v>#N/A</v>
      </c>
      <c r="AT411" s="154" t="e">
        <f t="shared" si="312"/>
        <v>#N/A</v>
      </c>
      <c r="AU411" s="154" t="e">
        <f t="shared" si="313"/>
        <v>#N/A</v>
      </c>
      <c r="AV411" s="164" t="e">
        <f t="shared" si="314"/>
        <v>#N/A</v>
      </c>
      <c r="AW411" s="165" t="e">
        <f t="shared" si="315"/>
        <v>#N/A</v>
      </c>
      <c r="AX411" s="154" t="e">
        <f t="shared" si="316"/>
        <v>#N/A</v>
      </c>
      <c r="AY411" s="154" t="e">
        <f t="shared" si="317"/>
        <v>#N/A</v>
      </c>
      <c r="AZ411" s="164" t="e">
        <f t="shared" si="318"/>
        <v>#N/A</v>
      </c>
      <c r="BA411" s="165" t="e">
        <f t="shared" si="319"/>
        <v>#N/A</v>
      </c>
      <c r="BB411" s="154" t="e">
        <f t="shared" si="320"/>
        <v>#N/A</v>
      </c>
      <c r="BC411" s="155" t="e">
        <f t="shared" si="321"/>
        <v>#N/A</v>
      </c>
      <c r="BD411" s="153" t="e">
        <f t="shared" si="322"/>
        <v>#N/A</v>
      </c>
      <c r="BE411" s="154" t="e">
        <f t="shared" si="323"/>
        <v>#N/A</v>
      </c>
      <c r="BF411" s="164" t="e">
        <f t="shared" si="324"/>
        <v>#N/A</v>
      </c>
      <c r="BG411" s="165" t="e">
        <f t="shared" si="325"/>
        <v>#N/A</v>
      </c>
      <c r="BH411" s="154" t="e">
        <f t="shared" si="326"/>
        <v>#N/A</v>
      </c>
      <c r="BI411" s="154" t="e">
        <f t="shared" si="327"/>
        <v>#N/A</v>
      </c>
      <c r="BJ411" s="164" t="e">
        <f t="shared" si="328"/>
        <v>#N/A</v>
      </c>
      <c r="BK411" s="165" t="e">
        <f t="shared" si="329"/>
        <v>#N/A</v>
      </c>
      <c r="BL411" s="154" t="e">
        <f t="shared" si="330"/>
        <v>#N/A</v>
      </c>
      <c r="BM411" s="154" t="e">
        <f t="shared" si="331"/>
        <v>#N/A</v>
      </c>
      <c r="BN411" s="164" t="e">
        <f t="shared" si="332"/>
        <v>#N/A</v>
      </c>
      <c r="BO411" s="165" t="e">
        <f t="shared" si="333"/>
        <v>#N/A</v>
      </c>
      <c r="BP411" s="154" t="e">
        <f t="shared" si="334"/>
        <v>#N/A</v>
      </c>
      <c r="BQ411" s="155" t="e">
        <f t="shared" si="335"/>
        <v>#N/A</v>
      </c>
      <c r="BR411" s="153" t="e">
        <f t="shared" si="336"/>
        <v>#N/A</v>
      </c>
      <c r="BS411" s="154" t="e">
        <f t="shared" si="337"/>
        <v>#N/A</v>
      </c>
      <c r="BT411" s="164" t="e">
        <f t="shared" si="338"/>
        <v>#N/A</v>
      </c>
      <c r="BU411" s="165" t="e">
        <f t="shared" si="339"/>
        <v>#N/A</v>
      </c>
      <c r="BV411" s="154" t="e">
        <f t="shared" si="340"/>
        <v>#N/A</v>
      </c>
      <c r="BW411" s="154" t="e">
        <f t="shared" si="341"/>
        <v>#N/A</v>
      </c>
      <c r="BX411" s="164" t="e">
        <f t="shared" si="342"/>
        <v>#N/A</v>
      </c>
      <c r="BY411" s="165" t="e">
        <f t="shared" si="343"/>
        <v>#N/A</v>
      </c>
      <c r="BZ411" s="154" t="e">
        <f t="shared" si="344"/>
        <v>#N/A</v>
      </c>
      <c r="CA411" s="154" t="e">
        <f t="shared" si="345"/>
        <v>#N/A</v>
      </c>
      <c r="CB411" s="164" t="e">
        <f t="shared" si="346"/>
        <v>#N/A</v>
      </c>
      <c r="CC411" s="165" t="e">
        <f t="shared" si="347"/>
        <v>#N/A</v>
      </c>
      <c r="CD411" s="154" t="e">
        <f t="shared" si="348"/>
        <v>#N/A</v>
      </c>
      <c r="CE411" s="155" t="e">
        <f t="shared" si="349"/>
        <v>#N/A</v>
      </c>
    </row>
    <row r="412" spans="2:83" s="59" customFormat="1" hidden="1" x14ac:dyDescent="0.2">
      <c r="B412" s="59" t="e">
        <f t="shared" si="352"/>
        <v>#N/A</v>
      </c>
      <c r="C412" s="67" t="e">
        <f t="shared" si="350"/>
        <v>#N/A</v>
      </c>
      <c r="D412" s="67"/>
      <c r="E412" s="67" t="e">
        <f>IF(C412&lt;&gt;" ",$B$9, " ")</f>
        <v>#N/A</v>
      </c>
      <c r="F412" s="68" t="e">
        <f>IF(C412&lt;&gt;" ",((10.4394*(($C412^1.852)/(($B$59^1.852)*(VLOOKUP($B$17,'Hidden Data'!$A$4:$E$17,(IF($B$18="SCH 40",3,IF($B$18="SCH 80",4,5))))^4.8655))*$B$16))+IF($B$15&lt;2,0,(10.4394*((($C$19/100*$C412)^1.852)/(($B$59^1.852)*(VLOOKUP($B$20,'Hidden Data'!$A$4:$E$17,(IF($B$21="SCH 40",3,IF($B$21="SCH 80",4,5))))^4.8655))*$B$19)))+IF($B$15&lt;3,0,(10.4394*((($C$22/100*$C412)^1.852)/(($B$59^1.852)*(VLOOKUP($B$23,'Hidden Data'!$A$4:$E$17,(IF($B$24="SCH 40",3,IF($B$24="SCH 80",4,5))))^4.8655))*$B$22)))+K412+L412+M412+P412+Q412+R412+S412+T412)*(1+$B$42/100), " ")</f>
        <v>#N/A</v>
      </c>
      <c r="G412" s="68" t="e">
        <f t="shared" si="351"/>
        <v>#N/A</v>
      </c>
      <c r="H412" s="68"/>
      <c r="I412" s="68" t="e">
        <f t="shared" si="285"/>
        <v>#N/A</v>
      </c>
      <c r="J412" s="68" t="e">
        <f>IF(C412&lt;&gt;" ",IF($B$48="Spider Valve",($C412/448.83*(('Spider Valve Sizing'!$B$10^2*19.64*$B$60*SQRT($B$49))/'Spider Valve Sizing'!$B$25))^2/(2*$B$60^2*(PI()/4*('Spider Valve Sizing'!$B$10/12)^2)^2*32.2),0)," ")</f>
        <v>#N/A</v>
      </c>
      <c r="K412" s="68" t="e">
        <f>IF(C412&lt;&gt;" ",(IF($B$26="No",0,(10.4394*(((1/$B$27*$C412)^1.852)/(($B$59^1.852)*(VLOOKUP($B$29,'Hidden Data'!$A$4:$E$17,(IF($B$30="SCH 40",3,IF($B$30="SCH 80",4,5))))^4.8655))*($B$28/3)))))," ")</f>
        <v>#N/A</v>
      </c>
      <c r="L412" s="67" t="e">
        <f t="shared" si="286"/>
        <v>#N/A</v>
      </c>
      <c r="M412" s="67" t="e">
        <f t="shared" si="287"/>
        <v>#N/A</v>
      </c>
      <c r="N412" s="69">
        <f>IF($B$48="Low Pressure Pipe",(IF($C412&lt;&gt;" ",($B$50*$AC$564)," ")),IF($B$48="Spider Valve",(IF($C412&lt;&gt;" ",(($B$60*(PI()/4*'Spider Valve Sizing'!$B$10^2)/144*SQRT(2*32.2*$B$49))*448.83)/(('Spider Valve Sizing'!$B$10^2*19.64*$B$60*SQRT($B$49))/'Spider Valve Sizing'!$B$25)," ")),IF(AND(OR($B$48="Non-Pressurized",$B$48="force main")=TRUE,$C$49="yes"),$F$49,NA())))</f>
        <v>30</v>
      </c>
      <c r="O412" s="68" t="e">
        <f t="shared" si="288"/>
        <v>#N/A</v>
      </c>
      <c r="P412" s="68" t="e">
        <f>IF($C412&lt;&gt;" ",IF($A$34="",0,(10.4394*((($C412*$D$34/100)^1.852)/(($B$59^1.852)*(VLOOKUP($B$34,'Hidden Data'!$A$4:$E$17,(IF($B$18="SCH 40",3,IF($B$18="SCH 80",4,5))))^4.8655))*'Hidden Data'!$E$118)))," ")</f>
        <v>#N/A</v>
      </c>
      <c r="Q412" s="68" t="e">
        <f>IF($C412&lt;&gt;" ",IF($A$35="",0,(10.4394*((($C412*$D$35/100)^1.852)/(($B$59^1.852)*(VLOOKUP($B$35,'Hidden Data'!$A$4:$E$17,(IF($B$18="SCH 40",3,IF($B$18="SCH 80",4,5))))^4.8655))*'Hidden Data'!$E$119)))," ")</f>
        <v>#N/A</v>
      </c>
      <c r="R412" s="68" t="e">
        <f>IF($C412&lt;&gt;" ",IF($A$36="",0,(10.4394*((($C412*$D$36/100)^1.852)/(($B$59^1.852)*(VLOOKUP($B$36,'Hidden Data'!$A$4:$E$17,(IF($B$18="SCH 40",3,IF($B$18="SCH 80",4,5))))^4.8655))*'Hidden Data'!$E$120)))," ")</f>
        <v>#N/A</v>
      </c>
      <c r="S412" s="68" t="e">
        <f>IF($C412&lt;&gt;" ",IF($A$37="",0,(10.4394*((($C412*$D$37/100)^1.852)/(($B$59^1.852)*(VLOOKUP($B$37,'Hidden Data'!$A$4:$E$17,(IF($B$18="SCH 40",3,IF($B$18="SCH 80",4,5))))^4.8655))*'Hidden Data'!$E$121)))," ")</f>
        <v>#N/A</v>
      </c>
      <c r="T412" s="68" t="e">
        <f>IF($C412&lt;&gt;" ",IF($A$38="",0,(10.4394*((($C412*$D$38/100)^1.852)/(($B$59^1.852)*(VLOOKUP($B$38,'Hidden Data'!$A$4:$E$17,(IF($B$18="SCH 40",3,IF($B$18="SCH 80",4,5))))^4.8655))*'Hidden Data'!$E$122)))," ")</f>
        <v>#N/A</v>
      </c>
      <c r="U412" s="67" t="e">
        <f t="shared" si="289"/>
        <v>#N/A</v>
      </c>
      <c r="V412" s="175" t="e">
        <f t="shared" si="290"/>
        <v>#N/A</v>
      </c>
      <c r="W412" s="175" t="e">
        <f t="shared" si="291"/>
        <v>#N/A</v>
      </c>
      <c r="Z412" s="141" t="e">
        <f t="shared" si="292"/>
        <v>#N/A</v>
      </c>
      <c r="AA412" s="141" t="e">
        <f t="shared" si="293"/>
        <v>#N/A</v>
      </c>
      <c r="AB412" s="153" t="e">
        <f t="shared" si="294"/>
        <v>#N/A</v>
      </c>
      <c r="AC412" s="154" t="e">
        <f t="shared" si="295"/>
        <v>#N/A</v>
      </c>
      <c r="AD412" s="164" t="e">
        <f t="shared" si="296"/>
        <v>#N/A</v>
      </c>
      <c r="AE412" s="165" t="e">
        <f t="shared" si="297"/>
        <v>#N/A</v>
      </c>
      <c r="AF412" s="154" t="e">
        <f t="shared" si="298"/>
        <v>#N/A</v>
      </c>
      <c r="AG412" s="154" t="e">
        <f t="shared" si="299"/>
        <v>#N/A</v>
      </c>
      <c r="AH412" s="164" t="e">
        <f t="shared" si="300"/>
        <v>#N/A</v>
      </c>
      <c r="AI412" s="165" t="e">
        <f t="shared" si="301"/>
        <v>#N/A</v>
      </c>
      <c r="AJ412" s="154" t="e">
        <f t="shared" si="302"/>
        <v>#N/A</v>
      </c>
      <c r="AK412" s="154" t="e">
        <f t="shared" si="303"/>
        <v>#N/A</v>
      </c>
      <c r="AL412" s="164" t="e">
        <f t="shared" si="304"/>
        <v>#N/A</v>
      </c>
      <c r="AM412" s="165" t="e">
        <f t="shared" si="305"/>
        <v>#N/A</v>
      </c>
      <c r="AN412" s="154" t="e">
        <f t="shared" si="306"/>
        <v>#N/A</v>
      </c>
      <c r="AO412" s="155" t="e">
        <f t="shared" si="307"/>
        <v>#N/A</v>
      </c>
      <c r="AP412" s="153" t="e">
        <f t="shared" si="308"/>
        <v>#N/A</v>
      </c>
      <c r="AQ412" s="154" t="e">
        <f t="shared" si="309"/>
        <v>#N/A</v>
      </c>
      <c r="AR412" s="164" t="e">
        <f t="shared" si="310"/>
        <v>#N/A</v>
      </c>
      <c r="AS412" s="165" t="e">
        <f t="shared" si="311"/>
        <v>#N/A</v>
      </c>
      <c r="AT412" s="154" t="e">
        <f t="shared" si="312"/>
        <v>#N/A</v>
      </c>
      <c r="AU412" s="154" t="e">
        <f t="shared" si="313"/>
        <v>#N/A</v>
      </c>
      <c r="AV412" s="164" t="e">
        <f t="shared" si="314"/>
        <v>#N/A</v>
      </c>
      <c r="AW412" s="165" t="e">
        <f t="shared" si="315"/>
        <v>#N/A</v>
      </c>
      <c r="AX412" s="154" t="e">
        <f t="shared" si="316"/>
        <v>#N/A</v>
      </c>
      <c r="AY412" s="154" t="e">
        <f t="shared" si="317"/>
        <v>#N/A</v>
      </c>
      <c r="AZ412" s="164" t="e">
        <f t="shared" si="318"/>
        <v>#N/A</v>
      </c>
      <c r="BA412" s="165" t="e">
        <f t="shared" si="319"/>
        <v>#N/A</v>
      </c>
      <c r="BB412" s="154" t="e">
        <f t="shared" si="320"/>
        <v>#N/A</v>
      </c>
      <c r="BC412" s="155" t="e">
        <f t="shared" si="321"/>
        <v>#N/A</v>
      </c>
      <c r="BD412" s="153" t="e">
        <f t="shared" si="322"/>
        <v>#N/A</v>
      </c>
      <c r="BE412" s="154" t="e">
        <f t="shared" si="323"/>
        <v>#N/A</v>
      </c>
      <c r="BF412" s="164" t="e">
        <f t="shared" si="324"/>
        <v>#N/A</v>
      </c>
      <c r="BG412" s="165" t="e">
        <f t="shared" si="325"/>
        <v>#N/A</v>
      </c>
      <c r="BH412" s="154" t="e">
        <f t="shared" si="326"/>
        <v>#N/A</v>
      </c>
      <c r="BI412" s="154" t="e">
        <f t="shared" si="327"/>
        <v>#N/A</v>
      </c>
      <c r="BJ412" s="164" t="e">
        <f t="shared" si="328"/>
        <v>#N/A</v>
      </c>
      <c r="BK412" s="165" t="e">
        <f t="shared" si="329"/>
        <v>#N/A</v>
      </c>
      <c r="BL412" s="154" t="e">
        <f t="shared" si="330"/>
        <v>#N/A</v>
      </c>
      <c r="BM412" s="154" t="e">
        <f t="shared" si="331"/>
        <v>#N/A</v>
      </c>
      <c r="BN412" s="164" t="e">
        <f t="shared" si="332"/>
        <v>#N/A</v>
      </c>
      <c r="BO412" s="165" t="e">
        <f t="shared" si="333"/>
        <v>#N/A</v>
      </c>
      <c r="BP412" s="154" t="e">
        <f t="shared" si="334"/>
        <v>#N/A</v>
      </c>
      <c r="BQ412" s="155" t="e">
        <f t="shared" si="335"/>
        <v>#N/A</v>
      </c>
      <c r="BR412" s="153" t="e">
        <f t="shared" si="336"/>
        <v>#N/A</v>
      </c>
      <c r="BS412" s="154" t="e">
        <f t="shared" si="337"/>
        <v>#N/A</v>
      </c>
      <c r="BT412" s="164" t="e">
        <f t="shared" si="338"/>
        <v>#N/A</v>
      </c>
      <c r="BU412" s="165" t="e">
        <f t="shared" si="339"/>
        <v>#N/A</v>
      </c>
      <c r="BV412" s="154" t="e">
        <f t="shared" si="340"/>
        <v>#N/A</v>
      </c>
      <c r="BW412" s="154" t="e">
        <f t="shared" si="341"/>
        <v>#N/A</v>
      </c>
      <c r="BX412" s="164" t="e">
        <f t="shared" si="342"/>
        <v>#N/A</v>
      </c>
      <c r="BY412" s="165" t="e">
        <f t="shared" si="343"/>
        <v>#N/A</v>
      </c>
      <c r="BZ412" s="154" t="e">
        <f t="shared" si="344"/>
        <v>#N/A</v>
      </c>
      <c r="CA412" s="154" t="e">
        <f t="shared" si="345"/>
        <v>#N/A</v>
      </c>
      <c r="CB412" s="164" t="e">
        <f t="shared" si="346"/>
        <v>#N/A</v>
      </c>
      <c r="CC412" s="165" t="e">
        <f t="shared" si="347"/>
        <v>#N/A</v>
      </c>
      <c r="CD412" s="154" t="e">
        <f t="shared" si="348"/>
        <v>#N/A</v>
      </c>
      <c r="CE412" s="155" t="e">
        <f t="shared" si="349"/>
        <v>#N/A</v>
      </c>
    </row>
    <row r="413" spans="2:83" s="59" customFormat="1" hidden="1" x14ac:dyDescent="0.2">
      <c r="B413" s="59" t="e">
        <f t="shared" si="352"/>
        <v>#N/A</v>
      </c>
      <c r="C413" s="67" t="e">
        <f t="shared" si="350"/>
        <v>#N/A</v>
      </c>
      <c r="D413" s="67"/>
      <c r="E413" s="67" t="e">
        <f>IF(C413&lt;&gt;" ",$B$9, " ")</f>
        <v>#N/A</v>
      </c>
      <c r="F413" s="68" t="e">
        <f>IF(C413&lt;&gt;" ",((10.4394*(($C413^1.852)/(($B$59^1.852)*(VLOOKUP($B$17,'Hidden Data'!$A$4:$E$17,(IF($B$18="SCH 40",3,IF($B$18="SCH 80",4,5))))^4.8655))*$B$16))+IF($B$15&lt;2,0,(10.4394*((($C$19/100*$C413)^1.852)/(($B$59^1.852)*(VLOOKUP($B$20,'Hidden Data'!$A$4:$E$17,(IF($B$21="SCH 40",3,IF($B$21="SCH 80",4,5))))^4.8655))*$B$19)))+IF($B$15&lt;3,0,(10.4394*((($C$22/100*$C413)^1.852)/(($B$59^1.852)*(VLOOKUP($B$23,'Hidden Data'!$A$4:$E$17,(IF($B$24="SCH 40",3,IF($B$24="SCH 80",4,5))))^4.8655))*$B$22)))+K413+L413+M413+P413+Q413+R413+S413+T413)*(1+$B$42/100), " ")</f>
        <v>#N/A</v>
      </c>
      <c r="G413" s="68" t="e">
        <f t="shared" si="351"/>
        <v>#N/A</v>
      </c>
      <c r="H413" s="68"/>
      <c r="I413" s="68" t="e">
        <f t="shared" si="285"/>
        <v>#N/A</v>
      </c>
      <c r="J413" s="68" t="e">
        <f>IF(C413&lt;&gt;" ",IF($B$48="Spider Valve",($C413/448.83*(('Spider Valve Sizing'!$B$10^2*19.64*$B$60*SQRT($B$49))/'Spider Valve Sizing'!$B$25))^2/(2*$B$60^2*(PI()/4*('Spider Valve Sizing'!$B$10/12)^2)^2*32.2),0)," ")</f>
        <v>#N/A</v>
      </c>
      <c r="K413" s="68" t="e">
        <f>IF(C413&lt;&gt;" ",(IF($B$26="No",0,(10.4394*(((1/$B$27*$C413)^1.852)/(($B$59^1.852)*(VLOOKUP($B$29,'Hidden Data'!$A$4:$E$17,(IF($B$30="SCH 40",3,IF($B$30="SCH 80",4,5))))^4.8655))*($B$28/3)))))," ")</f>
        <v>#N/A</v>
      </c>
      <c r="L413" s="67" t="e">
        <f t="shared" si="286"/>
        <v>#N/A</v>
      </c>
      <c r="M413" s="67" t="e">
        <f t="shared" si="287"/>
        <v>#N/A</v>
      </c>
      <c r="N413" s="69">
        <f>IF($B$48="Low Pressure Pipe",(IF($C413&lt;&gt;" ",($B$50*$AC$564)," ")),IF($B$48="Spider Valve",(IF($C413&lt;&gt;" ",(($B$60*(PI()/4*'Spider Valve Sizing'!$B$10^2)/144*SQRT(2*32.2*$B$49))*448.83)/(('Spider Valve Sizing'!$B$10^2*19.64*$B$60*SQRT($B$49))/'Spider Valve Sizing'!$B$25)," ")),IF(AND(OR($B$48="Non-Pressurized",$B$48="force main")=TRUE,$C$49="yes"),$F$49,NA())))</f>
        <v>30</v>
      </c>
      <c r="O413" s="68" t="e">
        <f t="shared" si="288"/>
        <v>#N/A</v>
      </c>
      <c r="P413" s="68" t="e">
        <f>IF($C413&lt;&gt;" ",IF($A$34="",0,(10.4394*((($C413*$D$34/100)^1.852)/(($B$59^1.852)*(VLOOKUP($B$34,'Hidden Data'!$A$4:$E$17,(IF($B$18="SCH 40",3,IF($B$18="SCH 80",4,5))))^4.8655))*'Hidden Data'!$E$118)))," ")</f>
        <v>#N/A</v>
      </c>
      <c r="Q413" s="68" t="e">
        <f>IF($C413&lt;&gt;" ",IF($A$35="",0,(10.4394*((($C413*$D$35/100)^1.852)/(($B$59^1.852)*(VLOOKUP($B$35,'Hidden Data'!$A$4:$E$17,(IF($B$18="SCH 40",3,IF($B$18="SCH 80",4,5))))^4.8655))*'Hidden Data'!$E$119)))," ")</f>
        <v>#N/A</v>
      </c>
      <c r="R413" s="68" t="e">
        <f>IF($C413&lt;&gt;" ",IF($A$36="",0,(10.4394*((($C413*$D$36/100)^1.852)/(($B$59^1.852)*(VLOOKUP($B$36,'Hidden Data'!$A$4:$E$17,(IF($B$18="SCH 40",3,IF($B$18="SCH 80",4,5))))^4.8655))*'Hidden Data'!$E$120)))," ")</f>
        <v>#N/A</v>
      </c>
      <c r="S413" s="68" t="e">
        <f>IF($C413&lt;&gt;" ",IF($A$37="",0,(10.4394*((($C413*$D$37/100)^1.852)/(($B$59^1.852)*(VLOOKUP($B$37,'Hidden Data'!$A$4:$E$17,(IF($B$18="SCH 40",3,IF($B$18="SCH 80",4,5))))^4.8655))*'Hidden Data'!$E$121)))," ")</f>
        <v>#N/A</v>
      </c>
      <c r="T413" s="68" t="e">
        <f>IF($C413&lt;&gt;" ",IF($A$38="",0,(10.4394*((($C413*$D$38/100)^1.852)/(($B$59^1.852)*(VLOOKUP($B$38,'Hidden Data'!$A$4:$E$17,(IF($B$18="SCH 40",3,IF($B$18="SCH 80",4,5))))^4.8655))*'Hidden Data'!$E$122)))," ")</f>
        <v>#N/A</v>
      </c>
      <c r="U413" s="67" t="e">
        <f t="shared" si="289"/>
        <v>#N/A</v>
      </c>
      <c r="V413" s="175" t="e">
        <f t="shared" si="290"/>
        <v>#N/A</v>
      </c>
      <c r="W413" s="175" t="e">
        <f t="shared" si="291"/>
        <v>#N/A</v>
      </c>
      <c r="Z413" s="141" t="e">
        <f t="shared" si="292"/>
        <v>#N/A</v>
      </c>
      <c r="AA413" s="141" t="e">
        <f t="shared" si="293"/>
        <v>#N/A</v>
      </c>
      <c r="AB413" s="153" t="e">
        <f t="shared" si="294"/>
        <v>#N/A</v>
      </c>
      <c r="AC413" s="154" t="e">
        <f t="shared" si="295"/>
        <v>#N/A</v>
      </c>
      <c r="AD413" s="164" t="e">
        <f t="shared" si="296"/>
        <v>#N/A</v>
      </c>
      <c r="AE413" s="165" t="e">
        <f t="shared" si="297"/>
        <v>#N/A</v>
      </c>
      <c r="AF413" s="154" t="e">
        <f t="shared" si="298"/>
        <v>#N/A</v>
      </c>
      <c r="AG413" s="154" t="e">
        <f t="shared" si="299"/>
        <v>#N/A</v>
      </c>
      <c r="AH413" s="164" t="e">
        <f t="shared" si="300"/>
        <v>#N/A</v>
      </c>
      <c r="AI413" s="165" t="e">
        <f t="shared" si="301"/>
        <v>#N/A</v>
      </c>
      <c r="AJ413" s="154" t="e">
        <f t="shared" si="302"/>
        <v>#N/A</v>
      </c>
      <c r="AK413" s="154" t="e">
        <f t="shared" si="303"/>
        <v>#N/A</v>
      </c>
      <c r="AL413" s="164" t="e">
        <f t="shared" si="304"/>
        <v>#N/A</v>
      </c>
      <c r="AM413" s="165" t="e">
        <f t="shared" si="305"/>
        <v>#N/A</v>
      </c>
      <c r="AN413" s="154" t="e">
        <f t="shared" si="306"/>
        <v>#N/A</v>
      </c>
      <c r="AO413" s="155" t="e">
        <f t="shared" si="307"/>
        <v>#N/A</v>
      </c>
      <c r="AP413" s="153" t="e">
        <f t="shared" si="308"/>
        <v>#N/A</v>
      </c>
      <c r="AQ413" s="154" t="e">
        <f t="shared" si="309"/>
        <v>#N/A</v>
      </c>
      <c r="AR413" s="164" t="e">
        <f t="shared" si="310"/>
        <v>#N/A</v>
      </c>
      <c r="AS413" s="165" t="e">
        <f t="shared" si="311"/>
        <v>#N/A</v>
      </c>
      <c r="AT413" s="154" t="e">
        <f t="shared" si="312"/>
        <v>#N/A</v>
      </c>
      <c r="AU413" s="154" t="e">
        <f t="shared" si="313"/>
        <v>#N/A</v>
      </c>
      <c r="AV413" s="164" t="e">
        <f t="shared" si="314"/>
        <v>#N/A</v>
      </c>
      <c r="AW413" s="165" t="e">
        <f t="shared" si="315"/>
        <v>#N/A</v>
      </c>
      <c r="AX413" s="154" t="e">
        <f t="shared" si="316"/>
        <v>#N/A</v>
      </c>
      <c r="AY413" s="154" t="e">
        <f t="shared" si="317"/>
        <v>#N/A</v>
      </c>
      <c r="AZ413" s="164" t="e">
        <f t="shared" si="318"/>
        <v>#N/A</v>
      </c>
      <c r="BA413" s="165" t="e">
        <f t="shared" si="319"/>
        <v>#N/A</v>
      </c>
      <c r="BB413" s="154" t="e">
        <f t="shared" si="320"/>
        <v>#N/A</v>
      </c>
      <c r="BC413" s="155" t="e">
        <f t="shared" si="321"/>
        <v>#N/A</v>
      </c>
      <c r="BD413" s="153" t="e">
        <f t="shared" si="322"/>
        <v>#N/A</v>
      </c>
      <c r="BE413" s="154" t="e">
        <f t="shared" si="323"/>
        <v>#N/A</v>
      </c>
      <c r="BF413" s="164" t="e">
        <f t="shared" si="324"/>
        <v>#N/A</v>
      </c>
      <c r="BG413" s="165" t="e">
        <f t="shared" si="325"/>
        <v>#N/A</v>
      </c>
      <c r="BH413" s="154" t="e">
        <f t="shared" si="326"/>
        <v>#N/A</v>
      </c>
      <c r="BI413" s="154" t="e">
        <f t="shared" si="327"/>
        <v>#N/A</v>
      </c>
      <c r="BJ413" s="164" t="e">
        <f t="shared" si="328"/>
        <v>#N/A</v>
      </c>
      <c r="BK413" s="165" t="e">
        <f t="shared" si="329"/>
        <v>#N/A</v>
      </c>
      <c r="BL413" s="154" t="e">
        <f t="shared" si="330"/>
        <v>#N/A</v>
      </c>
      <c r="BM413" s="154" t="e">
        <f t="shared" si="331"/>
        <v>#N/A</v>
      </c>
      <c r="BN413" s="164" t="e">
        <f t="shared" si="332"/>
        <v>#N/A</v>
      </c>
      <c r="BO413" s="165" t="e">
        <f t="shared" si="333"/>
        <v>#N/A</v>
      </c>
      <c r="BP413" s="154" t="e">
        <f t="shared" si="334"/>
        <v>#N/A</v>
      </c>
      <c r="BQ413" s="155" t="e">
        <f t="shared" si="335"/>
        <v>#N/A</v>
      </c>
      <c r="BR413" s="153" t="e">
        <f t="shared" si="336"/>
        <v>#N/A</v>
      </c>
      <c r="BS413" s="154" t="e">
        <f t="shared" si="337"/>
        <v>#N/A</v>
      </c>
      <c r="BT413" s="164" t="e">
        <f t="shared" si="338"/>
        <v>#N/A</v>
      </c>
      <c r="BU413" s="165" t="e">
        <f t="shared" si="339"/>
        <v>#N/A</v>
      </c>
      <c r="BV413" s="154" t="e">
        <f t="shared" si="340"/>
        <v>#N/A</v>
      </c>
      <c r="BW413" s="154" t="e">
        <f t="shared" si="341"/>
        <v>#N/A</v>
      </c>
      <c r="BX413" s="164" t="e">
        <f t="shared" si="342"/>
        <v>#N/A</v>
      </c>
      <c r="BY413" s="165" t="e">
        <f t="shared" si="343"/>
        <v>#N/A</v>
      </c>
      <c r="BZ413" s="154" t="e">
        <f t="shared" si="344"/>
        <v>#N/A</v>
      </c>
      <c r="CA413" s="154" t="e">
        <f t="shared" si="345"/>
        <v>#N/A</v>
      </c>
      <c r="CB413" s="164" t="e">
        <f t="shared" si="346"/>
        <v>#N/A</v>
      </c>
      <c r="CC413" s="165" t="e">
        <f t="shared" si="347"/>
        <v>#N/A</v>
      </c>
      <c r="CD413" s="154" t="e">
        <f t="shared" si="348"/>
        <v>#N/A</v>
      </c>
      <c r="CE413" s="155" t="e">
        <f t="shared" si="349"/>
        <v>#N/A</v>
      </c>
    </row>
    <row r="414" spans="2:83" s="59" customFormat="1" hidden="1" x14ac:dyDescent="0.2">
      <c r="B414" s="59" t="e">
        <f t="shared" si="352"/>
        <v>#N/A</v>
      </c>
      <c r="C414" s="67" t="e">
        <f t="shared" si="350"/>
        <v>#N/A</v>
      </c>
      <c r="D414" s="67"/>
      <c r="E414" s="67" t="e">
        <f>IF(C414&lt;&gt;" ",$B$9, " ")</f>
        <v>#N/A</v>
      </c>
      <c r="F414" s="68" t="e">
        <f>IF(C414&lt;&gt;" ",((10.4394*(($C414^1.852)/(($B$59^1.852)*(VLOOKUP($B$17,'Hidden Data'!$A$4:$E$17,(IF($B$18="SCH 40",3,IF($B$18="SCH 80",4,5))))^4.8655))*$B$16))+IF($B$15&lt;2,0,(10.4394*((($C$19/100*$C414)^1.852)/(($B$59^1.852)*(VLOOKUP($B$20,'Hidden Data'!$A$4:$E$17,(IF($B$21="SCH 40",3,IF($B$21="SCH 80",4,5))))^4.8655))*$B$19)))+IF($B$15&lt;3,0,(10.4394*((($C$22/100*$C414)^1.852)/(($B$59^1.852)*(VLOOKUP($B$23,'Hidden Data'!$A$4:$E$17,(IF($B$24="SCH 40",3,IF($B$24="SCH 80",4,5))))^4.8655))*$B$22)))+K414+L414+M414+P414+Q414+R414+S414+T414)*(1+$B$42/100), " ")</f>
        <v>#N/A</v>
      </c>
      <c r="G414" s="68" t="e">
        <f t="shared" si="351"/>
        <v>#N/A</v>
      </c>
      <c r="H414" s="68"/>
      <c r="I414" s="68" t="e">
        <f t="shared" si="285"/>
        <v>#N/A</v>
      </c>
      <c r="J414" s="68" t="e">
        <f>IF(C414&lt;&gt;" ",IF($B$48="Spider Valve",($C414/448.83*(('Spider Valve Sizing'!$B$10^2*19.64*$B$60*SQRT($B$49))/'Spider Valve Sizing'!$B$25))^2/(2*$B$60^2*(PI()/4*('Spider Valve Sizing'!$B$10/12)^2)^2*32.2),0)," ")</f>
        <v>#N/A</v>
      </c>
      <c r="K414" s="68" t="e">
        <f>IF(C414&lt;&gt;" ",(IF($B$26="No",0,(10.4394*(((1/$B$27*$C414)^1.852)/(($B$59^1.852)*(VLOOKUP($B$29,'Hidden Data'!$A$4:$E$17,(IF($B$30="SCH 40",3,IF($B$30="SCH 80",4,5))))^4.8655))*($B$28/3)))))," ")</f>
        <v>#N/A</v>
      </c>
      <c r="L414" s="67" t="e">
        <f t="shared" si="286"/>
        <v>#N/A</v>
      </c>
      <c r="M414" s="67" t="e">
        <f t="shared" si="287"/>
        <v>#N/A</v>
      </c>
      <c r="N414" s="69">
        <f>IF($B$48="Low Pressure Pipe",(IF($C414&lt;&gt;" ",($B$50*$AC$564)," ")),IF($B$48="Spider Valve",(IF($C414&lt;&gt;" ",(($B$60*(PI()/4*'Spider Valve Sizing'!$B$10^2)/144*SQRT(2*32.2*$B$49))*448.83)/(('Spider Valve Sizing'!$B$10^2*19.64*$B$60*SQRT($B$49))/'Spider Valve Sizing'!$B$25)," ")),IF(AND(OR($B$48="Non-Pressurized",$B$48="force main")=TRUE,$C$49="yes"),$F$49,NA())))</f>
        <v>30</v>
      </c>
      <c r="O414" s="68" t="e">
        <f t="shared" si="288"/>
        <v>#N/A</v>
      </c>
      <c r="P414" s="68" t="e">
        <f>IF($C414&lt;&gt;" ",IF($A$34="",0,(10.4394*((($C414*$D$34/100)^1.852)/(($B$59^1.852)*(VLOOKUP($B$34,'Hidden Data'!$A$4:$E$17,(IF($B$18="SCH 40",3,IF($B$18="SCH 80",4,5))))^4.8655))*'Hidden Data'!$E$118)))," ")</f>
        <v>#N/A</v>
      </c>
      <c r="Q414" s="68" t="e">
        <f>IF($C414&lt;&gt;" ",IF($A$35="",0,(10.4394*((($C414*$D$35/100)^1.852)/(($B$59^1.852)*(VLOOKUP($B$35,'Hidden Data'!$A$4:$E$17,(IF($B$18="SCH 40",3,IF($B$18="SCH 80",4,5))))^4.8655))*'Hidden Data'!$E$119)))," ")</f>
        <v>#N/A</v>
      </c>
      <c r="R414" s="68" t="e">
        <f>IF($C414&lt;&gt;" ",IF($A$36="",0,(10.4394*((($C414*$D$36/100)^1.852)/(($B$59^1.852)*(VLOOKUP($B$36,'Hidden Data'!$A$4:$E$17,(IF($B$18="SCH 40",3,IF($B$18="SCH 80",4,5))))^4.8655))*'Hidden Data'!$E$120)))," ")</f>
        <v>#N/A</v>
      </c>
      <c r="S414" s="68" t="e">
        <f>IF($C414&lt;&gt;" ",IF($A$37="",0,(10.4394*((($C414*$D$37/100)^1.852)/(($B$59^1.852)*(VLOOKUP($B$37,'Hidden Data'!$A$4:$E$17,(IF($B$18="SCH 40",3,IF($B$18="SCH 80",4,5))))^4.8655))*'Hidden Data'!$E$121)))," ")</f>
        <v>#N/A</v>
      </c>
      <c r="T414" s="68" t="e">
        <f>IF($C414&lt;&gt;" ",IF($A$38="",0,(10.4394*((($C414*$D$38/100)^1.852)/(($B$59^1.852)*(VLOOKUP($B$38,'Hidden Data'!$A$4:$E$17,(IF($B$18="SCH 40",3,IF($B$18="SCH 80",4,5))))^4.8655))*'Hidden Data'!$E$122)))," ")</f>
        <v>#N/A</v>
      </c>
      <c r="U414" s="67" t="e">
        <f t="shared" si="289"/>
        <v>#N/A</v>
      </c>
      <c r="V414" s="175" t="e">
        <f t="shared" si="290"/>
        <v>#N/A</v>
      </c>
      <c r="W414" s="175" t="e">
        <f t="shared" si="291"/>
        <v>#N/A</v>
      </c>
      <c r="Z414" s="141" t="e">
        <f t="shared" si="292"/>
        <v>#N/A</v>
      </c>
      <c r="AA414" s="141" t="e">
        <f t="shared" si="293"/>
        <v>#N/A</v>
      </c>
      <c r="AB414" s="153" t="e">
        <f t="shared" si="294"/>
        <v>#N/A</v>
      </c>
      <c r="AC414" s="154" t="e">
        <f t="shared" si="295"/>
        <v>#N/A</v>
      </c>
      <c r="AD414" s="164" t="e">
        <f t="shared" si="296"/>
        <v>#N/A</v>
      </c>
      <c r="AE414" s="165" t="e">
        <f t="shared" si="297"/>
        <v>#N/A</v>
      </c>
      <c r="AF414" s="154" t="e">
        <f t="shared" si="298"/>
        <v>#N/A</v>
      </c>
      <c r="AG414" s="154" t="e">
        <f t="shared" si="299"/>
        <v>#N/A</v>
      </c>
      <c r="AH414" s="164" t="e">
        <f t="shared" si="300"/>
        <v>#N/A</v>
      </c>
      <c r="AI414" s="165" t="e">
        <f t="shared" si="301"/>
        <v>#N/A</v>
      </c>
      <c r="AJ414" s="154" t="e">
        <f t="shared" si="302"/>
        <v>#N/A</v>
      </c>
      <c r="AK414" s="154" t="e">
        <f t="shared" si="303"/>
        <v>#N/A</v>
      </c>
      <c r="AL414" s="164" t="e">
        <f t="shared" si="304"/>
        <v>#N/A</v>
      </c>
      <c r="AM414" s="165" t="e">
        <f t="shared" si="305"/>
        <v>#N/A</v>
      </c>
      <c r="AN414" s="154" t="e">
        <f t="shared" si="306"/>
        <v>#N/A</v>
      </c>
      <c r="AO414" s="155" t="e">
        <f t="shared" si="307"/>
        <v>#N/A</v>
      </c>
      <c r="AP414" s="153" t="e">
        <f t="shared" si="308"/>
        <v>#N/A</v>
      </c>
      <c r="AQ414" s="154" t="e">
        <f t="shared" si="309"/>
        <v>#N/A</v>
      </c>
      <c r="AR414" s="164" t="e">
        <f t="shared" si="310"/>
        <v>#N/A</v>
      </c>
      <c r="AS414" s="165" t="e">
        <f t="shared" si="311"/>
        <v>#N/A</v>
      </c>
      <c r="AT414" s="154" t="e">
        <f t="shared" si="312"/>
        <v>#N/A</v>
      </c>
      <c r="AU414" s="154" t="e">
        <f t="shared" si="313"/>
        <v>#N/A</v>
      </c>
      <c r="AV414" s="164" t="e">
        <f t="shared" si="314"/>
        <v>#N/A</v>
      </c>
      <c r="AW414" s="165" t="e">
        <f t="shared" si="315"/>
        <v>#N/A</v>
      </c>
      <c r="AX414" s="154" t="e">
        <f t="shared" si="316"/>
        <v>#N/A</v>
      </c>
      <c r="AY414" s="154" t="e">
        <f t="shared" si="317"/>
        <v>#N/A</v>
      </c>
      <c r="AZ414" s="164" t="e">
        <f t="shared" si="318"/>
        <v>#N/A</v>
      </c>
      <c r="BA414" s="165" t="e">
        <f t="shared" si="319"/>
        <v>#N/A</v>
      </c>
      <c r="BB414" s="154" t="e">
        <f t="shared" si="320"/>
        <v>#N/A</v>
      </c>
      <c r="BC414" s="155" t="e">
        <f t="shared" si="321"/>
        <v>#N/A</v>
      </c>
      <c r="BD414" s="153" t="e">
        <f t="shared" si="322"/>
        <v>#N/A</v>
      </c>
      <c r="BE414" s="154" t="e">
        <f t="shared" si="323"/>
        <v>#N/A</v>
      </c>
      <c r="BF414" s="164" t="e">
        <f t="shared" si="324"/>
        <v>#N/A</v>
      </c>
      <c r="BG414" s="165" t="e">
        <f t="shared" si="325"/>
        <v>#N/A</v>
      </c>
      <c r="BH414" s="154" t="e">
        <f t="shared" si="326"/>
        <v>#N/A</v>
      </c>
      <c r="BI414" s="154" t="e">
        <f t="shared" si="327"/>
        <v>#N/A</v>
      </c>
      <c r="BJ414" s="164" t="e">
        <f t="shared" si="328"/>
        <v>#N/A</v>
      </c>
      <c r="BK414" s="165" t="e">
        <f t="shared" si="329"/>
        <v>#N/A</v>
      </c>
      <c r="BL414" s="154" t="e">
        <f t="shared" si="330"/>
        <v>#N/A</v>
      </c>
      <c r="BM414" s="154" t="e">
        <f t="shared" si="331"/>
        <v>#N/A</v>
      </c>
      <c r="BN414" s="164" t="e">
        <f t="shared" si="332"/>
        <v>#N/A</v>
      </c>
      <c r="BO414" s="165" t="e">
        <f t="shared" si="333"/>
        <v>#N/A</v>
      </c>
      <c r="BP414" s="154" t="e">
        <f t="shared" si="334"/>
        <v>#N/A</v>
      </c>
      <c r="BQ414" s="155" t="e">
        <f t="shared" si="335"/>
        <v>#N/A</v>
      </c>
      <c r="BR414" s="153" t="e">
        <f t="shared" si="336"/>
        <v>#N/A</v>
      </c>
      <c r="BS414" s="154" t="e">
        <f t="shared" si="337"/>
        <v>#N/A</v>
      </c>
      <c r="BT414" s="164" t="e">
        <f t="shared" si="338"/>
        <v>#N/A</v>
      </c>
      <c r="BU414" s="165" t="e">
        <f t="shared" si="339"/>
        <v>#N/A</v>
      </c>
      <c r="BV414" s="154" t="e">
        <f t="shared" si="340"/>
        <v>#N/A</v>
      </c>
      <c r="BW414" s="154" t="e">
        <f t="shared" si="341"/>
        <v>#N/A</v>
      </c>
      <c r="BX414" s="164" t="e">
        <f t="shared" si="342"/>
        <v>#N/A</v>
      </c>
      <c r="BY414" s="165" t="e">
        <f t="shared" si="343"/>
        <v>#N/A</v>
      </c>
      <c r="BZ414" s="154" t="e">
        <f t="shared" si="344"/>
        <v>#N/A</v>
      </c>
      <c r="CA414" s="154" t="e">
        <f t="shared" si="345"/>
        <v>#N/A</v>
      </c>
      <c r="CB414" s="164" t="e">
        <f t="shared" si="346"/>
        <v>#N/A</v>
      </c>
      <c r="CC414" s="165" t="e">
        <f t="shared" si="347"/>
        <v>#N/A</v>
      </c>
      <c r="CD414" s="154" t="e">
        <f t="shared" si="348"/>
        <v>#N/A</v>
      </c>
      <c r="CE414" s="155" t="e">
        <f t="shared" si="349"/>
        <v>#N/A</v>
      </c>
    </row>
    <row r="415" spans="2:83" s="59" customFormat="1" hidden="1" x14ac:dyDescent="0.2">
      <c r="B415" s="59" t="e">
        <f t="shared" si="352"/>
        <v>#N/A</v>
      </c>
      <c r="C415" s="67" t="e">
        <f t="shared" si="350"/>
        <v>#N/A</v>
      </c>
      <c r="D415" s="67"/>
      <c r="E415" s="67" t="e">
        <f>IF(C415&lt;&gt;" ",$B$9, " ")</f>
        <v>#N/A</v>
      </c>
      <c r="F415" s="68" t="e">
        <f>IF(C415&lt;&gt;" ",((10.4394*(($C415^1.852)/(($B$59^1.852)*(VLOOKUP($B$17,'Hidden Data'!$A$4:$E$17,(IF($B$18="SCH 40",3,IF($B$18="SCH 80",4,5))))^4.8655))*$B$16))+IF($B$15&lt;2,0,(10.4394*((($C$19/100*$C415)^1.852)/(($B$59^1.852)*(VLOOKUP($B$20,'Hidden Data'!$A$4:$E$17,(IF($B$21="SCH 40",3,IF($B$21="SCH 80",4,5))))^4.8655))*$B$19)))+IF($B$15&lt;3,0,(10.4394*((($C$22/100*$C415)^1.852)/(($B$59^1.852)*(VLOOKUP($B$23,'Hidden Data'!$A$4:$E$17,(IF($B$24="SCH 40",3,IF($B$24="SCH 80",4,5))))^4.8655))*$B$22)))+K415+L415+M415+P415+Q415+R415+S415+T415)*(1+$B$42/100), " ")</f>
        <v>#N/A</v>
      </c>
      <c r="G415" s="68" t="e">
        <f t="shared" si="351"/>
        <v>#N/A</v>
      </c>
      <c r="H415" s="68"/>
      <c r="I415" s="68" t="e">
        <f t="shared" si="285"/>
        <v>#N/A</v>
      </c>
      <c r="J415" s="68" t="e">
        <f>IF(C415&lt;&gt;" ",IF($B$48="Spider Valve",($C415/448.83*(('Spider Valve Sizing'!$B$10^2*19.64*$B$60*SQRT($B$49))/'Spider Valve Sizing'!$B$25))^2/(2*$B$60^2*(PI()/4*('Spider Valve Sizing'!$B$10/12)^2)^2*32.2),0)," ")</f>
        <v>#N/A</v>
      </c>
      <c r="K415" s="68" t="e">
        <f>IF(C415&lt;&gt;" ",(IF($B$26="No",0,(10.4394*(((1/$B$27*$C415)^1.852)/(($B$59^1.852)*(VLOOKUP($B$29,'Hidden Data'!$A$4:$E$17,(IF($B$30="SCH 40",3,IF($B$30="SCH 80",4,5))))^4.8655))*($B$28/3)))))," ")</f>
        <v>#N/A</v>
      </c>
      <c r="L415" s="67" t="e">
        <f t="shared" si="286"/>
        <v>#N/A</v>
      </c>
      <c r="M415" s="67" t="e">
        <f t="shared" si="287"/>
        <v>#N/A</v>
      </c>
      <c r="N415" s="69">
        <f>IF($B$48="Low Pressure Pipe",(IF($C415&lt;&gt;" ",($B$50*$AC$564)," ")),IF($B$48="Spider Valve",(IF($C415&lt;&gt;" ",(($B$60*(PI()/4*'Spider Valve Sizing'!$B$10^2)/144*SQRT(2*32.2*$B$49))*448.83)/(('Spider Valve Sizing'!$B$10^2*19.64*$B$60*SQRT($B$49))/'Spider Valve Sizing'!$B$25)," ")),IF(AND(OR($B$48="Non-Pressurized",$B$48="force main")=TRUE,$C$49="yes"),$F$49,NA())))</f>
        <v>30</v>
      </c>
      <c r="O415" s="68" t="e">
        <f t="shared" si="288"/>
        <v>#N/A</v>
      </c>
      <c r="P415" s="68" t="e">
        <f>IF($C415&lt;&gt;" ",IF($A$34="",0,(10.4394*((($C415*$D$34/100)^1.852)/(($B$59^1.852)*(VLOOKUP($B$34,'Hidden Data'!$A$4:$E$17,(IF($B$18="SCH 40",3,IF($B$18="SCH 80",4,5))))^4.8655))*'Hidden Data'!$E$118)))," ")</f>
        <v>#N/A</v>
      </c>
      <c r="Q415" s="68" t="e">
        <f>IF($C415&lt;&gt;" ",IF($A$35="",0,(10.4394*((($C415*$D$35/100)^1.852)/(($B$59^1.852)*(VLOOKUP($B$35,'Hidden Data'!$A$4:$E$17,(IF($B$18="SCH 40",3,IF($B$18="SCH 80",4,5))))^4.8655))*'Hidden Data'!$E$119)))," ")</f>
        <v>#N/A</v>
      </c>
      <c r="R415" s="68" t="e">
        <f>IF($C415&lt;&gt;" ",IF($A$36="",0,(10.4394*((($C415*$D$36/100)^1.852)/(($B$59^1.852)*(VLOOKUP($B$36,'Hidden Data'!$A$4:$E$17,(IF($B$18="SCH 40",3,IF($B$18="SCH 80",4,5))))^4.8655))*'Hidden Data'!$E$120)))," ")</f>
        <v>#N/A</v>
      </c>
      <c r="S415" s="68" t="e">
        <f>IF($C415&lt;&gt;" ",IF($A$37="",0,(10.4394*((($C415*$D$37/100)^1.852)/(($B$59^1.852)*(VLOOKUP($B$37,'Hidden Data'!$A$4:$E$17,(IF($B$18="SCH 40",3,IF($B$18="SCH 80",4,5))))^4.8655))*'Hidden Data'!$E$121)))," ")</f>
        <v>#N/A</v>
      </c>
      <c r="T415" s="68" t="e">
        <f>IF($C415&lt;&gt;" ",IF($A$38="",0,(10.4394*((($C415*$D$38/100)^1.852)/(($B$59^1.852)*(VLOOKUP($B$38,'Hidden Data'!$A$4:$E$17,(IF($B$18="SCH 40",3,IF($B$18="SCH 80",4,5))))^4.8655))*'Hidden Data'!$E$122)))," ")</f>
        <v>#N/A</v>
      </c>
      <c r="U415" s="67" t="e">
        <f t="shared" si="289"/>
        <v>#N/A</v>
      </c>
      <c r="V415" s="175" t="e">
        <f t="shared" si="290"/>
        <v>#N/A</v>
      </c>
      <c r="W415" s="175" t="e">
        <f t="shared" si="291"/>
        <v>#N/A</v>
      </c>
      <c r="Z415" s="141" t="e">
        <f t="shared" si="292"/>
        <v>#N/A</v>
      </c>
      <c r="AA415" s="141" t="e">
        <f t="shared" si="293"/>
        <v>#N/A</v>
      </c>
      <c r="AB415" s="153" t="e">
        <f t="shared" si="294"/>
        <v>#N/A</v>
      </c>
      <c r="AC415" s="154" t="e">
        <f t="shared" si="295"/>
        <v>#N/A</v>
      </c>
      <c r="AD415" s="164" t="e">
        <f t="shared" si="296"/>
        <v>#N/A</v>
      </c>
      <c r="AE415" s="165" t="e">
        <f t="shared" si="297"/>
        <v>#N/A</v>
      </c>
      <c r="AF415" s="154" t="e">
        <f t="shared" si="298"/>
        <v>#N/A</v>
      </c>
      <c r="AG415" s="154" t="e">
        <f t="shared" si="299"/>
        <v>#N/A</v>
      </c>
      <c r="AH415" s="164" t="e">
        <f t="shared" si="300"/>
        <v>#N/A</v>
      </c>
      <c r="AI415" s="165" t="e">
        <f t="shared" si="301"/>
        <v>#N/A</v>
      </c>
      <c r="AJ415" s="154" t="e">
        <f t="shared" si="302"/>
        <v>#N/A</v>
      </c>
      <c r="AK415" s="154" t="e">
        <f t="shared" si="303"/>
        <v>#N/A</v>
      </c>
      <c r="AL415" s="164" t="e">
        <f t="shared" si="304"/>
        <v>#N/A</v>
      </c>
      <c r="AM415" s="165" t="e">
        <f t="shared" si="305"/>
        <v>#N/A</v>
      </c>
      <c r="AN415" s="154" t="e">
        <f t="shared" si="306"/>
        <v>#N/A</v>
      </c>
      <c r="AO415" s="155" t="e">
        <f t="shared" si="307"/>
        <v>#N/A</v>
      </c>
      <c r="AP415" s="153" t="e">
        <f t="shared" si="308"/>
        <v>#N/A</v>
      </c>
      <c r="AQ415" s="154" t="e">
        <f t="shared" si="309"/>
        <v>#N/A</v>
      </c>
      <c r="AR415" s="164" t="e">
        <f t="shared" si="310"/>
        <v>#N/A</v>
      </c>
      <c r="AS415" s="165" t="e">
        <f t="shared" si="311"/>
        <v>#N/A</v>
      </c>
      <c r="AT415" s="154" t="e">
        <f t="shared" si="312"/>
        <v>#N/A</v>
      </c>
      <c r="AU415" s="154" t="e">
        <f t="shared" si="313"/>
        <v>#N/A</v>
      </c>
      <c r="AV415" s="164" t="e">
        <f t="shared" si="314"/>
        <v>#N/A</v>
      </c>
      <c r="AW415" s="165" t="e">
        <f t="shared" si="315"/>
        <v>#N/A</v>
      </c>
      <c r="AX415" s="154" t="e">
        <f t="shared" si="316"/>
        <v>#N/A</v>
      </c>
      <c r="AY415" s="154" t="e">
        <f t="shared" si="317"/>
        <v>#N/A</v>
      </c>
      <c r="AZ415" s="164" t="e">
        <f t="shared" si="318"/>
        <v>#N/A</v>
      </c>
      <c r="BA415" s="165" t="e">
        <f t="shared" si="319"/>
        <v>#N/A</v>
      </c>
      <c r="BB415" s="154" t="e">
        <f t="shared" si="320"/>
        <v>#N/A</v>
      </c>
      <c r="BC415" s="155" t="e">
        <f t="shared" si="321"/>
        <v>#N/A</v>
      </c>
      <c r="BD415" s="153" t="e">
        <f t="shared" si="322"/>
        <v>#N/A</v>
      </c>
      <c r="BE415" s="154" t="e">
        <f t="shared" si="323"/>
        <v>#N/A</v>
      </c>
      <c r="BF415" s="164" t="e">
        <f t="shared" si="324"/>
        <v>#N/A</v>
      </c>
      <c r="BG415" s="165" t="e">
        <f t="shared" si="325"/>
        <v>#N/A</v>
      </c>
      <c r="BH415" s="154" t="e">
        <f t="shared" si="326"/>
        <v>#N/A</v>
      </c>
      <c r="BI415" s="154" t="e">
        <f t="shared" si="327"/>
        <v>#N/A</v>
      </c>
      <c r="BJ415" s="164" t="e">
        <f t="shared" si="328"/>
        <v>#N/A</v>
      </c>
      <c r="BK415" s="165" t="e">
        <f t="shared" si="329"/>
        <v>#N/A</v>
      </c>
      <c r="BL415" s="154" t="e">
        <f t="shared" si="330"/>
        <v>#N/A</v>
      </c>
      <c r="BM415" s="154" t="e">
        <f t="shared" si="331"/>
        <v>#N/A</v>
      </c>
      <c r="BN415" s="164" t="e">
        <f t="shared" si="332"/>
        <v>#N/A</v>
      </c>
      <c r="BO415" s="165" t="e">
        <f t="shared" si="333"/>
        <v>#N/A</v>
      </c>
      <c r="BP415" s="154" t="e">
        <f t="shared" si="334"/>
        <v>#N/A</v>
      </c>
      <c r="BQ415" s="155" t="e">
        <f t="shared" si="335"/>
        <v>#N/A</v>
      </c>
      <c r="BR415" s="153" t="e">
        <f t="shared" si="336"/>
        <v>#N/A</v>
      </c>
      <c r="BS415" s="154" t="e">
        <f t="shared" si="337"/>
        <v>#N/A</v>
      </c>
      <c r="BT415" s="164" t="e">
        <f t="shared" si="338"/>
        <v>#N/A</v>
      </c>
      <c r="BU415" s="165" t="e">
        <f t="shared" si="339"/>
        <v>#N/A</v>
      </c>
      <c r="BV415" s="154" t="e">
        <f t="shared" si="340"/>
        <v>#N/A</v>
      </c>
      <c r="BW415" s="154" t="e">
        <f t="shared" si="341"/>
        <v>#N/A</v>
      </c>
      <c r="BX415" s="164" t="e">
        <f t="shared" si="342"/>
        <v>#N/A</v>
      </c>
      <c r="BY415" s="165" t="e">
        <f t="shared" si="343"/>
        <v>#N/A</v>
      </c>
      <c r="BZ415" s="154" t="e">
        <f t="shared" si="344"/>
        <v>#N/A</v>
      </c>
      <c r="CA415" s="154" t="e">
        <f t="shared" si="345"/>
        <v>#N/A</v>
      </c>
      <c r="CB415" s="164" t="e">
        <f t="shared" si="346"/>
        <v>#N/A</v>
      </c>
      <c r="CC415" s="165" t="e">
        <f t="shared" si="347"/>
        <v>#N/A</v>
      </c>
      <c r="CD415" s="154" t="e">
        <f t="shared" si="348"/>
        <v>#N/A</v>
      </c>
      <c r="CE415" s="155" t="e">
        <f t="shared" si="349"/>
        <v>#N/A</v>
      </c>
    </row>
    <row r="416" spans="2:83" s="59" customFormat="1" hidden="1" x14ac:dyDescent="0.2">
      <c r="B416" s="59" t="e">
        <f t="shared" si="352"/>
        <v>#N/A</v>
      </c>
      <c r="C416" s="67" t="e">
        <f t="shared" si="350"/>
        <v>#N/A</v>
      </c>
      <c r="D416" s="67"/>
      <c r="E416" s="67" t="e">
        <f>IF(C416&lt;&gt;" ",$B$9, " ")</f>
        <v>#N/A</v>
      </c>
      <c r="F416" s="68" t="e">
        <f>IF(C416&lt;&gt;" ",((10.4394*(($C416^1.852)/(($B$59^1.852)*(VLOOKUP($B$17,'Hidden Data'!$A$4:$E$17,(IF($B$18="SCH 40",3,IF($B$18="SCH 80",4,5))))^4.8655))*$B$16))+IF($B$15&lt;2,0,(10.4394*((($C$19/100*$C416)^1.852)/(($B$59^1.852)*(VLOOKUP($B$20,'Hidden Data'!$A$4:$E$17,(IF($B$21="SCH 40",3,IF($B$21="SCH 80",4,5))))^4.8655))*$B$19)))+IF($B$15&lt;3,0,(10.4394*((($C$22/100*$C416)^1.852)/(($B$59^1.852)*(VLOOKUP($B$23,'Hidden Data'!$A$4:$E$17,(IF($B$24="SCH 40",3,IF($B$24="SCH 80",4,5))))^4.8655))*$B$22)))+K416+L416+M416+P416+Q416+R416+S416+T416)*(1+$B$42/100), " ")</f>
        <v>#N/A</v>
      </c>
      <c r="G416" s="68" t="e">
        <f t="shared" si="351"/>
        <v>#N/A</v>
      </c>
      <c r="H416" s="68"/>
      <c r="I416" s="68" t="e">
        <f t="shared" si="285"/>
        <v>#N/A</v>
      </c>
      <c r="J416" s="68" t="e">
        <f>IF(C416&lt;&gt;" ",IF($B$48="Spider Valve",($C416/448.83*(('Spider Valve Sizing'!$B$10^2*19.64*$B$60*SQRT($B$49))/'Spider Valve Sizing'!$B$25))^2/(2*$B$60^2*(PI()/4*('Spider Valve Sizing'!$B$10/12)^2)^2*32.2),0)," ")</f>
        <v>#N/A</v>
      </c>
      <c r="K416" s="68" t="e">
        <f>IF(C416&lt;&gt;" ",(IF($B$26="No",0,(10.4394*(((1/$B$27*$C416)^1.852)/(($B$59^1.852)*(VLOOKUP($B$29,'Hidden Data'!$A$4:$E$17,(IF($B$30="SCH 40",3,IF($B$30="SCH 80",4,5))))^4.8655))*($B$28/3)))))," ")</f>
        <v>#N/A</v>
      </c>
      <c r="L416" s="67" t="e">
        <f t="shared" si="286"/>
        <v>#N/A</v>
      </c>
      <c r="M416" s="67" t="e">
        <f t="shared" si="287"/>
        <v>#N/A</v>
      </c>
      <c r="N416" s="69">
        <f>IF($B$48="Low Pressure Pipe",(IF($C416&lt;&gt;" ",($B$50*$AC$564)," ")),IF($B$48="Spider Valve",(IF($C416&lt;&gt;" ",(($B$60*(PI()/4*'Spider Valve Sizing'!$B$10^2)/144*SQRT(2*32.2*$B$49))*448.83)/(('Spider Valve Sizing'!$B$10^2*19.64*$B$60*SQRT($B$49))/'Spider Valve Sizing'!$B$25)," ")),IF(AND(OR($B$48="Non-Pressurized",$B$48="force main")=TRUE,$C$49="yes"),$F$49,NA())))</f>
        <v>30</v>
      </c>
      <c r="O416" s="68" t="e">
        <f t="shared" si="288"/>
        <v>#N/A</v>
      </c>
      <c r="P416" s="68" t="e">
        <f>IF($C416&lt;&gt;" ",IF($A$34="",0,(10.4394*((($C416*$D$34/100)^1.852)/(($B$59^1.852)*(VLOOKUP($B$34,'Hidden Data'!$A$4:$E$17,(IF($B$18="SCH 40",3,IF($B$18="SCH 80",4,5))))^4.8655))*'Hidden Data'!$E$118)))," ")</f>
        <v>#N/A</v>
      </c>
      <c r="Q416" s="68" t="e">
        <f>IF($C416&lt;&gt;" ",IF($A$35="",0,(10.4394*((($C416*$D$35/100)^1.852)/(($B$59^1.852)*(VLOOKUP($B$35,'Hidden Data'!$A$4:$E$17,(IF($B$18="SCH 40",3,IF($B$18="SCH 80",4,5))))^4.8655))*'Hidden Data'!$E$119)))," ")</f>
        <v>#N/A</v>
      </c>
      <c r="R416" s="68" t="e">
        <f>IF($C416&lt;&gt;" ",IF($A$36="",0,(10.4394*((($C416*$D$36/100)^1.852)/(($B$59^1.852)*(VLOOKUP($B$36,'Hidden Data'!$A$4:$E$17,(IF($B$18="SCH 40",3,IF($B$18="SCH 80",4,5))))^4.8655))*'Hidden Data'!$E$120)))," ")</f>
        <v>#N/A</v>
      </c>
      <c r="S416" s="68" t="e">
        <f>IF($C416&lt;&gt;" ",IF($A$37="",0,(10.4394*((($C416*$D$37/100)^1.852)/(($B$59^1.852)*(VLOOKUP($B$37,'Hidden Data'!$A$4:$E$17,(IF($B$18="SCH 40",3,IF($B$18="SCH 80",4,5))))^4.8655))*'Hidden Data'!$E$121)))," ")</f>
        <v>#N/A</v>
      </c>
      <c r="T416" s="68" t="e">
        <f>IF($C416&lt;&gt;" ",IF($A$38="",0,(10.4394*((($C416*$D$38/100)^1.852)/(($B$59^1.852)*(VLOOKUP($B$38,'Hidden Data'!$A$4:$E$17,(IF($B$18="SCH 40",3,IF($B$18="SCH 80",4,5))))^4.8655))*'Hidden Data'!$E$122)))," ")</f>
        <v>#N/A</v>
      </c>
      <c r="U416" s="67" t="e">
        <f t="shared" si="289"/>
        <v>#N/A</v>
      </c>
      <c r="V416" s="175" t="e">
        <f t="shared" si="290"/>
        <v>#N/A</v>
      </c>
      <c r="W416" s="175" t="e">
        <f t="shared" si="291"/>
        <v>#N/A</v>
      </c>
      <c r="Z416" s="141" t="e">
        <f t="shared" si="292"/>
        <v>#N/A</v>
      </c>
      <c r="AA416" s="141" t="e">
        <f t="shared" si="293"/>
        <v>#N/A</v>
      </c>
      <c r="AB416" s="153" t="e">
        <f t="shared" si="294"/>
        <v>#N/A</v>
      </c>
      <c r="AC416" s="154" t="e">
        <f t="shared" si="295"/>
        <v>#N/A</v>
      </c>
      <c r="AD416" s="164" t="e">
        <f t="shared" si="296"/>
        <v>#N/A</v>
      </c>
      <c r="AE416" s="165" t="e">
        <f t="shared" si="297"/>
        <v>#N/A</v>
      </c>
      <c r="AF416" s="154" t="e">
        <f t="shared" si="298"/>
        <v>#N/A</v>
      </c>
      <c r="AG416" s="154" t="e">
        <f t="shared" si="299"/>
        <v>#N/A</v>
      </c>
      <c r="AH416" s="164" t="e">
        <f t="shared" si="300"/>
        <v>#N/A</v>
      </c>
      <c r="AI416" s="165" t="e">
        <f t="shared" si="301"/>
        <v>#N/A</v>
      </c>
      <c r="AJ416" s="154" t="e">
        <f t="shared" si="302"/>
        <v>#N/A</v>
      </c>
      <c r="AK416" s="154" t="e">
        <f t="shared" si="303"/>
        <v>#N/A</v>
      </c>
      <c r="AL416" s="164" t="e">
        <f t="shared" si="304"/>
        <v>#N/A</v>
      </c>
      <c r="AM416" s="165" t="e">
        <f t="shared" si="305"/>
        <v>#N/A</v>
      </c>
      <c r="AN416" s="154" t="e">
        <f t="shared" si="306"/>
        <v>#N/A</v>
      </c>
      <c r="AO416" s="155" t="e">
        <f t="shared" si="307"/>
        <v>#N/A</v>
      </c>
      <c r="AP416" s="153" t="e">
        <f t="shared" si="308"/>
        <v>#N/A</v>
      </c>
      <c r="AQ416" s="154" t="e">
        <f t="shared" si="309"/>
        <v>#N/A</v>
      </c>
      <c r="AR416" s="164" t="e">
        <f t="shared" si="310"/>
        <v>#N/A</v>
      </c>
      <c r="AS416" s="165" t="e">
        <f t="shared" si="311"/>
        <v>#N/A</v>
      </c>
      <c r="AT416" s="154" t="e">
        <f t="shared" si="312"/>
        <v>#N/A</v>
      </c>
      <c r="AU416" s="154" t="e">
        <f t="shared" si="313"/>
        <v>#N/A</v>
      </c>
      <c r="AV416" s="164" t="e">
        <f t="shared" si="314"/>
        <v>#N/A</v>
      </c>
      <c r="AW416" s="165" t="e">
        <f t="shared" si="315"/>
        <v>#N/A</v>
      </c>
      <c r="AX416" s="154" t="e">
        <f t="shared" si="316"/>
        <v>#N/A</v>
      </c>
      <c r="AY416" s="154" t="e">
        <f t="shared" si="317"/>
        <v>#N/A</v>
      </c>
      <c r="AZ416" s="164" t="e">
        <f t="shared" si="318"/>
        <v>#N/A</v>
      </c>
      <c r="BA416" s="165" t="e">
        <f t="shared" si="319"/>
        <v>#N/A</v>
      </c>
      <c r="BB416" s="154" t="e">
        <f t="shared" si="320"/>
        <v>#N/A</v>
      </c>
      <c r="BC416" s="155" t="e">
        <f t="shared" si="321"/>
        <v>#N/A</v>
      </c>
      <c r="BD416" s="153" t="e">
        <f t="shared" si="322"/>
        <v>#N/A</v>
      </c>
      <c r="BE416" s="154" t="e">
        <f t="shared" si="323"/>
        <v>#N/A</v>
      </c>
      <c r="BF416" s="164" t="e">
        <f t="shared" si="324"/>
        <v>#N/A</v>
      </c>
      <c r="BG416" s="165" t="e">
        <f t="shared" si="325"/>
        <v>#N/A</v>
      </c>
      <c r="BH416" s="154" t="e">
        <f t="shared" si="326"/>
        <v>#N/A</v>
      </c>
      <c r="BI416" s="154" t="e">
        <f t="shared" si="327"/>
        <v>#N/A</v>
      </c>
      <c r="BJ416" s="164" t="e">
        <f t="shared" si="328"/>
        <v>#N/A</v>
      </c>
      <c r="BK416" s="165" t="e">
        <f t="shared" si="329"/>
        <v>#N/A</v>
      </c>
      <c r="BL416" s="154" t="e">
        <f t="shared" si="330"/>
        <v>#N/A</v>
      </c>
      <c r="BM416" s="154" t="e">
        <f t="shared" si="331"/>
        <v>#N/A</v>
      </c>
      <c r="BN416" s="164" t="e">
        <f t="shared" si="332"/>
        <v>#N/A</v>
      </c>
      <c r="BO416" s="165" t="e">
        <f t="shared" si="333"/>
        <v>#N/A</v>
      </c>
      <c r="BP416" s="154" t="e">
        <f t="shared" si="334"/>
        <v>#N/A</v>
      </c>
      <c r="BQ416" s="155" t="e">
        <f t="shared" si="335"/>
        <v>#N/A</v>
      </c>
      <c r="BR416" s="153" t="e">
        <f t="shared" si="336"/>
        <v>#N/A</v>
      </c>
      <c r="BS416" s="154" t="e">
        <f t="shared" si="337"/>
        <v>#N/A</v>
      </c>
      <c r="BT416" s="164" t="e">
        <f t="shared" si="338"/>
        <v>#N/A</v>
      </c>
      <c r="BU416" s="165" t="e">
        <f t="shared" si="339"/>
        <v>#N/A</v>
      </c>
      <c r="BV416" s="154" t="e">
        <f t="shared" si="340"/>
        <v>#N/A</v>
      </c>
      <c r="BW416" s="154" t="e">
        <f t="shared" si="341"/>
        <v>#N/A</v>
      </c>
      <c r="BX416" s="164" t="e">
        <f t="shared" si="342"/>
        <v>#N/A</v>
      </c>
      <c r="BY416" s="165" t="e">
        <f t="shared" si="343"/>
        <v>#N/A</v>
      </c>
      <c r="BZ416" s="154" t="e">
        <f t="shared" si="344"/>
        <v>#N/A</v>
      </c>
      <c r="CA416" s="154" t="e">
        <f t="shared" si="345"/>
        <v>#N/A</v>
      </c>
      <c r="CB416" s="164" t="e">
        <f t="shared" si="346"/>
        <v>#N/A</v>
      </c>
      <c r="CC416" s="165" t="e">
        <f t="shared" si="347"/>
        <v>#N/A</v>
      </c>
      <c r="CD416" s="154" t="e">
        <f t="shared" si="348"/>
        <v>#N/A</v>
      </c>
      <c r="CE416" s="155" t="e">
        <f t="shared" si="349"/>
        <v>#N/A</v>
      </c>
    </row>
    <row r="417" spans="2:83" s="59" customFormat="1" hidden="1" x14ac:dyDescent="0.2">
      <c r="B417" s="59" t="e">
        <f t="shared" si="352"/>
        <v>#N/A</v>
      </c>
      <c r="C417" s="67" t="e">
        <f t="shared" si="350"/>
        <v>#N/A</v>
      </c>
      <c r="D417" s="67"/>
      <c r="E417" s="67" t="e">
        <f>IF(C417&lt;&gt;" ",$B$9, " ")</f>
        <v>#N/A</v>
      </c>
      <c r="F417" s="68" t="e">
        <f>IF(C417&lt;&gt;" ",((10.4394*(($C417^1.852)/(($B$59^1.852)*(VLOOKUP($B$17,'Hidden Data'!$A$4:$E$17,(IF($B$18="SCH 40",3,IF($B$18="SCH 80",4,5))))^4.8655))*$B$16))+IF($B$15&lt;2,0,(10.4394*((($C$19/100*$C417)^1.852)/(($B$59^1.852)*(VLOOKUP($B$20,'Hidden Data'!$A$4:$E$17,(IF($B$21="SCH 40",3,IF($B$21="SCH 80",4,5))))^4.8655))*$B$19)))+IF($B$15&lt;3,0,(10.4394*((($C$22/100*$C417)^1.852)/(($B$59^1.852)*(VLOOKUP($B$23,'Hidden Data'!$A$4:$E$17,(IF($B$24="SCH 40",3,IF($B$24="SCH 80",4,5))))^4.8655))*$B$22)))+K417+L417+M417+P417+Q417+R417+S417+T417)*(1+$B$42/100), " ")</f>
        <v>#N/A</v>
      </c>
      <c r="G417" s="68" t="e">
        <f t="shared" si="351"/>
        <v>#N/A</v>
      </c>
      <c r="H417" s="68"/>
      <c r="I417" s="68" t="e">
        <f t="shared" si="285"/>
        <v>#N/A</v>
      </c>
      <c r="J417" s="68" t="e">
        <f>IF(C417&lt;&gt;" ",IF($B$48="Spider Valve",($C417/448.83*(('Spider Valve Sizing'!$B$10^2*19.64*$B$60*SQRT($B$49))/'Spider Valve Sizing'!$B$25))^2/(2*$B$60^2*(PI()/4*('Spider Valve Sizing'!$B$10/12)^2)^2*32.2),0)," ")</f>
        <v>#N/A</v>
      </c>
      <c r="K417" s="68" t="e">
        <f>IF(C417&lt;&gt;" ",(IF($B$26="No",0,(10.4394*(((1/$B$27*$C417)^1.852)/(($B$59^1.852)*(VLOOKUP($B$29,'Hidden Data'!$A$4:$E$17,(IF($B$30="SCH 40",3,IF($B$30="SCH 80",4,5))))^4.8655))*($B$28/3)))))," ")</f>
        <v>#N/A</v>
      </c>
      <c r="L417" s="67" t="e">
        <f t="shared" si="286"/>
        <v>#N/A</v>
      </c>
      <c r="M417" s="67" t="e">
        <f t="shared" si="287"/>
        <v>#N/A</v>
      </c>
      <c r="N417" s="69">
        <f>IF($B$48="Low Pressure Pipe",(IF($C417&lt;&gt;" ",($B$50*$AC$564)," ")),IF($B$48="Spider Valve",(IF($C417&lt;&gt;" ",(($B$60*(PI()/4*'Spider Valve Sizing'!$B$10^2)/144*SQRT(2*32.2*$B$49))*448.83)/(('Spider Valve Sizing'!$B$10^2*19.64*$B$60*SQRT($B$49))/'Spider Valve Sizing'!$B$25)," ")),IF(AND(OR($B$48="Non-Pressurized",$B$48="force main")=TRUE,$C$49="yes"),$F$49,NA())))</f>
        <v>30</v>
      </c>
      <c r="O417" s="68" t="e">
        <f t="shared" si="288"/>
        <v>#N/A</v>
      </c>
      <c r="P417" s="68" t="e">
        <f>IF($C417&lt;&gt;" ",IF($A$34="",0,(10.4394*((($C417*$D$34/100)^1.852)/(($B$59^1.852)*(VLOOKUP($B$34,'Hidden Data'!$A$4:$E$17,(IF($B$18="SCH 40",3,IF($B$18="SCH 80",4,5))))^4.8655))*'Hidden Data'!$E$118)))," ")</f>
        <v>#N/A</v>
      </c>
      <c r="Q417" s="68" t="e">
        <f>IF($C417&lt;&gt;" ",IF($A$35="",0,(10.4394*((($C417*$D$35/100)^1.852)/(($B$59^1.852)*(VLOOKUP($B$35,'Hidden Data'!$A$4:$E$17,(IF($B$18="SCH 40",3,IF($B$18="SCH 80",4,5))))^4.8655))*'Hidden Data'!$E$119)))," ")</f>
        <v>#N/A</v>
      </c>
      <c r="R417" s="68" t="e">
        <f>IF($C417&lt;&gt;" ",IF($A$36="",0,(10.4394*((($C417*$D$36/100)^1.852)/(($B$59^1.852)*(VLOOKUP($B$36,'Hidden Data'!$A$4:$E$17,(IF($B$18="SCH 40",3,IF($B$18="SCH 80",4,5))))^4.8655))*'Hidden Data'!$E$120)))," ")</f>
        <v>#N/A</v>
      </c>
      <c r="S417" s="68" t="e">
        <f>IF($C417&lt;&gt;" ",IF($A$37="",0,(10.4394*((($C417*$D$37/100)^1.852)/(($B$59^1.852)*(VLOOKUP($B$37,'Hidden Data'!$A$4:$E$17,(IF($B$18="SCH 40",3,IF($B$18="SCH 80",4,5))))^4.8655))*'Hidden Data'!$E$121)))," ")</f>
        <v>#N/A</v>
      </c>
      <c r="T417" s="68" t="e">
        <f>IF($C417&lt;&gt;" ",IF($A$38="",0,(10.4394*((($C417*$D$38/100)^1.852)/(($B$59^1.852)*(VLOOKUP($B$38,'Hidden Data'!$A$4:$E$17,(IF($B$18="SCH 40",3,IF($B$18="SCH 80",4,5))))^4.8655))*'Hidden Data'!$E$122)))," ")</f>
        <v>#N/A</v>
      </c>
      <c r="U417" s="67" t="e">
        <f t="shared" si="289"/>
        <v>#N/A</v>
      </c>
      <c r="V417" s="175" t="e">
        <f t="shared" si="290"/>
        <v>#N/A</v>
      </c>
      <c r="W417" s="175" t="e">
        <f t="shared" si="291"/>
        <v>#N/A</v>
      </c>
      <c r="Z417" s="141" t="e">
        <f t="shared" si="292"/>
        <v>#N/A</v>
      </c>
      <c r="AA417" s="141" t="e">
        <f t="shared" si="293"/>
        <v>#N/A</v>
      </c>
      <c r="AB417" s="153" t="e">
        <f t="shared" si="294"/>
        <v>#N/A</v>
      </c>
      <c r="AC417" s="154" t="e">
        <f t="shared" si="295"/>
        <v>#N/A</v>
      </c>
      <c r="AD417" s="164" t="e">
        <f t="shared" si="296"/>
        <v>#N/A</v>
      </c>
      <c r="AE417" s="165" t="e">
        <f t="shared" si="297"/>
        <v>#N/A</v>
      </c>
      <c r="AF417" s="154" t="e">
        <f t="shared" si="298"/>
        <v>#N/A</v>
      </c>
      <c r="AG417" s="154" t="e">
        <f t="shared" si="299"/>
        <v>#N/A</v>
      </c>
      <c r="AH417" s="164" t="e">
        <f t="shared" si="300"/>
        <v>#N/A</v>
      </c>
      <c r="AI417" s="165" t="e">
        <f t="shared" si="301"/>
        <v>#N/A</v>
      </c>
      <c r="AJ417" s="154" t="e">
        <f t="shared" si="302"/>
        <v>#N/A</v>
      </c>
      <c r="AK417" s="154" t="e">
        <f t="shared" si="303"/>
        <v>#N/A</v>
      </c>
      <c r="AL417" s="164" t="e">
        <f t="shared" si="304"/>
        <v>#N/A</v>
      </c>
      <c r="AM417" s="165" t="e">
        <f t="shared" si="305"/>
        <v>#N/A</v>
      </c>
      <c r="AN417" s="154" t="e">
        <f t="shared" si="306"/>
        <v>#N/A</v>
      </c>
      <c r="AO417" s="155" t="e">
        <f t="shared" si="307"/>
        <v>#N/A</v>
      </c>
      <c r="AP417" s="153" t="e">
        <f t="shared" si="308"/>
        <v>#N/A</v>
      </c>
      <c r="AQ417" s="154" t="e">
        <f t="shared" si="309"/>
        <v>#N/A</v>
      </c>
      <c r="AR417" s="164" t="e">
        <f t="shared" si="310"/>
        <v>#N/A</v>
      </c>
      <c r="AS417" s="165" t="e">
        <f t="shared" si="311"/>
        <v>#N/A</v>
      </c>
      <c r="AT417" s="154" t="e">
        <f t="shared" si="312"/>
        <v>#N/A</v>
      </c>
      <c r="AU417" s="154" t="e">
        <f t="shared" si="313"/>
        <v>#N/A</v>
      </c>
      <c r="AV417" s="164" t="e">
        <f t="shared" si="314"/>
        <v>#N/A</v>
      </c>
      <c r="AW417" s="165" t="e">
        <f t="shared" si="315"/>
        <v>#N/A</v>
      </c>
      <c r="AX417" s="154" t="e">
        <f t="shared" si="316"/>
        <v>#N/A</v>
      </c>
      <c r="AY417" s="154" t="e">
        <f t="shared" si="317"/>
        <v>#N/A</v>
      </c>
      <c r="AZ417" s="164" t="e">
        <f t="shared" si="318"/>
        <v>#N/A</v>
      </c>
      <c r="BA417" s="165" t="e">
        <f t="shared" si="319"/>
        <v>#N/A</v>
      </c>
      <c r="BB417" s="154" t="e">
        <f t="shared" si="320"/>
        <v>#N/A</v>
      </c>
      <c r="BC417" s="155" t="e">
        <f t="shared" si="321"/>
        <v>#N/A</v>
      </c>
      <c r="BD417" s="153" t="e">
        <f t="shared" si="322"/>
        <v>#N/A</v>
      </c>
      <c r="BE417" s="154" t="e">
        <f t="shared" si="323"/>
        <v>#N/A</v>
      </c>
      <c r="BF417" s="164" t="e">
        <f t="shared" si="324"/>
        <v>#N/A</v>
      </c>
      <c r="BG417" s="165" t="e">
        <f t="shared" si="325"/>
        <v>#N/A</v>
      </c>
      <c r="BH417" s="154" t="e">
        <f t="shared" si="326"/>
        <v>#N/A</v>
      </c>
      <c r="BI417" s="154" t="e">
        <f t="shared" si="327"/>
        <v>#N/A</v>
      </c>
      <c r="BJ417" s="164" t="e">
        <f t="shared" si="328"/>
        <v>#N/A</v>
      </c>
      <c r="BK417" s="165" t="e">
        <f t="shared" si="329"/>
        <v>#N/A</v>
      </c>
      <c r="BL417" s="154" t="e">
        <f t="shared" si="330"/>
        <v>#N/A</v>
      </c>
      <c r="BM417" s="154" t="e">
        <f t="shared" si="331"/>
        <v>#N/A</v>
      </c>
      <c r="BN417" s="164" t="e">
        <f t="shared" si="332"/>
        <v>#N/A</v>
      </c>
      <c r="BO417" s="165" t="e">
        <f t="shared" si="333"/>
        <v>#N/A</v>
      </c>
      <c r="BP417" s="154" t="e">
        <f t="shared" si="334"/>
        <v>#N/A</v>
      </c>
      <c r="BQ417" s="155" t="e">
        <f t="shared" si="335"/>
        <v>#N/A</v>
      </c>
      <c r="BR417" s="153" t="e">
        <f t="shared" si="336"/>
        <v>#N/A</v>
      </c>
      <c r="BS417" s="154" t="e">
        <f t="shared" si="337"/>
        <v>#N/A</v>
      </c>
      <c r="BT417" s="164" t="e">
        <f t="shared" si="338"/>
        <v>#N/A</v>
      </c>
      <c r="BU417" s="165" t="e">
        <f t="shared" si="339"/>
        <v>#N/A</v>
      </c>
      <c r="BV417" s="154" t="e">
        <f t="shared" si="340"/>
        <v>#N/A</v>
      </c>
      <c r="BW417" s="154" t="e">
        <f t="shared" si="341"/>
        <v>#N/A</v>
      </c>
      <c r="BX417" s="164" t="e">
        <f t="shared" si="342"/>
        <v>#N/A</v>
      </c>
      <c r="BY417" s="165" t="e">
        <f t="shared" si="343"/>
        <v>#N/A</v>
      </c>
      <c r="BZ417" s="154" t="e">
        <f t="shared" si="344"/>
        <v>#N/A</v>
      </c>
      <c r="CA417" s="154" t="e">
        <f t="shared" si="345"/>
        <v>#N/A</v>
      </c>
      <c r="CB417" s="164" t="e">
        <f t="shared" si="346"/>
        <v>#N/A</v>
      </c>
      <c r="CC417" s="165" t="e">
        <f t="shared" si="347"/>
        <v>#N/A</v>
      </c>
      <c r="CD417" s="154" t="e">
        <f t="shared" si="348"/>
        <v>#N/A</v>
      </c>
      <c r="CE417" s="155" t="e">
        <f t="shared" si="349"/>
        <v>#N/A</v>
      </c>
    </row>
    <row r="418" spans="2:83" s="59" customFormat="1" hidden="1" x14ac:dyDescent="0.2">
      <c r="B418" s="59" t="e">
        <f t="shared" si="352"/>
        <v>#N/A</v>
      </c>
      <c r="C418" s="67" t="e">
        <f t="shared" si="350"/>
        <v>#N/A</v>
      </c>
      <c r="D418" s="67"/>
      <c r="E418" s="67" t="e">
        <f>IF(C418&lt;&gt;" ",$B$9, " ")</f>
        <v>#N/A</v>
      </c>
      <c r="F418" s="68" t="e">
        <f>IF(C418&lt;&gt;" ",((10.4394*(($C418^1.852)/(($B$59^1.852)*(VLOOKUP($B$17,'Hidden Data'!$A$4:$E$17,(IF($B$18="SCH 40",3,IF($B$18="SCH 80",4,5))))^4.8655))*$B$16))+IF($B$15&lt;2,0,(10.4394*((($C$19/100*$C418)^1.852)/(($B$59^1.852)*(VLOOKUP($B$20,'Hidden Data'!$A$4:$E$17,(IF($B$21="SCH 40",3,IF($B$21="SCH 80",4,5))))^4.8655))*$B$19)))+IF($B$15&lt;3,0,(10.4394*((($C$22/100*$C418)^1.852)/(($B$59^1.852)*(VLOOKUP($B$23,'Hidden Data'!$A$4:$E$17,(IF($B$24="SCH 40",3,IF($B$24="SCH 80",4,5))))^4.8655))*$B$22)))+K418+L418+M418+P418+Q418+R418+S418+T418)*(1+$B$42/100), " ")</f>
        <v>#N/A</v>
      </c>
      <c r="G418" s="68" t="e">
        <f t="shared" si="351"/>
        <v>#N/A</v>
      </c>
      <c r="H418" s="68"/>
      <c r="I418" s="68" t="e">
        <f t="shared" si="285"/>
        <v>#N/A</v>
      </c>
      <c r="J418" s="68" t="e">
        <f>IF(C418&lt;&gt;" ",IF($B$48="Spider Valve",($C418/448.83*(('Spider Valve Sizing'!$B$10^2*19.64*$B$60*SQRT($B$49))/'Spider Valve Sizing'!$B$25))^2/(2*$B$60^2*(PI()/4*('Spider Valve Sizing'!$B$10/12)^2)^2*32.2),0)," ")</f>
        <v>#N/A</v>
      </c>
      <c r="K418" s="68" t="e">
        <f>IF(C418&lt;&gt;" ",(IF($B$26="No",0,(10.4394*(((1/$B$27*$C418)^1.852)/(($B$59^1.852)*(VLOOKUP($B$29,'Hidden Data'!$A$4:$E$17,(IF($B$30="SCH 40",3,IF($B$30="SCH 80",4,5))))^4.8655))*($B$28/3)))))," ")</f>
        <v>#N/A</v>
      </c>
      <c r="L418" s="67" t="e">
        <f t="shared" si="286"/>
        <v>#N/A</v>
      </c>
      <c r="M418" s="67" t="e">
        <f t="shared" si="287"/>
        <v>#N/A</v>
      </c>
      <c r="N418" s="69">
        <f>IF($B$48="Low Pressure Pipe",(IF($C418&lt;&gt;" ",($B$50*$AC$564)," ")),IF($B$48="Spider Valve",(IF($C418&lt;&gt;" ",(($B$60*(PI()/4*'Spider Valve Sizing'!$B$10^2)/144*SQRT(2*32.2*$B$49))*448.83)/(('Spider Valve Sizing'!$B$10^2*19.64*$B$60*SQRT($B$49))/'Spider Valve Sizing'!$B$25)," ")),IF(AND(OR($B$48="Non-Pressurized",$B$48="force main")=TRUE,$C$49="yes"),$F$49,NA())))</f>
        <v>30</v>
      </c>
      <c r="O418" s="68" t="e">
        <f t="shared" si="288"/>
        <v>#N/A</v>
      </c>
      <c r="P418" s="68" t="e">
        <f>IF($C418&lt;&gt;" ",IF($A$34="",0,(10.4394*((($C418*$D$34/100)^1.852)/(($B$59^1.852)*(VLOOKUP($B$34,'Hidden Data'!$A$4:$E$17,(IF($B$18="SCH 40",3,IF($B$18="SCH 80",4,5))))^4.8655))*'Hidden Data'!$E$118)))," ")</f>
        <v>#N/A</v>
      </c>
      <c r="Q418" s="68" t="e">
        <f>IF($C418&lt;&gt;" ",IF($A$35="",0,(10.4394*((($C418*$D$35/100)^1.852)/(($B$59^1.852)*(VLOOKUP($B$35,'Hidden Data'!$A$4:$E$17,(IF($B$18="SCH 40",3,IF($B$18="SCH 80",4,5))))^4.8655))*'Hidden Data'!$E$119)))," ")</f>
        <v>#N/A</v>
      </c>
      <c r="R418" s="68" t="e">
        <f>IF($C418&lt;&gt;" ",IF($A$36="",0,(10.4394*((($C418*$D$36/100)^1.852)/(($B$59^1.852)*(VLOOKUP($B$36,'Hidden Data'!$A$4:$E$17,(IF($B$18="SCH 40",3,IF($B$18="SCH 80",4,5))))^4.8655))*'Hidden Data'!$E$120)))," ")</f>
        <v>#N/A</v>
      </c>
      <c r="S418" s="68" t="e">
        <f>IF($C418&lt;&gt;" ",IF($A$37="",0,(10.4394*((($C418*$D$37/100)^1.852)/(($B$59^1.852)*(VLOOKUP($B$37,'Hidden Data'!$A$4:$E$17,(IF($B$18="SCH 40",3,IF($B$18="SCH 80",4,5))))^4.8655))*'Hidden Data'!$E$121)))," ")</f>
        <v>#N/A</v>
      </c>
      <c r="T418" s="68" t="e">
        <f>IF($C418&lt;&gt;" ",IF($A$38="",0,(10.4394*((($C418*$D$38/100)^1.852)/(($B$59^1.852)*(VLOOKUP($B$38,'Hidden Data'!$A$4:$E$17,(IF($B$18="SCH 40",3,IF($B$18="SCH 80",4,5))))^4.8655))*'Hidden Data'!$E$122)))," ")</f>
        <v>#N/A</v>
      </c>
      <c r="U418" s="67" t="e">
        <f t="shared" si="289"/>
        <v>#N/A</v>
      </c>
      <c r="V418" s="175" t="e">
        <f t="shared" si="290"/>
        <v>#N/A</v>
      </c>
      <c r="W418" s="175" t="e">
        <f t="shared" si="291"/>
        <v>#N/A</v>
      </c>
      <c r="Z418" s="141" t="e">
        <f t="shared" si="292"/>
        <v>#N/A</v>
      </c>
      <c r="AA418" s="141" t="e">
        <f t="shared" si="293"/>
        <v>#N/A</v>
      </c>
      <c r="AB418" s="153" t="e">
        <f t="shared" si="294"/>
        <v>#N/A</v>
      </c>
      <c r="AC418" s="154" t="e">
        <f t="shared" si="295"/>
        <v>#N/A</v>
      </c>
      <c r="AD418" s="164" t="e">
        <f t="shared" si="296"/>
        <v>#N/A</v>
      </c>
      <c r="AE418" s="165" t="e">
        <f t="shared" si="297"/>
        <v>#N/A</v>
      </c>
      <c r="AF418" s="154" t="e">
        <f t="shared" si="298"/>
        <v>#N/A</v>
      </c>
      <c r="AG418" s="154" t="e">
        <f t="shared" si="299"/>
        <v>#N/A</v>
      </c>
      <c r="AH418" s="164" t="e">
        <f t="shared" si="300"/>
        <v>#N/A</v>
      </c>
      <c r="AI418" s="165" t="e">
        <f t="shared" si="301"/>
        <v>#N/A</v>
      </c>
      <c r="AJ418" s="154" t="e">
        <f t="shared" si="302"/>
        <v>#N/A</v>
      </c>
      <c r="AK418" s="154" t="e">
        <f t="shared" si="303"/>
        <v>#N/A</v>
      </c>
      <c r="AL418" s="164" t="e">
        <f t="shared" si="304"/>
        <v>#N/A</v>
      </c>
      <c r="AM418" s="165" t="e">
        <f t="shared" si="305"/>
        <v>#N/A</v>
      </c>
      <c r="AN418" s="154" t="e">
        <f t="shared" si="306"/>
        <v>#N/A</v>
      </c>
      <c r="AO418" s="155" t="e">
        <f t="shared" si="307"/>
        <v>#N/A</v>
      </c>
      <c r="AP418" s="153" t="e">
        <f t="shared" si="308"/>
        <v>#N/A</v>
      </c>
      <c r="AQ418" s="154" t="e">
        <f t="shared" si="309"/>
        <v>#N/A</v>
      </c>
      <c r="AR418" s="164" t="e">
        <f t="shared" si="310"/>
        <v>#N/A</v>
      </c>
      <c r="AS418" s="165" t="e">
        <f t="shared" si="311"/>
        <v>#N/A</v>
      </c>
      <c r="AT418" s="154" t="e">
        <f t="shared" si="312"/>
        <v>#N/A</v>
      </c>
      <c r="AU418" s="154" t="e">
        <f t="shared" si="313"/>
        <v>#N/A</v>
      </c>
      <c r="AV418" s="164" t="e">
        <f t="shared" si="314"/>
        <v>#N/A</v>
      </c>
      <c r="AW418" s="165" t="e">
        <f t="shared" si="315"/>
        <v>#N/A</v>
      </c>
      <c r="AX418" s="154" t="e">
        <f t="shared" si="316"/>
        <v>#N/A</v>
      </c>
      <c r="AY418" s="154" t="e">
        <f t="shared" si="317"/>
        <v>#N/A</v>
      </c>
      <c r="AZ418" s="164" t="e">
        <f t="shared" si="318"/>
        <v>#N/A</v>
      </c>
      <c r="BA418" s="165" t="e">
        <f t="shared" si="319"/>
        <v>#N/A</v>
      </c>
      <c r="BB418" s="154" t="e">
        <f t="shared" si="320"/>
        <v>#N/A</v>
      </c>
      <c r="BC418" s="155" t="e">
        <f t="shared" si="321"/>
        <v>#N/A</v>
      </c>
      <c r="BD418" s="153" t="e">
        <f t="shared" si="322"/>
        <v>#N/A</v>
      </c>
      <c r="BE418" s="154" t="e">
        <f t="shared" si="323"/>
        <v>#N/A</v>
      </c>
      <c r="BF418" s="164" t="e">
        <f t="shared" si="324"/>
        <v>#N/A</v>
      </c>
      <c r="BG418" s="165" t="e">
        <f t="shared" si="325"/>
        <v>#N/A</v>
      </c>
      <c r="BH418" s="154" t="e">
        <f t="shared" si="326"/>
        <v>#N/A</v>
      </c>
      <c r="BI418" s="154" t="e">
        <f t="shared" si="327"/>
        <v>#N/A</v>
      </c>
      <c r="BJ418" s="164" t="e">
        <f t="shared" si="328"/>
        <v>#N/A</v>
      </c>
      <c r="BK418" s="165" t="e">
        <f t="shared" si="329"/>
        <v>#N/A</v>
      </c>
      <c r="BL418" s="154" t="e">
        <f t="shared" si="330"/>
        <v>#N/A</v>
      </c>
      <c r="BM418" s="154" t="e">
        <f t="shared" si="331"/>
        <v>#N/A</v>
      </c>
      <c r="BN418" s="164" t="e">
        <f t="shared" si="332"/>
        <v>#N/A</v>
      </c>
      <c r="BO418" s="165" t="e">
        <f t="shared" si="333"/>
        <v>#N/A</v>
      </c>
      <c r="BP418" s="154" t="e">
        <f t="shared" si="334"/>
        <v>#N/A</v>
      </c>
      <c r="BQ418" s="155" t="e">
        <f t="shared" si="335"/>
        <v>#N/A</v>
      </c>
      <c r="BR418" s="153" t="e">
        <f t="shared" si="336"/>
        <v>#N/A</v>
      </c>
      <c r="BS418" s="154" t="e">
        <f t="shared" si="337"/>
        <v>#N/A</v>
      </c>
      <c r="BT418" s="164" t="e">
        <f t="shared" si="338"/>
        <v>#N/A</v>
      </c>
      <c r="BU418" s="165" t="e">
        <f t="shared" si="339"/>
        <v>#N/A</v>
      </c>
      <c r="BV418" s="154" t="e">
        <f t="shared" si="340"/>
        <v>#N/A</v>
      </c>
      <c r="BW418" s="154" t="e">
        <f t="shared" si="341"/>
        <v>#N/A</v>
      </c>
      <c r="BX418" s="164" t="e">
        <f t="shared" si="342"/>
        <v>#N/A</v>
      </c>
      <c r="BY418" s="165" t="e">
        <f t="shared" si="343"/>
        <v>#N/A</v>
      </c>
      <c r="BZ418" s="154" t="e">
        <f t="shared" si="344"/>
        <v>#N/A</v>
      </c>
      <c r="CA418" s="154" t="e">
        <f t="shared" si="345"/>
        <v>#N/A</v>
      </c>
      <c r="CB418" s="164" t="e">
        <f t="shared" si="346"/>
        <v>#N/A</v>
      </c>
      <c r="CC418" s="165" t="e">
        <f t="shared" si="347"/>
        <v>#N/A</v>
      </c>
      <c r="CD418" s="154" t="e">
        <f t="shared" si="348"/>
        <v>#N/A</v>
      </c>
      <c r="CE418" s="155" t="e">
        <f t="shared" si="349"/>
        <v>#N/A</v>
      </c>
    </row>
    <row r="419" spans="2:83" s="59" customFormat="1" hidden="1" x14ac:dyDescent="0.2">
      <c r="B419" s="59" t="e">
        <f t="shared" si="352"/>
        <v>#N/A</v>
      </c>
      <c r="C419" s="67" t="e">
        <f t="shared" si="350"/>
        <v>#N/A</v>
      </c>
      <c r="D419" s="67"/>
      <c r="E419" s="67" t="e">
        <f>IF(C419&lt;&gt;" ",$B$9, " ")</f>
        <v>#N/A</v>
      </c>
      <c r="F419" s="68" t="e">
        <f>IF(C419&lt;&gt;" ",((10.4394*(($C419^1.852)/(($B$59^1.852)*(VLOOKUP($B$17,'Hidden Data'!$A$4:$E$17,(IF($B$18="SCH 40",3,IF($B$18="SCH 80",4,5))))^4.8655))*$B$16))+IF($B$15&lt;2,0,(10.4394*((($C$19/100*$C419)^1.852)/(($B$59^1.852)*(VLOOKUP($B$20,'Hidden Data'!$A$4:$E$17,(IF($B$21="SCH 40",3,IF($B$21="SCH 80",4,5))))^4.8655))*$B$19)))+IF($B$15&lt;3,0,(10.4394*((($C$22/100*$C419)^1.852)/(($B$59^1.852)*(VLOOKUP($B$23,'Hidden Data'!$A$4:$E$17,(IF($B$24="SCH 40",3,IF($B$24="SCH 80",4,5))))^4.8655))*$B$22)))+K419+L419+M419+P419+Q419+R419+S419+T419)*(1+$B$42/100), " ")</f>
        <v>#N/A</v>
      </c>
      <c r="G419" s="68" t="e">
        <f t="shared" si="351"/>
        <v>#N/A</v>
      </c>
      <c r="H419" s="68"/>
      <c r="I419" s="68" t="e">
        <f t="shared" si="285"/>
        <v>#N/A</v>
      </c>
      <c r="J419" s="68" t="e">
        <f>IF(C419&lt;&gt;" ",IF($B$48="Spider Valve",($C419/448.83*(('Spider Valve Sizing'!$B$10^2*19.64*$B$60*SQRT($B$49))/'Spider Valve Sizing'!$B$25))^2/(2*$B$60^2*(PI()/4*('Spider Valve Sizing'!$B$10/12)^2)^2*32.2),0)," ")</f>
        <v>#N/A</v>
      </c>
      <c r="K419" s="68" t="e">
        <f>IF(C419&lt;&gt;" ",(IF($B$26="No",0,(10.4394*(((1/$B$27*$C419)^1.852)/(($B$59^1.852)*(VLOOKUP($B$29,'Hidden Data'!$A$4:$E$17,(IF($B$30="SCH 40",3,IF($B$30="SCH 80",4,5))))^4.8655))*($B$28/3)))))," ")</f>
        <v>#N/A</v>
      </c>
      <c r="L419" s="67" t="e">
        <f t="shared" si="286"/>
        <v>#N/A</v>
      </c>
      <c r="M419" s="67" t="e">
        <f t="shared" si="287"/>
        <v>#N/A</v>
      </c>
      <c r="N419" s="69">
        <f>IF($B$48="Low Pressure Pipe",(IF($C419&lt;&gt;" ",($B$50*$AC$564)," ")),IF($B$48="Spider Valve",(IF($C419&lt;&gt;" ",(($B$60*(PI()/4*'Spider Valve Sizing'!$B$10^2)/144*SQRT(2*32.2*$B$49))*448.83)/(('Spider Valve Sizing'!$B$10^2*19.64*$B$60*SQRT($B$49))/'Spider Valve Sizing'!$B$25)," ")),IF(AND(OR($B$48="Non-Pressurized",$B$48="force main")=TRUE,$C$49="yes"),$F$49,NA())))</f>
        <v>30</v>
      </c>
      <c r="O419" s="68" t="e">
        <f t="shared" si="288"/>
        <v>#N/A</v>
      </c>
      <c r="P419" s="68" t="e">
        <f>IF($C419&lt;&gt;" ",IF($A$34="",0,(10.4394*((($C419*$D$34/100)^1.852)/(($B$59^1.852)*(VLOOKUP($B$34,'Hidden Data'!$A$4:$E$17,(IF($B$18="SCH 40",3,IF($B$18="SCH 80",4,5))))^4.8655))*'Hidden Data'!$E$118)))," ")</f>
        <v>#N/A</v>
      </c>
      <c r="Q419" s="68" t="e">
        <f>IF($C419&lt;&gt;" ",IF($A$35="",0,(10.4394*((($C419*$D$35/100)^1.852)/(($B$59^1.852)*(VLOOKUP($B$35,'Hidden Data'!$A$4:$E$17,(IF($B$18="SCH 40",3,IF($B$18="SCH 80",4,5))))^4.8655))*'Hidden Data'!$E$119)))," ")</f>
        <v>#N/A</v>
      </c>
      <c r="R419" s="68" t="e">
        <f>IF($C419&lt;&gt;" ",IF($A$36="",0,(10.4394*((($C419*$D$36/100)^1.852)/(($B$59^1.852)*(VLOOKUP($B$36,'Hidden Data'!$A$4:$E$17,(IF($B$18="SCH 40",3,IF($B$18="SCH 80",4,5))))^4.8655))*'Hidden Data'!$E$120)))," ")</f>
        <v>#N/A</v>
      </c>
      <c r="S419" s="68" t="e">
        <f>IF($C419&lt;&gt;" ",IF($A$37="",0,(10.4394*((($C419*$D$37/100)^1.852)/(($B$59^1.852)*(VLOOKUP($B$37,'Hidden Data'!$A$4:$E$17,(IF($B$18="SCH 40",3,IF($B$18="SCH 80",4,5))))^4.8655))*'Hidden Data'!$E$121)))," ")</f>
        <v>#N/A</v>
      </c>
      <c r="T419" s="68" t="e">
        <f>IF($C419&lt;&gt;" ",IF($A$38="",0,(10.4394*((($C419*$D$38/100)^1.852)/(($B$59^1.852)*(VLOOKUP($B$38,'Hidden Data'!$A$4:$E$17,(IF($B$18="SCH 40",3,IF($B$18="SCH 80",4,5))))^4.8655))*'Hidden Data'!$E$122)))," ")</f>
        <v>#N/A</v>
      </c>
      <c r="U419" s="67" t="e">
        <f t="shared" si="289"/>
        <v>#N/A</v>
      </c>
      <c r="V419" s="175" t="e">
        <f t="shared" si="290"/>
        <v>#N/A</v>
      </c>
      <c r="W419" s="175" t="e">
        <f t="shared" si="291"/>
        <v>#N/A</v>
      </c>
      <c r="Z419" s="141" t="e">
        <f t="shared" si="292"/>
        <v>#N/A</v>
      </c>
      <c r="AA419" s="141" t="e">
        <f t="shared" si="293"/>
        <v>#N/A</v>
      </c>
      <c r="AB419" s="153" t="e">
        <f t="shared" si="294"/>
        <v>#N/A</v>
      </c>
      <c r="AC419" s="154" t="e">
        <f t="shared" si="295"/>
        <v>#N/A</v>
      </c>
      <c r="AD419" s="164" t="e">
        <f t="shared" si="296"/>
        <v>#N/A</v>
      </c>
      <c r="AE419" s="165" t="e">
        <f t="shared" si="297"/>
        <v>#N/A</v>
      </c>
      <c r="AF419" s="154" t="e">
        <f t="shared" si="298"/>
        <v>#N/A</v>
      </c>
      <c r="AG419" s="154" t="e">
        <f t="shared" si="299"/>
        <v>#N/A</v>
      </c>
      <c r="AH419" s="164" t="e">
        <f t="shared" si="300"/>
        <v>#N/A</v>
      </c>
      <c r="AI419" s="165" t="e">
        <f t="shared" si="301"/>
        <v>#N/A</v>
      </c>
      <c r="AJ419" s="154" t="e">
        <f t="shared" si="302"/>
        <v>#N/A</v>
      </c>
      <c r="AK419" s="154" t="e">
        <f t="shared" si="303"/>
        <v>#N/A</v>
      </c>
      <c r="AL419" s="164" t="e">
        <f t="shared" si="304"/>
        <v>#N/A</v>
      </c>
      <c r="AM419" s="165" t="e">
        <f t="shared" si="305"/>
        <v>#N/A</v>
      </c>
      <c r="AN419" s="154" t="e">
        <f t="shared" si="306"/>
        <v>#N/A</v>
      </c>
      <c r="AO419" s="155" t="e">
        <f t="shared" si="307"/>
        <v>#N/A</v>
      </c>
      <c r="AP419" s="153" t="e">
        <f t="shared" si="308"/>
        <v>#N/A</v>
      </c>
      <c r="AQ419" s="154" t="e">
        <f t="shared" si="309"/>
        <v>#N/A</v>
      </c>
      <c r="AR419" s="164" t="e">
        <f t="shared" si="310"/>
        <v>#N/A</v>
      </c>
      <c r="AS419" s="165" t="e">
        <f t="shared" si="311"/>
        <v>#N/A</v>
      </c>
      <c r="AT419" s="154" t="e">
        <f t="shared" si="312"/>
        <v>#N/A</v>
      </c>
      <c r="AU419" s="154" t="e">
        <f t="shared" si="313"/>
        <v>#N/A</v>
      </c>
      <c r="AV419" s="164" t="e">
        <f t="shared" si="314"/>
        <v>#N/A</v>
      </c>
      <c r="AW419" s="165" t="e">
        <f t="shared" si="315"/>
        <v>#N/A</v>
      </c>
      <c r="AX419" s="154" t="e">
        <f t="shared" si="316"/>
        <v>#N/A</v>
      </c>
      <c r="AY419" s="154" t="e">
        <f t="shared" si="317"/>
        <v>#N/A</v>
      </c>
      <c r="AZ419" s="164" t="e">
        <f t="shared" si="318"/>
        <v>#N/A</v>
      </c>
      <c r="BA419" s="165" t="e">
        <f t="shared" si="319"/>
        <v>#N/A</v>
      </c>
      <c r="BB419" s="154" t="e">
        <f t="shared" si="320"/>
        <v>#N/A</v>
      </c>
      <c r="BC419" s="155" t="e">
        <f t="shared" si="321"/>
        <v>#N/A</v>
      </c>
      <c r="BD419" s="153" t="e">
        <f t="shared" si="322"/>
        <v>#N/A</v>
      </c>
      <c r="BE419" s="154" t="e">
        <f t="shared" si="323"/>
        <v>#N/A</v>
      </c>
      <c r="BF419" s="164" t="e">
        <f t="shared" si="324"/>
        <v>#N/A</v>
      </c>
      <c r="BG419" s="165" t="e">
        <f t="shared" si="325"/>
        <v>#N/A</v>
      </c>
      <c r="BH419" s="154" t="e">
        <f t="shared" si="326"/>
        <v>#N/A</v>
      </c>
      <c r="BI419" s="154" t="e">
        <f t="shared" si="327"/>
        <v>#N/A</v>
      </c>
      <c r="BJ419" s="164" t="e">
        <f t="shared" si="328"/>
        <v>#N/A</v>
      </c>
      <c r="BK419" s="165" t="e">
        <f t="shared" si="329"/>
        <v>#N/A</v>
      </c>
      <c r="BL419" s="154" t="e">
        <f t="shared" si="330"/>
        <v>#N/A</v>
      </c>
      <c r="BM419" s="154" t="e">
        <f t="shared" si="331"/>
        <v>#N/A</v>
      </c>
      <c r="BN419" s="164" t="e">
        <f t="shared" si="332"/>
        <v>#N/A</v>
      </c>
      <c r="BO419" s="165" t="e">
        <f t="shared" si="333"/>
        <v>#N/A</v>
      </c>
      <c r="BP419" s="154" t="e">
        <f t="shared" si="334"/>
        <v>#N/A</v>
      </c>
      <c r="BQ419" s="155" t="e">
        <f t="shared" si="335"/>
        <v>#N/A</v>
      </c>
      <c r="BR419" s="153" t="e">
        <f t="shared" si="336"/>
        <v>#N/A</v>
      </c>
      <c r="BS419" s="154" t="e">
        <f t="shared" si="337"/>
        <v>#N/A</v>
      </c>
      <c r="BT419" s="164" t="e">
        <f t="shared" si="338"/>
        <v>#N/A</v>
      </c>
      <c r="BU419" s="165" t="e">
        <f t="shared" si="339"/>
        <v>#N/A</v>
      </c>
      <c r="BV419" s="154" t="e">
        <f t="shared" si="340"/>
        <v>#N/A</v>
      </c>
      <c r="BW419" s="154" t="e">
        <f t="shared" si="341"/>
        <v>#N/A</v>
      </c>
      <c r="BX419" s="164" t="e">
        <f t="shared" si="342"/>
        <v>#N/A</v>
      </c>
      <c r="BY419" s="165" t="e">
        <f t="shared" si="343"/>
        <v>#N/A</v>
      </c>
      <c r="BZ419" s="154" t="e">
        <f t="shared" si="344"/>
        <v>#N/A</v>
      </c>
      <c r="CA419" s="154" t="e">
        <f t="shared" si="345"/>
        <v>#N/A</v>
      </c>
      <c r="CB419" s="164" t="e">
        <f t="shared" si="346"/>
        <v>#N/A</v>
      </c>
      <c r="CC419" s="165" t="e">
        <f t="shared" si="347"/>
        <v>#N/A</v>
      </c>
      <c r="CD419" s="154" t="e">
        <f t="shared" si="348"/>
        <v>#N/A</v>
      </c>
      <c r="CE419" s="155" t="e">
        <f t="shared" si="349"/>
        <v>#N/A</v>
      </c>
    </row>
    <row r="420" spans="2:83" s="59" customFormat="1" hidden="1" x14ac:dyDescent="0.2">
      <c r="B420" s="59" t="e">
        <f t="shared" si="352"/>
        <v>#N/A</v>
      </c>
      <c r="C420" s="67" t="e">
        <f t="shared" si="350"/>
        <v>#N/A</v>
      </c>
      <c r="D420" s="67"/>
      <c r="E420" s="67" t="e">
        <f>IF(C420&lt;&gt;" ",$B$9, " ")</f>
        <v>#N/A</v>
      </c>
      <c r="F420" s="68" t="e">
        <f>IF(C420&lt;&gt;" ",((10.4394*(($C420^1.852)/(($B$59^1.852)*(VLOOKUP($B$17,'Hidden Data'!$A$4:$E$17,(IF($B$18="SCH 40",3,IF($B$18="SCH 80",4,5))))^4.8655))*$B$16))+IF($B$15&lt;2,0,(10.4394*((($C$19/100*$C420)^1.852)/(($B$59^1.852)*(VLOOKUP($B$20,'Hidden Data'!$A$4:$E$17,(IF($B$21="SCH 40",3,IF($B$21="SCH 80",4,5))))^4.8655))*$B$19)))+IF($B$15&lt;3,0,(10.4394*((($C$22/100*$C420)^1.852)/(($B$59^1.852)*(VLOOKUP($B$23,'Hidden Data'!$A$4:$E$17,(IF($B$24="SCH 40",3,IF($B$24="SCH 80",4,5))))^4.8655))*$B$22)))+K420+L420+M420+P420+Q420+R420+S420+T420)*(1+$B$42/100), " ")</f>
        <v>#N/A</v>
      </c>
      <c r="G420" s="68" t="e">
        <f t="shared" si="351"/>
        <v>#N/A</v>
      </c>
      <c r="H420" s="68"/>
      <c r="I420" s="68" t="e">
        <f t="shared" si="285"/>
        <v>#N/A</v>
      </c>
      <c r="J420" s="68" t="e">
        <f>IF(C420&lt;&gt;" ",IF($B$48="Spider Valve",($C420/448.83*(('Spider Valve Sizing'!$B$10^2*19.64*$B$60*SQRT($B$49))/'Spider Valve Sizing'!$B$25))^2/(2*$B$60^2*(PI()/4*('Spider Valve Sizing'!$B$10/12)^2)^2*32.2),0)," ")</f>
        <v>#N/A</v>
      </c>
      <c r="K420" s="68" t="e">
        <f>IF(C420&lt;&gt;" ",(IF($B$26="No",0,(10.4394*(((1/$B$27*$C420)^1.852)/(($B$59^1.852)*(VLOOKUP($B$29,'Hidden Data'!$A$4:$E$17,(IF($B$30="SCH 40",3,IF($B$30="SCH 80",4,5))))^4.8655))*($B$28/3)))))," ")</f>
        <v>#N/A</v>
      </c>
      <c r="L420" s="67" t="e">
        <f t="shared" si="286"/>
        <v>#N/A</v>
      </c>
      <c r="M420" s="67" t="e">
        <f t="shared" si="287"/>
        <v>#N/A</v>
      </c>
      <c r="N420" s="69">
        <f>IF($B$48="Low Pressure Pipe",(IF($C420&lt;&gt;" ",($B$50*$AC$564)," ")),IF($B$48="Spider Valve",(IF($C420&lt;&gt;" ",(($B$60*(PI()/4*'Spider Valve Sizing'!$B$10^2)/144*SQRT(2*32.2*$B$49))*448.83)/(('Spider Valve Sizing'!$B$10^2*19.64*$B$60*SQRT($B$49))/'Spider Valve Sizing'!$B$25)," ")),IF(AND(OR($B$48="Non-Pressurized",$B$48="force main")=TRUE,$C$49="yes"),$F$49,NA())))</f>
        <v>30</v>
      </c>
      <c r="O420" s="68" t="e">
        <f t="shared" si="288"/>
        <v>#N/A</v>
      </c>
      <c r="P420" s="68" t="e">
        <f>IF($C420&lt;&gt;" ",IF($A$34="",0,(10.4394*((($C420*$D$34/100)^1.852)/(($B$59^1.852)*(VLOOKUP($B$34,'Hidden Data'!$A$4:$E$17,(IF($B$18="SCH 40",3,IF($B$18="SCH 80",4,5))))^4.8655))*'Hidden Data'!$E$118)))," ")</f>
        <v>#N/A</v>
      </c>
      <c r="Q420" s="68" t="e">
        <f>IF($C420&lt;&gt;" ",IF($A$35="",0,(10.4394*((($C420*$D$35/100)^1.852)/(($B$59^1.852)*(VLOOKUP($B$35,'Hidden Data'!$A$4:$E$17,(IF($B$18="SCH 40",3,IF($B$18="SCH 80",4,5))))^4.8655))*'Hidden Data'!$E$119)))," ")</f>
        <v>#N/A</v>
      </c>
      <c r="R420" s="68" t="e">
        <f>IF($C420&lt;&gt;" ",IF($A$36="",0,(10.4394*((($C420*$D$36/100)^1.852)/(($B$59^1.852)*(VLOOKUP($B$36,'Hidden Data'!$A$4:$E$17,(IF($B$18="SCH 40",3,IF($B$18="SCH 80",4,5))))^4.8655))*'Hidden Data'!$E$120)))," ")</f>
        <v>#N/A</v>
      </c>
      <c r="S420" s="68" t="e">
        <f>IF($C420&lt;&gt;" ",IF($A$37="",0,(10.4394*((($C420*$D$37/100)^1.852)/(($B$59^1.852)*(VLOOKUP($B$37,'Hidden Data'!$A$4:$E$17,(IF($B$18="SCH 40",3,IF($B$18="SCH 80",4,5))))^4.8655))*'Hidden Data'!$E$121)))," ")</f>
        <v>#N/A</v>
      </c>
      <c r="T420" s="68" t="e">
        <f>IF($C420&lt;&gt;" ",IF($A$38="",0,(10.4394*((($C420*$D$38/100)^1.852)/(($B$59^1.852)*(VLOOKUP($B$38,'Hidden Data'!$A$4:$E$17,(IF($B$18="SCH 40",3,IF($B$18="SCH 80",4,5))))^4.8655))*'Hidden Data'!$E$122)))," ")</f>
        <v>#N/A</v>
      </c>
      <c r="U420" s="67" t="e">
        <f t="shared" si="289"/>
        <v>#N/A</v>
      </c>
      <c r="V420" s="175" t="e">
        <f t="shared" si="290"/>
        <v>#N/A</v>
      </c>
      <c r="W420" s="175" t="e">
        <f t="shared" si="291"/>
        <v>#N/A</v>
      </c>
      <c r="Z420" s="141" t="e">
        <f t="shared" si="292"/>
        <v>#N/A</v>
      </c>
      <c r="AA420" s="141" t="e">
        <f t="shared" si="293"/>
        <v>#N/A</v>
      </c>
      <c r="AB420" s="153" t="e">
        <f t="shared" si="294"/>
        <v>#N/A</v>
      </c>
      <c r="AC420" s="154" t="e">
        <f t="shared" si="295"/>
        <v>#N/A</v>
      </c>
      <c r="AD420" s="164" t="e">
        <f t="shared" si="296"/>
        <v>#N/A</v>
      </c>
      <c r="AE420" s="165" t="e">
        <f t="shared" si="297"/>
        <v>#N/A</v>
      </c>
      <c r="AF420" s="154" t="e">
        <f t="shared" si="298"/>
        <v>#N/A</v>
      </c>
      <c r="AG420" s="154" t="e">
        <f t="shared" si="299"/>
        <v>#N/A</v>
      </c>
      <c r="AH420" s="164" t="e">
        <f t="shared" si="300"/>
        <v>#N/A</v>
      </c>
      <c r="AI420" s="165" t="e">
        <f t="shared" si="301"/>
        <v>#N/A</v>
      </c>
      <c r="AJ420" s="154" t="e">
        <f t="shared" si="302"/>
        <v>#N/A</v>
      </c>
      <c r="AK420" s="154" t="e">
        <f t="shared" si="303"/>
        <v>#N/A</v>
      </c>
      <c r="AL420" s="164" t="e">
        <f t="shared" si="304"/>
        <v>#N/A</v>
      </c>
      <c r="AM420" s="165" t="e">
        <f t="shared" si="305"/>
        <v>#N/A</v>
      </c>
      <c r="AN420" s="154" t="e">
        <f t="shared" si="306"/>
        <v>#N/A</v>
      </c>
      <c r="AO420" s="155" t="e">
        <f t="shared" si="307"/>
        <v>#N/A</v>
      </c>
      <c r="AP420" s="153" t="e">
        <f t="shared" si="308"/>
        <v>#N/A</v>
      </c>
      <c r="AQ420" s="154" t="e">
        <f t="shared" si="309"/>
        <v>#N/A</v>
      </c>
      <c r="AR420" s="164" t="e">
        <f t="shared" si="310"/>
        <v>#N/A</v>
      </c>
      <c r="AS420" s="165" t="e">
        <f t="shared" si="311"/>
        <v>#N/A</v>
      </c>
      <c r="AT420" s="154" t="e">
        <f t="shared" si="312"/>
        <v>#N/A</v>
      </c>
      <c r="AU420" s="154" t="e">
        <f t="shared" si="313"/>
        <v>#N/A</v>
      </c>
      <c r="AV420" s="164" t="e">
        <f t="shared" si="314"/>
        <v>#N/A</v>
      </c>
      <c r="AW420" s="165" t="e">
        <f t="shared" si="315"/>
        <v>#N/A</v>
      </c>
      <c r="AX420" s="154" t="e">
        <f t="shared" si="316"/>
        <v>#N/A</v>
      </c>
      <c r="AY420" s="154" t="e">
        <f t="shared" si="317"/>
        <v>#N/A</v>
      </c>
      <c r="AZ420" s="164" t="e">
        <f t="shared" si="318"/>
        <v>#N/A</v>
      </c>
      <c r="BA420" s="165" t="e">
        <f t="shared" si="319"/>
        <v>#N/A</v>
      </c>
      <c r="BB420" s="154" t="e">
        <f t="shared" si="320"/>
        <v>#N/A</v>
      </c>
      <c r="BC420" s="155" t="e">
        <f t="shared" si="321"/>
        <v>#N/A</v>
      </c>
      <c r="BD420" s="153" t="e">
        <f t="shared" si="322"/>
        <v>#N/A</v>
      </c>
      <c r="BE420" s="154" t="e">
        <f t="shared" si="323"/>
        <v>#N/A</v>
      </c>
      <c r="BF420" s="164" t="e">
        <f t="shared" si="324"/>
        <v>#N/A</v>
      </c>
      <c r="BG420" s="165" t="e">
        <f t="shared" si="325"/>
        <v>#N/A</v>
      </c>
      <c r="BH420" s="154" t="e">
        <f t="shared" si="326"/>
        <v>#N/A</v>
      </c>
      <c r="BI420" s="154" t="e">
        <f t="shared" si="327"/>
        <v>#N/A</v>
      </c>
      <c r="BJ420" s="164" t="e">
        <f t="shared" si="328"/>
        <v>#N/A</v>
      </c>
      <c r="BK420" s="165" t="e">
        <f t="shared" si="329"/>
        <v>#N/A</v>
      </c>
      <c r="BL420" s="154" t="e">
        <f t="shared" si="330"/>
        <v>#N/A</v>
      </c>
      <c r="BM420" s="154" t="e">
        <f t="shared" si="331"/>
        <v>#N/A</v>
      </c>
      <c r="BN420" s="164" t="e">
        <f t="shared" si="332"/>
        <v>#N/A</v>
      </c>
      <c r="BO420" s="165" t="e">
        <f t="shared" si="333"/>
        <v>#N/A</v>
      </c>
      <c r="BP420" s="154" t="e">
        <f t="shared" si="334"/>
        <v>#N/A</v>
      </c>
      <c r="BQ420" s="155" t="e">
        <f t="shared" si="335"/>
        <v>#N/A</v>
      </c>
      <c r="BR420" s="153" t="e">
        <f t="shared" si="336"/>
        <v>#N/A</v>
      </c>
      <c r="BS420" s="154" t="e">
        <f t="shared" si="337"/>
        <v>#N/A</v>
      </c>
      <c r="BT420" s="164" t="e">
        <f t="shared" si="338"/>
        <v>#N/A</v>
      </c>
      <c r="BU420" s="165" t="e">
        <f t="shared" si="339"/>
        <v>#N/A</v>
      </c>
      <c r="BV420" s="154" t="e">
        <f t="shared" si="340"/>
        <v>#N/A</v>
      </c>
      <c r="BW420" s="154" t="e">
        <f t="shared" si="341"/>
        <v>#N/A</v>
      </c>
      <c r="BX420" s="164" t="e">
        <f t="shared" si="342"/>
        <v>#N/A</v>
      </c>
      <c r="BY420" s="165" t="e">
        <f t="shared" si="343"/>
        <v>#N/A</v>
      </c>
      <c r="BZ420" s="154" t="e">
        <f t="shared" si="344"/>
        <v>#N/A</v>
      </c>
      <c r="CA420" s="154" t="e">
        <f t="shared" si="345"/>
        <v>#N/A</v>
      </c>
      <c r="CB420" s="164" t="e">
        <f t="shared" si="346"/>
        <v>#N/A</v>
      </c>
      <c r="CC420" s="165" t="e">
        <f t="shared" si="347"/>
        <v>#N/A</v>
      </c>
      <c r="CD420" s="154" t="e">
        <f t="shared" si="348"/>
        <v>#N/A</v>
      </c>
      <c r="CE420" s="155" t="e">
        <f t="shared" si="349"/>
        <v>#N/A</v>
      </c>
    </row>
    <row r="421" spans="2:83" s="59" customFormat="1" hidden="1" x14ac:dyDescent="0.2">
      <c r="B421" s="59" t="e">
        <f t="shared" si="352"/>
        <v>#N/A</v>
      </c>
      <c r="C421" s="67" t="e">
        <f t="shared" si="350"/>
        <v>#N/A</v>
      </c>
      <c r="D421" s="67"/>
      <c r="E421" s="67" t="e">
        <f>IF(C421&lt;&gt;" ",$B$9, " ")</f>
        <v>#N/A</v>
      </c>
      <c r="F421" s="68" t="e">
        <f>IF(C421&lt;&gt;" ",((10.4394*(($C421^1.852)/(($B$59^1.852)*(VLOOKUP($B$17,'Hidden Data'!$A$4:$E$17,(IF($B$18="SCH 40",3,IF($B$18="SCH 80",4,5))))^4.8655))*$B$16))+IF($B$15&lt;2,0,(10.4394*((($C$19/100*$C421)^1.852)/(($B$59^1.852)*(VLOOKUP($B$20,'Hidden Data'!$A$4:$E$17,(IF($B$21="SCH 40",3,IF($B$21="SCH 80",4,5))))^4.8655))*$B$19)))+IF($B$15&lt;3,0,(10.4394*((($C$22/100*$C421)^1.852)/(($B$59^1.852)*(VLOOKUP($B$23,'Hidden Data'!$A$4:$E$17,(IF($B$24="SCH 40",3,IF($B$24="SCH 80",4,5))))^4.8655))*$B$22)))+K421+L421+M421+P421+Q421+R421+S421+T421)*(1+$B$42/100), " ")</f>
        <v>#N/A</v>
      </c>
      <c r="G421" s="68" t="e">
        <f t="shared" si="351"/>
        <v>#N/A</v>
      </c>
      <c r="H421" s="68"/>
      <c r="I421" s="68" t="e">
        <f t="shared" ref="I421:I484" si="353">IF(C421&lt;&gt;" ",IF($B$48="Low Pressure Pipe",($C421/448.83/$B$50)^2/(2*$B$60^2*(PI()/4*($B$51/12)^2)^2*32.2),IF($B$48="Spider Valve",J421,IF($B$48="Force Main",U421,0))),0)</f>
        <v>#N/A</v>
      </c>
      <c r="J421" s="68" t="e">
        <f>IF(C421&lt;&gt;" ",IF($B$48="Spider Valve",($C421/448.83*(('Spider Valve Sizing'!$B$10^2*19.64*$B$60*SQRT($B$49))/'Spider Valve Sizing'!$B$25))^2/(2*$B$60^2*(PI()/4*('Spider Valve Sizing'!$B$10/12)^2)^2*32.2),0)," ")</f>
        <v>#N/A</v>
      </c>
      <c r="K421" s="68" t="e">
        <f>IF(C421&lt;&gt;" ",(IF($B$26="No",0,(10.4394*(((1/$B$27*$C421)^1.852)/(($B$59^1.852)*(VLOOKUP($B$29,'Hidden Data'!$A$4:$E$17,(IF($B$30="SCH 40",3,IF($B$30="SCH 80",4,5))))^4.8655))*($B$28/3)))))," ")</f>
        <v>#N/A</v>
      </c>
      <c r="L421" s="67" t="e">
        <f t="shared" ref="L421:L484" si="354">IF(C421&lt;&gt;" ",(IF($B$43="Yes",(0.004*($C$43/100*$C421)^2+0.0938*($C$43/100*$C421)),0))," ")</f>
        <v>#N/A</v>
      </c>
      <c r="M421" s="67" t="e">
        <f t="shared" ref="M421:M484" si="355">IF(C421&lt;&gt;" ",(IF($B$44="Yes",(0.0002*($C$44/100*$C421)^2+0.0001*($C$44/100*$C421)),0))," ")</f>
        <v>#N/A</v>
      </c>
      <c r="N421" s="69">
        <f>IF($B$48="Low Pressure Pipe",(IF($C421&lt;&gt;" ",($B$50*$AC$564)," ")),IF($B$48="Spider Valve",(IF($C421&lt;&gt;" ",(($B$60*(PI()/4*'Spider Valve Sizing'!$B$10^2)/144*SQRT(2*32.2*$B$49))*448.83)/(('Spider Valve Sizing'!$B$10^2*19.64*$B$60*SQRT($B$49))/'Spider Valve Sizing'!$B$25)," ")),IF(AND(OR($B$48="Non-Pressurized",$B$48="force main")=TRUE,$C$49="yes"),$F$49,NA())))</f>
        <v>30</v>
      </c>
      <c r="O421" s="68" t="e">
        <f t="shared" ref="O421:O484" si="356">IF(C421&lt;&gt;" ",E421+F421+I421, " ")</f>
        <v>#N/A</v>
      </c>
      <c r="P421" s="68" t="e">
        <f>IF($C421&lt;&gt;" ",IF($A$34="",0,(10.4394*((($C421*$D$34/100)^1.852)/(($B$59^1.852)*(VLOOKUP($B$34,'Hidden Data'!$A$4:$E$17,(IF($B$18="SCH 40",3,IF($B$18="SCH 80",4,5))))^4.8655))*'Hidden Data'!$E$118)))," ")</f>
        <v>#N/A</v>
      </c>
      <c r="Q421" s="68" t="e">
        <f>IF($C421&lt;&gt;" ",IF($A$35="",0,(10.4394*((($C421*$D$35/100)^1.852)/(($B$59^1.852)*(VLOOKUP($B$35,'Hidden Data'!$A$4:$E$17,(IF($B$18="SCH 40",3,IF($B$18="SCH 80",4,5))))^4.8655))*'Hidden Data'!$E$119)))," ")</f>
        <v>#N/A</v>
      </c>
      <c r="R421" s="68" t="e">
        <f>IF($C421&lt;&gt;" ",IF($A$36="",0,(10.4394*((($C421*$D$36/100)^1.852)/(($B$59^1.852)*(VLOOKUP($B$36,'Hidden Data'!$A$4:$E$17,(IF($B$18="SCH 40",3,IF($B$18="SCH 80",4,5))))^4.8655))*'Hidden Data'!$E$120)))," ")</f>
        <v>#N/A</v>
      </c>
      <c r="S421" s="68" t="e">
        <f>IF($C421&lt;&gt;" ",IF($A$37="",0,(10.4394*((($C421*$D$37/100)^1.852)/(($B$59^1.852)*(VLOOKUP($B$37,'Hidden Data'!$A$4:$E$17,(IF($B$18="SCH 40",3,IF($B$18="SCH 80",4,5))))^4.8655))*'Hidden Data'!$E$121)))," ")</f>
        <v>#N/A</v>
      </c>
      <c r="T421" s="68" t="e">
        <f>IF($C421&lt;&gt;" ",IF($A$38="",0,(10.4394*((($C421*$D$38/100)^1.852)/(($B$59^1.852)*(VLOOKUP($B$38,'Hidden Data'!$A$4:$E$17,(IF($B$18="SCH 40",3,IF($B$18="SCH 80",4,5))))^4.8655))*'Hidden Data'!$E$122)))," ")</f>
        <v>#N/A</v>
      </c>
      <c r="U421" s="67" t="e">
        <f t="shared" ref="U421:U484" si="357">IF(C421&lt;&gt;" ",IF($B$48="Force Main",$B$49*1,0),0)</f>
        <v>#N/A</v>
      </c>
      <c r="V421" s="175" t="e">
        <f t="shared" si="290"/>
        <v>#N/A</v>
      </c>
      <c r="W421" s="175" t="e">
        <f t="shared" si="291"/>
        <v>#N/A</v>
      </c>
      <c r="Z421" s="141" t="e">
        <f t="shared" si="292"/>
        <v>#N/A</v>
      </c>
      <c r="AA421" s="141" t="e">
        <f t="shared" si="293"/>
        <v>#N/A</v>
      </c>
      <c r="AB421" s="153" t="e">
        <f t="shared" si="294"/>
        <v>#N/A</v>
      </c>
      <c r="AC421" s="154" t="e">
        <f t="shared" si="295"/>
        <v>#N/A</v>
      </c>
      <c r="AD421" s="164" t="e">
        <f t="shared" si="296"/>
        <v>#N/A</v>
      </c>
      <c r="AE421" s="165" t="e">
        <f t="shared" si="297"/>
        <v>#N/A</v>
      </c>
      <c r="AF421" s="154" t="e">
        <f t="shared" si="298"/>
        <v>#N/A</v>
      </c>
      <c r="AG421" s="154" t="e">
        <f t="shared" si="299"/>
        <v>#N/A</v>
      </c>
      <c r="AH421" s="164" t="e">
        <f t="shared" si="300"/>
        <v>#N/A</v>
      </c>
      <c r="AI421" s="165" t="e">
        <f t="shared" si="301"/>
        <v>#N/A</v>
      </c>
      <c r="AJ421" s="154" t="e">
        <f t="shared" si="302"/>
        <v>#N/A</v>
      </c>
      <c r="AK421" s="154" t="e">
        <f t="shared" si="303"/>
        <v>#N/A</v>
      </c>
      <c r="AL421" s="164" t="e">
        <f t="shared" si="304"/>
        <v>#N/A</v>
      </c>
      <c r="AM421" s="165" t="e">
        <f t="shared" si="305"/>
        <v>#N/A</v>
      </c>
      <c r="AN421" s="154" t="e">
        <f t="shared" si="306"/>
        <v>#N/A</v>
      </c>
      <c r="AO421" s="155" t="e">
        <f t="shared" si="307"/>
        <v>#N/A</v>
      </c>
      <c r="AP421" s="153" t="e">
        <f t="shared" si="308"/>
        <v>#N/A</v>
      </c>
      <c r="AQ421" s="154" t="e">
        <f t="shared" si="309"/>
        <v>#N/A</v>
      </c>
      <c r="AR421" s="164" t="e">
        <f t="shared" si="310"/>
        <v>#N/A</v>
      </c>
      <c r="AS421" s="165" t="e">
        <f t="shared" si="311"/>
        <v>#N/A</v>
      </c>
      <c r="AT421" s="154" t="e">
        <f t="shared" si="312"/>
        <v>#N/A</v>
      </c>
      <c r="AU421" s="154" t="e">
        <f t="shared" si="313"/>
        <v>#N/A</v>
      </c>
      <c r="AV421" s="164" t="e">
        <f t="shared" si="314"/>
        <v>#N/A</v>
      </c>
      <c r="AW421" s="165" t="e">
        <f t="shared" si="315"/>
        <v>#N/A</v>
      </c>
      <c r="AX421" s="154" t="e">
        <f t="shared" si="316"/>
        <v>#N/A</v>
      </c>
      <c r="AY421" s="154" t="e">
        <f t="shared" si="317"/>
        <v>#N/A</v>
      </c>
      <c r="AZ421" s="164" t="e">
        <f t="shared" si="318"/>
        <v>#N/A</v>
      </c>
      <c r="BA421" s="165" t="e">
        <f t="shared" si="319"/>
        <v>#N/A</v>
      </c>
      <c r="BB421" s="154" t="e">
        <f t="shared" si="320"/>
        <v>#N/A</v>
      </c>
      <c r="BC421" s="155" t="e">
        <f t="shared" si="321"/>
        <v>#N/A</v>
      </c>
      <c r="BD421" s="153" t="e">
        <f t="shared" si="322"/>
        <v>#N/A</v>
      </c>
      <c r="BE421" s="154" t="e">
        <f t="shared" si="323"/>
        <v>#N/A</v>
      </c>
      <c r="BF421" s="164" t="e">
        <f t="shared" si="324"/>
        <v>#N/A</v>
      </c>
      <c r="BG421" s="165" t="e">
        <f t="shared" si="325"/>
        <v>#N/A</v>
      </c>
      <c r="BH421" s="154" t="e">
        <f t="shared" si="326"/>
        <v>#N/A</v>
      </c>
      <c r="BI421" s="154" t="e">
        <f t="shared" si="327"/>
        <v>#N/A</v>
      </c>
      <c r="BJ421" s="164" t="e">
        <f t="shared" si="328"/>
        <v>#N/A</v>
      </c>
      <c r="BK421" s="165" t="e">
        <f t="shared" si="329"/>
        <v>#N/A</v>
      </c>
      <c r="BL421" s="154" t="e">
        <f t="shared" si="330"/>
        <v>#N/A</v>
      </c>
      <c r="BM421" s="154" t="e">
        <f t="shared" si="331"/>
        <v>#N/A</v>
      </c>
      <c r="BN421" s="164" t="e">
        <f t="shared" si="332"/>
        <v>#N/A</v>
      </c>
      <c r="BO421" s="165" t="e">
        <f t="shared" si="333"/>
        <v>#N/A</v>
      </c>
      <c r="BP421" s="154" t="e">
        <f t="shared" si="334"/>
        <v>#N/A</v>
      </c>
      <c r="BQ421" s="155" t="e">
        <f t="shared" si="335"/>
        <v>#N/A</v>
      </c>
      <c r="BR421" s="153" t="e">
        <f t="shared" si="336"/>
        <v>#N/A</v>
      </c>
      <c r="BS421" s="154" t="e">
        <f t="shared" si="337"/>
        <v>#N/A</v>
      </c>
      <c r="BT421" s="164" t="e">
        <f t="shared" si="338"/>
        <v>#N/A</v>
      </c>
      <c r="BU421" s="165" t="e">
        <f t="shared" si="339"/>
        <v>#N/A</v>
      </c>
      <c r="BV421" s="154" t="e">
        <f t="shared" si="340"/>
        <v>#N/A</v>
      </c>
      <c r="BW421" s="154" t="e">
        <f t="shared" si="341"/>
        <v>#N/A</v>
      </c>
      <c r="BX421" s="164" t="e">
        <f t="shared" si="342"/>
        <v>#N/A</v>
      </c>
      <c r="BY421" s="165" t="e">
        <f t="shared" si="343"/>
        <v>#N/A</v>
      </c>
      <c r="BZ421" s="154" t="e">
        <f t="shared" si="344"/>
        <v>#N/A</v>
      </c>
      <c r="CA421" s="154" t="e">
        <f t="shared" si="345"/>
        <v>#N/A</v>
      </c>
      <c r="CB421" s="164" t="e">
        <f t="shared" si="346"/>
        <v>#N/A</v>
      </c>
      <c r="CC421" s="165" t="e">
        <f t="shared" si="347"/>
        <v>#N/A</v>
      </c>
      <c r="CD421" s="154" t="e">
        <f t="shared" si="348"/>
        <v>#N/A</v>
      </c>
      <c r="CE421" s="155" t="e">
        <f t="shared" si="349"/>
        <v>#N/A</v>
      </c>
    </row>
    <row r="422" spans="2:83" s="59" customFormat="1" hidden="1" x14ac:dyDescent="0.2">
      <c r="B422" s="59" t="e">
        <f t="shared" si="352"/>
        <v>#N/A</v>
      </c>
      <c r="C422" s="67" t="e">
        <f t="shared" si="350"/>
        <v>#N/A</v>
      </c>
      <c r="D422" s="67"/>
      <c r="E422" s="67" t="e">
        <f>IF(C422&lt;&gt;" ",$B$9, " ")</f>
        <v>#N/A</v>
      </c>
      <c r="F422" s="68" t="e">
        <f>IF(C422&lt;&gt;" ",((10.4394*(($C422^1.852)/(($B$59^1.852)*(VLOOKUP($B$17,'Hidden Data'!$A$4:$E$17,(IF($B$18="SCH 40",3,IF($B$18="SCH 80",4,5))))^4.8655))*$B$16))+IF($B$15&lt;2,0,(10.4394*((($C$19/100*$C422)^1.852)/(($B$59^1.852)*(VLOOKUP($B$20,'Hidden Data'!$A$4:$E$17,(IF($B$21="SCH 40",3,IF($B$21="SCH 80",4,5))))^4.8655))*$B$19)))+IF($B$15&lt;3,0,(10.4394*((($C$22/100*$C422)^1.852)/(($B$59^1.852)*(VLOOKUP($B$23,'Hidden Data'!$A$4:$E$17,(IF($B$24="SCH 40",3,IF($B$24="SCH 80",4,5))))^4.8655))*$B$22)))+K422+L422+M422+P422+Q422+R422+S422+T422)*(1+$B$42/100), " ")</f>
        <v>#N/A</v>
      </c>
      <c r="G422" s="68" t="e">
        <f t="shared" si="351"/>
        <v>#N/A</v>
      </c>
      <c r="H422" s="68"/>
      <c r="I422" s="68" t="e">
        <f t="shared" si="353"/>
        <v>#N/A</v>
      </c>
      <c r="J422" s="68" t="e">
        <f>IF(C422&lt;&gt;" ",IF($B$48="Spider Valve",($C422/448.83*(('Spider Valve Sizing'!$B$10^2*19.64*$B$60*SQRT($B$49))/'Spider Valve Sizing'!$B$25))^2/(2*$B$60^2*(PI()/4*('Spider Valve Sizing'!$B$10/12)^2)^2*32.2),0)," ")</f>
        <v>#N/A</v>
      </c>
      <c r="K422" s="68" t="e">
        <f>IF(C422&lt;&gt;" ",(IF($B$26="No",0,(10.4394*(((1/$B$27*$C422)^1.852)/(($B$59^1.852)*(VLOOKUP($B$29,'Hidden Data'!$A$4:$E$17,(IF($B$30="SCH 40",3,IF($B$30="SCH 80",4,5))))^4.8655))*($B$28/3)))))," ")</f>
        <v>#N/A</v>
      </c>
      <c r="L422" s="67" t="e">
        <f t="shared" si="354"/>
        <v>#N/A</v>
      </c>
      <c r="M422" s="67" t="e">
        <f t="shared" si="355"/>
        <v>#N/A</v>
      </c>
      <c r="N422" s="69">
        <f>IF($B$48="Low Pressure Pipe",(IF($C422&lt;&gt;" ",($B$50*$AC$564)," ")),IF($B$48="Spider Valve",(IF($C422&lt;&gt;" ",(($B$60*(PI()/4*'Spider Valve Sizing'!$B$10^2)/144*SQRT(2*32.2*$B$49))*448.83)/(('Spider Valve Sizing'!$B$10^2*19.64*$B$60*SQRT($B$49))/'Spider Valve Sizing'!$B$25)," ")),IF(AND(OR($B$48="Non-Pressurized",$B$48="force main")=TRUE,$C$49="yes"),$F$49,NA())))</f>
        <v>30</v>
      </c>
      <c r="O422" s="68" t="e">
        <f t="shared" si="356"/>
        <v>#N/A</v>
      </c>
      <c r="P422" s="68" t="e">
        <f>IF($C422&lt;&gt;" ",IF($A$34="",0,(10.4394*((($C422*$D$34/100)^1.852)/(($B$59^1.852)*(VLOOKUP($B$34,'Hidden Data'!$A$4:$E$17,(IF($B$18="SCH 40",3,IF($B$18="SCH 80",4,5))))^4.8655))*'Hidden Data'!$E$118)))," ")</f>
        <v>#N/A</v>
      </c>
      <c r="Q422" s="68" t="e">
        <f>IF($C422&lt;&gt;" ",IF($A$35="",0,(10.4394*((($C422*$D$35/100)^1.852)/(($B$59^1.852)*(VLOOKUP($B$35,'Hidden Data'!$A$4:$E$17,(IF($B$18="SCH 40",3,IF($B$18="SCH 80",4,5))))^4.8655))*'Hidden Data'!$E$119)))," ")</f>
        <v>#N/A</v>
      </c>
      <c r="R422" s="68" t="e">
        <f>IF($C422&lt;&gt;" ",IF($A$36="",0,(10.4394*((($C422*$D$36/100)^1.852)/(($B$59^1.852)*(VLOOKUP($B$36,'Hidden Data'!$A$4:$E$17,(IF($B$18="SCH 40",3,IF($B$18="SCH 80",4,5))))^4.8655))*'Hidden Data'!$E$120)))," ")</f>
        <v>#N/A</v>
      </c>
      <c r="S422" s="68" t="e">
        <f>IF($C422&lt;&gt;" ",IF($A$37="",0,(10.4394*((($C422*$D$37/100)^1.852)/(($B$59^1.852)*(VLOOKUP($B$37,'Hidden Data'!$A$4:$E$17,(IF($B$18="SCH 40",3,IF($B$18="SCH 80",4,5))))^4.8655))*'Hidden Data'!$E$121)))," ")</f>
        <v>#N/A</v>
      </c>
      <c r="T422" s="68" t="e">
        <f>IF($C422&lt;&gt;" ",IF($A$38="",0,(10.4394*((($C422*$D$38/100)^1.852)/(($B$59^1.852)*(VLOOKUP($B$38,'Hidden Data'!$A$4:$E$17,(IF($B$18="SCH 40",3,IF($B$18="SCH 80",4,5))))^4.8655))*'Hidden Data'!$E$122)))," ")</f>
        <v>#N/A</v>
      </c>
      <c r="U422" s="67" t="e">
        <f t="shared" si="357"/>
        <v>#N/A</v>
      </c>
      <c r="V422" s="175" t="e">
        <f t="shared" ref="V422:V485" si="358">($S$72*(PI()/4*$C$41^2)/144*SQRT(2*32.2*O422))*448.83</f>
        <v>#N/A</v>
      </c>
      <c r="W422" s="175" t="e">
        <f t="shared" ref="W422:W485" si="359">V422+C422</f>
        <v>#N/A</v>
      </c>
      <c r="Z422" s="141" t="e">
        <f t="shared" si="292"/>
        <v>#N/A</v>
      </c>
      <c r="AA422" s="141" t="e">
        <f t="shared" si="293"/>
        <v>#N/A</v>
      </c>
      <c r="AB422" s="153" t="e">
        <f t="shared" si="294"/>
        <v>#N/A</v>
      </c>
      <c r="AC422" s="154" t="e">
        <f t="shared" si="295"/>
        <v>#N/A</v>
      </c>
      <c r="AD422" s="164" t="e">
        <f t="shared" si="296"/>
        <v>#N/A</v>
      </c>
      <c r="AE422" s="165" t="e">
        <f t="shared" si="297"/>
        <v>#N/A</v>
      </c>
      <c r="AF422" s="154" t="e">
        <f t="shared" si="298"/>
        <v>#N/A</v>
      </c>
      <c r="AG422" s="154" t="e">
        <f t="shared" si="299"/>
        <v>#N/A</v>
      </c>
      <c r="AH422" s="164" t="e">
        <f t="shared" si="300"/>
        <v>#N/A</v>
      </c>
      <c r="AI422" s="165" t="e">
        <f t="shared" si="301"/>
        <v>#N/A</v>
      </c>
      <c r="AJ422" s="154" t="e">
        <f t="shared" si="302"/>
        <v>#N/A</v>
      </c>
      <c r="AK422" s="154" t="e">
        <f t="shared" si="303"/>
        <v>#N/A</v>
      </c>
      <c r="AL422" s="164" t="e">
        <f t="shared" si="304"/>
        <v>#N/A</v>
      </c>
      <c r="AM422" s="165" t="e">
        <f t="shared" si="305"/>
        <v>#N/A</v>
      </c>
      <c r="AN422" s="154" t="e">
        <f t="shared" si="306"/>
        <v>#N/A</v>
      </c>
      <c r="AO422" s="155" t="e">
        <f t="shared" si="307"/>
        <v>#N/A</v>
      </c>
      <c r="AP422" s="153" t="e">
        <f t="shared" si="308"/>
        <v>#N/A</v>
      </c>
      <c r="AQ422" s="154" t="e">
        <f t="shared" si="309"/>
        <v>#N/A</v>
      </c>
      <c r="AR422" s="164" t="e">
        <f t="shared" si="310"/>
        <v>#N/A</v>
      </c>
      <c r="AS422" s="165" t="e">
        <f t="shared" si="311"/>
        <v>#N/A</v>
      </c>
      <c r="AT422" s="154" t="e">
        <f t="shared" si="312"/>
        <v>#N/A</v>
      </c>
      <c r="AU422" s="154" t="e">
        <f t="shared" si="313"/>
        <v>#N/A</v>
      </c>
      <c r="AV422" s="164" t="e">
        <f t="shared" si="314"/>
        <v>#N/A</v>
      </c>
      <c r="AW422" s="165" t="e">
        <f t="shared" si="315"/>
        <v>#N/A</v>
      </c>
      <c r="AX422" s="154" t="e">
        <f t="shared" si="316"/>
        <v>#N/A</v>
      </c>
      <c r="AY422" s="154" t="e">
        <f t="shared" si="317"/>
        <v>#N/A</v>
      </c>
      <c r="AZ422" s="164" t="e">
        <f t="shared" si="318"/>
        <v>#N/A</v>
      </c>
      <c r="BA422" s="165" t="e">
        <f t="shared" si="319"/>
        <v>#N/A</v>
      </c>
      <c r="BB422" s="154" t="e">
        <f t="shared" si="320"/>
        <v>#N/A</v>
      </c>
      <c r="BC422" s="155" t="e">
        <f t="shared" si="321"/>
        <v>#N/A</v>
      </c>
      <c r="BD422" s="153" t="e">
        <f t="shared" si="322"/>
        <v>#N/A</v>
      </c>
      <c r="BE422" s="154" t="e">
        <f t="shared" si="323"/>
        <v>#N/A</v>
      </c>
      <c r="BF422" s="164" t="e">
        <f t="shared" si="324"/>
        <v>#N/A</v>
      </c>
      <c r="BG422" s="165" t="e">
        <f t="shared" si="325"/>
        <v>#N/A</v>
      </c>
      <c r="BH422" s="154" t="e">
        <f t="shared" si="326"/>
        <v>#N/A</v>
      </c>
      <c r="BI422" s="154" t="e">
        <f t="shared" si="327"/>
        <v>#N/A</v>
      </c>
      <c r="BJ422" s="164" t="e">
        <f t="shared" si="328"/>
        <v>#N/A</v>
      </c>
      <c r="BK422" s="165" t="e">
        <f t="shared" si="329"/>
        <v>#N/A</v>
      </c>
      <c r="BL422" s="154" t="e">
        <f t="shared" si="330"/>
        <v>#N/A</v>
      </c>
      <c r="BM422" s="154" t="e">
        <f t="shared" si="331"/>
        <v>#N/A</v>
      </c>
      <c r="BN422" s="164" t="e">
        <f t="shared" si="332"/>
        <v>#N/A</v>
      </c>
      <c r="BO422" s="165" t="e">
        <f t="shared" si="333"/>
        <v>#N/A</v>
      </c>
      <c r="BP422" s="154" t="e">
        <f t="shared" si="334"/>
        <v>#N/A</v>
      </c>
      <c r="BQ422" s="155" t="e">
        <f t="shared" si="335"/>
        <v>#N/A</v>
      </c>
      <c r="BR422" s="153" t="e">
        <f t="shared" si="336"/>
        <v>#N/A</v>
      </c>
      <c r="BS422" s="154" t="e">
        <f t="shared" si="337"/>
        <v>#N/A</v>
      </c>
      <c r="BT422" s="164" t="e">
        <f t="shared" si="338"/>
        <v>#N/A</v>
      </c>
      <c r="BU422" s="165" t="e">
        <f t="shared" si="339"/>
        <v>#N/A</v>
      </c>
      <c r="BV422" s="154" t="e">
        <f t="shared" si="340"/>
        <v>#N/A</v>
      </c>
      <c r="BW422" s="154" t="e">
        <f t="shared" si="341"/>
        <v>#N/A</v>
      </c>
      <c r="BX422" s="164" t="e">
        <f t="shared" si="342"/>
        <v>#N/A</v>
      </c>
      <c r="BY422" s="165" t="e">
        <f t="shared" si="343"/>
        <v>#N/A</v>
      </c>
      <c r="BZ422" s="154" t="e">
        <f t="shared" si="344"/>
        <v>#N/A</v>
      </c>
      <c r="CA422" s="154" t="e">
        <f t="shared" si="345"/>
        <v>#N/A</v>
      </c>
      <c r="CB422" s="164" t="e">
        <f t="shared" si="346"/>
        <v>#N/A</v>
      </c>
      <c r="CC422" s="165" t="e">
        <f t="shared" si="347"/>
        <v>#N/A</v>
      </c>
      <c r="CD422" s="154" t="e">
        <f t="shared" si="348"/>
        <v>#N/A</v>
      </c>
      <c r="CE422" s="155" t="e">
        <f t="shared" si="349"/>
        <v>#N/A</v>
      </c>
    </row>
    <row r="423" spans="2:83" s="59" customFormat="1" hidden="1" x14ac:dyDescent="0.2">
      <c r="B423" s="59" t="e">
        <f t="shared" si="352"/>
        <v>#N/A</v>
      </c>
      <c r="C423" s="67" t="e">
        <f t="shared" si="350"/>
        <v>#N/A</v>
      </c>
      <c r="D423" s="67"/>
      <c r="E423" s="67" t="e">
        <f>IF(C423&lt;&gt;" ",$B$9, " ")</f>
        <v>#N/A</v>
      </c>
      <c r="F423" s="68" t="e">
        <f>IF(C423&lt;&gt;" ",((10.4394*(($C423^1.852)/(($B$59^1.852)*(VLOOKUP($B$17,'Hidden Data'!$A$4:$E$17,(IF($B$18="SCH 40",3,IF($B$18="SCH 80",4,5))))^4.8655))*$B$16))+IF($B$15&lt;2,0,(10.4394*((($C$19/100*$C423)^1.852)/(($B$59^1.852)*(VLOOKUP($B$20,'Hidden Data'!$A$4:$E$17,(IF($B$21="SCH 40",3,IF($B$21="SCH 80",4,5))))^4.8655))*$B$19)))+IF($B$15&lt;3,0,(10.4394*((($C$22/100*$C423)^1.852)/(($B$59^1.852)*(VLOOKUP($B$23,'Hidden Data'!$A$4:$E$17,(IF($B$24="SCH 40",3,IF($B$24="SCH 80",4,5))))^4.8655))*$B$22)))+K423+L423+M423+P423+Q423+R423+S423+T423)*(1+$B$42/100), " ")</f>
        <v>#N/A</v>
      </c>
      <c r="G423" s="68" t="e">
        <f t="shared" si="351"/>
        <v>#N/A</v>
      </c>
      <c r="H423" s="68"/>
      <c r="I423" s="68" t="e">
        <f t="shared" si="353"/>
        <v>#N/A</v>
      </c>
      <c r="J423" s="68" t="e">
        <f>IF(C423&lt;&gt;" ",IF($B$48="Spider Valve",($C423/448.83*(('Spider Valve Sizing'!$B$10^2*19.64*$B$60*SQRT($B$49))/'Spider Valve Sizing'!$B$25))^2/(2*$B$60^2*(PI()/4*('Spider Valve Sizing'!$B$10/12)^2)^2*32.2),0)," ")</f>
        <v>#N/A</v>
      </c>
      <c r="K423" s="68" t="e">
        <f>IF(C423&lt;&gt;" ",(IF($B$26="No",0,(10.4394*(((1/$B$27*$C423)^1.852)/(($B$59^1.852)*(VLOOKUP($B$29,'Hidden Data'!$A$4:$E$17,(IF($B$30="SCH 40",3,IF($B$30="SCH 80",4,5))))^4.8655))*($B$28/3)))))," ")</f>
        <v>#N/A</v>
      </c>
      <c r="L423" s="67" t="e">
        <f t="shared" si="354"/>
        <v>#N/A</v>
      </c>
      <c r="M423" s="67" t="e">
        <f t="shared" si="355"/>
        <v>#N/A</v>
      </c>
      <c r="N423" s="69">
        <f>IF($B$48="Low Pressure Pipe",(IF($C423&lt;&gt;" ",($B$50*$AC$564)," ")),IF($B$48="Spider Valve",(IF($C423&lt;&gt;" ",(($B$60*(PI()/4*'Spider Valve Sizing'!$B$10^2)/144*SQRT(2*32.2*$B$49))*448.83)/(('Spider Valve Sizing'!$B$10^2*19.64*$B$60*SQRT($B$49))/'Spider Valve Sizing'!$B$25)," ")),IF(AND(OR($B$48="Non-Pressurized",$B$48="force main")=TRUE,$C$49="yes"),$F$49,NA())))</f>
        <v>30</v>
      </c>
      <c r="O423" s="68" t="e">
        <f t="shared" si="356"/>
        <v>#N/A</v>
      </c>
      <c r="P423" s="68" t="e">
        <f>IF($C423&lt;&gt;" ",IF($A$34="",0,(10.4394*((($C423*$D$34/100)^1.852)/(($B$59^1.852)*(VLOOKUP($B$34,'Hidden Data'!$A$4:$E$17,(IF($B$18="SCH 40",3,IF($B$18="SCH 80",4,5))))^4.8655))*'Hidden Data'!$E$118)))," ")</f>
        <v>#N/A</v>
      </c>
      <c r="Q423" s="68" t="e">
        <f>IF($C423&lt;&gt;" ",IF($A$35="",0,(10.4394*((($C423*$D$35/100)^1.852)/(($B$59^1.852)*(VLOOKUP($B$35,'Hidden Data'!$A$4:$E$17,(IF($B$18="SCH 40",3,IF($B$18="SCH 80",4,5))))^4.8655))*'Hidden Data'!$E$119)))," ")</f>
        <v>#N/A</v>
      </c>
      <c r="R423" s="68" t="e">
        <f>IF($C423&lt;&gt;" ",IF($A$36="",0,(10.4394*((($C423*$D$36/100)^1.852)/(($B$59^1.852)*(VLOOKUP($B$36,'Hidden Data'!$A$4:$E$17,(IF($B$18="SCH 40",3,IF($B$18="SCH 80",4,5))))^4.8655))*'Hidden Data'!$E$120)))," ")</f>
        <v>#N/A</v>
      </c>
      <c r="S423" s="68" t="e">
        <f>IF($C423&lt;&gt;" ",IF($A$37="",0,(10.4394*((($C423*$D$37/100)^1.852)/(($B$59^1.852)*(VLOOKUP($B$37,'Hidden Data'!$A$4:$E$17,(IF($B$18="SCH 40",3,IF($B$18="SCH 80",4,5))))^4.8655))*'Hidden Data'!$E$121)))," ")</f>
        <v>#N/A</v>
      </c>
      <c r="T423" s="68" t="e">
        <f>IF($C423&lt;&gt;" ",IF($A$38="",0,(10.4394*((($C423*$D$38/100)^1.852)/(($B$59^1.852)*(VLOOKUP($B$38,'Hidden Data'!$A$4:$E$17,(IF($B$18="SCH 40",3,IF($B$18="SCH 80",4,5))))^4.8655))*'Hidden Data'!$E$122)))," ")</f>
        <v>#N/A</v>
      </c>
      <c r="U423" s="67" t="e">
        <f t="shared" si="357"/>
        <v>#N/A</v>
      </c>
      <c r="V423" s="175" t="e">
        <f t="shared" si="358"/>
        <v>#N/A</v>
      </c>
      <c r="W423" s="175" t="e">
        <f t="shared" si="359"/>
        <v>#N/A</v>
      </c>
      <c r="Z423" s="141" t="e">
        <f t="shared" ref="Z423:Z486" si="360">(O422-O423)/(C422-C423)</f>
        <v>#N/A</v>
      </c>
      <c r="AA423" s="141" t="e">
        <f t="shared" ref="AA423:AA486" si="361">O422-(Z423*C422)</f>
        <v>#N/A</v>
      </c>
      <c r="AB423" s="153" t="e">
        <f t="shared" ref="AB423:AB486" si="362">IF(AND($P$77&lt;=($AA423-$Q$87)/($P$87-$Z423),($AA423-$Q$87)/($P$87-$Z423)&lt;=$P$78,$C422&lt;=($AA423-$Q$87)/($P$87-$Z423),($AA423-$Q$87)/($P$87-$Z423)&lt;=$C423)=TRUE,($AA423-$Q$87)/($P$87-$Z423),"")</f>
        <v>#N/A</v>
      </c>
      <c r="AC423" s="154" t="e">
        <f t="shared" ref="AC423:AC486" si="363">IF(AND($Q$77&gt;=$Z423*($AA423-$Q$87)/($P$87-$Z423)+$AA423,$Z423*($AA423-$Q$87)/($P$87-$Z423)+$AA423&gt;=$Q$78,$O422&lt;=$Z423*($AA423-$Q$87)/($P$87-$Z423)+$AA423,$Z423*($AA423-$Q$87)/($P$87-$Z423)+$AA423&lt;=$O423)=TRUE,$Z423*($AA423-$Q$87)/($P$87-$Z423)+$AA423,"")</f>
        <v>#N/A</v>
      </c>
      <c r="AD423" s="164" t="e">
        <f t="shared" ref="AD423:AD486" si="364">IF(AND($P$78&lt;=($AA423-$Q$88)/($P$88-$Z423),($AA423-$Q$88)/($P$88-$Z423)&lt;=$P$79,$C422&lt;=($AA423-$Q$88)/($P$88-$Z423),($AA423-$Q$88)/($P$88-$Z423)&lt;=$C423)=TRUE,($AA423-$Q$88)/($P$88-$Z423),"")</f>
        <v>#N/A</v>
      </c>
      <c r="AE423" s="165" t="e">
        <f t="shared" ref="AE423:AE486" si="365">IF(AND($Q$78&gt;=$Z423*($AA423-$Q$88)/($P$88-$Z423)+$AA423,$Z423*($AA423-$Q$88)/($P$88-$Z423)+$AA423&gt;=$Q$79,$O422&lt;=$Z423*($AA423-$Q$88)/($P$88-$Z423)+$AA423,$Z423*($AA423-$Q$88)/($P$88-$Z423)+$AA423&lt;=$O423)=TRUE,$Z423*($AA423-$Q$88)/($P$88-$Z423)+$AA423,"")</f>
        <v>#N/A</v>
      </c>
      <c r="AF423" s="154" t="e">
        <f t="shared" ref="AF423:AF486" si="366">IF(AND($P$79&lt;=($AA423-$Q$89)/($P$89-$Z423),($AA423-$Q$89)/($P$89-$Z423)&lt;=$P$80,$C422&lt;=($AA423-$Q$89)/($P$89-$Z423),($AA423-$Q$89)/($P$89-$Z423)&lt;=$C423)=TRUE,($AA423-$Q$89)/($P$89-$Z423),"")</f>
        <v>#N/A</v>
      </c>
      <c r="AG423" s="154" t="e">
        <f t="shared" ref="AG423:AG486" si="367">IF(AND($Q$79&gt;=$Z423*($AA423-$Q$89)/($P$89-$Z423)+$AA423,$Z423*($AA423-$Q$89)/($P$89-$Z423)+$AA423&gt;=$Q$80,$O422&lt;=$Z423*($AA423-$Q$89)/($P$89-$Z423)+$AA423,$Z423*($AA423-$Q$89)/($P$89-$Z423)+$AA423&lt;=$O423)=TRUE,$Z423*($AA423-$Q$89)/($P$89-$Z423)+$AA423,"")</f>
        <v>#N/A</v>
      </c>
      <c r="AH423" s="164" t="e">
        <f t="shared" ref="AH423:AH486" si="368">IF(AND($P$80&lt;=($AA423-$Q$90)/($P$90-$Z423),($AA423-$Q$90)/($P$90-$Z423)&lt;=$P$81,$C422&lt;=($AA423-$Q$90)/($P$90-$Z423),($AA423-$Q$90)/($P$90-$Z423)&lt;=$C423)=TRUE,($AA423-$Q$90)/($P$90-$Z423),"")</f>
        <v>#N/A</v>
      </c>
      <c r="AI423" s="165" t="e">
        <f t="shared" ref="AI423:AI486" si="369">IF(AND($Q$80&gt;=$Z423*($AA423-$Q$90)/($P$90-$Z423)+$AA423,$Z423*($AA423-$Q$90)/($P$90-$Z423)+$AA423&gt;=$Q$81,$O422&lt;=$Z423*($AA423-$Q$90)/($P$90-$Z423)+$AA423,$Z423*($AA423-$Q$90)/($P$90-$Z423)+$AA423&lt;=$O423)=TRUE,$Z423*($AA423-$Q$90)/($P$90-$Z423)+$AA423,"")</f>
        <v>#N/A</v>
      </c>
      <c r="AJ423" s="154" t="e">
        <f t="shared" ref="AJ423:AJ486" si="370">IF(AND($P$81&lt;=($AA423-$Q$91)/($P$91-$Z423),($AA423-$Q$91)/($P$91-$Z423)&lt;=$P$82,$C422&lt;=($AA423-$Q$91)/($P$91-$Z423),($AA423-$Q$91)/($P$91-$Z423)&lt;=$C423)=TRUE,($AA423-$Q$91)/($P$91-$Z423),"")</f>
        <v>#N/A</v>
      </c>
      <c r="AK423" s="154" t="e">
        <f t="shared" ref="AK423:AK486" si="371">IF(AND($Q$81&gt;=$Z423*($AA423-$Q$91)/($P$91-$Z423)+$AA423,$Z423*($AA423-$Q$91)/($P$91-$Z423)+$AA423&gt;=$Q$82,$O422&lt;=$Z423*($AA423-$Q$91)/($P$91-$Z423)+$AA423,$Z423*($AA423-$Q$91)/($P$91-$Z423)+$AA423&lt;=$O423)=TRUE,$Z423*($AA423-$Q$91)/($P$91-$Z423)+$AA423,"")</f>
        <v>#N/A</v>
      </c>
      <c r="AL423" s="164" t="e">
        <f t="shared" ref="AL423:AL486" si="372">IF(AND($P$82&lt;=($AA423-$Q$92)/($P$92-$Z423),($AA423-$Q$92)/($P$92-$Z423)&lt;=$P$83,$C422&lt;=($AA423-$Q$92)/($P$92-$Z423),($AA423-$Q$92)/($P$92-$Z423)&lt;=$C423)=TRUE,($AA423-$Q$92)/($P$92-$Z423),"")</f>
        <v>#N/A</v>
      </c>
      <c r="AM423" s="165" t="e">
        <f t="shared" ref="AM423:AM486" si="373">IF(AND($Q$82&gt;=$Z423*($AA423-$Q$92)/($P$92-$Z423)+$AA423,$Z423*($AA423-$Q$92)/($P$92-$Z423)+$AA423&gt;=$Q$83,$O422&lt;=$Z423*($AA423-$Q$92)/($P$92-$Z423)+$AA423,$Z423*($AA423-$Q$92)/($P$92-$Z423)+$AA423&lt;=$O423)=TRUE,$Z423*($AA423-$Q$92)/($P$92-$Z423)+$AA423,"")</f>
        <v>#N/A</v>
      </c>
      <c r="AN423" s="154" t="e">
        <f t="shared" ref="AN423:AN486" si="374">IF(AND($P$83&lt;=($AA423-$Q$93)/($P$93-$Z423),($AA423-$Q$93)/($P$93-$Z423)&lt;=$P$84,$C422&lt;=($AA423-$Q$93)/($P$93-$Z423),($AA423-$Q$93)/($P$93-$Z423)&lt;=$C423)=TRUE,($AA423-$Q$93)/($P$93-$Z423),"")</f>
        <v>#N/A</v>
      </c>
      <c r="AO423" s="155" t="e">
        <f t="shared" ref="AO423:AO486" si="375">IF(AND($Q$83&gt;=$Z423*($AA423-$Q$93)/($P$93-$Z423)+$AA423,$Z423*($AA423-$Q$93)/($P$93-$Z423)+$AA423&gt;=$Q$84,$O422&lt;=$Z423*($AA423-$Q$93)/($P$93-$Z423)+$AA423,$Z423*($AA423-$Q$93)/($P$93-$Z423)+$AA423&lt;=$O423)=TRUE,$Z423*($AA423-$Q$93)/($P$93-$Z423)+$AA423,"")</f>
        <v>#N/A</v>
      </c>
      <c r="AP423" s="153" t="e">
        <f t="shared" ref="AP423:AP486" si="376">IF(AND($S$77&lt;=($AA423-$T$87)/($S$87-$Z423),($AA423-$T$87)/($S$87-$Z423)&lt;=$S$78,$C422&lt;=($AA423-$T$87)/($S$87-$Z423),($AA423-$T$87)/($S$87-$Z423)&lt;=$C423)=TRUE,($AA423-$T$87)/($S$87-$Z423),"")</f>
        <v>#N/A</v>
      </c>
      <c r="AQ423" s="154" t="e">
        <f t="shared" ref="AQ423:AQ486" si="377">IF(AND($T$77&gt;=$Z423*($AA423-$T$87)/($S$87-$Z423)+$AA423,$Z423*($AA423-$T$87)/($S$87-$Z423)+$AA423&gt;=$T$78,$O422&lt;=$Z423*($AA423-$T$87)/($S$87-$Z423)+$AA423,$Z423*($AA423-$T$87)/($S$87-$Z423)+$AA423&lt;=$O423)=TRUE,$Z423*($AA423-$T$87)/($S$87-$Z423)+$AA423,"")</f>
        <v>#N/A</v>
      </c>
      <c r="AR423" s="164" t="e">
        <f t="shared" ref="AR423:AR486" si="378">IF(AND($S$78&lt;=($AA423-$T$88)/($S$88-$Z423),($AA423-$T$88)/($S$88-$Z423)&lt;=$S$79,$C422&lt;=($AA423-$T$88)/($S$88-$Z423),($AA423-$T$88)/($S$88-$Z423)&lt;=$C423)=TRUE,($AA423-$T$88)/($S$88-$Z423),"")</f>
        <v>#N/A</v>
      </c>
      <c r="AS423" s="165" t="e">
        <f t="shared" ref="AS423:AS486" si="379">IF(AND($T$78&gt;=$Z423*($AA423-$T$88)/($S$88-$Z423)+$AA423,$Z423*($AA423-$T$88)/($S$88-$Z423)+$AA423&gt;=$T$79,$O422&lt;=$Z423*($AA423-$T$88)/($S$88-$Z423)+$AA423,$Z423*($AA423-$T$88)/($S$88-$Z423)+$AA423&lt;=$O423)=TRUE,$Z423*($AA423-$T$88)/($S$88-$Z423)+$AA423,"")</f>
        <v>#N/A</v>
      </c>
      <c r="AT423" s="154" t="e">
        <f t="shared" ref="AT423:AT486" si="380">IF(AND($S$79&lt;=($AA423-$T$89)/($S$89-$Z423),($AA423-$T$89)/($S$89-$Z423)&lt;=$S$80,$C422&lt;=($AA423-$T$89)/($S$89-$Z423),($AA423-$T$89)/($S$89-$Z423)&lt;=$C423)=TRUE,($AA423-$T$89)/($S$89-$Z423),"")</f>
        <v>#N/A</v>
      </c>
      <c r="AU423" s="154" t="e">
        <f t="shared" ref="AU423:AU486" si="381">IF(AND($T$79&gt;=$Z423*($AA423-$T$89)/($S$89-$Z423)+$AA423,$Z423*($AA423-$T$89)/($S$89-$Z423)+$AA423&gt;=$T$80,$O422&lt;=$Z423*($AA423-$T$89)/($S$89-$Z423)+$AA423,$Z423*($AA423-$T$89)/($S$89-$Z423)+$AA423&lt;=$O423)=TRUE,$Z423*($AA423-$T$89)/($S$89-$Z423)+$AA423,"")</f>
        <v>#N/A</v>
      </c>
      <c r="AV423" s="164" t="e">
        <f t="shared" ref="AV423:AV486" si="382">IF(AND($S$80&lt;=($AA423-$T$90)/($S$90-$Z423),($AA423-$T$90)/($S$90-$Z423)&lt;=$S$81,$C422&lt;=($AA423-$T$90)/($S$90-$Z423),($AA423-$T$90)/($S$90-$Z423)&lt;=$C423)=TRUE,($AA423-$T$90)/($S$90-$Z423),"")</f>
        <v>#N/A</v>
      </c>
      <c r="AW423" s="165" t="e">
        <f t="shared" ref="AW423:AW486" si="383">IF(AND($T$80&gt;=$Z423*($AA423-$T$90)/($S$90-$Z423)+$AA423,$Z423*($AA423-$T$90)/($S$90-$Z423)+$AA423&gt;=$T$81,$O422&lt;=$Z423*($AA423-$T$90)/($S$90-$Z423)+$AA423,$Z423*($AA423-$T$90)/($S$90-$Z423)+$AA423&lt;=$O423)=TRUE,$Z423*($AA423-$T$90)/($S$90-$Z423)+$AA423,"")</f>
        <v>#N/A</v>
      </c>
      <c r="AX423" s="154" t="e">
        <f t="shared" ref="AX423:AX486" si="384">IF(AND($S$81&lt;=($AA423-$T$91)/($S$91-$Z423),($AA423-$T$91)/($S$91-$Z423)&lt;=$S$82,$C422&lt;=($AA423-$T$91)/($S$91-$Z423),($AA423-$T$91)/($S$91-$Z423)&lt;=$C423)=TRUE,($AA423-$T$91)/($S$91-$Z423),"")</f>
        <v>#N/A</v>
      </c>
      <c r="AY423" s="154" t="e">
        <f t="shared" ref="AY423:AY486" si="385">IF(AND($T$81&gt;=$Z423*($AA423-$T$91)/($S$91-$Z423)+$AA423,$Z423*($AA423-$T$91)/($S$91-$Z423)+$AA423&gt;=$T$82,$O422&lt;=$Z423*($AA423-$T$91)/($S$91-$Z423)+$AA423,$Z423*($AA423-$T$91)/($S$91-$Z423)+$AA423&lt;=$O423)=TRUE,$Z423*($AA423-$T$91)/($S$91-$Z423)+$AA423,"")</f>
        <v>#N/A</v>
      </c>
      <c r="AZ423" s="164" t="e">
        <f t="shared" ref="AZ423:AZ486" si="386">IF(AND($S$82&lt;=($AA423-$T$92)/($S$92-$Z423),($AA423-$T$92)/($S$92-$Z423)&lt;=$S$83,$C422&lt;=($AA423-$T$92)/($S$92-$Z423),($AA423-$T$92)/($S$92-$Z423)&lt;=$C423)=TRUE,($AA423-$T$92)/($S$92-$Z423),"")</f>
        <v>#N/A</v>
      </c>
      <c r="BA423" s="165" t="e">
        <f t="shared" ref="BA423:BA486" si="387">IF(AND($T$82&gt;=$Z423*($AA423-$T$92)/($S$92-$Z423)+$AA423,$Z423*($AA423-$T$92)/($S$92-$Z423)+$AA423&gt;=$T$83,$O422&lt;=$Z423*($AA423-$T$92)/($S$92-$Z423)+$AA423,$Z423*($AA423-$T$92)/($S$92-$Z423)+$AA423&lt;=$O423)=TRUE,$Z423*($AA423-$T$92)/($S$92-$Z423)+$AA423,"")</f>
        <v>#N/A</v>
      </c>
      <c r="BB423" s="154" t="e">
        <f t="shared" ref="BB423:BB486" si="388">IF(AND($S$83&lt;=($AA423-$T$93)/($S$93-$Z423),($AA423-$T$93)/($S$93-$Z423)&lt;=$S$84,$C422&lt;=($AA423-$T$93)/($S$93-$Z423),($AA423-$T$93)/($S$93-$Z423)&lt;=$C423)=TRUE,($AA423-$T$93)/($S$93-$Z423),"")</f>
        <v>#N/A</v>
      </c>
      <c r="BC423" s="155" t="e">
        <f t="shared" ref="BC423:BC486" si="389">IF(AND($T$83&gt;=$Z423*($AA423-$T$93)/($S$93-$Z423)+$AA423,$Z423*($AA423-$T$93)/($S$93-$Z423)+$AA423&gt;=$T$84,$O422&lt;=$Z423*($AA423-$T$93)/($S$93-$Z423)+$AA423,$Z423*($AA423-$T$93)/($S$93-$Z423)+$AA423&lt;=$O423)=TRUE,$Z423*($AA423-$T$93)/($S$93-$Z423)+$AA423,"")</f>
        <v>#N/A</v>
      </c>
      <c r="BD423" s="153" t="e">
        <f t="shared" ref="BD423:BD486" si="390">IF(AND($V$77&lt;=($AA423-$W$87)/($V$87-$Z423),($AA423-$W$87)/($V$87-$Z423)&lt;=$V$78,$C422&lt;=($AA423-$W$87)/($V$87-$Z423),($AA423-$W$87)/($V$87-$Z423)&lt;=$C423)=TRUE,($AA423-$W$87)/($V$87-$Z423),"")</f>
        <v>#N/A</v>
      </c>
      <c r="BE423" s="154" t="e">
        <f t="shared" ref="BE423:BE486" si="391">IF(AND($W$77&gt;=$Z423*($AA423-$W$87)/($V$87-$Z423)+$AA423,$Z423*($AA423-$W$87)/($V$87-$Z423)+$AA423&gt;=$W$78,$O422&lt;=$Z423*($AA423-$W$87)/($V$87-$Z423)+$AA423,$Z423*($AA423-$W$87)/($V$87-$Z423)+$AA423&lt;=$O423)=TRUE,$Z423*($AA423-$W$87)/($V$87-$Z423)+$AA423,"")</f>
        <v>#N/A</v>
      </c>
      <c r="BF423" s="164" t="e">
        <f t="shared" ref="BF423:BF486" si="392">IF(AND($V$78&lt;=($AA423-$W$88)/($V$88-$Z423),($AA423-$W$88)/($V$88-$Z423)&lt;=$V$79,$C422&lt;=($AA423-$W$88)/($V$88-$Z423),($AA423-$W$88)/($V$88-$Z423)&lt;=$C423)=TRUE,($AA423-$W$88)/($V$88-$Z423),"")</f>
        <v>#N/A</v>
      </c>
      <c r="BG423" s="165" t="e">
        <f t="shared" ref="BG423:BG486" si="393">IF(AND($W$78&gt;=$Z423*($AA423-$W$88)/($V$88-$Z423)+$AA423,$Z423*($AA423-$W$88)/($V$88-$Z423)+$AA423&gt;=$W$79,$O422&lt;=$Z423*($AA423-$W$88)/($V$88-$Z423)+$AA423,$Z423*($AA423-$W$88)/($V$88-$Z423)+$AA423&lt;=$O423)=TRUE,$Z423*($AA423-$W$88)/($V$88-$Z423)+$AA423,"")</f>
        <v>#N/A</v>
      </c>
      <c r="BH423" s="154" t="e">
        <f t="shared" ref="BH423:BH486" si="394">IF(AND($V$79&lt;=($AA423-$W$89)/($V$89-$Z423),($AA423-$W$89)/($V$89-$Z423)&lt;=$V$80,$C422&lt;=($AA423-$W$89)/($V$89-$Z423),($AA423-$W$89)/($V$89-$Z423)&lt;=$C423)=TRUE,($AA423-$W$89)/($V$89-$Z423),"")</f>
        <v>#N/A</v>
      </c>
      <c r="BI423" s="154" t="e">
        <f t="shared" ref="BI423:BI486" si="395">IF(AND($W$79&gt;=$Z423*($AA423-$W$89)/($V$89-$Z423)+$AA423,$Z423*($AA423-$W$89)/($V$89-$Z423)+$AA423&gt;=$W$80,$O422&lt;=$Z423*($AA423-$W$89)/($V$89-$Z423)+$AA423,$Z423*($AA423-$W$89)/($V$89-$Z423)+$AA423&lt;=$O423)=TRUE,$Z423*($AA423-$W$89)/($V$89-$Z423)+$AA423,"")</f>
        <v>#N/A</v>
      </c>
      <c r="BJ423" s="164" t="e">
        <f t="shared" ref="BJ423:BJ486" si="396">IF(AND($V$80&lt;=($AA423-$W$90)/($V$90-$Z423),($AA423-$W$90)/($V$90-$Z423)&lt;=$V$81,$C422&lt;=($AA423-$W$90)/($V$90-$Z423),($AA423-$W$90)/($V$90-$Z423)&lt;=$C423)=TRUE,($AA423-$W$90)/($V$90-$Z423),"")</f>
        <v>#N/A</v>
      </c>
      <c r="BK423" s="165" t="e">
        <f t="shared" ref="BK423:BK486" si="397">IF(AND($W$80&gt;=$Z423*($AA423-$W$90)/($V$90-$Z423)+$AA423,$Z423*($AA423-$W$90)/($V$90-$Z423)+$AA423&gt;=$W$81,$O422&lt;=$Z423*($AA423-$W$90)/($V$90-$Z423)+$AA423,$Z423*($AA423-$W$90)/($V$90-$Z423)+$AA423&lt;=$O423)=TRUE,$Z423*($AA423-$W$90)/($V$90-$Z423)+$AA423,"")</f>
        <v>#N/A</v>
      </c>
      <c r="BL423" s="154" t="e">
        <f t="shared" ref="BL423:BL486" si="398">IF(AND($V$81&lt;=($AA423-$W$91)/($V$91-$Z423),($AA423-$W$91)/($V$91-$Z423)&lt;=$V$82,$C422&lt;=($AA423-$W$91)/($V$91-$Z423),($AA423-$W$91)/($V$91-$Z423)&lt;=$C423)=TRUE,($AA423-$W$91)/($V$91-$Z423),"")</f>
        <v>#N/A</v>
      </c>
      <c r="BM423" s="154" t="e">
        <f t="shared" ref="BM423:BM486" si="399">IF(AND($W$81&gt;=$Z423*($AA423-$W$91)/($V$91-$Z423)+$AA423,$Z423*($AA423-$W$91)/($V$91-$Z423)+$AA423&gt;=$W$82,$O422&lt;=$Z423*($AA423-$W$91)/($V$91-$Z423)+$AA423,$Z423*($AA423-$W$91)/($V$91-$Z423)+$AA423&lt;=$O423)=TRUE,$Z423*($AA423-$W$91)/($V$91-$Z423)+$AA423,"")</f>
        <v>#N/A</v>
      </c>
      <c r="BN423" s="164" t="e">
        <f t="shared" ref="BN423:BN486" si="400">IF(AND($V$82&lt;=($AA423-$W$92)/($V$92-$Z423),($AA423-$W$92)/($V$92-$Z423)&lt;=$V$83,$C422&lt;=($AA423-$W$92)/($V$92-$Z423),($AA423-$W$92)/($V$92-$Z423)&lt;=$C423)=TRUE,($AA423-$W$92)/($V$92-$Z423),"")</f>
        <v>#N/A</v>
      </c>
      <c r="BO423" s="165" t="e">
        <f t="shared" ref="BO423:BO486" si="401">IF(AND($W$82&gt;=$Z423*($AA423-$W$92)/($V$92-$Z423)+$AA423,$Z423*($AA423-$W$92)/($V$92-$Z423)+$AA423&gt;=$W$83,$O422&lt;=$Z423*($AA423-$W$92)/($V$92-$Z423)+$AA423,$Z423*($AA423-$W$92)/($V$92-$Z423)+$AA423&lt;=$O423)=TRUE,$Z423*($AA423-$W$92)/($V$92-$Z423)+$AA423,"")</f>
        <v>#N/A</v>
      </c>
      <c r="BP423" s="154" t="e">
        <f t="shared" ref="BP423:BP486" si="402">IF(AND($V$83&lt;=($AA423-$W$93)/($V$93-$Z423),($AA423-$W$93)/($V$93-$Z423)&lt;=$V$84,$C422&lt;=($AA423-$W$93)/($V$93-$Z423),($AA423-$W$93)/($V$93-$Z423)&lt;=$C423)=TRUE,($AA423-$W$93)/($V$93-$Z423),"")</f>
        <v>#N/A</v>
      </c>
      <c r="BQ423" s="155" t="e">
        <f t="shared" ref="BQ423:BQ486" si="403">IF(AND($W$83&gt;=$Z423*($AA423-$W$93)/($V$93-$Z423)+$AA423,$Z423*($AA423-$W$93)/($V$93-$Z423)+$AA423&gt;=$W$84,$O422&lt;=$Z423*($AA423-$W$93)/($V$93-$Z423)+$AA423,$Z423*($AA423-$W$93)/($V$93-$Z423)+$AA423&lt;=$O423)=TRUE,$Z423*($AA423-$W$93)/($V$93-$Z423)+$AA423,"")</f>
        <v>#N/A</v>
      </c>
      <c r="BR423" s="153" t="e">
        <f t="shared" ref="BR423:BR486" si="404">IF(AND($X$77&lt;=($AA423-$Y$87)/($X$87-$Z423),($AA423-$Y$87)/($X$87-$Z423)&lt;=$X$78,$C422&lt;=($AA423-$Y$87)/($X$87-$Z423),($AA423-$Y$87)/($X$87-$Z423)&lt;=$C423)=TRUE,($AA423-$Y$87)/($X$87-$Z423),"")</f>
        <v>#N/A</v>
      </c>
      <c r="BS423" s="154" t="e">
        <f t="shared" ref="BS423:BS486" si="405">IF(AND($Y$77&gt;=$Z423*($AA423-$Y$87)/($X$87-$Z423)+$AA423,$Z423*($AA423-$Y$87)/($X$87-$Z423)+$AA423&gt;=$Y$78,$O422&lt;=$Z423*($AA423-$Y$87)/($X$87-$Z423)+$AA423,$Z423*($AA423-$Y$87)/($X$87-$Z423)+$AA423&lt;=$O423)=TRUE,$Z423*($AA423-$Y$87)/($X$87-$Z423)+$AA423,"")</f>
        <v>#N/A</v>
      </c>
      <c r="BT423" s="164" t="e">
        <f t="shared" ref="BT423:BT486" si="406">IF(AND($X$78&lt;=($AA423-$Y$88)/($X$88-$Z423),($AA423-$Y$88)/($X$88-$Z423)&lt;=$X$79,$C422&lt;=($AA423-$Y$88)/($X$88-$Z423),($AA423-$Y$88)/($X$88-$Z423)&lt;=$C423)=TRUE,($AA423-$Y$88)/($X$88-$Z423),"")</f>
        <v>#N/A</v>
      </c>
      <c r="BU423" s="165" t="e">
        <f t="shared" ref="BU423:BU486" si="407">IF(AND($Y$78&gt;=$Z423*($AA423-$Y$88)/($X$88-$Z423)+$AA423,$Z423*($AA423-$Y$88)/($X$88-$Z423)+$AA423&gt;=$Y$79,$O422&lt;=$Z423*($AA423-$Y$88)/($X$88-$Z423)+$AA423,$Z423*($AA423-$Y$88)/($X$88-$Z423)+$AA423&lt;=$O423)=TRUE,$Z423*($AA423-$Y$88)/($X$88-$Z423)+$AA423,"")</f>
        <v>#N/A</v>
      </c>
      <c r="BV423" s="154" t="e">
        <f t="shared" ref="BV423:BV486" si="408">IF(AND($X$79&lt;=($AA423-$Y$89)/($X$89-$Z423),($AA423-$Y$89)/($X$89-$Z423)&lt;=$X$80,$C422&lt;=($AA423-$Y$89)/($X$89-$Z423),($AA423-$Y$89)/($X$89-$Z423)&lt;=$C423)=TRUE,($AA423-$Y$89)/($X$89-$Z423),"")</f>
        <v>#N/A</v>
      </c>
      <c r="BW423" s="154" t="e">
        <f t="shared" ref="BW423:BW486" si="409">IF(AND($Y$79&gt;=$Z423*($AA423-$Y$89)/($X$89-$Z423)+$AA423,$Z423*($AA423-$Y$89)/($X$89-$Z423)+$AA423&gt;=$Y$80,$O422&lt;=$Z423*($AA423-$Y$89)/($X$89-$Z423)+$AA423,$Z423*($AA423-$Y$89)/($X$89-$Z423)+$AA423&lt;=$O423)=TRUE,$Z423*($AA423-$Y$89)/($X$89-$Z423)+$AA423,"")</f>
        <v>#N/A</v>
      </c>
      <c r="BX423" s="164" t="e">
        <f t="shared" ref="BX423:BX486" si="410">IF(AND($X$80&lt;=($AA423-$Y$90)/($X$90-$Z423),($AA423-$Y$90)/($X$90-$Z423)&lt;=$X$81,$C422&lt;=($AA423-$Y$90)/($X$90-$Z423),($AA423-$Y$90)/($X$90-$Z423)&lt;=$C423)=TRUE,($AA423-$Y$90)/($X$90-$Z423),"")</f>
        <v>#N/A</v>
      </c>
      <c r="BY423" s="165" t="e">
        <f t="shared" ref="BY423:BY486" si="411">IF(AND($Y$80&gt;=$Z423*($AA423-$Y$90)/($X$90-$Z423)+$AA423,$Z423*($AA423-$Y$90)/($X$90-$Z423)+$AA423&gt;=$Y$81,$O422&lt;=$Z423*($AA423-$Y$90)/($X$90-$Z423)+$AA423,$Z423*($AA423-$Y$90)/($X$90-$Z423)+$AA423&lt;=$O423)=TRUE,$Z423*($AA423-$Y$90)/($X$90-$Z423)+$AA423,"")</f>
        <v>#N/A</v>
      </c>
      <c r="BZ423" s="154" t="e">
        <f t="shared" ref="BZ423:BZ486" si="412">IF(AND($X$81&lt;=($AA423-$Y$91)/($X$91-$Z423),($AA423-$Y$91)/($X$91-$Z423)&lt;=$X$82,$C422&lt;=($AA423-$Y$91)/($X$91-$Z423),($AA423-$Y$91)/($X$91-$Z423)&lt;=$C423)=TRUE,($AA423-$Y$91)/($X$91-$Z423),"")</f>
        <v>#N/A</v>
      </c>
      <c r="CA423" s="154" t="e">
        <f t="shared" ref="CA423:CA486" si="413">IF(AND($Y$81&gt;=$Z423*($AA423-$Y$91)/($X$91-$Z423)+$AA423,$Z423*($AA423-$Y$91)/($X$91-$Z423)+$AA423&gt;=$Y$82,$O422&lt;=$Z423*($AA423-$Y$91)/($X$91-$Z423)+$AA423,$Z423*($AA423-$Y$91)/($X$91-$Z423)+$AA423&lt;=$O423)=TRUE,$Z423*($AA423-$Y$91)/($X$91-$Z423)+$AA423,"")</f>
        <v>#N/A</v>
      </c>
      <c r="CB423" s="164" t="e">
        <f t="shared" ref="CB423:CB486" si="414">IF(AND($X$82&lt;=($AA423-$Y$92)/($X$92-$Z423),($AA423-$Y$92)/($X$92-$Z423)&lt;=$X$83,$C422&lt;=($AA423-$Y$92)/($X$92-$Z423),($AA423-$Y$92)/($X$92-$Z423)&lt;=$C423)=TRUE,($AA423-$Y$92)/($X$92-$Z423),"")</f>
        <v>#N/A</v>
      </c>
      <c r="CC423" s="165" t="e">
        <f t="shared" ref="CC423:CC486" si="415">IF(AND($Y$82&gt;=$Z423*($AA423-$Y$92)/($X$92-$Z423)+$AA423,$Z423*($AA423-$Y$92)/($X$92-$Z423)+$AA423&gt;=$Y$83,$O422&lt;=$Z423*($AA423-$Y$92)/($X$92-$Z423)+$AA423,$Z423*($AA423-$Y$92)/($X$92-$Z423)+$AA423&lt;=$O423)=TRUE,$Z423*($AA423-$Y$92)/($X$92-$Z423)+$AA423,"")</f>
        <v>#N/A</v>
      </c>
      <c r="CD423" s="154" t="e">
        <f t="shared" ref="CD423:CD486" si="416">IF(AND($X$83&lt;=($AA423-$Y$93)/($X$93-$Z423),($AA423-$Y$93)/($X$93-$Z423)&lt;=$X$84,$C422&lt;=($AA423-$Y$93)/($X$93-$Z423),($AA423-$Y$93)/($X$93-$Z423)&lt;=$C423)=TRUE,($AA423-$Y$93)/($X$93-$Z423),"")</f>
        <v>#N/A</v>
      </c>
      <c r="CE423" s="155" t="e">
        <f t="shared" ref="CE423:CE486" si="417">IF(AND($Y$83&gt;=$Z423*($AA423-$Y$93)/($X$93-$Z423)+$AA423,$Z423*($AA423-$Y$93)/($X$93-$Z423)+$AA423&gt;=$Y$84,$O422&lt;=$Z423*($AA423-$Y$93)/($X$93-$Z423)+$AA423,$Z423*($AA423-$Y$93)/($X$93-$Z423)+$AA423&lt;=$O423)=TRUE,$Z423*($AA423-$Y$93)/($X$93-$Z423)+$AA423,"")</f>
        <v>#N/A</v>
      </c>
    </row>
    <row r="424" spans="2:83" s="59" customFormat="1" hidden="1" x14ac:dyDescent="0.2">
      <c r="B424" s="59" t="e">
        <f t="shared" si="352"/>
        <v>#N/A</v>
      </c>
      <c r="C424" s="67" t="e">
        <f t="shared" si="350"/>
        <v>#N/A</v>
      </c>
      <c r="D424" s="67"/>
      <c r="E424" s="67" t="e">
        <f>IF(C424&lt;&gt;" ",$B$9, " ")</f>
        <v>#N/A</v>
      </c>
      <c r="F424" s="68" t="e">
        <f>IF(C424&lt;&gt;" ",((10.4394*(($C424^1.852)/(($B$59^1.852)*(VLOOKUP($B$17,'Hidden Data'!$A$4:$E$17,(IF($B$18="SCH 40",3,IF($B$18="SCH 80",4,5))))^4.8655))*$B$16))+IF($B$15&lt;2,0,(10.4394*((($C$19/100*$C424)^1.852)/(($B$59^1.852)*(VLOOKUP($B$20,'Hidden Data'!$A$4:$E$17,(IF($B$21="SCH 40",3,IF($B$21="SCH 80",4,5))))^4.8655))*$B$19)))+IF($B$15&lt;3,0,(10.4394*((($C$22/100*$C424)^1.852)/(($B$59^1.852)*(VLOOKUP($B$23,'Hidden Data'!$A$4:$E$17,(IF($B$24="SCH 40",3,IF($B$24="SCH 80",4,5))))^4.8655))*$B$22)))+K424+L424+M424+P424+Q424+R424+S424+T424)*(1+$B$42/100), " ")</f>
        <v>#N/A</v>
      </c>
      <c r="G424" s="68" t="e">
        <f t="shared" si="351"/>
        <v>#N/A</v>
      </c>
      <c r="H424" s="68"/>
      <c r="I424" s="68" t="e">
        <f t="shared" si="353"/>
        <v>#N/A</v>
      </c>
      <c r="J424" s="68" t="e">
        <f>IF(C424&lt;&gt;" ",IF($B$48="Spider Valve",($C424/448.83*(('Spider Valve Sizing'!$B$10^2*19.64*$B$60*SQRT($B$49))/'Spider Valve Sizing'!$B$25))^2/(2*$B$60^2*(PI()/4*('Spider Valve Sizing'!$B$10/12)^2)^2*32.2),0)," ")</f>
        <v>#N/A</v>
      </c>
      <c r="K424" s="68" t="e">
        <f>IF(C424&lt;&gt;" ",(IF($B$26="No",0,(10.4394*(((1/$B$27*$C424)^1.852)/(($B$59^1.852)*(VLOOKUP($B$29,'Hidden Data'!$A$4:$E$17,(IF($B$30="SCH 40",3,IF($B$30="SCH 80",4,5))))^4.8655))*($B$28/3)))))," ")</f>
        <v>#N/A</v>
      </c>
      <c r="L424" s="67" t="e">
        <f t="shared" si="354"/>
        <v>#N/A</v>
      </c>
      <c r="M424" s="67" t="e">
        <f t="shared" si="355"/>
        <v>#N/A</v>
      </c>
      <c r="N424" s="69">
        <f>IF($B$48="Low Pressure Pipe",(IF($C424&lt;&gt;" ",($B$50*$AC$564)," ")),IF($B$48="Spider Valve",(IF($C424&lt;&gt;" ",(($B$60*(PI()/4*'Spider Valve Sizing'!$B$10^2)/144*SQRT(2*32.2*$B$49))*448.83)/(('Spider Valve Sizing'!$B$10^2*19.64*$B$60*SQRT($B$49))/'Spider Valve Sizing'!$B$25)," ")),IF(AND(OR($B$48="Non-Pressurized",$B$48="force main")=TRUE,$C$49="yes"),$F$49,NA())))</f>
        <v>30</v>
      </c>
      <c r="O424" s="68" t="e">
        <f t="shared" si="356"/>
        <v>#N/A</v>
      </c>
      <c r="P424" s="68" t="e">
        <f>IF($C424&lt;&gt;" ",IF($A$34="",0,(10.4394*((($C424*$D$34/100)^1.852)/(($B$59^1.852)*(VLOOKUP($B$34,'Hidden Data'!$A$4:$E$17,(IF($B$18="SCH 40",3,IF($B$18="SCH 80",4,5))))^4.8655))*'Hidden Data'!$E$118)))," ")</f>
        <v>#N/A</v>
      </c>
      <c r="Q424" s="68" t="e">
        <f>IF($C424&lt;&gt;" ",IF($A$35="",0,(10.4394*((($C424*$D$35/100)^1.852)/(($B$59^1.852)*(VLOOKUP($B$35,'Hidden Data'!$A$4:$E$17,(IF($B$18="SCH 40",3,IF($B$18="SCH 80",4,5))))^4.8655))*'Hidden Data'!$E$119)))," ")</f>
        <v>#N/A</v>
      </c>
      <c r="R424" s="68" t="e">
        <f>IF($C424&lt;&gt;" ",IF($A$36="",0,(10.4394*((($C424*$D$36/100)^1.852)/(($B$59^1.852)*(VLOOKUP($B$36,'Hidden Data'!$A$4:$E$17,(IF($B$18="SCH 40",3,IF($B$18="SCH 80",4,5))))^4.8655))*'Hidden Data'!$E$120)))," ")</f>
        <v>#N/A</v>
      </c>
      <c r="S424" s="68" t="e">
        <f>IF($C424&lt;&gt;" ",IF($A$37="",0,(10.4394*((($C424*$D$37/100)^1.852)/(($B$59^1.852)*(VLOOKUP($B$37,'Hidden Data'!$A$4:$E$17,(IF($B$18="SCH 40",3,IF($B$18="SCH 80",4,5))))^4.8655))*'Hidden Data'!$E$121)))," ")</f>
        <v>#N/A</v>
      </c>
      <c r="T424" s="68" t="e">
        <f>IF($C424&lt;&gt;" ",IF($A$38="",0,(10.4394*((($C424*$D$38/100)^1.852)/(($B$59^1.852)*(VLOOKUP($B$38,'Hidden Data'!$A$4:$E$17,(IF($B$18="SCH 40",3,IF($B$18="SCH 80",4,5))))^4.8655))*'Hidden Data'!$E$122)))," ")</f>
        <v>#N/A</v>
      </c>
      <c r="U424" s="67" t="e">
        <f t="shared" si="357"/>
        <v>#N/A</v>
      </c>
      <c r="V424" s="175" t="e">
        <f t="shared" si="358"/>
        <v>#N/A</v>
      </c>
      <c r="W424" s="175" t="e">
        <f t="shared" si="359"/>
        <v>#N/A</v>
      </c>
      <c r="Z424" s="141" t="e">
        <f t="shared" si="360"/>
        <v>#N/A</v>
      </c>
      <c r="AA424" s="141" t="e">
        <f t="shared" si="361"/>
        <v>#N/A</v>
      </c>
      <c r="AB424" s="153" t="e">
        <f t="shared" si="362"/>
        <v>#N/A</v>
      </c>
      <c r="AC424" s="154" t="e">
        <f t="shared" si="363"/>
        <v>#N/A</v>
      </c>
      <c r="AD424" s="164" t="e">
        <f t="shared" si="364"/>
        <v>#N/A</v>
      </c>
      <c r="AE424" s="165" t="e">
        <f t="shared" si="365"/>
        <v>#N/A</v>
      </c>
      <c r="AF424" s="154" t="e">
        <f t="shared" si="366"/>
        <v>#N/A</v>
      </c>
      <c r="AG424" s="154" t="e">
        <f t="shared" si="367"/>
        <v>#N/A</v>
      </c>
      <c r="AH424" s="164" t="e">
        <f t="shared" si="368"/>
        <v>#N/A</v>
      </c>
      <c r="AI424" s="165" t="e">
        <f t="shared" si="369"/>
        <v>#N/A</v>
      </c>
      <c r="AJ424" s="154" t="e">
        <f t="shared" si="370"/>
        <v>#N/A</v>
      </c>
      <c r="AK424" s="154" t="e">
        <f t="shared" si="371"/>
        <v>#N/A</v>
      </c>
      <c r="AL424" s="164" t="e">
        <f t="shared" si="372"/>
        <v>#N/A</v>
      </c>
      <c r="AM424" s="165" t="e">
        <f t="shared" si="373"/>
        <v>#N/A</v>
      </c>
      <c r="AN424" s="154" t="e">
        <f t="shared" si="374"/>
        <v>#N/A</v>
      </c>
      <c r="AO424" s="155" t="e">
        <f t="shared" si="375"/>
        <v>#N/A</v>
      </c>
      <c r="AP424" s="153" t="e">
        <f t="shared" si="376"/>
        <v>#N/A</v>
      </c>
      <c r="AQ424" s="154" t="e">
        <f t="shared" si="377"/>
        <v>#N/A</v>
      </c>
      <c r="AR424" s="164" t="e">
        <f t="shared" si="378"/>
        <v>#N/A</v>
      </c>
      <c r="AS424" s="165" t="e">
        <f t="shared" si="379"/>
        <v>#N/A</v>
      </c>
      <c r="AT424" s="154" t="e">
        <f t="shared" si="380"/>
        <v>#N/A</v>
      </c>
      <c r="AU424" s="154" t="e">
        <f t="shared" si="381"/>
        <v>#N/A</v>
      </c>
      <c r="AV424" s="164" t="e">
        <f t="shared" si="382"/>
        <v>#N/A</v>
      </c>
      <c r="AW424" s="165" t="e">
        <f t="shared" si="383"/>
        <v>#N/A</v>
      </c>
      <c r="AX424" s="154" t="e">
        <f t="shared" si="384"/>
        <v>#N/A</v>
      </c>
      <c r="AY424" s="154" t="e">
        <f t="shared" si="385"/>
        <v>#N/A</v>
      </c>
      <c r="AZ424" s="164" t="e">
        <f t="shared" si="386"/>
        <v>#N/A</v>
      </c>
      <c r="BA424" s="165" t="e">
        <f t="shared" si="387"/>
        <v>#N/A</v>
      </c>
      <c r="BB424" s="154" t="e">
        <f t="shared" si="388"/>
        <v>#N/A</v>
      </c>
      <c r="BC424" s="155" t="e">
        <f t="shared" si="389"/>
        <v>#N/A</v>
      </c>
      <c r="BD424" s="153" t="e">
        <f t="shared" si="390"/>
        <v>#N/A</v>
      </c>
      <c r="BE424" s="154" t="e">
        <f t="shared" si="391"/>
        <v>#N/A</v>
      </c>
      <c r="BF424" s="164" t="e">
        <f t="shared" si="392"/>
        <v>#N/A</v>
      </c>
      <c r="BG424" s="165" t="e">
        <f t="shared" si="393"/>
        <v>#N/A</v>
      </c>
      <c r="BH424" s="154" t="e">
        <f t="shared" si="394"/>
        <v>#N/A</v>
      </c>
      <c r="BI424" s="154" t="e">
        <f t="shared" si="395"/>
        <v>#N/A</v>
      </c>
      <c r="BJ424" s="164" t="e">
        <f t="shared" si="396"/>
        <v>#N/A</v>
      </c>
      <c r="BK424" s="165" t="e">
        <f t="shared" si="397"/>
        <v>#N/A</v>
      </c>
      <c r="BL424" s="154" t="e">
        <f t="shared" si="398"/>
        <v>#N/A</v>
      </c>
      <c r="BM424" s="154" t="e">
        <f t="shared" si="399"/>
        <v>#N/A</v>
      </c>
      <c r="BN424" s="164" t="e">
        <f t="shared" si="400"/>
        <v>#N/A</v>
      </c>
      <c r="BO424" s="165" t="e">
        <f t="shared" si="401"/>
        <v>#N/A</v>
      </c>
      <c r="BP424" s="154" t="e">
        <f t="shared" si="402"/>
        <v>#N/A</v>
      </c>
      <c r="BQ424" s="155" t="e">
        <f t="shared" si="403"/>
        <v>#N/A</v>
      </c>
      <c r="BR424" s="153" t="e">
        <f t="shared" si="404"/>
        <v>#N/A</v>
      </c>
      <c r="BS424" s="154" t="e">
        <f t="shared" si="405"/>
        <v>#N/A</v>
      </c>
      <c r="BT424" s="164" t="e">
        <f t="shared" si="406"/>
        <v>#N/A</v>
      </c>
      <c r="BU424" s="165" t="e">
        <f t="shared" si="407"/>
        <v>#N/A</v>
      </c>
      <c r="BV424" s="154" t="e">
        <f t="shared" si="408"/>
        <v>#N/A</v>
      </c>
      <c r="BW424" s="154" t="e">
        <f t="shared" si="409"/>
        <v>#N/A</v>
      </c>
      <c r="BX424" s="164" t="e">
        <f t="shared" si="410"/>
        <v>#N/A</v>
      </c>
      <c r="BY424" s="165" t="e">
        <f t="shared" si="411"/>
        <v>#N/A</v>
      </c>
      <c r="BZ424" s="154" t="e">
        <f t="shared" si="412"/>
        <v>#N/A</v>
      </c>
      <c r="CA424" s="154" t="e">
        <f t="shared" si="413"/>
        <v>#N/A</v>
      </c>
      <c r="CB424" s="164" t="e">
        <f t="shared" si="414"/>
        <v>#N/A</v>
      </c>
      <c r="CC424" s="165" t="e">
        <f t="shared" si="415"/>
        <v>#N/A</v>
      </c>
      <c r="CD424" s="154" t="e">
        <f t="shared" si="416"/>
        <v>#N/A</v>
      </c>
      <c r="CE424" s="155" t="e">
        <f t="shared" si="417"/>
        <v>#N/A</v>
      </c>
    </row>
    <row r="425" spans="2:83" s="59" customFormat="1" hidden="1" x14ac:dyDescent="0.2">
      <c r="B425" s="59" t="e">
        <f t="shared" si="352"/>
        <v>#N/A</v>
      </c>
      <c r="C425" s="67" t="e">
        <f t="shared" si="350"/>
        <v>#N/A</v>
      </c>
      <c r="D425" s="67"/>
      <c r="E425" s="67" t="e">
        <f>IF(C425&lt;&gt;" ",$B$9, " ")</f>
        <v>#N/A</v>
      </c>
      <c r="F425" s="68" t="e">
        <f>IF(C425&lt;&gt;" ",((10.4394*(($C425^1.852)/(($B$59^1.852)*(VLOOKUP($B$17,'Hidden Data'!$A$4:$E$17,(IF($B$18="SCH 40",3,IF($B$18="SCH 80",4,5))))^4.8655))*$B$16))+IF($B$15&lt;2,0,(10.4394*((($C$19/100*$C425)^1.852)/(($B$59^1.852)*(VLOOKUP($B$20,'Hidden Data'!$A$4:$E$17,(IF($B$21="SCH 40",3,IF($B$21="SCH 80",4,5))))^4.8655))*$B$19)))+IF($B$15&lt;3,0,(10.4394*((($C$22/100*$C425)^1.852)/(($B$59^1.852)*(VLOOKUP($B$23,'Hidden Data'!$A$4:$E$17,(IF($B$24="SCH 40",3,IF($B$24="SCH 80",4,5))))^4.8655))*$B$22)))+K425+L425+M425+P425+Q425+R425+S425+T425)*(1+$B$42/100), " ")</f>
        <v>#N/A</v>
      </c>
      <c r="G425" s="68" t="e">
        <f t="shared" si="351"/>
        <v>#N/A</v>
      </c>
      <c r="H425" s="68"/>
      <c r="I425" s="68" t="e">
        <f t="shared" si="353"/>
        <v>#N/A</v>
      </c>
      <c r="J425" s="68" t="e">
        <f>IF(C425&lt;&gt;" ",IF($B$48="Spider Valve",($C425/448.83*(('Spider Valve Sizing'!$B$10^2*19.64*$B$60*SQRT($B$49))/'Spider Valve Sizing'!$B$25))^2/(2*$B$60^2*(PI()/4*('Spider Valve Sizing'!$B$10/12)^2)^2*32.2),0)," ")</f>
        <v>#N/A</v>
      </c>
      <c r="K425" s="68" t="e">
        <f>IF(C425&lt;&gt;" ",(IF($B$26="No",0,(10.4394*(((1/$B$27*$C425)^1.852)/(($B$59^1.852)*(VLOOKUP($B$29,'Hidden Data'!$A$4:$E$17,(IF($B$30="SCH 40",3,IF($B$30="SCH 80",4,5))))^4.8655))*($B$28/3)))))," ")</f>
        <v>#N/A</v>
      </c>
      <c r="L425" s="67" t="e">
        <f t="shared" si="354"/>
        <v>#N/A</v>
      </c>
      <c r="M425" s="67" t="e">
        <f t="shared" si="355"/>
        <v>#N/A</v>
      </c>
      <c r="N425" s="69">
        <f>IF($B$48="Low Pressure Pipe",(IF($C425&lt;&gt;" ",($B$50*$AC$564)," ")),IF($B$48="Spider Valve",(IF($C425&lt;&gt;" ",(($B$60*(PI()/4*'Spider Valve Sizing'!$B$10^2)/144*SQRT(2*32.2*$B$49))*448.83)/(('Spider Valve Sizing'!$B$10^2*19.64*$B$60*SQRT($B$49))/'Spider Valve Sizing'!$B$25)," ")),IF(AND(OR($B$48="Non-Pressurized",$B$48="force main")=TRUE,$C$49="yes"),$F$49,NA())))</f>
        <v>30</v>
      </c>
      <c r="O425" s="68" t="e">
        <f t="shared" si="356"/>
        <v>#N/A</v>
      </c>
      <c r="P425" s="68" t="e">
        <f>IF($C425&lt;&gt;" ",IF($A$34="",0,(10.4394*((($C425*$D$34/100)^1.852)/(($B$59^1.852)*(VLOOKUP($B$34,'Hidden Data'!$A$4:$E$17,(IF($B$18="SCH 40",3,IF($B$18="SCH 80",4,5))))^4.8655))*'Hidden Data'!$E$118)))," ")</f>
        <v>#N/A</v>
      </c>
      <c r="Q425" s="68" t="e">
        <f>IF($C425&lt;&gt;" ",IF($A$35="",0,(10.4394*((($C425*$D$35/100)^1.852)/(($B$59^1.852)*(VLOOKUP($B$35,'Hidden Data'!$A$4:$E$17,(IF($B$18="SCH 40",3,IF($B$18="SCH 80",4,5))))^4.8655))*'Hidden Data'!$E$119)))," ")</f>
        <v>#N/A</v>
      </c>
      <c r="R425" s="68" t="e">
        <f>IF($C425&lt;&gt;" ",IF($A$36="",0,(10.4394*((($C425*$D$36/100)^1.852)/(($B$59^1.852)*(VLOOKUP($B$36,'Hidden Data'!$A$4:$E$17,(IF($B$18="SCH 40",3,IF($B$18="SCH 80",4,5))))^4.8655))*'Hidden Data'!$E$120)))," ")</f>
        <v>#N/A</v>
      </c>
      <c r="S425" s="68" t="e">
        <f>IF($C425&lt;&gt;" ",IF($A$37="",0,(10.4394*((($C425*$D$37/100)^1.852)/(($B$59^1.852)*(VLOOKUP($B$37,'Hidden Data'!$A$4:$E$17,(IF($B$18="SCH 40",3,IF($B$18="SCH 80",4,5))))^4.8655))*'Hidden Data'!$E$121)))," ")</f>
        <v>#N/A</v>
      </c>
      <c r="T425" s="68" t="e">
        <f>IF($C425&lt;&gt;" ",IF($A$38="",0,(10.4394*((($C425*$D$38/100)^1.852)/(($B$59^1.852)*(VLOOKUP($B$38,'Hidden Data'!$A$4:$E$17,(IF($B$18="SCH 40",3,IF($B$18="SCH 80",4,5))))^4.8655))*'Hidden Data'!$E$122)))," ")</f>
        <v>#N/A</v>
      </c>
      <c r="U425" s="67" t="e">
        <f t="shared" si="357"/>
        <v>#N/A</v>
      </c>
      <c r="V425" s="175" t="e">
        <f t="shared" si="358"/>
        <v>#N/A</v>
      </c>
      <c r="W425" s="175" t="e">
        <f t="shared" si="359"/>
        <v>#N/A</v>
      </c>
      <c r="Z425" s="141" t="e">
        <f t="shared" si="360"/>
        <v>#N/A</v>
      </c>
      <c r="AA425" s="141" t="e">
        <f t="shared" si="361"/>
        <v>#N/A</v>
      </c>
      <c r="AB425" s="153" t="e">
        <f t="shared" si="362"/>
        <v>#N/A</v>
      </c>
      <c r="AC425" s="154" t="e">
        <f t="shared" si="363"/>
        <v>#N/A</v>
      </c>
      <c r="AD425" s="164" t="e">
        <f t="shared" si="364"/>
        <v>#N/A</v>
      </c>
      <c r="AE425" s="165" t="e">
        <f t="shared" si="365"/>
        <v>#N/A</v>
      </c>
      <c r="AF425" s="154" t="e">
        <f t="shared" si="366"/>
        <v>#N/A</v>
      </c>
      <c r="AG425" s="154" t="e">
        <f t="shared" si="367"/>
        <v>#N/A</v>
      </c>
      <c r="AH425" s="164" t="e">
        <f t="shared" si="368"/>
        <v>#N/A</v>
      </c>
      <c r="AI425" s="165" t="e">
        <f t="shared" si="369"/>
        <v>#N/A</v>
      </c>
      <c r="AJ425" s="154" t="e">
        <f t="shared" si="370"/>
        <v>#N/A</v>
      </c>
      <c r="AK425" s="154" t="e">
        <f t="shared" si="371"/>
        <v>#N/A</v>
      </c>
      <c r="AL425" s="164" t="e">
        <f t="shared" si="372"/>
        <v>#N/A</v>
      </c>
      <c r="AM425" s="165" t="e">
        <f t="shared" si="373"/>
        <v>#N/A</v>
      </c>
      <c r="AN425" s="154" t="e">
        <f t="shared" si="374"/>
        <v>#N/A</v>
      </c>
      <c r="AO425" s="155" t="e">
        <f t="shared" si="375"/>
        <v>#N/A</v>
      </c>
      <c r="AP425" s="153" t="e">
        <f t="shared" si="376"/>
        <v>#N/A</v>
      </c>
      <c r="AQ425" s="154" t="e">
        <f t="shared" si="377"/>
        <v>#N/A</v>
      </c>
      <c r="AR425" s="164" t="e">
        <f t="shared" si="378"/>
        <v>#N/A</v>
      </c>
      <c r="AS425" s="165" t="e">
        <f t="shared" si="379"/>
        <v>#N/A</v>
      </c>
      <c r="AT425" s="154" t="e">
        <f t="shared" si="380"/>
        <v>#N/A</v>
      </c>
      <c r="AU425" s="154" t="e">
        <f t="shared" si="381"/>
        <v>#N/A</v>
      </c>
      <c r="AV425" s="164" t="e">
        <f t="shared" si="382"/>
        <v>#N/A</v>
      </c>
      <c r="AW425" s="165" t="e">
        <f t="shared" si="383"/>
        <v>#N/A</v>
      </c>
      <c r="AX425" s="154" t="e">
        <f t="shared" si="384"/>
        <v>#N/A</v>
      </c>
      <c r="AY425" s="154" t="e">
        <f t="shared" si="385"/>
        <v>#N/A</v>
      </c>
      <c r="AZ425" s="164" t="e">
        <f t="shared" si="386"/>
        <v>#N/A</v>
      </c>
      <c r="BA425" s="165" t="e">
        <f t="shared" si="387"/>
        <v>#N/A</v>
      </c>
      <c r="BB425" s="154" t="e">
        <f t="shared" si="388"/>
        <v>#N/A</v>
      </c>
      <c r="BC425" s="155" t="e">
        <f t="shared" si="389"/>
        <v>#N/A</v>
      </c>
      <c r="BD425" s="153" t="e">
        <f t="shared" si="390"/>
        <v>#N/A</v>
      </c>
      <c r="BE425" s="154" t="e">
        <f t="shared" si="391"/>
        <v>#N/A</v>
      </c>
      <c r="BF425" s="164" t="e">
        <f t="shared" si="392"/>
        <v>#N/A</v>
      </c>
      <c r="BG425" s="165" t="e">
        <f t="shared" si="393"/>
        <v>#N/A</v>
      </c>
      <c r="BH425" s="154" t="e">
        <f t="shared" si="394"/>
        <v>#N/A</v>
      </c>
      <c r="BI425" s="154" t="e">
        <f t="shared" si="395"/>
        <v>#N/A</v>
      </c>
      <c r="BJ425" s="164" t="e">
        <f t="shared" si="396"/>
        <v>#N/A</v>
      </c>
      <c r="BK425" s="165" t="e">
        <f t="shared" si="397"/>
        <v>#N/A</v>
      </c>
      <c r="BL425" s="154" t="e">
        <f t="shared" si="398"/>
        <v>#N/A</v>
      </c>
      <c r="BM425" s="154" t="e">
        <f t="shared" si="399"/>
        <v>#N/A</v>
      </c>
      <c r="BN425" s="164" t="e">
        <f t="shared" si="400"/>
        <v>#N/A</v>
      </c>
      <c r="BO425" s="165" t="e">
        <f t="shared" si="401"/>
        <v>#N/A</v>
      </c>
      <c r="BP425" s="154" t="e">
        <f t="shared" si="402"/>
        <v>#N/A</v>
      </c>
      <c r="BQ425" s="155" t="e">
        <f t="shared" si="403"/>
        <v>#N/A</v>
      </c>
      <c r="BR425" s="153" t="e">
        <f t="shared" si="404"/>
        <v>#N/A</v>
      </c>
      <c r="BS425" s="154" t="e">
        <f t="shared" si="405"/>
        <v>#N/A</v>
      </c>
      <c r="BT425" s="164" t="e">
        <f t="shared" si="406"/>
        <v>#N/A</v>
      </c>
      <c r="BU425" s="165" t="e">
        <f t="shared" si="407"/>
        <v>#N/A</v>
      </c>
      <c r="BV425" s="154" t="e">
        <f t="shared" si="408"/>
        <v>#N/A</v>
      </c>
      <c r="BW425" s="154" t="e">
        <f t="shared" si="409"/>
        <v>#N/A</v>
      </c>
      <c r="BX425" s="164" t="e">
        <f t="shared" si="410"/>
        <v>#N/A</v>
      </c>
      <c r="BY425" s="165" t="e">
        <f t="shared" si="411"/>
        <v>#N/A</v>
      </c>
      <c r="BZ425" s="154" t="e">
        <f t="shared" si="412"/>
        <v>#N/A</v>
      </c>
      <c r="CA425" s="154" t="e">
        <f t="shared" si="413"/>
        <v>#N/A</v>
      </c>
      <c r="CB425" s="164" t="e">
        <f t="shared" si="414"/>
        <v>#N/A</v>
      </c>
      <c r="CC425" s="165" t="e">
        <f t="shared" si="415"/>
        <v>#N/A</v>
      </c>
      <c r="CD425" s="154" t="e">
        <f t="shared" si="416"/>
        <v>#N/A</v>
      </c>
      <c r="CE425" s="155" t="e">
        <f t="shared" si="417"/>
        <v>#N/A</v>
      </c>
    </row>
    <row r="426" spans="2:83" s="59" customFormat="1" hidden="1" x14ac:dyDescent="0.2">
      <c r="B426" s="59" t="e">
        <f t="shared" si="352"/>
        <v>#N/A</v>
      </c>
      <c r="C426" s="67" t="e">
        <f t="shared" si="350"/>
        <v>#N/A</v>
      </c>
      <c r="D426" s="67"/>
      <c r="E426" s="67" t="e">
        <f>IF(C426&lt;&gt;" ",$B$9, " ")</f>
        <v>#N/A</v>
      </c>
      <c r="F426" s="68" t="e">
        <f>IF(C426&lt;&gt;" ",((10.4394*(($C426^1.852)/(($B$59^1.852)*(VLOOKUP($B$17,'Hidden Data'!$A$4:$E$17,(IF($B$18="SCH 40",3,IF($B$18="SCH 80",4,5))))^4.8655))*$B$16))+IF($B$15&lt;2,0,(10.4394*((($C$19/100*$C426)^1.852)/(($B$59^1.852)*(VLOOKUP($B$20,'Hidden Data'!$A$4:$E$17,(IF($B$21="SCH 40",3,IF($B$21="SCH 80",4,5))))^4.8655))*$B$19)))+IF($B$15&lt;3,0,(10.4394*((($C$22/100*$C426)^1.852)/(($B$59^1.852)*(VLOOKUP($B$23,'Hidden Data'!$A$4:$E$17,(IF($B$24="SCH 40",3,IF($B$24="SCH 80",4,5))))^4.8655))*$B$22)))+K426+L426+M426+P426+Q426+R426+S426+T426)*(1+$B$42/100), " ")</f>
        <v>#N/A</v>
      </c>
      <c r="G426" s="68" t="e">
        <f t="shared" si="351"/>
        <v>#N/A</v>
      </c>
      <c r="H426" s="68"/>
      <c r="I426" s="68" t="e">
        <f t="shared" si="353"/>
        <v>#N/A</v>
      </c>
      <c r="J426" s="68" t="e">
        <f>IF(C426&lt;&gt;" ",IF($B$48="Spider Valve",($C426/448.83*(('Spider Valve Sizing'!$B$10^2*19.64*$B$60*SQRT($B$49))/'Spider Valve Sizing'!$B$25))^2/(2*$B$60^2*(PI()/4*('Spider Valve Sizing'!$B$10/12)^2)^2*32.2),0)," ")</f>
        <v>#N/A</v>
      </c>
      <c r="K426" s="68" t="e">
        <f>IF(C426&lt;&gt;" ",(IF($B$26="No",0,(10.4394*(((1/$B$27*$C426)^1.852)/(($B$59^1.852)*(VLOOKUP($B$29,'Hidden Data'!$A$4:$E$17,(IF($B$30="SCH 40",3,IF($B$30="SCH 80",4,5))))^4.8655))*($B$28/3)))))," ")</f>
        <v>#N/A</v>
      </c>
      <c r="L426" s="67" t="e">
        <f t="shared" si="354"/>
        <v>#N/A</v>
      </c>
      <c r="M426" s="67" t="e">
        <f t="shared" si="355"/>
        <v>#N/A</v>
      </c>
      <c r="N426" s="69">
        <f>IF($B$48="Low Pressure Pipe",(IF($C426&lt;&gt;" ",($B$50*$AC$564)," ")),IF($B$48="Spider Valve",(IF($C426&lt;&gt;" ",(($B$60*(PI()/4*'Spider Valve Sizing'!$B$10^2)/144*SQRT(2*32.2*$B$49))*448.83)/(('Spider Valve Sizing'!$B$10^2*19.64*$B$60*SQRT($B$49))/'Spider Valve Sizing'!$B$25)," ")),IF(AND(OR($B$48="Non-Pressurized",$B$48="force main")=TRUE,$C$49="yes"),$F$49,NA())))</f>
        <v>30</v>
      </c>
      <c r="O426" s="68" t="e">
        <f t="shared" si="356"/>
        <v>#N/A</v>
      </c>
      <c r="P426" s="68" t="e">
        <f>IF($C426&lt;&gt;" ",IF($A$34="",0,(10.4394*((($C426*$D$34/100)^1.852)/(($B$59^1.852)*(VLOOKUP($B$34,'Hidden Data'!$A$4:$E$17,(IF($B$18="SCH 40",3,IF($B$18="SCH 80",4,5))))^4.8655))*'Hidden Data'!$E$118)))," ")</f>
        <v>#N/A</v>
      </c>
      <c r="Q426" s="68" t="e">
        <f>IF($C426&lt;&gt;" ",IF($A$35="",0,(10.4394*((($C426*$D$35/100)^1.852)/(($B$59^1.852)*(VLOOKUP($B$35,'Hidden Data'!$A$4:$E$17,(IF($B$18="SCH 40",3,IF($B$18="SCH 80",4,5))))^4.8655))*'Hidden Data'!$E$119)))," ")</f>
        <v>#N/A</v>
      </c>
      <c r="R426" s="68" t="e">
        <f>IF($C426&lt;&gt;" ",IF($A$36="",0,(10.4394*((($C426*$D$36/100)^1.852)/(($B$59^1.852)*(VLOOKUP($B$36,'Hidden Data'!$A$4:$E$17,(IF($B$18="SCH 40",3,IF($B$18="SCH 80",4,5))))^4.8655))*'Hidden Data'!$E$120)))," ")</f>
        <v>#N/A</v>
      </c>
      <c r="S426" s="68" t="e">
        <f>IF($C426&lt;&gt;" ",IF($A$37="",0,(10.4394*((($C426*$D$37/100)^1.852)/(($B$59^1.852)*(VLOOKUP($B$37,'Hidden Data'!$A$4:$E$17,(IF($B$18="SCH 40",3,IF($B$18="SCH 80",4,5))))^4.8655))*'Hidden Data'!$E$121)))," ")</f>
        <v>#N/A</v>
      </c>
      <c r="T426" s="68" t="e">
        <f>IF($C426&lt;&gt;" ",IF($A$38="",0,(10.4394*((($C426*$D$38/100)^1.852)/(($B$59^1.852)*(VLOOKUP($B$38,'Hidden Data'!$A$4:$E$17,(IF($B$18="SCH 40",3,IF($B$18="SCH 80",4,5))))^4.8655))*'Hidden Data'!$E$122)))," ")</f>
        <v>#N/A</v>
      </c>
      <c r="U426" s="67" t="e">
        <f t="shared" si="357"/>
        <v>#N/A</v>
      </c>
      <c r="V426" s="175" t="e">
        <f t="shared" si="358"/>
        <v>#N/A</v>
      </c>
      <c r="W426" s="175" t="e">
        <f t="shared" si="359"/>
        <v>#N/A</v>
      </c>
      <c r="Z426" s="141" t="e">
        <f t="shared" si="360"/>
        <v>#N/A</v>
      </c>
      <c r="AA426" s="141" t="e">
        <f t="shared" si="361"/>
        <v>#N/A</v>
      </c>
      <c r="AB426" s="153" t="e">
        <f t="shared" si="362"/>
        <v>#N/A</v>
      </c>
      <c r="AC426" s="154" t="e">
        <f t="shared" si="363"/>
        <v>#N/A</v>
      </c>
      <c r="AD426" s="164" t="e">
        <f t="shared" si="364"/>
        <v>#N/A</v>
      </c>
      <c r="AE426" s="165" t="e">
        <f t="shared" si="365"/>
        <v>#N/A</v>
      </c>
      <c r="AF426" s="154" t="e">
        <f t="shared" si="366"/>
        <v>#N/A</v>
      </c>
      <c r="AG426" s="154" t="e">
        <f t="shared" si="367"/>
        <v>#N/A</v>
      </c>
      <c r="AH426" s="164" t="e">
        <f t="shared" si="368"/>
        <v>#N/A</v>
      </c>
      <c r="AI426" s="165" t="e">
        <f t="shared" si="369"/>
        <v>#N/A</v>
      </c>
      <c r="AJ426" s="154" t="e">
        <f t="shared" si="370"/>
        <v>#N/A</v>
      </c>
      <c r="AK426" s="154" t="e">
        <f t="shared" si="371"/>
        <v>#N/A</v>
      </c>
      <c r="AL426" s="164" t="e">
        <f t="shared" si="372"/>
        <v>#N/A</v>
      </c>
      <c r="AM426" s="165" t="e">
        <f t="shared" si="373"/>
        <v>#N/A</v>
      </c>
      <c r="AN426" s="154" t="e">
        <f t="shared" si="374"/>
        <v>#N/A</v>
      </c>
      <c r="AO426" s="155" t="e">
        <f t="shared" si="375"/>
        <v>#N/A</v>
      </c>
      <c r="AP426" s="153" t="e">
        <f t="shared" si="376"/>
        <v>#N/A</v>
      </c>
      <c r="AQ426" s="154" t="e">
        <f t="shared" si="377"/>
        <v>#N/A</v>
      </c>
      <c r="AR426" s="164" t="e">
        <f t="shared" si="378"/>
        <v>#N/A</v>
      </c>
      <c r="AS426" s="165" t="e">
        <f t="shared" si="379"/>
        <v>#N/A</v>
      </c>
      <c r="AT426" s="154" t="e">
        <f t="shared" si="380"/>
        <v>#N/A</v>
      </c>
      <c r="AU426" s="154" t="e">
        <f t="shared" si="381"/>
        <v>#N/A</v>
      </c>
      <c r="AV426" s="164" t="e">
        <f t="shared" si="382"/>
        <v>#N/A</v>
      </c>
      <c r="AW426" s="165" t="e">
        <f t="shared" si="383"/>
        <v>#N/A</v>
      </c>
      <c r="AX426" s="154" t="e">
        <f t="shared" si="384"/>
        <v>#N/A</v>
      </c>
      <c r="AY426" s="154" t="e">
        <f t="shared" si="385"/>
        <v>#N/A</v>
      </c>
      <c r="AZ426" s="164" t="e">
        <f t="shared" si="386"/>
        <v>#N/A</v>
      </c>
      <c r="BA426" s="165" t="e">
        <f t="shared" si="387"/>
        <v>#N/A</v>
      </c>
      <c r="BB426" s="154" t="e">
        <f t="shared" si="388"/>
        <v>#N/A</v>
      </c>
      <c r="BC426" s="155" t="e">
        <f t="shared" si="389"/>
        <v>#N/A</v>
      </c>
      <c r="BD426" s="153" t="e">
        <f t="shared" si="390"/>
        <v>#N/A</v>
      </c>
      <c r="BE426" s="154" t="e">
        <f t="shared" si="391"/>
        <v>#N/A</v>
      </c>
      <c r="BF426" s="164" t="e">
        <f t="shared" si="392"/>
        <v>#N/A</v>
      </c>
      <c r="BG426" s="165" t="e">
        <f t="shared" si="393"/>
        <v>#N/A</v>
      </c>
      <c r="BH426" s="154" t="e">
        <f t="shared" si="394"/>
        <v>#N/A</v>
      </c>
      <c r="BI426" s="154" t="e">
        <f t="shared" si="395"/>
        <v>#N/A</v>
      </c>
      <c r="BJ426" s="164" t="e">
        <f t="shared" si="396"/>
        <v>#N/A</v>
      </c>
      <c r="BK426" s="165" t="e">
        <f t="shared" si="397"/>
        <v>#N/A</v>
      </c>
      <c r="BL426" s="154" t="e">
        <f t="shared" si="398"/>
        <v>#N/A</v>
      </c>
      <c r="BM426" s="154" t="e">
        <f t="shared" si="399"/>
        <v>#N/A</v>
      </c>
      <c r="BN426" s="164" t="e">
        <f t="shared" si="400"/>
        <v>#N/A</v>
      </c>
      <c r="BO426" s="165" t="e">
        <f t="shared" si="401"/>
        <v>#N/A</v>
      </c>
      <c r="BP426" s="154" t="e">
        <f t="shared" si="402"/>
        <v>#N/A</v>
      </c>
      <c r="BQ426" s="155" t="e">
        <f t="shared" si="403"/>
        <v>#N/A</v>
      </c>
      <c r="BR426" s="153" t="e">
        <f t="shared" si="404"/>
        <v>#N/A</v>
      </c>
      <c r="BS426" s="154" t="e">
        <f t="shared" si="405"/>
        <v>#N/A</v>
      </c>
      <c r="BT426" s="164" t="e">
        <f t="shared" si="406"/>
        <v>#N/A</v>
      </c>
      <c r="BU426" s="165" t="e">
        <f t="shared" si="407"/>
        <v>#N/A</v>
      </c>
      <c r="BV426" s="154" t="e">
        <f t="shared" si="408"/>
        <v>#N/A</v>
      </c>
      <c r="BW426" s="154" t="e">
        <f t="shared" si="409"/>
        <v>#N/A</v>
      </c>
      <c r="BX426" s="164" t="e">
        <f t="shared" si="410"/>
        <v>#N/A</v>
      </c>
      <c r="BY426" s="165" t="e">
        <f t="shared" si="411"/>
        <v>#N/A</v>
      </c>
      <c r="BZ426" s="154" t="e">
        <f t="shared" si="412"/>
        <v>#N/A</v>
      </c>
      <c r="CA426" s="154" t="e">
        <f t="shared" si="413"/>
        <v>#N/A</v>
      </c>
      <c r="CB426" s="164" t="e">
        <f t="shared" si="414"/>
        <v>#N/A</v>
      </c>
      <c r="CC426" s="165" t="e">
        <f t="shared" si="415"/>
        <v>#N/A</v>
      </c>
      <c r="CD426" s="154" t="e">
        <f t="shared" si="416"/>
        <v>#N/A</v>
      </c>
      <c r="CE426" s="155" t="e">
        <f t="shared" si="417"/>
        <v>#N/A</v>
      </c>
    </row>
    <row r="427" spans="2:83" s="59" customFormat="1" hidden="1" x14ac:dyDescent="0.2">
      <c r="B427" s="59" t="e">
        <f t="shared" si="352"/>
        <v>#N/A</v>
      </c>
      <c r="C427" s="67" t="e">
        <f t="shared" si="350"/>
        <v>#N/A</v>
      </c>
      <c r="D427" s="67"/>
      <c r="E427" s="67" t="e">
        <f>IF(C427&lt;&gt;" ",$B$9, " ")</f>
        <v>#N/A</v>
      </c>
      <c r="F427" s="68" t="e">
        <f>IF(C427&lt;&gt;" ",((10.4394*(($C427^1.852)/(($B$59^1.852)*(VLOOKUP($B$17,'Hidden Data'!$A$4:$E$17,(IF($B$18="SCH 40",3,IF($B$18="SCH 80",4,5))))^4.8655))*$B$16))+IF($B$15&lt;2,0,(10.4394*((($C$19/100*$C427)^1.852)/(($B$59^1.852)*(VLOOKUP($B$20,'Hidden Data'!$A$4:$E$17,(IF($B$21="SCH 40",3,IF($B$21="SCH 80",4,5))))^4.8655))*$B$19)))+IF($B$15&lt;3,0,(10.4394*((($C$22/100*$C427)^1.852)/(($B$59^1.852)*(VLOOKUP($B$23,'Hidden Data'!$A$4:$E$17,(IF($B$24="SCH 40",3,IF($B$24="SCH 80",4,5))))^4.8655))*$B$22)))+K427+L427+M427+P427+Q427+R427+S427+T427)*(1+$B$42/100), " ")</f>
        <v>#N/A</v>
      </c>
      <c r="G427" s="68" t="e">
        <f t="shared" si="351"/>
        <v>#N/A</v>
      </c>
      <c r="H427" s="68"/>
      <c r="I427" s="68" t="e">
        <f t="shared" si="353"/>
        <v>#N/A</v>
      </c>
      <c r="J427" s="68" t="e">
        <f>IF(C427&lt;&gt;" ",IF($B$48="Spider Valve",($C427/448.83*(('Spider Valve Sizing'!$B$10^2*19.64*$B$60*SQRT($B$49))/'Spider Valve Sizing'!$B$25))^2/(2*$B$60^2*(PI()/4*('Spider Valve Sizing'!$B$10/12)^2)^2*32.2),0)," ")</f>
        <v>#N/A</v>
      </c>
      <c r="K427" s="68" t="e">
        <f>IF(C427&lt;&gt;" ",(IF($B$26="No",0,(10.4394*(((1/$B$27*$C427)^1.852)/(($B$59^1.852)*(VLOOKUP($B$29,'Hidden Data'!$A$4:$E$17,(IF($B$30="SCH 40",3,IF($B$30="SCH 80",4,5))))^4.8655))*($B$28/3)))))," ")</f>
        <v>#N/A</v>
      </c>
      <c r="L427" s="67" t="e">
        <f t="shared" si="354"/>
        <v>#N/A</v>
      </c>
      <c r="M427" s="67" t="e">
        <f t="shared" si="355"/>
        <v>#N/A</v>
      </c>
      <c r="N427" s="69">
        <f>IF($B$48="Low Pressure Pipe",(IF($C427&lt;&gt;" ",($B$50*$AC$564)," ")),IF($B$48="Spider Valve",(IF($C427&lt;&gt;" ",(($B$60*(PI()/4*'Spider Valve Sizing'!$B$10^2)/144*SQRT(2*32.2*$B$49))*448.83)/(('Spider Valve Sizing'!$B$10^2*19.64*$B$60*SQRT($B$49))/'Spider Valve Sizing'!$B$25)," ")),IF(AND(OR($B$48="Non-Pressurized",$B$48="force main")=TRUE,$C$49="yes"),$F$49,NA())))</f>
        <v>30</v>
      </c>
      <c r="O427" s="68" t="e">
        <f t="shared" si="356"/>
        <v>#N/A</v>
      </c>
      <c r="P427" s="68" t="e">
        <f>IF($C427&lt;&gt;" ",IF($A$34="",0,(10.4394*((($C427*$D$34/100)^1.852)/(($B$59^1.852)*(VLOOKUP($B$34,'Hidden Data'!$A$4:$E$17,(IF($B$18="SCH 40",3,IF($B$18="SCH 80",4,5))))^4.8655))*'Hidden Data'!$E$118)))," ")</f>
        <v>#N/A</v>
      </c>
      <c r="Q427" s="68" t="e">
        <f>IF($C427&lt;&gt;" ",IF($A$35="",0,(10.4394*((($C427*$D$35/100)^1.852)/(($B$59^1.852)*(VLOOKUP($B$35,'Hidden Data'!$A$4:$E$17,(IF($B$18="SCH 40",3,IF($B$18="SCH 80",4,5))))^4.8655))*'Hidden Data'!$E$119)))," ")</f>
        <v>#N/A</v>
      </c>
      <c r="R427" s="68" t="e">
        <f>IF($C427&lt;&gt;" ",IF($A$36="",0,(10.4394*((($C427*$D$36/100)^1.852)/(($B$59^1.852)*(VLOOKUP($B$36,'Hidden Data'!$A$4:$E$17,(IF($B$18="SCH 40",3,IF($B$18="SCH 80",4,5))))^4.8655))*'Hidden Data'!$E$120)))," ")</f>
        <v>#N/A</v>
      </c>
      <c r="S427" s="68" t="e">
        <f>IF($C427&lt;&gt;" ",IF($A$37="",0,(10.4394*((($C427*$D$37/100)^1.852)/(($B$59^1.852)*(VLOOKUP($B$37,'Hidden Data'!$A$4:$E$17,(IF($B$18="SCH 40",3,IF($B$18="SCH 80",4,5))))^4.8655))*'Hidden Data'!$E$121)))," ")</f>
        <v>#N/A</v>
      </c>
      <c r="T427" s="68" t="e">
        <f>IF($C427&lt;&gt;" ",IF($A$38="",0,(10.4394*((($C427*$D$38/100)^1.852)/(($B$59^1.852)*(VLOOKUP($B$38,'Hidden Data'!$A$4:$E$17,(IF($B$18="SCH 40",3,IF($B$18="SCH 80",4,5))))^4.8655))*'Hidden Data'!$E$122)))," ")</f>
        <v>#N/A</v>
      </c>
      <c r="U427" s="67" t="e">
        <f t="shared" si="357"/>
        <v>#N/A</v>
      </c>
      <c r="V427" s="175" t="e">
        <f t="shared" si="358"/>
        <v>#N/A</v>
      </c>
      <c r="W427" s="175" t="e">
        <f t="shared" si="359"/>
        <v>#N/A</v>
      </c>
      <c r="Z427" s="141" t="e">
        <f t="shared" si="360"/>
        <v>#N/A</v>
      </c>
      <c r="AA427" s="141" t="e">
        <f t="shared" si="361"/>
        <v>#N/A</v>
      </c>
      <c r="AB427" s="153" t="e">
        <f t="shared" si="362"/>
        <v>#N/A</v>
      </c>
      <c r="AC427" s="154" t="e">
        <f t="shared" si="363"/>
        <v>#N/A</v>
      </c>
      <c r="AD427" s="164" t="e">
        <f t="shared" si="364"/>
        <v>#N/A</v>
      </c>
      <c r="AE427" s="165" t="e">
        <f t="shared" si="365"/>
        <v>#N/A</v>
      </c>
      <c r="AF427" s="154" t="e">
        <f t="shared" si="366"/>
        <v>#N/A</v>
      </c>
      <c r="AG427" s="154" t="e">
        <f t="shared" si="367"/>
        <v>#N/A</v>
      </c>
      <c r="AH427" s="164" t="e">
        <f t="shared" si="368"/>
        <v>#N/A</v>
      </c>
      <c r="AI427" s="165" t="e">
        <f t="shared" si="369"/>
        <v>#N/A</v>
      </c>
      <c r="AJ427" s="154" t="e">
        <f t="shared" si="370"/>
        <v>#N/A</v>
      </c>
      <c r="AK427" s="154" t="e">
        <f t="shared" si="371"/>
        <v>#N/A</v>
      </c>
      <c r="AL427" s="164" t="e">
        <f t="shared" si="372"/>
        <v>#N/A</v>
      </c>
      <c r="AM427" s="165" t="e">
        <f t="shared" si="373"/>
        <v>#N/A</v>
      </c>
      <c r="AN427" s="154" t="e">
        <f t="shared" si="374"/>
        <v>#N/A</v>
      </c>
      <c r="AO427" s="155" t="e">
        <f t="shared" si="375"/>
        <v>#N/A</v>
      </c>
      <c r="AP427" s="153" t="e">
        <f t="shared" si="376"/>
        <v>#N/A</v>
      </c>
      <c r="AQ427" s="154" t="e">
        <f t="shared" si="377"/>
        <v>#N/A</v>
      </c>
      <c r="AR427" s="164" t="e">
        <f t="shared" si="378"/>
        <v>#N/A</v>
      </c>
      <c r="AS427" s="165" t="e">
        <f t="shared" si="379"/>
        <v>#N/A</v>
      </c>
      <c r="AT427" s="154" t="e">
        <f t="shared" si="380"/>
        <v>#N/A</v>
      </c>
      <c r="AU427" s="154" t="e">
        <f t="shared" si="381"/>
        <v>#N/A</v>
      </c>
      <c r="AV427" s="164" t="e">
        <f t="shared" si="382"/>
        <v>#N/A</v>
      </c>
      <c r="AW427" s="165" t="e">
        <f t="shared" si="383"/>
        <v>#N/A</v>
      </c>
      <c r="AX427" s="154" t="e">
        <f t="shared" si="384"/>
        <v>#N/A</v>
      </c>
      <c r="AY427" s="154" t="e">
        <f t="shared" si="385"/>
        <v>#N/A</v>
      </c>
      <c r="AZ427" s="164" t="e">
        <f t="shared" si="386"/>
        <v>#N/A</v>
      </c>
      <c r="BA427" s="165" t="e">
        <f t="shared" si="387"/>
        <v>#N/A</v>
      </c>
      <c r="BB427" s="154" t="e">
        <f t="shared" si="388"/>
        <v>#N/A</v>
      </c>
      <c r="BC427" s="155" t="e">
        <f t="shared" si="389"/>
        <v>#N/A</v>
      </c>
      <c r="BD427" s="153" t="e">
        <f t="shared" si="390"/>
        <v>#N/A</v>
      </c>
      <c r="BE427" s="154" t="e">
        <f t="shared" si="391"/>
        <v>#N/A</v>
      </c>
      <c r="BF427" s="164" t="e">
        <f t="shared" si="392"/>
        <v>#N/A</v>
      </c>
      <c r="BG427" s="165" t="e">
        <f t="shared" si="393"/>
        <v>#N/A</v>
      </c>
      <c r="BH427" s="154" t="e">
        <f t="shared" si="394"/>
        <v>#N/A</v>
      </c>
      <c r="BI427" s="154" t="e">
        <f t="shared" si="395"/>
        <v>#N/A</v>
      </c>
      <c r="BJ427" s="164" t="e">
        <f t="shared" si="396"/>
        <v>#N/A</v>
      </c>
      <c r="BK427" s="165" t="e">
        <f t="shared" si="397"/>
        <v>#N/A</v>
      </c>
      <c r="BL427" s="154" t="e">
        <f t="shared" si="398"/>
        <v>#N/A</v>
      </c>
      <c r="BM427" s="154" t="e">
        <f t="shared" si="399"/>
        <v>#N/A</v>
      </c>
      <c r="BN427" s="164" t="e">
        <f t="shared" si="400"/>
        <v>#N/A</v>
      </c>
      <c r="BO427" s="165" t="e">
        <f t="shared" si="401"/>
        <v>#N/A</v>
      </c>
      <c r="BP427" s="154" t="e">
        <f t="shared" si="402"/>
        <v>#N/A</v>
      </c>
      <c r="BQ427" s="155" t="e">
        <f t="shared" si="403"/>
        <v>#N/A</v>
      </c>
      <c r="BR427" s="153" t="e">
        <f t="shared" si="404"/>
        <v>#N/A</v>
      </c>
      <c r="BS427" s="154" t="e">
        <f t="shared" si="405"/>
        <v>#N/A</v>
      </c>
      <c r="BT427" s="164" t="e">
        <f t="shared" si="406"/>
        <v>#N/A</v>
      </c>
      <c r="BU427" s="165" t="e">
        <f t="shared" si="407"/>
        <v>#N/A</v>
      </c>
      <c r="BV427" s="154" t="e">
        <f t="shared" si="408"/>
        <v>#N/A</v>
      </c>
      <c r="BW427" s="154" t="e">
        <f t="shared" si="409"/>
        <v>#N/A</v>
      </c>
      <c r="BX427" s="164" t="e">
        <f t="shared" si="410"/>
        <v>#N/A</v>
      </c>
      <c r="BY427" s="165" t="e">
        <f t="shared" si="411"/>
        <v>#N/A</v>
      </c>
      <c r="BZ427" s="154" t="e">
        <f t="shared" si="412"/>
        <v>#N/A</v>
      </c>
      <c r="CA427" s="154" t="e">
        <f t="shared" si="413"/>
        <v>#N/A</v>
      </c>
      <c r="CB427" s="164" t="e">
        <f t="shared" si="414"/>
        <v>#N/A</v>
      </c>
      <c r="CC427" s="165" t="e">
        <f t="shared" si="415"/>
        <v>#N/A</v>
      </c>
      <c r="CD427" s="154" t="e">
        <f t="shared" si="416"/>
        <v>#N/A</v>
      </c>
      <c r="CE427" s="155" t="e">
        <f t="shared" si="417"/>
        <v>#N/A</v>
      </c>
    </row>
    <row r="428" spans="2:83" s="59" customFormat="1" hidden="1" x14ac:dyDescent="0.2">
      <c r="B428" s="59" t="e">
        <f t="shared" si="352"/>
        <v>#N/A</v>
      </c>
      <c r="C428" s="67" t="e">
        <f t="shared" si="350"/>
        <v>#N/A</v>
      </c>
      <c r="D428" s="67"/>
      <c r="E428" s="67" t="e">
        <f>IF(C428&lt;&gt;" ",$B$9, " ")</f>
        <v>#N/A</v>
      </c>
      <c r="F428" s="68" t="e">
        <f>IF(C428&lt;&gt;" ",((10.4394*(($C428^1.852)/(($B$59^1.852)*(VLOOKUP($B$17,'Hidden Data'!$A$4:$E$17,(IF($B$18="SCH 40",3,IF($B$18="SCH 80",4,5))))^4.8655))*$B$16))+IF($B$15&lt;2,0,(10.4394*((($C$19/100*$C428)^1.852)/(($B$59^1.852)*(VLOOKUP($B$20,'Hidden Data'!$A$4:$E$17,(IF($B$21="SCH 40",3,IF($B$21="SCH 80",4,5))))^4.8655))*$B$19)))+IF($B$15&lt;3,0,(10.4394*((($C$22/100*$C428)^1.852)/(($B$59^1.852)*(VLOOKUP($B$23,'Hidden Data'!$A$4:$E$17,(IF($B$24="SCH 40",3,IF($B$24="SCH 80",4,5))))^4.8655))*$B$22)))+K428+L428+M428+P428+Q428+R428+S428+T428)*(1+$B$42/100), " ")</f>
        <v>#N/A</v>
      </c>
      <c r="G428" s="68" t="e">
        <f t="shared" si="351"/>
        <v>#N/A</v>
      </c>
      <c r="H428" s="68"/>
      <c r="I428" s="68" t="e">
        <f t="shared" si="353"/>
        <v>#N/A</v>
      </c>
      <c r="J428" s="68" t="e">
        <f>IF(C428&lt;&gt;" ",IF($B$48="Spider Valve",($C428/448.83*(('Spider Valve Sizing'!$B$10^2*19.64*$B$60*SQRT($B$49))/'Spider Valve Sizing'!$B$25))^2/(2*$B$60^2*(PI()/4*('Spider Valve Sizing'!$B$10/12)^2)^2*32.2),0)," ")</f>
        <v>#N/A</v>
      </c>
      <c r="K428" s="68" t="e">
        <f>IF(C428&lt;&gt;" ",(IF($B$26="No",0,(10.4394*(((1/$B$27*$C428)^1.852)/(($B$59^1.852)*(VLOOKUP($B$29,'Hidden Data'!$A$4:$E$17,(IF($B$30="SCH 40",3,IF($B$30="SCH 80",4,5))))^4.8655))*($B$28/3)))))," ")</f>
        <v>#N/A</v>
      </c>
      <c r="L428" s="67" t="e">
        <f t="shared" si="354"/>
        <v>#N/A</v>
      </c>
      <c r="M428" s="67" t="e">
        <f t="shared" si="355"/>
        <v>#N/A</v>
      </c>
      <c r="N428" s="69">
        <f>IF($B$48="Low Pressure Pipe",(IF($C428&lt;&gt;" ",($B$50*$AC$564)," ")),IF($B$48="Spider Valve",(IF($C428&lt;&gt;" ",(($B$60*(PI()/4*'Spider Valve Sizing'!$B$10^2)/144*SQRT(2*32.2*$B$49))*448.83)/(('Spider Valve Sizing'!$B$10^2*19.64*$B$60*SQRT($B$49))/'Spider Valve Sizing'!$B$25)," ")),IF(AND(OR($B$48="Non-Pressurized",$B$48="force main")=TRUE,$C$49="yes"),$F$49,NA())))</f>
        <v>30</v>
      </c>
      <c r="O428" s="68" t="e">
        <f t="shared" si="356"/>
        <v>#N/A</v>
      </c>
      <c r="P428" s="68" t="e">
        <f>IF($C428&lt;&gt;" ",IF($A$34="",0,(10.4394*((($C428*$D$34/100)^1.852)/(($B$59^1.852)*(VLOOKUP($B$34,'Hidden Data'!$A$4:$E$17,(IF($B$18="SCH 40",3,IF($B$18="SCH 80",4,5))))^4.8655))*'Hidden Data'!$E$118)))," ")</f>
        <v>#N/A</v>
      </c>
      <c r="Q428" s="68" t="e">
        <f>IF($C428&lt;&gt;" ",IF($A$35="",0,(10.4394*((($C428*$D$35/100)^1.852)/(($B$59^1.852)*(VLOOKUP($B$35,'Hidden Data'!$A$4:$E$17,(IF($B$18="SCH 40",3,IF($B$18="SCH 80",4,5))))^4.8655))*'Hidden Data'!$E$119)))," ")</f>
        <v>#N/A</v>
      </c>
      <c r="R428" s="68" t="e">
        <f>IF($C428&lt;&gt;" ",IF($A$36="",0,(10.4394*((($C428*$D$36/100)^1.852)/(($B$59^1.852)*(VLOOKUP($B$36,'Hidden Data'!$A$4:$E$17,(IF($B$18="SCH 40",3,IF($B$18="SCH 80",4,5))))^4.8655))*'Hidden Data'!$E$120)))," ")</f>
        <v>#N/A</v>
      </c>
      <c r="S428" s="68" t="e">
        <f>IF($C428&lt;&gt;" ",IF($A$37="",0,(10.4394*((($C428*$D$37/100)^1.852)/(($B$59^1.852)*(VLOOKUP($B$37,'Hidden Data'!$A$4:$E$17,(IF($B$18="SCH 40",3,IF($B$18="SCH 80",4,5))))^4.8655))*'Hidden Data'!$E$121)))," ")</f>
        <v>#N/A</v>
      </c>
      <c r="T428" s="68" t="e">
        <f>IF($C428&lt;&gt;" ",IF($A$38="",0,(10.4394*((($C428*$D$38/100)^1.852)/(($B$59^1.852)*(VLOOKUP($B$38,'Hidden Data'!$A$4:$E$17,(IF($B$18="SCH 40",3,IF($B$18="SCH 80",4,5))))^4.8655))*'Hidden Data'!$E$122)))," ")</f>
        <v>#N/A</v>
      </c>
      <c r="U428" s="67" t="e">
        <f t="shared" si="357"/>
        <v>#N/A</v>
      </c>
      <c r="V428" s="175" t="e">
        <f t="shared" si="358"/>
        <v>#N/A</v>
      </c>
      <c r="W428" s="175" t="e">
        <f t="shared" si="359"/>
        <v>#N/A</v>
      </c>
      <c r="Z428" s="141" t="e">
        <f t="shared" si="360"/>
        <v>#N/A</v>
      </c>
      <c r="AA428" s="141" t="e">
        <f t="shared" si="361"/>
        <v>#N/A</v>
      </c>
      <c r="AB428" s="153" t="e">
        <f t="shared" si="362"/>
        <v>#N/A</v>
      </c>
      <c r="AC428" s="154" t="e">
        <f t="shared" si="363"/>
        <v>#N/A</v>
      </c>
      <c r="AD428" s="164" t="e">
        <f t="shared" si="364"/>
        <v>#N/A</v>
      </c>
      <c r="AE428" s="165" t="e">
        <f t="shared" si="365"/>
        <v>#N/A</v>
      </c>
      <c r="AF428" s="154" t="e">
        <f t="shared" si="366"/>
        <v>#N/A</v>
      </c>
      <c r="AG428" s="154" t="e">
        <f t="shared" si="367"/>
        <v>#N/A</v>
      </c>
      <c r="AH428" s="164" t="e">
        <f t="shared" si="368"/>
        <v>#N/A</v>
      </c>
      <c r="AI428" s="165" t="e">
        <f t="shared" si="369"/>
        <v>#N/A</v>
      </c>
      <c r="AJ428" s="154" t="e">
        <f t="shared" si="370"/>
        <v>#N/A</v>
      </c>
      <c r="AK428" s="154" t="e">
        <f t="shared" si="371"/>
        <v>#N/A</v>
      </c>
      <c r="AL428" s="164" t="e">
        <f t="shared" si="372"/>
        <v>#N/A</v>
      </c>
      <c r="AM428" s="165" t="e">
        <f t="shared" si="373"/>
        <v>#N/A</v>
      </c>
      <c r="AN428" s="154" t="e">
        <f t="shared" si="374"/>
        <v>#N/A</v>
      </c>
      <c r="AO428" s="155" t="e">
        <f t="shared" si="375"/>
        <v>#N/A</v>
      </c>
      <c r="AP428" s="153" t="e">
        <f t="shared" si="376"/>
        <v>#N/A</v>
      </c>
      <c r="AQ428" s="154" t="e">
        <f t="shared" si="377"/>
        <v>#N/A</v>
      </c>
      <c r="AR428" s="164" t="e">
        <f t="shared" si="378"/>
        <v>#N/A</v>
      </c>
      <c r="AS428" s="165" t="e">
        <f t="shared" si="379"/>
        <v>#N/A</v>
      </c>
      <c r="AT428" s="154" t="e">
        <f t="shared" si="380"/>
        <v>#N/A</v>
      </c>
      <c r="AU428" s="154" t="e">
        <f t="shared" si="381"/>
        <v>#N/A</v>
      </c>
      <c r="AV428" s="164" t="e">
        <f t="shared" si="382"/>
        <v>#N/A</v>
      </c>
      <c r="AW428" s="165" t="e">
        <f t="shared" si="383"/>
        <v>#N/A</v>
      </c>
      <c r="AX428" s="154" t="e">
        <f t="shared" si="384"/>
        <v>#N/A</v>
      </c>
      <c r="AY428" s="154" t="e">
        <f t="shared" si="385"/>
        <v>#N/A</v>
      </c>
      <c r="AZ428" s="164" t="e">
        <f t="shared" si="386"/>
        <v>#N/A</v>
      </c>
      <c r="BA428" s="165" t="e">
        <f t="shared" si="387"/>
        <v>#N/A</v>
      </c>
      <c r="BB428" s="154" t="e">
        <f t="shared" si="388"/>
        <v>#N/A</v>
      </c>
      <c r="BC428" s="155" t="e">
        <f t="shared" si="389"/>
        <v>#N/A</v>
      </c>
      <c r="BD428" s="153" t="e">
        <f t="shared" si="390"/>
        <v>#N/A</v>
      </c>
      <c r="BE428" s="154" t="e">
        <f t="shared" si="391"/>
        <v>#N/A</v>
      </c>
      <c r="BF428" s="164" t="e">
        <f t="shared" si="392"/>
        <v>#N/A</v>
      </c>
      <c r="BG428" s="165" t="e">
        <f t="shared" si="393"/>
        <v>#N/A</v>
      </c>
      <c r="BH428" s="154" t="e">
        <f t="shared" si="394"/>
        <v>#N/A</v>
      </c>
      <c r="BI428" s="154" t="e">
        <f t="shared" si="395"/>
        <v>#N/A</v>
      </c>
      <c r="BJ428" s="164" t="e">
        <f t="shared" si="396"/>
        <v>#N/A</v>
      </c>
      <c r="BK428" s="165" t="e">
        <f t="shared" si="397"/>
        <v>#N/A</v>
      </c>
      <c r="BL428" s="154" t="e">
        <f t="shared" si="398"/>
        <v>#N/A</v>
      </c>
      <c r="BM428" s="154" t="e">
        <f t="shared" si="399"/>
        <v>#N/A</v>
      </c>
      <c r="BN428" s="164" t="e">
        <f t="shared" si="400"/>
        <v>#N/A</v>
      </c>
      <c r="BO428" s="165" t="e">
        <f t="shared" si="401"/>
        <v>#N/A</v>
      </c>
      <c r="BP428" s="154" t="e">
        <f t="shared" si="402"/>
        <v>#N/A</v>
      </c>
      <c r="BQ428" s="155" t="e">
        <f t="shared" si="403"/>
        <v>#N/A</v>
      </c>
      <c r="BR428" s="153" t="e">
        <f t="shared" si="404"/>
        <v>#N/A</v>
      </c>
      <c r="BS428" s="154" t="e">
        <f t="shared" si="405"/>
        <v>#N/A</v>
      </c>
      <c r="BT428" s="164" t="e">
        <f t="shared" si="406"/>
        <v>#N/A</v>
      </c>
      <c r="BU428" s="165" t="e">
        <f t="shared" si="407"/>
        <v>#N/A</v>
      </c>
      <c r="BV428" s="154" t="e">
        <f t="shared" si="408"/>
        <v>#N/A</v>
      </c>
      <c r="BW428" s="154" t="e">
        <f t="shared" si="409"/>
        <v>#N/A</v>
      </c>
      <c r="BX428" s="164" t="e">
        <f t="shared" si="410"/>
        <v>#N/A</v>
      </c>
      <c r="BY428" s="165" t="e">
        <f t="shared" si="411"/>
        <v>#N/A</v>
      </c>
      <c r="BZ428" s="154" t="e">
        <f t="shared" si="412"/>
        <v>#N/A</v>
      </c>
      <c r="CA428" s="154" t="e">
        <f t="shared" si="413"/>
        <v>#N/A</v>
      </c>
      <c r="CB428" s="164" t="e">
        <f t="shared" si="414"/>
        <v>#N/A</v>
      </c>
      <c r="CC428" s="165" t="e">
        <f t="shared" si="415"/>
        <v>#N/A</v>
      </c>
      <c r="CD428" s="154" t="e">
        <f t="shared" si="416"/>
        <v>#N/A</v>
      </c>
      <c r="CE428" s="155" t="e">
        <f t="shared" si="417"/>
        <v>#N/A</v>
      </c>
    </row>
    <row r="429" spans="2:83" s="59" customFormat="1" hidden="1" x14ac:dyDescent="0.2">
      <c r="B429" s="59" t="e">
        <f t="shared" si="352"/>
        <v>#N/A</v>
      </c>
      <c r="C429" s="67" t="e">
        <f t="shared" si="350"/>
        <v>#N/A</v>
      </c>
      <c r="D429" s="67"/>
      <c r="E429" s="67" t="e">
        <f>IF(C429&lt;&gt;" ",$B$9, " ")</f>
        <v>#N/A</v>
      </c>
      <c r="F429" s="68" t="e">
        <f>IF(C429&lt;&gt;" ",((10.4394*(($C429^1.852)/(($B$59^1.852)*(VLOOKUP($B$17,'Hidden Data'!$A$4:$E$17,(IF($B$18="SCH 40",3,IF($B$18="SCH 80",4,5))))^4.8655))*$B$16))+IF($B$15&lt;2,0,(10.4394*((($C$19/100*$C429)^1.852)/(($B$59^1.852)*(VLOOKUP($B$20,'Hidden Data'!$A$4:$E$17,(IF($B$21="SCH 40",3,IF($B$21="SCH 80",4,5))))^4.8655))*$B$19)))+IF($B$15&lt;3,0,(10.4394*((($C$22/100*$C429)^1.852)/(($B$59^1.852)*(VLOOKUP($B$23,'Hidden Data'!$A$4:$E$17,(IF($B$24="SCH 40",3,IF($B$24="SCH 80",4,5))))^4.8655))*$B$22)))+K429+L429+M429+P429+Q429+R429+S429+T429)*(1+$B$42/100), " ")</f>
        <v>#N/A</v>
      </c>
      <c r="G429" s="68" t="e">
        <f t="shared" si="351"/>
        <v>#N/A</v>
      </c>
      <c r="H429" s="68"/>
      <c r="I429" s="68" t="e">
        <f t="shared" si="353"/>
        <v>#N/A</v>
      </c>
      <c r="J429" s="68" t="e">
        <f>IF(C429&lt;&gt;" ",IF($B$48="Spider Valve",($C429/448.83*(('Spider Valve Sizing'!$B$10^2*19.64*$B$60*SQRT($B$49))/'Spider Valve Sizing'!$B$25))^2/(2*$B$60^2*(PI()/4*('Spider Valve Sizing'!$B$10/12)^2)^2*32.2),0)," ")</f>
        <v>#N/A</v>
      </c>
      <c r="K429" s="68" t="e">
        <f>IF(C429&lt;&gt;" ",(IF($B$26="No",0,(10.4394*(((1/$B$27*$C429)^1.852)/(($B$59^1.852)*(VLOOKUP($B$29,'Hidden Data'!$A$4:$E$17,(IF($B$30="SCH 40",3,IF($B$30="SCH 80",4,5))))^4.8655))*($B$28/3)))))," ")</f>
        <v>#N/A</v>
      </c>
      <c r="L429" s="67" t="e">
        <f t="shared" si="354"/>
        <v>#N/A</v>
      </c>
      <c r="M429" s="67" t="e">
        <f t="shared" si="355"/>
        <v>#N/A</v>
      </c>
      <c r="N429" s="69">
        <f>IF($B$48="Low Pressure Pipe",(IF($C429&lt;&gt;" ",($B$50*$AC$564)," ")),IF($B$48="Spider Valve",(IF($C429&lt;&gt;" ",(($B$60*(PI()/4*'Spider Valve Sizing'!$B$10^2)/144*SQRT(2*32.2*$B$49))*448.83)/(('Spider Valve Sizing'!$B$10^2*19.64*$B$60*SQRT($B$49))/'Spider Valve Sizing'!$B$25)," ")),IF(AND(OR($B$48="Non-Pressurized",$B$48="force main")=TRUE,$C$49="yes"),$F$49,NA())))</f>
        <v>30</v>
      </c>
      <c r="O429" s="68" t="e">
        <f t="shared" si="356"/>
        <v>#N/A</v>
      </c>
      <c r="P429" s="68" t="e">
        <f>IF($C429&lt;&gt;" ",IF($A$34="",0,(10.4394*((($C429*$D$34/100)^1.852)/(($B$59^1.852)*(VLOOKUP($B$34,'Hidden Data'!$A$4:$E$17,(IF($B$18="SCH 40",3,IF($B$18="SCH 80",4,5))))^4.8655))*'Hidden Data'!$E$118)))," ")</f>
        <v>#N/A</v>
      </c>
      <c r="Q429" s="68" t="e">
        <f>IF($C429&lt;&gt;" ",IF($A$35="",0,(10.4394*((($C429*$D$35/100)^1.852)/(($B$59^1.852)*(VLOOKUP($B$35,'Hidden Data'!$A$4:$E$17,(IF($B$18="SCH 40",3,IF($B$18="SCH 80",4,5))))^4.8655))*'Hidden Data'!$E$119)))," ")</f>
        <v>#N/A</v>
      </c>
      <c r="R429" s="68" t="e">
        <f>IF($C429&lt;&gt;" ",IF($A$36="",0,(10.4394*((($C429*$D$36/100)^1.852)/(($B$59^1.852)*(VLOOKUP($B$36,'Hidden Data'!$A$4:$E$17,(IF($B$18="SCH 40",3,IF($B$18="SCH 80",4,5))))^4.8655))*'Hidden Data'!$E$120)))," ")</f>
        <v>#N/A</v>
      </c>
      <c r="S429" s="68" t="e">
        <f>IF($C429&lt;&gt;" ",IF($A$37="",0,(10.4394*((($C429*$D$37/100)^1.852)/(($B$59^1.852)*(VLOOKUP($B$37,'Hidden Data'!$A$4:$E$17,(IF($B$18="SCH 40",3,IF($B$18="SCH 80",4,5))))^4.8655))*'Hidden Data'!$E$121)))," ")</f>
        <v>#N/A</v>
      </c>
      <c r="T429" s="68" t="e">
        <f>IF($C429&lt;&gt;" ",IF($A$38="",0,(10.4394*((($C429*$D$38/100)^1.852)/(($B$59^1.852)*(VLOOKUP($B$38,'Hidden Data'!$A$4:$E$17,(IF($B$18="SCH 40",3,IF($B$18="SCH 80",4,5))))^4.8655))*'Hidden Data'!$E$122)))," ")</f>
        <v>#N/A</v>
      </c>
      <c r="U429" s="67" t="e">
        <f t="shared" si="357"/>
        <v>#N/A</v>
      </c>
      <c r="V429" s="175" t="e">
        <f t="shared" si="358"/>
        <v>#N/A</v>
      </c>
      <c r="W429" s="175" t="e">
        <f t="shared" si="359"/>
        <v>#N/A</v>
      </c>
      <c r="Z429" s="141" t="e">
        <f t="shared" si="360"/>
        <v>#N/A</v>
      </c>
      <c r="AA429" s="141" t="e">
        <f t="shared" si="361"/>
        <v>#N/A</v>
      </c>
      <c r="AB429" s="153" t="e">
        <f t="shared" si="362"/>
        <v>#N/A</v>
      </c>
      <c r="AC429" s="154" t="e">
        <f t="shared" si="363"/>
        <v>#N/A</v>
      </c>
      <c r="AD429" s="164" t="e">
        <f t="shared" si="364"/>
        <v>#N/A</v>
      </c>
      <c r="AE429" s="165" t="e">
        <f t="shared" si="365"/>
        <v>#N/A</v>
      </c>
      <c r="AF429" s="154" t="e">
        <f t="shared" si="366"/>
        <v>#N/A</v>
      </c>
      <c r="AG429" s="154" t="e">
        <f t="shared" si="367"/>
        <v>#N/A</v>
      </c>
      <c r="AH429" s="164" t="e">
        <f t="shared" si="368"/>
        <v>#N/A</v>
      </c>
      <c r="AI429" s="165" t="e">
        <f t="shared" si="369"/>
        <v>#N/A</v>
      </c>
      <c r="AJ429" s="154" t="e">
        <f t="shared" si="370"/>
        <v>#N/A</v>
      </c>
      <c r="AK429" s="154" t="e">
        <f t="shared" si="371"/>
        <v>#N/A</v>
      </c>
      <c r="AL429" s="164" t="e">
        <f t="shared" si="372"/>
        <v>#N/A</v>
      </c>
      <c r="AM429" s="165" t="e">
        <f t="shared" si="373"/>
        <v>#N/A</v>
      </c>
      <c r="AN429" s="154" t="e">
        <f t="shared" si="374"/>
        <v>#N/A</v>
      </c>
      <c r="AO429" s="155" t="e">
        <f t="shared" si="375"/>
        <v>#N/A</v>
      </c>
      <c r="AP429" s="153" t="e">
        <f t="shared" si="376"/>
        <v>#N/A</v>
      </c>
      <c r="AQ429" s="154" t="e">
        <f t="shared" si="377"/>
        <v>#N/A</v>
      </c>
      <c r="AR429" s="164" t="e">
        <f t="shared" si="378"/>
        <v>#N/A</v>
      </c>
      <c r="AS429" s="165" t="e">
        <f t="shared" si="379"/>
        <v>#N/A</v>
      </c>
      <c r="AT429" s="154" t="e">
        <f t="shared" si="380"/>
        <v>#N/A</v>
      </c>
      <c r="AU429" s="154" t="e">
        <f t="shared" si="381"/>
        <v>#N/A</v>
      </c>
      <c r="AV429" s="164" t="e">
        <f t="shared" si="382"/>
        <v>#N/A</v>
      </c>
      <c r="AW429" s="165" t="e">
        <f t="shared" si="383"/>
        <v>#N/A</v>
      </c>
      <c r="AX429" s="154" t="e">
        <f t="shared" si="384"/>
        <v>#N/A</v>
      </c>
      <c r="AY429" s="154" t="e">
        <f t="shared" si="385"/>
        <v>#N/A</v>
      </c>
      <c r="AZ429" s="164" t="e">
        <f t="shared" si="386"/>
        <v>#N/A</v>
      </c>
      <c r="BA429" s="165" t="e">
        <f t="shared" si="387"/>
        <v>#N/A</v>
      </c>
      <c r="BB429" s="154" t="e">
        <f t="shared" si="388"/>
        <v>#N/A</v>
      </c>
      <c r="BC429" s="155" t="e">
        <f t="shared" si="389"/>
        <v>#N/A</v>
      </c>
      <c r="BD429" s="153" t="e">
        <f t="shared" si="390"/>
        <v>#N/A</v>
      </c>
      <c r="BE429" s="154" t="e">
        <f t="shared" si="391"/>
        <v>#N/A</v>
      </c>
      <c r="BF429" s="164" t="e">
        <f t="shared" si="392"/>
        <v>#N/A</v>
      </c>
      <c r="BG429" s="165" t="e">
        <f t="shared" si="393"/>
        <v>#N/A</v>
      </c>
      <c r="BH429" s="154" t="e">
        <f t="shared" si="394"/>
        <v>#N/A</v>
      </c>
      <c r="BI429" s="154" t="e">
        <f t="shared" si="395"/>
        <v>#N/A</v>
      </c>
      <c r="BJ429" s="164" t="e">
        <f t="shared" si="396"/>
        <v>#N/A</v>
      </c>
      <c r="BK429" s="165" t="e">
        <f t="shared" si="397"/>
        <v>#N/A</v>
      </c>
      <c r="BL429" s="154" t="e">
        <f t="shared" si="398"/>
        <v>#N/A</v>
      </c>
      <c r="BM429" s="154" t="e">
        <f t="shared" si="399"/>
        <v>#N/A</v>
      </c>
      <c r="BN429" s="164" t="e">
        <f t="shared" si="400"/>
        <v>#N/A</v>
      </c>
      <c r="BO429" s="165" t="e">
        <f t="shared" si="401"/>
        <v>#N/A</v>
      </c>
      <c r="BP429" s="154" t="e">
        <f t="shared" si="402"/>
        <v>#N/A</v>
      </c>
      <c r="BQ429" s="155" t="e">
        <f t="shared" si="403"/>
        <v>#N/A</v>
      </c>
      <c r="BR429" s="153" t="e">
        <f t="shared" si="404"/>
        <v>#N/A</v>
      </c>
      <c r="BS429" s="154" t="e">
        <f t="shared" si="405"/>
        <v>#N/A</v>
      </c>
      <c r="BT429" s="164" t="e">
        <f t="shared" si="406"/>
        <v>#N/A</v>
      </c>
      <c r="BU429" s="165" t="e">
        <f t="shared" si="407"/>
        <v>#N/A</v>
      </c>
      <c r="BV429" s="154" t="e">
        <f t="shared" si="408"/>
        <v>#N/A</v>
      </c>
      <c r="BW429" s="154" t="e">
        <f t="shared" si="409"/>
        <v>#N/A</v>
      </c>
      <c r="BX429" s="164" t="e">
        <f t="shared" si="410"/>
        <v>#N/A</v>
      </c>
      <c r="BY429" s="165" t="e">
        <f t="shared" si="411"/>
        <v>#N/A</v>
      </c>
      <c r="BZ429" s="154" t="e">
        <f t="shared" si="412"/>
        <v>#N/A</v>
      </c>
      <c r="CA429" s="154" t="e">
        <f t="shared" si="413"/>
        <v>#N/A</v>
      </c>
      <c r="CB429" s="164" t="e">
        <f t="shared" si="414"/>
        <v>#N/A</v>
      </c>
      <c r="CC429" s="165" t="e">
        <f t="shared" si="415"/>
        <v>#N/A</v>
      </c>
      <c r="CD429" s="154" t="e">
        <f t="shared" si="416"/>
        <v>#N/A</v>
      </c>
      <c r="CE429" s="155" t="e">
        <f t="shared" si="417"/>
        <v>#N/A</v>
      </c>
    </row>
    <row r="430" spans="2:83" s="59" customFormat="1" hidden="1" x14ac:dyDescent="0.2">
      <c r="B430" s="59" t="e">
        <f t="shared" si="352"/>
        <v>#N/A</v>
      </c>
      <c r="C430" s="67" t="e">
        <f t="shared" si="350"/>
        <v>#N/A</v>
      </c>
      <c r="D430" s="67"/>
      <c r="E430" s="67" t="e">
        <f>IF(C430&lt;&gt;" ",$B$9, " ")</f>
        <v>#N/A</v>
      </c>
      <c r="F430" s="68" t="e">
        <f>IF(C430&lt;&gt;" ",((10.4394*(($C430^1.852)/(($B$59^1.852)*(VLOOKUP($B$17,'Hidden Data'!$A$4:$E$17,(IF($B$18="SCH 40",3,IF($B$18="SCH 80",4,5))))^4.8655))*$B$16))+IF($B$15&lt;2,0,(10.4394*((($C$19/100*$C430)^1.852)/(($B$59^1.852)*(VLOOKUP($B$20,'Hidden Data'!$A$4:$E$17,(IF($B$21="SCH 40",3,IF($B$21="SCH 80",4,5))))^4.8655))*$B$19)))+IF($B$15&lt;3,0,(10.4394*((($C$22/100*$C430)^1.852)/(($B$59^1.852)*(VLOOKUP($B$23,'Hidden Data'!$A$4:$E$17,(IF($B$24="SCH 40",3,IF($B$24="SCH 80",4,5))))^4.8655))*$B$22)))+K430+L430+M430+P430+Q430+R430+S430+T430)*(1+$B$42/100), " ")</f>
        <v>#N/A</v>
      </c>
      <c r="G430" s="68" t="e">
        <f t="shared" si="351"/>
        <v>#N/A</v>
      </c>
      <c r="H430" s="68"/>
      <c r="I430" s="68" t="e">
        <f t="shared" si="353"/>
        <v>#N/A</v>
      </c>
      <c r="J430" s="68" t="e">
        <f>IF(C430&lt;&gt;" ",IF($B$48="Spider Valve",($C430/448.83*(('Spider Valve Sizing'!$B$10^2*19.64*$B$60*SQRT($B$49))/'Spider Valve Sizing'!$B$25))^2/(2*$B$60^2*(PI()/4*('Spider Valve Sizing'!$B$10/12)^2)^2*32.2),0)," ")</f>
        <v>#N/A</v>
      </c>
      <c r="K430" s="68" t="e">
        <f>IF(C430&lt;&gt;" ",(IF($B$26="No",0,(10.4394*(((1/$B$27*$C430)^1.852)/(($B$59^1.852)*(VLOOKUP($B$29,'Hidden Data'!$A$4:$E$17,(IF($B$30="SCH 40",3,IF($B$30="SCH 80",4,5))))^4.8655))*($B$28/3)))))," ")</f>
        <v>#N/A</v>
      </c>
      <c r="L430" s="67" t="e">
        <f t="shared" si="354"/>
        <v>#N/A</v>
      </c>
      <c r="M430" s="67" t="e">
        <f t="shared" si="355"/>
        <v>#N/A</v>
      </c>
      <c r="N430" s="69">
        <f>IF($B$48="Low Pressure Pipe",(IF($C430&lt;&gt;" ",($B$50*$AC$564)," ")),IF($B$48="Spider Valve",(IF($C430&lt;&gt;" ",(($B$60*(PI()/4*'Spider Valve Sizing'!$B$10^2)/144*SQRT(2*32.2*$B$49))*448.83)/(('Spider Valve Sizing'!$B$10^2*19.64*$B$60*SQRT($B$49))/'Spider Valve Sizing'!$B$25)," ")),IF(AND(OR($B$48="Non-Pressurized",$B$48="force main")=TRUE,$C$49="yes"),$F$49,NA())))</f>
        <v>30</v>
      </c>
      <c r="O430" s="68" t="e">
        <f t="shared" si="356"/>
        <v>#N/A</v>
      </c>
      <c r="P430" s="68" t="e">
        <f>IF($C430&lt;&gt;" ",IF($A$34="",0,(10.4394*((($C430*$D$34/100)^1.852)/(($B$59^1.852)*(VLOOKUP($B$34,'Hidden Data'!$A$4:$E$17,(IF($B$18="SCH 40",3,IF($B$18="SCH 80",4,5))))^4.8655))*'Hidden Data'!$E$118)))," ")</f>
        <v>#N/A</v>
      </c>
      <c r="Q430" s="68" t="e">
        <f>IF($C430&lt;&gt;" ",IF($A$35="",0,(10.4394*((($C430*$D$35/100)^1.852)/(($B$59^1.852)*(VLOOKUP($B$35,'Hidden Data'!$A$4:$E$17,(IF($B$18="SCH 40",3,IF($B$18="SCH 80",4,5))))^4.8655))*'Hidden Data'!$E$119)))," ")</f>
        <v>#N/A</v>
      </c>
      <c r="R430" s="68" t="e">
        <f>IF($C430&lt;&gt;" ",IF($A$36="",0,(10.4394*((($C430*$D$36/100)^1.852)/(($B$59^1.852)*(VLOOKUP($B$36,'Hidden Data'!$A$4:$E$17,(IF($B$18="SCH 40",3,IF($B$18="SCH 80",4,5))))^4.8655))*'Hidden Data'!$E$120)))," ")</f>
        <v>#N/A</v>
      </c>
      <c r="S430" s="68" t="e">
        <f>IF($C430&lt;&gt;" ",IF($A$37="",0,(10.4394*((($C430*$D$37/100)^1.852)/(($B$59^1.852)*(VLOOKUP($B$37,'Hidden Data'!$A$4:$E$17,(IF($B$18="SCH 40",3,IF($B$18="SCH 80",4,5))))^4.8655))*'Hidden Data'!$E$121)))," ")</f>
        <v>#N/A</v>
      </c>
      <c r="T430" s="68" t="e">
        <f>IF($C430&lt;&gt;" ",IF($A$38="",0,(10.4394*((($C430*$D$38/100)^1.852)/(($B$59^1.852)*(VLOOKUP($B$38,'Hidden Data'!$A$4:$E$17,(IF($B$18="SCH 40",3,IF($B$18="SCH 80",4,5))))^4.8655))*'Hidden Data'!$E$122)))," ")</f>
        <v>#N/A</v>
      </c>
      <c r="U430" s="67" t="e">
        <f t="shared" si="357"/>
        <v>#N/A</v>
      </c>
      <c r="V430" s="175" t="e">
        <f t="shared" si="358"/>
        <v>#N/A</v>
      </c>
      <c r="W430" s="175" t="e">
        <f t="shared" si="359"/>
        <v>#N/A</v>
      </c>
      <c r="Z430" s="141" t="e">
        <f t="shared" si="360"/>
        <v>#N/A</v>
      </c>
      <c r="AA430" s="141" t="e">
        <f t="shared" si="361"/>
        <v>#N/A</v>
      </c>
      <c r="AB430" s="153" t="e">
        <f t="shared" si="362"/>
        <v>#N/A</v>
      </c>
      <c r="AC430" s="154" t="e">
        <f t="shared" si="363"/>
        <v>#N/A</v>
      </c>
      <c r="AD430" s="164" t="e">
        <f t="shared" si="364"/>
        <v>#N/A</v>
      </c>
      <c r="AE430" s="165" t="e">
        <f t="shared" si="365"/>
        <v>#N/A</v>
      </c>
      <c r="AF430" s="154" t="e">
        <f t="shared" si="366"/>
        <v>#N/A</v>
      </c>
      <c r="AG430" s="154" t="e">
        <f t="shared" si="367"/>
        <v>#N/A</v>
      </c>
      <c r="AH430" s="164" t="e">
        <f t="shared" si="368"/>
        <v>#N/A</v>
      </c>
      <c r="AI430" s="165" t="e">
        <f t="shared" si="369"/>
        <v>#N/A</v>
      </c>
      <c r="AJ430" s="154" t="e">
        <f t="shared" si="370"/>
        <v>#N/A</v>
      </c>
      <c r="AK430" s="154" t="e">
        <f t="shared" si="371"/>
        <v>#N/A</v>
      </c>
      <c r="AL430" s="164" t="e">
        <f t="shared" si="372"/>
        <v>#N/A</v>
      </c>
      <c r="AM430" s="165" t="e">
        <f t="shared" si="373"/>
        <v>#N/A</v>
      </c>
      <c r="AN430" s="154" t="e">
        <f t="shared" si="374"/>
        <v>#N/A</v>
      </c>
      <c r="AO430" s="155" t="e">
        <f t="shared" si="375"/>
        <v>#N/A</v>
      </c>
      <c r="AP430" s="153" t="e">
        <f t="shared" si="376"/>
        <v>#N/A</v>
      </c>
      <c r="AQ430" s="154" t="e">
        <f t="shared" si="377"/>
        <v>#N/A</v>
      </c>
      <c r="AR430" s="164" t="e">
        <f t="shared" si="378"/>
        <v>#N/A</v>
      </c>
      <c r="AS430" s="165" t="e">
        <f t="shared" si="379"/>
        <v>#N/A</v>
      </c>
      <c r="AT430" s="154" t="e">
        <f t="shared" si="380"/>
        <v>#N/A</v>
      </c>
      <c r="AU430" s="154" t="e">
        <f t="shared" si="381"/>
        <v>#N/A</v>
      </c>
      <c r="AV430" s="164" t="e">
        <f t="shared" si="382"/>
        <v>#N/A</v>
      </c>
      <c r="AW430" s="165" t="e">
        <f t="shared" si="383"/>
        <v>#N/A</v>
      </c>
      <c r="AX430" s="154" t="e">
        <f t="shared" si="384"/>
        <v>#N/A</v>
      </c>
      <c r="AY430" s="154" t="e">
        <f t="shared" si="385"/>
        <v>#N/A</v>
      </c>
      <c r="AZ430" s="164" t="e">
        <f t="shared" si="386"/>
        <v>#N/A</v>
      </c>
      <c r="BA430" s="165" t="e">
        <f t="shared" si="387"/>
        <v>#N/A</v>
      </c>
      <c r="BB430" s="154" t="e">
        <f t="shared" si="388"/>
        <v>#N/A</v>
      </c>
      <c r="BC430" s="155" t="e">
        <f t="shared" si="389"/>
        <v>#N/A</v>
      </c>
      <c r="BD430" s="153" t="e">
        <f t="shared" si="390"/>
        <v>#N/A</v>
      </c>
      <c r="BE430" s="154" t="e">
        <f t="shared" si="391"/>
        <v>#N/A</v>
      </c>
      <c r="BF430" s="164" t="e">
        <f t="shared" si="392"/>
        <v>#N/A</v>
      </c>
      <c r="BG430" s="165" t="e">
        <f t="shared" si="393"/>
        <v>#N/A</v>
      </c>
      <c r="BH430" s="154" t="e">
        <f t="shared" si="394"/>
        <v>#N/A</v>
      </c>
      <c r="BI430" s="154" t="e">
        <f t="shared" si="395"/>
        <v>#N/A</v>
      </c>
      <c r="BJ430" s="164" t="e">
        <f t="shared" si="396"/>
        <v>#N/A</v>
      </c>
      <c r="BK430" s="165" t="e">
        <f t="shared" si="397"/>
        <v>#N/A</v>
      </c>
      <c r="BL430" s="154" t="e">
        <f t="shared" si="398"/>
        <v>#N/A</v>
      </c>
      <c r="BM430" s="154" t="e">
        <f t="shared" si="399"/>
        <v>#N/A</v>
      </c>
      <c r="BN430" s="164" t="e">
        <f t="shared" si="400"/>
        <v>#N/A</v>
      </c>
      <c r="BO430" s="165" t="e">
        <f t="shared" si="401"/>
        <v>#N/A</v>
      </c>
      <c r="BP430" s="154" t="e">
        <f t="shared" si="402"/>
        <v>#N/A</v>
      </c>
      <c r="BQ430" s="155" t="e">
        <f t="shared" si="403"/>
        <v>#N/A</v>
      </c>
      <c r="BR430" s="153" t="e">
        <f t="shared" si="404"/>
        <v>#N/A</v>
      </c>
      <c r="BS430" s="154" t="e">
        <f t="shared" si="405"/>
        <v>#N/A</v>
      </c>
      <c r="BT430" s="164" t="e">
        <f t="shared" si="406"/>
        <v>#N/A</v>
      </c>
      <c r="BU430" s="165" t="e">
        <f t="shared" si="407"/>
        <v>#N/A</v>
      </c>
      <c r="BV430" s="154" t="e">
        <f t="shared" si="408"/>
        <v>#N/A</v>
      </c>
      <c r="BW430" s="154" t="e">
        <f t="shared" si="409"/>
        <v>#N/A</v>
      </c>
      <c r="BX430" s="164" t="e">
        <f t="shared" si="410"/>
        <v>#N/A</v>
      </c>
      <c r="BY430" s="165" t="e">
        <f t="shared" si="411"/>
        <v>#N/A</v>
      </c>
      <c r="BZ430" s="154" t="e">
        <f t="shared" si="412"/>
        <v>#N/A</v>
      </c>
      <c r="CA430" s="154" t="e">
        <f t="shared" si="413"/>
        <v>#N/A</v>
      </c>
      <c r="CB430" s="164" t="e">
        <f t="shared" si="414"/>
        <v>#N/A</v>
      </c>
      <c r="CC430" s="165" t="e">
        <f t="shared" si="415"/>
        <v>#N/A</v>
      </c>
      <c r="CD430" s="154" t="e">
        <f t="shared" si="416"/>
        <v>#N/A</v>
      </c>
      <c r="CE430" s="155" t="e">
        <f t="shared" si="417"/>
        <v>#N/A</v>
      </c>
    </row>
    <row r="431" spans="2:83" s="59" customFormat="1" hidden="1" x14ac:dyDescent="0.2">
      <c r="B431" s="59" t="e">
        <f t="shared" si="352"/>
        <v>#N/A</v>
      </c>
      <c r="C431" s="67" t="e">
        <f t="shared" si="350"/>
        <v>#N/A</v>
      </c>
      <c r="D431" s="67"/>
      <c r="E431" s="67" t="e">
        <f>IF(C431&lt;&gt;" ",$B$9, " ")</f>
        <v>#N/A</v>
      </c>
      <c r="F431" s="68" t="e">
        <f>IF(C431&lt;&gt;" ",((10.4394*(($C431^1.852)/(($B$59^1.852)*(VLOOKUP($B$17,'Hidden Data'!$A$4:$E$17,(IF($B$18="SCH 40",3,IF($B$18="SCH 80",4,5))))^4.8655))*$B$16))+IF($B$15&lt;2,0,(10.4394*((($C$19/100*$C431)^1.852)/(($B$59^1.852)*(VLOOKUP($B$20,'Hidden Data'!$A$4:$E$17,(IF($B$21="SCH 40",3,IF($B$21="SCH 80",4,5))))^4.8655))*$B$19)))+IF($B$15&lt;3,0,(10.4394*((($C$22/100*$C431)^1.852)/(($B$59^1.852)*(VLOOKUP($B$23,'Hidden Data'!$A$4:$E$17,(IF($B$24="SCH 40",3,IF($B$24="SCH 80",4,5))))^4.8655))*$B$22)))+K431+L431+M431+P431+Q431+R431+S431+T431)*(1+$B$42/100), " ")</f>
        <v>#N/A</v>
      </c>
      <c r="G431" s="68" t="e">
        <f t="shared" si="351"/>
        <v>#N/A</v>
      </c>
      <c r="H431" s="68"/>
      <c r="I431" s="68" t="e">
        <f t="shared" si="353"/>
        <v>#N/A</v>
      </c>
      <c r="J431" s="68" t="e">
        <f>IF(C431&lt;&gt;" ",IF($B$48="Spider Valve",($C431/448.83*(('Spider Valve Sizing'!$B$10^2*19.64*$B$60*SQRT($B$49))/'Spider Valve Sizing'!$B$25))^2/(2*$B$60^2*(PI()/4*('Spider Valve Sizing'!$B$10/12)^2)^2*32.2),0)," ")</f>
        <v>#N/A</v>
      </c>
      <c r="K431" s="68" t="e">
        <f>IF(C431&lt;&gt;" ",(IF($B$26="No",0,(10.4394*(((1/$B$27*$C431)^1.852)/(($B$59^1.852)*(VLOOKUP($B$29,'Hidden Data'!$A$4:$E$17,(IF($B$30="SCH 40",3,IF($B$30="SCH 80",4,5))))^4.8655))*($B$28/3)))))," ")</f>
        <v>#N/A</v>
      </c>
      <c r="L431" s="67" t="e">
        <f t="shared" si="354"/>
        <v>#N/A</v>
      </c>
      <c r="M431" s="67" t="e">
        <f t="shared" si="355"/>
        <v>#N/A</v>
      </c>
      <c r="N431" s="69">
        <f>IF($B$48="Low Pressure Pipe",(IF($C431&lt;&gt;" ",($B$50*$AC$564)," ")),IF($B$48="Spider Valve",(IF($C431&lt;&gt;" ",(($B$60*(PI()/4*'Spider Valve Sizing'!$B$10^2)/144*SQRT(2*32.2*$B$49))*448.83)/(('Spider Valve Sizing'!$B$10^2*19.64*$B$60*SQRT($B$49))/'Spider Valve Sizing'!$B$25)," ")),IF(AND(OR($B$48="Non-Pressurized",$B$48="force main")=TRUE,$C$49="yes"),$F$49,NA())))</f>
        <v>30</v>
      </c>
      <c r="O431" s="68" t="e">
        <f t="shared" si="356"/>
        <v>#N/A</v>
      </c>
      <c r="P431" s="68" t="e">
        <f>IF($C431&lt;&gt;" ",IF($A$34="",0,(10.4394*((($C431*$D$34/100)^1.852)/(($B$59^1.852)*(VLOOKUP($B$34,'Hidden Data'!$A$4:$E$17,(IF($B$18="SCH 40",3,IF($B$18="SCH 80",4,5))))^4.8655))*'Hidden Data'!$E$118)))," ")</f>
        <v>#N/A</v>
      </c>
      <c r="Q431" s="68" t="e">
        <f>IF($C431&lt;&gt;" ",IF($A$35="",0,(10.4394*((($C431*$D$35/100)^1.852)/(($B$59^1.852)*(VLOOKUP($B$35,'Hidden Data'!$A$4:$E$17,(IF($B$18="SCH 40",3,IF($B$18="SCH 80",4,5))))^4.8655))*'Hidden Data'!$E$119)))," ")</f>
        <v>#N/A</v>
      </c>
      <c r="R431" s="68" t="e">
        <f>IF($C431&lt;&gt;" ",IF($A$36="",0,(10.4394*((($C431*$D$36/100)^1.852)/(($B$59^1.852)*(VLOOKUP($B$36,'Hidden Data'!$A$4:$E$17,(IF($B$18="SCH 40",3,IF($B$18="SCH 80",4,5))))^4.8655))*'Hidden Data'!$E$120)))," ")</f>
        <v>#N/A</v>
      </c>
      <c r="S431" s="68" t="e">
        <f>IF($C431&lt;&gt;" ",IF($A$37="",0,(10.4394*((($C431*$D$37/100)^1.852)/(($B$59^1.852)*(VLOOKUP($B$37,'Hidden Data'!$A$4:$E$17,(IF($B$18="SCH 40",3,IF($B$18="SCH 80",4,5))))^4.8655))*'Hidden Data'!$E$121)))," ")</f>
        <v>#N/A</v>
      </c>
      <c r="T431" s="68" t="e">
        <f>IF($C431&lt;&gt;" ",IF($A$38="",0,(10.4394*((($C431*$D$38/100)^1.852)/(($B$59^1.852)*(VLOOKUP($B$38,'Hidden Data'!$A$4:$E$17,(IF($B$18="SCH 40",3,IF($B$18="SCH 80",4,5))))^4.8655))*'Hidden Data'!$E$122)))," ")</f>
        <v>#N/A</v>
      </c>
      <c r="U431" s="67" t="e">
        <f t="shared" si="357"/>
        <v>#N/A</v>
      </c>
      <c r="V431" s="175" t="e">
        <f t="shared" si="358"/>
        <v>#N/A</v>
      </c>
      <c r="W431" s="175" t="e">
        <f t="shared" si="359"/>
        <v>#N/A</v>
      </c>
      <c r="Z431" s="141" t="e">
        <f t="shared" si="360"/>
        <v>#N/A</v>
      </c>
      <c r="AA431" s="141" t="e">
        <f t="shared" si="361"/>
        <v>#N/A</v>
      </c>
      <c r="AB431" s="153" t="e">
        <f t="shared" si="362"/>
        <v>#N/A</v>
      </c>
      <c r="AC431" s="154" t="e">
        <f t="shared" si="363"/>
        <v>#N/A</v>
      </c>
      <c r="AD431" s="164" t="e">
        <f t="shared" si="364"/>
        <v>#N/A</v>
      </c>
      <c r="AE431" s="165" t="e">
        <f t="shared" si="365"/>
        <v>#N/A</v>
      </c>
      <c r="AF431" s="154" t="e">
        <f t="shared" si="366"/>
        <v>#N/A</v>
      </c>
      <c r="AG431" s="154" t="e">
        <f t="shared" si="367"/>
        <v>#N/A</v>
      </c>
      <c r="AH431" s="164" t="e">
        <f t="shared" si="368"/>
        <v>#N/A</v>
      </c>
      <c r="AI431" s="165" t="e">
        <f t="shared" si="369"/>
        <v>#N/A</v>
      </c>
      <c r="AJ431" s="154" t="e">
        <f t="shared" si="370"/>
        <v>#N/A</v>
      </c>
      <c r="AK431" s="154" t="e">
        <f t="shared" si="371"/>
        <v>#N/A</v>
      </c>
      <c r="AL431" s="164" t="e">
        <f t="shared" si="372"/>
        <v>#N/A</v>
      </c>
      <c r="AM431" s="165" t="e">
        <f t="shared" si="373"/>
        <v>#N/A</v>
      </c>
      <c r="AN431" s="154" t="e">
        <f t="shared" si="374"/>
        <v>#N/A</v>
      </c>
      <c r="AO431" s="155" t="e">
        <f t="shared" si="375"/>
        <v>#N/A</v>
      </c>
      <c r="AP431" s="153" t="e">
        <f t="shared" si="376"/>
        <v>#N/A</v>
      </c>
      <c r="AQ431" s="154" t="e">
        <f t="shared" si="377"/>
        <v>#N/A</v>
      </c>
      <c r="AR431" s="164" t="e">
        <f t="shared" si="378"/>
        <v>#N/A</v>
      </c>
      <c r="AS431" s="165" t="e">
        <f t="shared" si="379"/>
        <v>#N/A</v>
      </c>
      <c r="AT431" s="154" t="e">
        <f t="shared" si="380"/>
        <v>#N/A</v>
      </c>
      <c r="AU431" s="154" t="e">
        <f t="shared" si="381"/>
        <v>#N/A</v>
      </c>
      <c r="AV431" s="164" t="e">
        <f t="shared" si="382"/>
        <v>#N/A</v>
      </c>
      <c r="AW431" s="165" t="e">
        <f t="shared" si="383"/>
        <v>#N/A</v>
      </c>
      <c r="AX431" s="154" t="e">
        <f t="shared" si="384"/>
        <v>#N/A</v>
      </c>
      <c r="AY431" s="154" t="e">
        <f t="shared" si="385"/>
        <v>#N/A</v>
      </c>
      <c r="AZ431" s="164" t="e">
        <f t="shared" si="386"/>
        <v>#N/A</v>
      </c>
      <c r="BA431" s="165" t="e">
        <f t="shared" si="387"/>
        <v>#N/A</v>
      </c>
      <c r="BB431" s="154" t="e">
        <f t="shared" si="388"/>
        <v>#N/A</v>
      </c>
      <c r="BC431" s="155" t="e">
        <f t="shared" si="389"/>
        <v>#N/A</v>
      </c>
      <c r="BD431" s="153" t="e">
        <f t="shared" si="390"/>
        <v>#N/A</v>
      </c>
      <c r="BE431" s="154" t="e">
        <f t="shared" si="391"/>
        <v>#N/A</v>
      </c>
      <c r="BF431" s="164" t="e">
        <f t="shared" si="392"/>
        <v>#N/A</v>
      </c>
      <c r="BG431" s="165" t="e">
        <f t="shared" si="393"/>
        <v>#N/A</v>
      </c>
      <c r="BH431" s="154" t="e">
        <f t="shared" si="394"/>
        <v>#N/A</v>
      </c>
      <c r="BI431" s="154" t="e">
        <f t="shared" si="395"/>
        <v>#N/A</v>
      </c>
      <c r="BJ431" s="164" t="e">
        <f t="shared" si="396"/>
        <v>#N/A</v>
      </c>
      <c r="BK431" s="165" t="e">
        <f t="shared" si="397"/>
        <v>#N/A</v>
      </c>
      <c r="BL431" s="154" t="e">
        <f t="shared" si="398"/>
        <v>#N/A</v>
      </c>
      <c r="BM431" s="154" t="e">
        <f t="shared" si="399"/>
        <v>#N/A</v>
      </c>
      <c r="BN431" s="164" t="e">
        <f t="shared" si="400"/>
        <v>#N/A</v>
      </c>
      <c r="BO431" s="165" t="e">
        <f t="shared" si="401"/>
        <v>#N/A</v>
      </c>
      <c r="BP431" s="154" t="e">
        <f t="shared" si="402"/>
        <v>#N/A</v>
      </c>
      <c r="BQ431" s="155" t="e">
        <f t="shared" si="403"/>
        <v>#N/A</v>
      </c>
      <c r="BR431" s="153" t="e">
        <f t="shared" si="404"/>
        <v>#N/A</v>
      </c>
      <c r="BS431" s="154" t="e">
        <f t="shared" si="405"/>
        <v>#N/A</v>
      </c>
      <c r="BT431" s="164" t="e">
        <f t="shared" si="406"/>
        <v>#N/A</v>
      </c>
      <c r="BU431" s="165" t="e">
        <f t="shared" si="407"/>
        <v>#N/A</v>
      </c>
      <c r="BV431" s="154" t="e">
        <f t="shared" si="408"/>
        <v>#N/A</v>
      </c>
      <c r="BW431" s="154" t="e">
        <f t="shared" si="409"/>
        <v>#N/A</v>
      </c>
      <c r="BX431" s="164" t="e">
        <f t="shared" si="410"/>
        <v>#N/A</v>
      </c>
      <c r="BY431" s="165" t="e">
        <f t="shared" si="411"/>
        <v>#N/A</v>
      </c>
      <c r="BZ431" s="154" t="e">
        <f t="shared" si="412"/>
        <v>#N/A</v>
      </c>
      <c r="CA431" s="154" t="e">
        <f t="shared" si="413"/>
        <v>#N/A</v>
      </c>
      <c r="CB431" s="164" t="e">
        <f t="shared" si="414"/>
        <v>#N/A</v>
      </c>
      <c r="CC431" s="165" t="e">
        <f t="shared" si="415"/>
        <v>#N/A</v>
      </c>
      <c r="CD431" s="154" t="e">
        <f t="shared" si="416"/>
        <v>#N/A</v>
      </c>
      <c r="CE431" s="155" t="e">
        <f t="shared" si="417"/>
        <v>#N/A</v>
      </c>
    </row>
    <row r="432" spans="2:83" s="59" customFormat="1" hidden="1" x14ac:dyDescent="0.2">
      <c r="B432" s="59" t="e">
        <f t="shared" si="352"/>
        <v>#N/A</v>
      </c>
      <c r="C432" s="67" t="e">
        <f t="shared" si="350"/>
        <v>#N/A</v>
      </c>
      <c r="D432" s="67"/>
      <c r="E432" s="67" t="e">
        <f>IF(C432&lt;&gt;" ",$B$9, " ")</f>
        <v>#N/A</v>
      </c>
      <c r="F432" s="68" t="e">
        <f>IF(C432&lt;&gt;" ",((10.4394*(($C432^1.852)/(($B$59^1.852)*(VLOOKUP($B$17,'Hidden Data'!$A$4:$E$17,(IF($B$18="SCH 40",3,IF($B$18="SCH 80",4,5))))^4.8655))*$B$16))+IF($B$15&lt;2,0,(10.4394*((($C$19/100*$C432)^1.852)/(($B$59^1.852)*(VLOOKUP($B$20,'Hidden Data'!$A$4:$E$17,(IF($B$21="SCH 40",3,IF($B$21="SCH 80",4,5))))^4.8655))*$B$19)))+IF($B$15&lt;3,0,(10.4394*((($C$22/100*$C432)^1.852)/(($B$59^1.852)*(VLOOKUP($B$23,'Hidden Data'!$A$4:$E$17,(IF($B$24="SCH 40",3,IF($B$24="SCH 80",4,5))))^4.8655))*$B$22)))+K432+L432+M432+P432+Q432+R432+S432+T432)*(1+$B$42/100), " ")</f>
        <v>#N/A</v>
      </c>
      <c r="G432" s="68" t="e">
        <f t="shared" si="351"/>
        <v>#N/A</v>
      </c>
      <c r="H432" s="68"/>
      <c r="I432" s="68" t="e">
        <f t="shared" si="353"/>
        <v>#N/A</v>
      </c>
      <c r="J432" s="68" t="e">
        <f>IF(C432&lt;&gt;" ",IF($B$48="Spider Valve",($C432/448.83*(('Spider Valve Sizing'!$B$10^2*19.64*$B$60*SQRT($B$49))/'Spider Valve Sizing'!$B$25))^2/(2*$B$60^2*(PI()/4*('Spider Valve Sizing'!$B$10/12)^2)^2*32.2),0)," ")</f>
        <v>#N/A</v>
      </c>
      <c r="K432" s="68" t="e">
        <f>IF(C432&lt;&gt;" ",(IF($B$26="No",0,(10.4394*(((1/$B$27*$C432)^1.852)/(($B$59^1.852)*(VLOOKUP($B$29,'Hidden Data'!$A$4:$E$17,(IF($B$30="SCH 40",3,IF($B$30="SCH 80",4,5))))^4.8655))*($B$28/3)))))," ")</f>
        <v>#N/A</v>
      </c>
      <c r="L432" s="67" t="e">
        <f t="shared" si="354"/>
        <v>#N/A</v>
      </c>
      <c r="M432" s="67" t="e">
        <f t="shared" si="355"/>
        <v>#N/A</v>
      </c>
      <c r="N432" s="69">
        <f>IF($B$48="Low Pressure Pipe",(IF($C432&lt;&gt;" ",($B$50*$AC$564)," ")),IF($B$48="Spider Valve",(IF($C432&lt;&gt;" ",(($B$60*(PI()/4*'Spider Valve Sizing'!$B$10^2)/144*SQRT(2*32.2*$B$49))*448.83)/(('Spider Valve Sizing'!$B$10^2*19.64*$B$60*SQRT($B$49))/'Spider Valve Sizing'!$B$25)," ")),IF(AND(OR($B$48="Non-Pressurized",$B$48="force main")=TRUE,$C$49="yes"),$F$49,NA())))</f>
        <v>30</v>
      </c>
      <c r="O432" s="68" t="e">
        <f t="shared" si="356"/>
        <v>#N/A</v>
      </c>
      <c r="P432" s="68" t="e">
        <f>IF($C432&lt;&gt;" ",IF($A$34="",0,(10.4394*((($C432*$D$34/100)^1.852)/(($B$59^1.852)*(VLOOKUP($B$34,'Hidden Data'!$A$4:$E$17,(IF($B$18="SCH 40",3,IF($B$18="SCH 80",4,5))))^4.8655))*'Hidden Data'!$E$118)))," ")</f>
        <v>#N/A</v>
      </c>
      <c r="Q432" s="68" t="e">
        <f>IF($C432&lt;&gt;" ",IF($A$35="",0,(10.4394*((($C432*$D$35/100)^1.852)/(($B$59^1.852)*(VLOOKUP($B$35,'Hidden Data'!$A$4:$E$17,(IF($B$18="SCH 40",3,IF($B$18="SCH 80",4,5))))^4.8655))*'Hidden Data'!$E$119)))," ")</f>
        <v>#N/A</v>
      </c>
      <c r="R432" s="68" t="e">
        <f>IF($C432&lt;&gt;" ",IF($A$36="",0,(10.4394*((($C432*$D$36/100)^1.852)/(($B$59^1.852)*(VLOOKUP($B$36,'Hidden Data'!$A$4:$E$17,(IF($B$18="SCH 40",3,IF($B$18="SCH 80",4,5))))^4.8655))*'Hidden Data'!$E$120)))," ")</f>
        <v>#N/A</v>
      </c>
      <c r="S432" s="68" t="e">
        <f>IF($C432&lt;&gt;" ",IF($A$37="",0,(10.4394*((($C432*$D$37/100)^1.852)/(($B$59^1.852)*(VLOOKUP($B$37,'Hidden Data'!$A$4:$E$17,(IF($B$18="SCH 40",3,IF($B$18="SCH 80",4,5))))^4.8655))*'Hidden Data'!$E$121)))," ")</f>
        <v>#N/A</v>
      </c>
      <c r="T432" s="68" t="e">
        <f>IF($C432&lt;&gt;" ",IF($A$38="",0,(10.4394*((($C432*$D$38/100)^1.852)/(($B$59^1.852)*(VLOOKUP($B$38,'Hidden Data'!$A$4:$E$17,(IF($B$18="SCH 40",3,IF($B$18="SCH 80",4,5))))^4.8655))*'Hidden Data'!$E$122)))," ")</f>
        <v>#N/A</v>
      </c>
      <c r="U432" s="67" t="e">
        <f t="shared" si="357"/>
        <v>#N/A</v>
      </c>
      <c r="V432" s="175" t="e">
        <f t="shared" si="358"/>
        <v>#N/A</v>
      </c>
      <c r="W432" s="175" t="e">
        <f t="shared" si="359"/>
        <v>#N/A</v>
      </c>
      <c r="Z432" s="141" t="e">
        <f t="shared" si="360"/>
        <v>#N/A</v>
      </c>
      <c r="AA432" s="141" t="e">
        <f t="shared" si="361"/>
        <v>#N/A</v>
      </c>
      <c r="AB432" s="153" t="e">
        <f t="shared" si="362"/>
        <v>#N/A</v>
      </c>
      <c r="AC432" s="154" t="e">
        <f t="shared" si="363"/>
        <v>#N/A</v>
      </c>
      <c r="AD432" s="164" t="e">
        <f t="shared" si="364"/>
        <v>#N/A</v>
      </c>
      <c r="AE432" s="165" t="e">
        <f t="shared" si="365"/>
        <v>#N/A</v>
      </c>
      <c r="AF432" s="154" t="e">
        <f t="shared" si="366"/>
        <v>#N/A</v>
      </c>
      <c r="AG432" s="154" t="e">
        <f t="shared" si="367"/>
        <v>#N/A</v>
      </c>
      <c r="AH432" s="164" t="e">
        <f t="shared" si="368"/>
        <v>#N/A</v>
      </c>
      <c r="AI432" s="165" t="e">
        <f t="shared" si="369"/>
        <v>#N/A</v>
      </c>
      <c r="AJ432" s="154" t="e">
        <f t="shared" si="370"/>
        <v>#N/A</v>
      </c>
      <c r="AK432" s="154" t="e">
        <f t="shared" si="371"/>
        <v>#N/A</v>
      </c>
      <c r="AL432" s="164" t="e">
        <f t="shared" si="372"/>
        <v>#N/A</v>
      </c>
      <c r="AM432" s="165" t="e">
        <f t="shared" si="373"/>
        <v>#N/A</v>
      </c>
      <c r="AN432" s="154" t="e">
        <f t="shared" si="374"/>
        <v>#N/A</v>
      </c>
      <c r="AO432" s="155" t="e">
        <f t="shared" si="375"/>
        <v>#N/A</v>
      </c>
      <c r="AP432" s="153" t="e">
        <f t="shared" si="376"/>
        <v>#N/A</v>
      </c>
      <c r="AQ432" s="154" t="e">
        <f t="shared" si="377"/>
        <v>#N/A</v>
      </c>
      <c r="AR432" s="164" t="e">
        <f t="shared" si="378"/>
        <v>#N/A</v>
      </c>
      <c r="AS432" s="165" t="e">
        <f t="shared" si="379"/>
        <v>#N/A</v>
      </c>
      <c r="AT432" s="154" t="e">
        <f t="shared" si="380"/>
        <v>#N/A</v>
      </c>
      <c r="AU432" s="154" t="e">
        <f t="shared" si="381"/>
        <v>#N/A</v>
      </c>
      <c r="AV432" s="164" t="e">
        <f t="shared" si="382"/>
        <v>#N/A</v>
      </c>
      <c r="AW432" s="165" t="e">
        <f t="shared" si="383"/>
        <v>#N/A</v>
      </c>
      <c r="AX432" s="154" t="e">
        <f t="shared" si="384"/>
        <v>#N/A</v>
      </c>
      <c r="AY432" s="154" t="e">
        <f t="shared" si="385"/>
        <v>#N/A</v>
      </c>
      <c r="AZ432" s="164" t="e">
        <f t="shared" si="386"/>
        <v>#N/A</v>
      </c>
      <c r="BA432" s="165" t="e">
        <f t="shared" si="387"/>
        <v>#N/A</v>
      </c>
      <c r="BB432" s="154" t="e">
        <f t="shared" si="388"/>
        <v>#N/A</v>
      </c>
      <c r="BC432" s="155" t="e">
        <f t="shared" si="389"/>
        <v>#N/A</v>
      </c>
      <c r="BD432" s="153" t="e">
        <f t="shared" si="390"/>
        <v>#N/A</v>
      </c>
      <c r="BE432" s="154" t="e">
        <f t="shared" si="391"/>
        <v>#N/A</v>
      </c>
      <c r="BF432" s="164" t="e">
        <f t="shared" si="392"/>
        <v>#N/A</v>
      </c>
      <c r="BG432" s="165" t="e">
        <f t="shared" si="393"/>
        <v>#N/A</v>
      </c>
      <c r="BH432" s="154" t="e">
        <f t="shared" si="394"/>
        <v>#N/A</v>
      </c>
      <c r="BI432" s="154" t="e">
        <f t="shared" si="395"/>
        <v>#N/A</v>
      </c>
      <c r="BJ432" s="164" t="e">
        <f t="shared" si="396"/>
        <v>#N/A</v>
      </c>
      <c r="BK432" s="165" t="e">
        <f t="shared" si="397"/>
        <v>#N/A</v>
      </c>
      <c r="BL432" s="154" t="e">
        <f t="shared" si="398"/>
        <v>#N/A</v>
      </c>
      <c r="BM432" s="154" t="e">
        <f t="shared" si="399"/>
        <v>#N/A</v>
      </c>
      <c r="BN432" s="164" t="e">
        <f t="shared" si="400"/>
        <v>#N/A</v>
      </c>
      <c r="BO432" s="165" t="e">
        <f t="shared" si="401"/>
        <v>#N/A</v>
      </c>
      <c r="BP432" s="154" t="e">
        <f t="shared" si="402"/>
        <v>#N/A</v>
      </c>
      <c r="BQ432" s="155" t="e">
        <f t="shared" si="403"/>
        <v>#N/A</v>
      </c>
      <c r="BR432" s="153" t="e">
        <f t="shared" si="404"/>
        <v>#N/A</v>
      </c>
      <c r="BS432" s="154" t="e">
        <f t="shared" si="405"/>
        <v>#N/A</v>
      </c>
      <c r="BT432" s="164" t="e">
        <f t="shared" si="406"/>
        <v>#N/A</v>
      </c>
      <c r="BU432" s="165" t="e">
        <f t="shared" si="407"/>
        <v>#N/A</v>
      </c>
      <c r="BV432" s="154" t="e">
        <f t="shared" si="408"/>
        <v>#N/A</v>
      </c>
      <c r="BW432" s="154" t="e">
        <f t="shared" si="409"/>
        <v>#N/A</v>
      </c>
      <c r="BX432" s="164" t="e">
        <f t="shared" si="410"/>
        <v>#N/A</v>
      </c>
      <c r="BY432" s="165" t="e">
        <f t="shared" si="411"/>
        <v>#N/A</v>
      </c>
      <c r="BZ432" s="154" t="e">
        <f t="shared" si="412"/>
        <v>#N/A</v>
      </c>
      <c r="CA432" s="154" t="e">
        <f t="shared" si="413"/>
        <v>#N/A</v>
      </c>
      <c r="CB432" s="164" t="e">
        <f t="shared" si="414"/>
        <v>#N/A</v>
      </c>
      <c r="CC432" s="165" t="e">
        <f t="shared" si="415"/>
        <v>#N/A</v>
      </c>
      <c r="CD432" s="154" t="e">
        <f t="shared" si="416"/>
        <v>#N/A</v>
      </c>
      <c r="CE432" s="155" t="e">
        <f t="shared" si="417"/>
        <v>#N/A</v>
      </c>
    </row>
    <row r="433" spans="2:83" s="59" customFormat="1" hidden="1" x14ac:dyDescent="0.2">
      <c r="B433" s="59" t="e">
        <f t="shared" si="352"/>
        <v>#N/A</v>
      </c>
      <c r="C433" s="67" t="e">
        <f t="shared" si="350"/>
        <v>#N/A</v>
      </c>
      <c r="D433" s="67"/>
      <c r="E433" s="67" t="e">
        <f>IF(C433&lt;&gt;" ",$B$9, " ")</f>
        <v>#N/A</v>
      </c>
      <c r="F433" s="68" t="e">
        <f>IF(C433&lt;&gt;" ",((10.4394*(($C433^1.852)/(($B$59^1.852)*(VLOOKUP($B$17,'Hidden Data'!$A$4:$E$17,(IF($B$18="SCH 40",3,IF($B$18="SCH 80",4,5))))^4.8655))*$B$16))+IF($B$15&lt;2,0,(10.4394*((($C$19/100*$C433)^1.852)/(($B$59^1.852)*(VLOOKUP($B$20,'Hidden Data'!$A$4:$E$17,(IF($B$21="SCH 40",3,IF($B$21="SCH 80",4,5))))^4.8655))*$B$19)))+IF($B$15&lt;3,0,(10.4394*((($C$22/100*$C433)^1.852)/(($B$59^1.852)*(VLOOKUP($B$23,'Hidden Data'!$A$4:$E$17,(IF($B$24="SCH 40",3,IF($B$24="SCH 80",4,5))))^4.8655))*$B$22)))+K433+L433+M433+P433+Q433+R433+S433+T433)*(1+$B$42/100), " ")</f>
        <v>#N/A</v>
      </c>
      <c r="G433" s="68" t="e">
        <f t="shared" si="351"/>
        <v>#N/A</v>
      </c>
      <c r="H433" s="68"/>
      <c r="I433" s="68" t="e">
        <f t="shared" si="353"/>
        <v>#N/A</v>
      </c>
      <c r="J433" s="68" t="e">
        <f>IF(C433&lt;&gt;" ",IF($B$48="Spider Valve",($C433/448.83*(('Spider Valve Sizing'!$B$10^2*19.64*$B$60*SQRT($B$49))/'Spider Valve Sizing'!$B$25))^2/(2*$B$60^2*(PI()/4*('Spider Valve Sizing'!$B$10/12)^2)^2*32.2),0)," ")</f>
        <v>#N/A</v>
      </c>
      <c r="K433" s="68" t="e">
        <f>IF(C433&lt;&gt;" ",(IF($B$26="No",0,(10.4394*(((1/$B$27*$C433)^1.852)/(($B$59^1.852)*(VLOOKUP($B$29,'Hidden Data'!$A$4:$E$17,(IF($B$30="SCH 40",3,IF($B$30="SCH 80",4,5))))^4.8655))*($B$28/3)))))," ")</f>
        <v>#N/A</v>
      </c>
      <c r="L433" s="67" t="e">
        <f t="shared" si="354"/>
        <v>#N/A</v>
      </c>
      <c r="M433" s="67" t="e">
        <f t="shared" si="355"/>
        <v>#N/A</v>
      </c>
      <c r="N433" s="69">
        <f>IF($B$48="Low Pressure Pipe",(IF($C433&lt;&gt;" ",($B$50*$AC$564)," ")),IF($B$48="Spider Valve",(IF($C433&lt;&gt;" ",(($B$60*(PI()/4*'Spider Valve Sizing'!$B$10^2)/144*SQRT(2*32.2*$B$49))*448.83)/(('Spider Valve Sizing'!$B$10^2*19.64*$B$60*SQRT($B$49))/'Spider Valve Sizing'!$B$25)," ")),IF(AND(OR($B$48="Non-Pressurized",$B$48="force main")=TRUE,$C$49="yes"),$F$49,NA())))</f>
        <v>30</v>
      </c>
      <c r="O433" s="68" t="e">
        <f t="shared" si="356"/>
        <v>#N/A</v>
      </c>
      <c r="P433" s="68" t="e">
        <f>IF($C433&lt;&gt;" ",IF($A$34="",0,(10.4394*((($C433*$D$34/100)^1.852)/(($B$59^1.852)*(VLOOKUP($B$34,'Hidden Data'!$A$4:$E$17,(IF($B$18="SCH 40",3,IF($B$18="SCH 80",4,5))))^4.8655))*'Hidden Data'!$E$118)))," ")</f>
        <v>#N/A</v>
      </c>
      <c r="Q433" s="68" t="e">
        <f>IF($C433&lt;&gt;" ",IF($A$35="",0,(10.4394*((($C433*$D$35/100)^1.852)/(($B$59^1.852)*(VLOOKUP($B$35,'Hidden Data'!$A$4:$E$17,(IF($B$18="SCH 40",3,IF($B$18="SCH 80",4,5))))^4.8655))*'Hidden Data'!$E$119)))," ")</f>
        <v>#N/A</v>
      </c>
      <c r="R433" s="68" t="e">
        <f>IF($C433&lt;&gt;" ",IF($A$36="",0,(10.4394*((($C433*$D$36/100)^1.852)/(($B$59^1.852)*(VLOOKUP($B$36,'Hidden Data'!$A$4:$E$17,(IF($B$18="SCH 40",3,IF($B$18="SCH 80",4,5))))^4.8655))*'Hidden Data'!$E$120)))," ")</f>
        <v>#N/A</v>
      </c>
      <c r="S433" s="68" t="e">
        <f>IF($C433&lt;&gt;" ",IF($A$37="",0,(10.4394*((($C433*$D$37/100)^1.852)/(($B$59^1.852)*(VLOOKUP($B$37,'Hidden Data'!$A$4:$E$17,(IF($B$18="SCH 40",3,IF($B$18="SCH 80",4,5))))^4.8655))*'Hidden Data'!$E$121)))," ")</f>
        <v>#N/A</v>
      </c>
      <c r="T433" s="68" t="e">
        <f>IF($C433&lt;&gt;" ",IF($A$38="",0,(10.4394*((($C433*$D$38/100)^1.852)/(($B$59^1.852)*(VLOOKUP($B$38,'Hidden Data'!$A$4:$E$17,(IF($B$18="SCH 40",3,IF($B$18="SCH 80",4,5))))^4.8655))*'Hidden Data'!$E$122)))," ")</f>
        <v>#N/A</v>
      </c>
      <c r="U433" s="67" t="e">
        <f t="shared" si="357"/>
        <v>#N/A</v>
      </c>
      <c r="V433" s="175" t="e">
        <f t="shared" si="358"/>
        <v>#N/A</v>
      </c>
      <c r="W433" s="175" t="e">
        <f t="shared" si="359"/>
        <v>#N/A</v>
      </c>
      <c r="Z433" s="141" t="e">
        <f t="shared" si="360"/>
        <v>#N/A</v>
      </c>
      <c r="AA433" s="141" t="e">
        <f t="shared" si="361"/>
        <v>#N/A</v>
      </c>
      <c r="AB433" s="153" t="e">
        <f t="shared" si="362"/>
        <v>#N/A</v>
      </c>
      <c r="AC433" s="154" t="e">
        <f t="shared" si="363"/>
        <v>#N/A</v>
      </c>
      <c r="AD433" s="164" t="e">
        <f t="shared" si="364"/>
        <v>#N/A</v>
      </c>
      <c r="AE433" s="165" t="e">
        <f t="shared" si="365"/>
        <v>#N/A</v>
      </c>
      <c r="AF433" s="154" t="e">
        <f t="shared" si="366"/>
        <v>#N/A</v>
      </c>
      <c r="AG433" s="154" t="e">
        <f t="shared" si="367"/>
        <v>#N/A</v>
      </c>
      <c r="AH433" s="164" t="e">
        <f t="shared" si="368"/>
        <v>#N/A</v>
      </c>
      <c r="AI433" s="165" t="e">
        <f t="shared" si="369"/>
        <v>#N/A</v>
      </c>
      <c r="AJ433" s="154" t="e">
        <f t="shared" si="370"/>
        <v>#N/A</v>
      </c>
      <c r="AK433" s="154" t="e">
        <f t="shared" si="371"/>
        <v>#N/A</v>
      </c>
      <c r="AL433" s="164" t="e">
        <f t="shared" si="372"/>
        <v>#N/A</v>
      </c>
      <c r="AM433" s="165" t="e">
        <f t="shared" si="373"/>
        <v>#N/A</v>
      </c>
      <c r="AN433" s="154" t="e">
        <f t="shared" si="374"/>
        <v>#N/A</v>
      </c>
      <c r="AO433" s="155" t="e">
        <f t="shared" si="375"/>
        <v>#N/A</v>
      </c>
      <c r="AP433" s="153" t="e">
        <f t="shared" si="376"/>
        <v>#N/A</v>
      </c>
      <c r="AQ433" s="154" t="e">
        <f t="shared" si="377"/>
        <v>#N/A</v>
      </c>
      <c r="AR433" s="164" t="e">
        <f t="shared" si="378"/>
        <v>#N/A</v>
      </c>
      <c r="AS433" s="165" t="e">
        <f t="shared" si="379"/>
        <v>#N/A</v>
      </c>
      <c r="AT433" s="154" t="e">
        <f t="shared" si="380"/>
        <v>#N/A</v>
      </c>
      <c r="AU433" s="154" t="e">
        <f t="shared" si="381"/>
        <v>#N/A</v>
      </c>
      <c r="AV433" s="164" t="e">
        <f t="shared" si="382"/>
        <v>#N/A</v>
      </c>
      <c r="AW433" s="165" t="e">
        <f t="shared" si="383"/>
        <v>#N/A</v>
      </c>
      <c r="AX433" s="154" t="e">
        <f t="shared" si="384"/>
        <v>#N/A</v>
      </c>
      <c r="AY433" s="154" t="e">
        <f t="shared" si="385"/>
        <v>#N/A</v>
      </c>
      <c r="AZ433" s="164" t="e">
        <f t="shared" si="386"/>
        <v>#N/A</v>
      </c>
      <c r="BA433" s="165" t="e">
        <f t="shared" si="387"/>
        <v>#N/A</v>
      </c>
      <c r="BB433" s="154" t="e">
        <f t="shared" si="388"/>
        <v>#N/A</v>
      </c>
      <c r="BC433" s="155" t="e">
        <f t="shared" si="389"/>
        <v>#N/A</v>
      </c>
      <c r="BD433" s="153" t="e">
        <f t="shared" si="390"/>
        <v>#N/A</v>
      </c>
      <c r="BE433" s="154" t="e">
        <f t="shared" si="391"/>
        <v>#N/A</v>
      </c>
      <c r="BF433" s="164" t="e">
        <f t="shared" si="392"/>
        <v>#N/A</v>
      </c>
      <c r="BG433" s="165" t="e">
        <f t="shared" si="393"/>
        <v>#N/A</v>
      </c>
      <c r="BH433" s="154" t="e">
        <f t="shared" si="394"/>
        <v>#N/A</v>
      </c>
      <c r="BI433" s="154" t="e">
        <f t="shared" si="395"/>
        <v>#N/A</v>
      </c>
      <c r="BJ433" s="164" t="e">
        <f t="shared" si="396"/>
        <v>#N/A</v>
      </c>
      <c r="BK433" s="165" t="e">
        <f t="shared" si="397"/>
        <v>#N/A</v>
      </c>
      <c r="BL433" s="154" t="e">
        <f t="shared" si="398"/>
        <v>#N/A</v>
      </c>
      <c r="BM433" s="154" t="e">
        <f t="shared" si="399"/>
        <v>#N/A</v>
      </c>
      <c r="BN433" s="164" t="e">
        <f t="shared" si="400"/>
        <v>#N/A</v>
      </c>
      <c r="BO433" s="165" t="e">
        <f t="shared" si="401"/>
        <v>#N/A</v>
      </c>
      <c r="BP433" s="154" t="e">
        <f t="shared" si="402"/>
        <v>#N/A</v>
      </c>
      <c r="BQ433" s="155" t="e">
        <f t="shared" si="403"/>
        <v>#N/A</v>
      </c>
      <c r="BR433" s="153" t="e">
        <f t="shared" si="404"/>
        <v>#N/A</v>
      </c>
      <c r="BS433" s="154" t="e">
        <f t="shared" si="405"/>
        <v>#N/A</v>
      </c>
      <c r="BT433" s="164" t="e">
        <f t="shared" si="406"/>
        <v>#N/A</v>
      </c>
      <c r="BU433" s="165" t="e">
        <f t="shared" si="407"/>
        <v>#N/A</v>
      </c>
      <c r="BV433" s="154" t="e">
        <f t="shared" si="408"/>
        <v>#N/A</v>
      </c>
      <c r="BW433" s="154" t="e">
        <f t="shared" si="409"/>
        <v>#N/A</v>
      </c>
      <c r="BX433" s="164" t="e">
        <f t="shared" si="410"/>
        <v>#N/A</v>
      </c>
      <c r="BY433" s="165" t="e">
        <f t="shared" si="411"/>
        <v>#N/A</v>
      </c>
      <c r="BZ433" s="154" t="e">
        <f t="shared" si="412"/>
        <v>#N/A</v>
      </c>
      <c r="CA433" s="154" t="e">
        <f t="shared" si="413"/>
        <v>#N/A</v>
      </c>
      <c r="CB433" s="164" t="e">
        <f t="shared" si="414"/>
        <v>#N/A</v>
      </c>
      <c r="CC433" s="165" t="e">
        <f t="shared" si="415"/>
        <v>#N/A</v>
      </c>
      <c r="CD433" s="154" t="e">
        <f t="shared" si="416"/>
        <v>#N/A</v>
      </c>
      <c r="CE433" s="155" t="e">
        <f t="shared" si="417"/>
        <v>#N/A</v>
      </c>
    </row>
    <row r="434" spans="2:83" s="59" customFormat="1" hidden="1" x14ac:dyDescent="0.2">
      <c r="B434" s="59" t="e">
        <f t="shared" si="352"/>
        <v>#N/A</v>
      </c>
      <c r="C434" s="67" t="e">
        <f t="shared" si="350"/>
        <v>#N/A</v>
      </c>
      <c r="D434" s="67"/>
      <c r="E434" s="67" t="e">
        <f>IF(C434&lt;&gt;" ",$B$9, " ")</f>
        <v>#N/A</v>
      </c>
      <c r="F434" s="68" t="e">
        <f>IF(C434&lt;&gt;" ",((10.4394*(($C434^1.852)/(($B$59^1.852)*(VLOOKUP($B$17,'Hidden Data'!$A$4:$E$17,(IF($B$18="SCH 40",3,IF($B$18="SCH 80",4,5))))^4.8655))*$B$16))+IF($B$15&lt;2,0,(10.4394*((($C$19/100*$C434)^1.852)/(($B$59^1.852)*(VLOOKUP($B$20,'Hidden Data'!$A$4:$E$17,(IF($B$21="SCH 40",3,IF($B$21="SCH 80",4,5))))^4.8655))*$B$19)))+IF($B$15&lt;3,0,(10.4394*((($C$22/100*$C434)^1.852)/(($B$59^1.852)*(VLOOKUP($B$23,'Hidden Data'!$A$4:$E$17,(IF($B$24="SCH 40",3,IF($B$24="SCH 80",4,5))))^4.8655))*$B$22)))+K434+L434+M434+P434+Q434+R434+S434+T434)*(1+$B$42/100), " ")</f>
        <v>#N/A</v>
      </c>
      <c r="G434" s="68" t="e">
        <f t="shared" si="351"/>
        <v>#N/A</v>
      </c>
      <c r="H434" s="68"/>
      <c r="I434" s="68" t="e">
        <f t="shared" si="353"/>
        <v>#N/A</v>
      </c>
      <c r="J434" s="68" t="e">
        <f>IF(C434&lt;&gt;" ",IF($B$48="Spider Valve",($C434/448.83*(('Spider Valve Sizing'!$B$10^2*19.64*$B$60*SQRT($B$49))/'Spider Valve Sizing'!$B$25))^2/(2*$B$60^2*(PI()/4*('Spider Valve Sizing'!$B$10/12)^2)^2*32.2),0)," ")</f>
        <v>#N/A</v>
      </c>
      <c r="K434" s="68" t="e">
        <f>IF(C434&lt;&gt;" ",(IF($B$26="No",0,(10.4394*(((1/$B$27*$C434)^1.852)/(($B$59^1.852)*(VLOOKUP($B$29,'Hidden Data'!$A$4:$E$17,(IF($B$30="SCH 40",3,IF($B$30="SCH 80",4,5))))^4.8655))*($B$28/3)))))," ")</f>
        <v>#N/A</v>
      </c>
      <c r="L434" s="67" t="e">
        <f t="shared" si="354"/>
        <v>#N/A</v>
      </c>
      <c r="M434" s="67" t="e">
        <f t="shared" si="355"/>
        <v>#N/A</v>
      </c>
      <c r="N434" s="69">
        <f>IF($B$48="Low Pressure Pipe",(IF($C434&lt;&gt;" ",($B$50*$AC$564)," ")),IF($B$48="Spider Valve",(IF($C434&lt;&gt;" ",(($B$60*(PI()/4*'Spider Valve Sizing'!$B$10^2)/144*SQRT(2*32.2*$B$49))*448.83)/(('Spider Valve Sizing'!$B$10^2*19.64*$B$60*SQRT($B$49))/'Spider Valve Sizing'!$B$25)," ")),IF(AND(OR($B$48="Non-Pressurized",$B$48="force main")=TRUE,$C$49="yes"),$F$49,NA())))</f>
        <v>30</v>
      </c>
      <c r="O434" s="68" t="e">
        <f t="shared" si="356"/>
        <v>#N/A</v>
      </c>
      <c r="P434" s="68" t="e">
        <f>IF($C434&lt;&gt;" ",IF($A$34="",0,(10.4394*((($C434*$D$34/100)^1.852)/(($B$59^1.852)*(VLOOKUP($B$34,'Hidden Data'!$A$4:$E$17,(IF($B$18="SCH 40",3,IF($B$18="SCH 80",4,5))))^4.8655))*'Hidden Data'!$E$118)))," ")</f>
        <v>#N/A</v>
      </c>
      <c r="Q434" s="68" t="e">
        <f>IF($C434&lt;&gt;" ",IF($A$35="",0,(10.4394*((($C434*$D$35/100)^1.852)/(($B$59^1.852)*(VLOOKUP($B$35,'Hidden Data'!$A$4:$E$17,(IF($B$18="SCH 40",3,IF($B$18="SCH 80",4,5))))^4.8655))*'Hidden Data'!$E$119)))," ")</f>
        <v>#N/A</v>
      </c>
      <c r="R434" s="68" t="e">
        <f>IF($C434&lt;&gt;" ",IF($A$36="",0,(10.4394*((($C434*$D$36/100)^1.852)/(($B$59^1.852)*(VLOOKUP($B$36,'Hidden Data'!$A$4:$E$17,(IF($B$18="SCH 40",3,IF($B$18="SCH 80",4,5))))^4.8655))*'Hidden Data'!$E$120)))," ")</f>
        <v>#N/A</v>
      </c>
      <c r="S434" s="68" t="e">
        <f>IF($C434&lt;&gt;" ",IF($A$37="",0,(10.4394*((($C434*$D$37/100)^1.852)/(($B$59^1.852)*(VLOOKUP($B$37,'Hidden Data'!$A$4:$E$17,(IF($B$18="SCH 40",3,IF($B$18="SCH 80",4,5))))^4.8655))*'Hidden Data'!$E$121)))," ")</f>
        <v>#N/A</v>
      </c>
      <c r="T434" s="68" t="e">
        <f>IF($C434&lt;&gt;" ",IF($A$38="",0,(10.4394*((($C434*$D$38/100)^1.852)/(($B$59^1.852)*(VLOOKUP($B$38,'Hidden Data'!$A$4:$E$17,(IF($B$18="SCH 40",3,IF($B$18="SCH 80",4,5))))^4.8655))*'Hidden Data'!$E$122)))," ")</f>
        <v>#N/A</v>
      </c>
      <c r="U434" s="67" t="e">
        <f t="shared" si="357"/>
        <v>#N/A</v>
      </c>
      <c r="V434" s="175" t="e">
        <f t="shared" si="358"/>
        <v>#N/A</v>
      </c>
      <c r="W434" s="175" t="e">
        <f t="shared" si="359"/>
        <v>#N/A</v>
      </c>
      <c r="Z434" s="141" t="e">
        <f t="shared" si="360"/>
        <v>#N/A</v>
      </c>
      <c r="AA434" s="141" t="e">
        <f t="shared" si="361"/>
        <v>#N/A</v>
      </c>
      <c r="AB434" s="153" t="e">
        <f t="shared" si="362"/>
        <v>#N/A</v>
      </c>
      <c r="AC434" s="154" t="e">
        <f t="shared" si="363"/>
        <v>#N/A</v>
      </c>
      <c r="AD434" s="164" t="e">
        <f t="shared" si="364"/>
        <v>#N/A</v>
      </c>
      <c r="AE434" s="165" t="e">
        <f t="shared" si="365"/>
        <v>#N/A</v>
      </c>
      <c r="AF434" s="154" t="e">
        <f t="shared" si="366"/>
        <v>#N/A</v>
      </c>
      <c r="AG434" s="154" t="e">
        <f t="shared" si="367"/>
        <v>#N/A</v>
      </c>
      <c r="AH434" s="164" t="e">
        <f t="shared" si="368"/>
        <v>#N/A</v>
      </c>
      <c r="AI434" s="165" t="e">
        <f t="shared" si="369"/>
        <v>#N/A</v>
      </c>
      <c r="AJ434" s="154" t="e">
        <f t="shared" si="370"/>
        <v>#N/A</v>
      </c>
      <c r="AK434" s="154" t="e">
        <f t="shared" si="371"/>
        <v>#N/A</v>
      </c>
      <c r="AL434" s="164" t="e">
        <f t="shared" si="372"/>
        <v>#N/A</v>
      </c>
      <c r="AM434" s="165" t="e">
        <f t="shared" si="373"/>
        <v>#N/A</v>
      </c>
      <c r="AN434" s="154" t="e">
        <f t="shared" si="374"/>
        <v>#N/A</v>
      </c>
      <c r="AO434" s="155" t="e">
        <f t="shared" si="375"/>
        <v>#N/A</v>
      </c>
      <c r="AP434" s="153" t="e">
        <f t="shared" si="376"/>
        <v>#N/A</v>
      </c>
      <c r="AQ434" s="154" t="e">
        <f t="shared" si="377"/>
        <v>#N/A</v>
      </c>
      <c r="AR434" s="164" t="e">
        <f t="shared" si="378"/>
        <v>#N/A</v>
      </c>
      <c r="AS434" s="165" t="e">
        <f t="shared" si="379"/>
        <v>#N/A</v>
      </c>
      <c r="AT434" s="154" t="e">
        <f t="shared" si="380"/>
        <v>#N/A</v>
      </c>
      <c r="AU434" s="154" t="e">
        <f t="shared" si="381"/>
        <v>#N/A</v>
      </c>
      <c r="AV434" s="164" t="e">
        <f t="shared" si="382"/>
        <v>#N/A</v>
      </c>
      <c r="AW434" s="165" t="e">
        <f t="shared" si="383"/>
        <v>#N/A</v>
      </c>
      <c r="AX434" s="154" t="e">
        <f t="shared" si="384"/>
        <v>#N/A</v>
      </c>
      <c r="AY434" s="154" t="e">
        <f t="shared" si="385"/>
        <v>#N/A</v>
      </c>
      <c r="AZ434" s="164" t="e">
        <f t="shared" si="386"/>
        <v>#N/A</v>
      </c>
      <c r="BA434" s="165" t="e">
        <f t="shared" si="387"/>
        <v>#N/A</v>
      </c>
      <c r="BB434" s="154" t="e">
        <f t="shared" si="388"/>
        <v>#N/A</v>
      </c>
      <c r="BC434" s="155" t="e">
        <f t="shared" si="389"/>
        <v>#N/A</v>
      </c>
      <c r="BD434" s="153" t="e">
        <f t="shared" si="390"/>
        <v>#N/A</v>
      </c>
      <c r="BE434" s="154" t="e">
        <f t="shared" si="391"/>
        <v>#N/A</v>
      </c>
      <c r="BF434" s="164" t="e">
        <f t="shared" si="392"/>
        <v>#N/A</v>
      </c>
      <c r="BG434" s="165" t="e">
        <f t="shared" si="393"/>
        <v>#N/A</v>
      </c>
      <c r="BH434" s="154" t="e">
        <f t="shared" si="394"/>
        <v>#N/A</v>
      </c>
      <c r="BI434" s="154" t="e">
        <f t="shared" si="395"/>
        <v>#N/A</v>
      </c>
      <c r="BJ434" s="164" t="e">
        <f t="shared" si="396"/>
        <v>#N/A</v>
      </c>
      <c r="BK434" s="165" t="e">
        <f t="shared" si="397"/>
        <v>#N/A</v>
      </c>
      <c r="BL434" s="154" t="e">
        <f t="shared" si="398"/>
        <v>#N/A</v>
      </c>
      <c r="BM434" s="154" t="e">
        <f t="shared" si="399"/>
        <v>#N/A</v>
      </c>
      <c r="BN434" s="164" t="e">
        <f t="shared" si="400"/>
        <v>#N/A</v>
      </c>
      <c r="BO434" s="165" t="e">
        <f t="shared" si="401"/>
        <v>#N/A</v>
      </c>
      <c r="BP434" s="154" t="e">
        <f t="shared" si="402"/>
        <v>#N/A</v>
      </c>
      <c r="BQ434" s="155" t="e">
        <f t="shared" si="403"/>
        <v>#N/A</v>
      </c>
      <c r="BR434" s="153" t="e">
        <f t="shared" si="404"/>
        <v>#N/A</v>
      </c>
      <c r="BS434" s="154" t="e">
        <f t="shared" si="405"/>
        <v>#N/A</v>
      </c>
      <c r="BT434" s="164" t="e">
        <f t="shared" si="406"/>
        <v>#N/A</v>
      </c>
      <c r="BU434" s="165" t="e">
        <f t="shared" si="407"/>
        <v>#N/A</v>
      </c>
      <c r="BV434" s="154" t="e">
        <f t="shared" si="408"/>
        <v>#N/A</v>
      </c>
      <c r="BW434" s="154" t="e">
        <f t="shared" si="409"/>
        <v>#N/A</v>
      </c>
      <c r="BX434" s="164" t="e">
        <f t="shared" si="410"/>
        <v>#N/A</v>
      </c>
      <c r="BY434" s="165" t="e">
        <f t="shared" si="411"/>
        <v>#N/A</v>
      </c>
      <c r="BZ434" s="154" t="e">
        <f t="shared" si="412"/>
        <v>#N/A</v>
      </c>
      <c r="CA434" s="154" t="e">
        <f t="shared" si="413"/>
        <v>#N/A</v>
      </c>
      <c r="CB434" s="164" t="e">
        <f t="shared" si="414"/>
        <v>#N/A</v>
      </c>
      <c r="CC434" s="165" t="e">
        <f t="shared" si="415"/>
        <v>#N/A</v>
      </c>
      <c r="CD434" s="154" t="e">
        <f t="shared" si="416"/>
        <v>#N/A</v>
      </c>
      <c r="CE434" s="155" t="e">
        <f t="shared" si="417"/>
        <v>#N/A</v>
      </c>
    </row>
    <row r="435" spans="2:83" s="59" customFormat="1" hidden="1" x14ac:dyDescent="0.2">
      <c r="B435" s="59" t="e">
        <f t="shared" si="352"/>
        <v>#N/A</v>
      </c>
      <c r="C435" s="67" t="e">
        <f t="shared" si="350"/>
        <v>#N/A</v>
      </c>
      <c r="D435" s="67"/>
      <c r="E435" s="67" t="e">
        <f>IF(C435&lt;&gt;" ",$B$9, " ")</f>
        <v>#N/A</v>
      </c>
      <c r="F435" s="68" t="e">
        <f>IF(C435&lt;&gt;" ",((10.4394*(($C435^1.852)/(($B$59^1.852)*(VLOOKUP($B$17,'Hidden Data'!$A$4:$E$17,(IF($B$18="SCH 40",3,IF($B$18="SCH 80",4,5))))^4.8655))*$B$16))+IF($B$15&lt;2,0,(10.4394*((($C$19/100*$C435)^1.852)/(($B$59^1.852)*(VLOOKUP($B$20,'Hidden Data'!$A$4:$E$17,(IF($B$21="SCH 40",3,IF($B$21="SCH 80",4,5))))^4.8655))*$B$19)))+IF($B$15&lt;3,0,(10.4394*((($C$22/100*$C435)^1.852)/(($B$59^1.852)*(VLOOKUP($B$23,'Hidden Data'!$A$4:$E$17,(IF($B$24="SCH 40",3,IF($B$24="SCH 80",4,5))))^4.8655))*$B$22)))+K435+L435+M435+P435+Q435+R435+S435+T435)*(1+$B$42/100), " ")</f>
        <v>#N/A</v>
      </c>
      <c r="G435" s="68" t="e">
        <f t="shared" si="351"/>
        <v>#N/A</v>
      </c>
      <c r="H435" s="68"/>
      <c r="I435" s="68" t="e">
        <f t="shared" si="353"/>
        <v>#N/A</v>
      </c>
      <c r="J435" s="68" t="e">
        <f>IF(C435&lt;&gt;" ",IF($B$48="Spider Valve",($C435/448.83*(('Spider Valve Sizing'!$B$10^2*19.64*$B$60*SQRT($B$49))/'Spider Valve Sizing'!$B$25))^2/(2*$B$60^2*(PI()/4*('Spider Valve Sizing'!$B$10/12)^2)^2*32.2),0)," ")</f>
        <v>#N/A</v>
      </c>
      <c r="K435" s="68" t="e">
        <f>IF(C435&lt;&gt;" ",(IF($B$26="No",0,(10.4394*(((1/$B$27*$C435)^1.852)/(($B$59^1.852)*(VLOOKUP($B$29,'Hidden Data'!$A$4:$E$17,(IF($B$30="SCH 40",3,IF($B$30="SCH 80",4,5))))^4.8655))*($B$28/3)))))," ")</f>
        <v>#N/A</v>
      </c>
      <c r="L435" s="67" t="e">
        <f t="shared" si="354"/>
        <v>#N/A</v>
      </c>
      <c r="M435" s="67" t="e">
        <f t="shared" si="355"/>
        <v>#N/A</v>
      </c>
      <c r="N435" s="69">
        <f>IF($B$48="Low Pressure Pipe",(IF($C435&lt;&gt;" ",($B$50*$AC$564)," ")),IF($B$48="Spider Valve",(IF($C435&lt;&gt;" ",(($B$60*(PI()/4*'Spider Valve Sizing'!$B$10^2)/144*SQRT(2*32.2*$B$49))*448.83)/(('Spider Valve Sizing'!$B$10^2*19.64*$B$60*SQRT($B$49))/'Spider Valve Sizing'!$B$25)," ")),IF(AND(OR($B$48="Non-Pressurized",$B$48="force main")=TRUE,$C$49="yes"),$F$49,NA())))</f>
        <v>30</v>
      </c>
      <c r="O435" s="68" t="e">
        <f t="shared" si="356"/>
        <v>#N/A</v>
      </c>
      <c r="P435" s="68" t="e">
        <f>IF($C435&lt;&gt;" ",IF($A$34="",0,(10.4394*((($C435*$D$34/100)^1.852)/(($B$59^1.852)*(VLOOKUP($B$34,'Hidden Data'!$A$4:$E$17,(IF($B$18="SCH 40",3,IF($B$18="SCH 80",4,5))))^4.8655))*'Hidden Data'!$E$118)))," ")</f>
        <v>#N/A</v>
      </c>
      <c r="Q435" s="68" t="e">
        <f>IF($C435&lt;&gt;" ",IF($A$35="",0,(10.4394*((($C435*$D$35/100)^1.852)/(($B$59^1.852)*(VLOOKUP($B$35,'Hidden Data'!$A$4:$E$17,(IF($B$18="SCH 40",3,IF($B$18="SCH 80",4,5))))^4.8655))*'Hidden Data'!$E$119)))," ")</f>
        <v>#N/A</v>
      </c>
      <c r="R435" s="68" t="e">
        <f>IF($C435&lt;&gt;" ",IF($A$36="",0,(10.4394*((($C435*$D$36/100)^1.852)/(($B$59^1.852)*(VLOOKUP($B$36,'Hidden Data'!$A$4:$E$17,(IF($B$18="SCH 40",3,IF($B$18="SCH 80",4,5))))^4.8655))*'Hidden Data'!$E$120)))," ")</f>
        <v>#N/A</v>
      </c>
      <c r="S435" s="68" t="e">
        <f>IF($C435&lt;&gt;" ",IF($A$37="",0,(10.4394*((($C435*$D$37/100)^1.852)/(($B$59^1.852)*(VLOOKUP($B$37,'Hidden Data'!$A$4:$E$17,(IF($B$18="SCH 40",3,IF($B$18="SCH 80",4,5))))^4.8655))*'Hidden Data'!$E$121)))," ")</f>
        <v>#N/A</v>
      </c>
      <c r="T435" s="68" t="e">
        <f>IF($C435&lt;&gt;" ",IF($A$38="",0,(10.4394*((($C435*$D$38/100)^1.852)/(($B$59^1.852)*(VLOOKUP($B$38,'Hidden Data'!$A$4:$E$17,(IF($B$18="SCH 40",3,IF($B$18="SCH 80",4,5))))^4.8655))*'Hidden Data'!$E$122)))," ")</f>
        <v>#N/A</v>
      </c>
      <c r="U435" s="67" t="e">
        <f t="shared" si="357"/>
        <v>#N/A</v>
      </c>
      <c r="V435" s="175" t="e">
        <f t="shared" si="358"/>
        <v>#N/A</v>
      </c>
      <c r="W435" s="175" t="e">
        <f t="shared" si="359"/>
        <v>#N/A</v>
      </c>
      <c r="Z435" s="141" t="e">
        <f t="shared" si="360"/>
        <v>#N/A</v>
      </c>
      <c r="AA435" s="141" t="e">
        <f t="shared" si="361"/>
        <v>#N/A</v>
      </c>
      <c r="AB435" s="153" t="e">
        <f t="shared" si="362"/>
        <v>#N/A</v>
      </c>
      <c r="AC435" s="154" t="e">
        <f t="shared" si="363"/>
        <v>#N/A</v>
      </c>
      <c r="AD435" s="164" t="e">
        <f t="shared" si="364"/>
        <v>#N/A</v>
      </c>
      <c r="AE435" s="165" t="e">
        <f t="shared" si="365"/>
        <v>#N/A</v>
      </c>
      <c r="AF435" s="154" t="e">
        <f t="shared" si="366"/>
        <v>#N/A</v>
      </c>
      <c r="AG435" s="154" t="e">
        <f t="shared" si="367"/>
        <v>#N/A</v>
      </c>
      <c r="AH435" s="164" t="e">
        <f t="shared" si="368"/>
        <v>#N/A</v>
      </c>
      <c r="AI435" s="165" t="e">
        <f t="shared" si="369"/>
        <v>#N/A</v>
      </c>
      <c r="AJ435" s="154" t="e">
        <f t="shared" si="370"/>
        <v>#N/A</v>
      </c>
      <c r="AK435" s="154" t="e">
        <f t="shared" si="371"/>
        <v>#N/A</v>
      </c>
      <c r="AL435" s="164" t="e">
        <f t="shared" si="372"/>
        <v>#N/A</v>
      </c>
      <c r="AM435" s="165" t="e">
        <f t="shared" si="373"/>
        <v>#N/A</v>
      </c>
      <c r="AN435" s="154" t="e">
        <f t="shared" si="374"/>
        <v>#N/A</v>
      </c>
      <c r="AO435" s="155" t="e">
        <f t="shared" si="375"/>
        <v>#N/A</v>
      </c>
      <c r="AP435" s="153" t="e">
        <f t="shared" si="376"/>
        <v>#N/A</v>
      </c>
      <c r="AQ435" s="154" t="e">
        <f t="shared" si="377"/>
        <v>#N/A</v>
      </c>
      <c r="AR435" s="164" t="e">
        <f t="shared" si="378"/>
        <v>#N/A</v>
      </c>
      <c r="AS435" s="165" t="e">
        <f t="shared" si="379"/>
        <v>#N/A</v>
      </c>
      <c r="AT435" s="154" t="e">
        <f t="shared" si="380"/>
        <v>#N/A</v>
      </c>
      <c r="AU435" s="154" t="e">
        <f t="shared" si="381"/>
        <v>#N/A</v>
      </c>
      <c r="AV435" s="164" t="e">
        <f t="shared" si="382"/>
        <v>#N/A</v>
      </c>
      <c r="AW435" s="165" t="e">
        <f t="shared" si="383"/>
        <v>#N/A</v>
      </c>
      <c r="AX435" s="154" t="e">
        <f t="shared" si="384"/>
        <v>#N/A</v>
      </c>
      <c r="AY435" s="154" t="e">
        <f t="shared" si="385"/>
        <v>#N/A</v>
      </c>
      <c r="AZ435" s="164" t="e">
        <f t="shared" si="386"/>
        <v>#N/A</v>
      </c>
      <c r="BA435" s="165" t="e">
        <f t="shared" si="387"/>
        <v>#N/A</v>
      </c>
      <c r="BB435" s="154" t="e">
        <f t="shared" si="388"/>
        <v>#N/A</v>
      </c>
      <c r="BC435" s="155" t="e">
        <f t="shared" si="389"/>
        <v>#N/A</v>
      </c>
      <c r="BD435" s="153" t="e">
        <f t="shared" si="390"/>
        <v>#N/A</v>
      </c>
      <c r="BE435" s="154" t="e">
        <f t="shared" si="391"/>
        <v>#N/A</v>
      </c>
      <c r="BF435" s="164" t="e">
        <f t="shared" si="392"/>
        <v>#N/A</v>
      </c>
      <c r="BG435" s="165" t="e">
        <f t="shared" si="393"/>
        <v>#N/A</v>
      </c>
      <c r="BH435" s="154" t="e">
        <f t="shared" si="394"/>
        <v>#N/A</v>
      </c>
      <c r="BI435" s="154" t="e">
        <f t="shared" si="395"/>
        <v>#N/A</v>
      </c>
      <c r="BJ435" s="164" t="e">
        <f t="shared" si="396"/>
        <v>#N/A</v>
      </c>
      <c r="BK435" s="165" t="e">
        <f t="shared" si="397"/>
        <v>#N/A</v>
      </c>
      <c r="BL435" s="154" t="e">
        <f t="shared" si="398"/>
        <v>#N/A</v>
      </c>
      <c r="BM435" s="154" t="e">
        <f t="shared" si="399"/>
        <v>#N/A</v>
      </c>
      <c r="BN435" s="164" t="e">
        <f t="shared" si="400"/>
        <v>#N/A</v>
      </c>
      <c r="BO435" s="165" t="e">
        <f t="shared" si="401"/>
        <v>#N/A</v>
      </c>
      <c r="BP435" s="154" t="e">
        <f t="shared" si="402"/>
        <v>#N/A</v>
      </c>
      <c r="BQ435" s="155" t="e">
        <f t="shared" si="403"/>
        <v>#N/A</v>
      </c>
      <c r="BR435" s="153" t="e">
        <f t="shared" si="404"/>
        <v>#N/A</v>
      </c>
      <c r="BS435" s="154" t="e">
        <f t="shared" si="405"/>
        <v>#N/A</v>
      </c>
      <c r="BT435" s="164" t="e">
        <f t="shared" si="406"/>
        <v>#N/A</v>
      </c>
      <c r="BU435" s="165" t="e">
        <f t="shared" si="407"/>
        <v>#N/A</v>
      </c>
      <c r="BV435" s="154" t="e">
        <f t="shared" si="408"/>
        <v>#N/A</v>
      </c>
      <c r="BW435" s="154" t="e">
        <f t="shared" si="409"/>
        <v>#N/A</v>
      </c>
      <c r="BX435" s="164" t="e">
        <f t="shared" si="410"/>
        <v>#N/A</v>
      </c>
      <c r="BY435" s="165" t="e">
        <f t="shared" si="411"/>
        <v>#N/A</v>
      </c>
      <c r="BZ435" s="154" t="e">
        <f t="shared" si="412"/>
        <v>#N/A</v>
      </c>
      <c r="CA435" s="154" t="e">
        <f t="shared" si="413"/>
        <v>#N/A</v>
      </c>
      <c r="CB435" s="164" t="e">
        <f t="shared" si="414"/>
        <v>#N/A</v>
      </c>
      <c r="CC435" s="165" t="e">
        <f t="shared" si="415"/>
        <v>#N/A</v>
      </c>
      <c r="CD435" s="154" t="e">
        <f t="shared" si="416"/>
        <v>#N/A</v>
      </c>
      <c r="CE435" s="155" t="e">
        <f t="shared" si="417"/>
        <v>#N/A</v>
      </c>
    </row>
    <row r="436" spans="2:83" s="59" customFormat="1" hidden="1" x14ac:dyDescent="0.2">
      <c r="B436" s="59" t="e">
        <f t="shared" si="352"/>
        <v>#N/A</v>
      </c>
      <c r="C436" s="67" t="e">
        <f t="shared" si="350"/>
        <v>#N/A</v>
      </c>
      <c r="D436" s="67"/>
      <c r="E436" s="67" t="e">
        <f>IF(C436&lt;&gt;" ",$B$9, " ")</f>
        <v>#N/A</v>
      </c>
      <c r="F436" s="68" t="e">
        <f>IF(C436&lt;&gt;" ",((10.4394*(($C436^1.852)/(($B$59^1.852)*(VLOOKUP($B$17,'Hidden Data'!$A$4:$E$17,(IF($B$18="SCH 40",3,IF($B$18="SCH 80",4,5))))^4.8655))*$B$16))+IF($B$15&lt;2,0,(10.4394*((($C$19/100*$C436)^1.852)/(($B$59^1.852)*(VLOOKUP($B$20,'Hidden Data'!$A$4:$E$17,(IF($B$21="SCH 40",3,IF($B$21="SCH 80",4,5))))^4.8655))*$B$19)))+IF($B$15&lt;3,0,(10.4394*((($C$22/100*$C436)^1.852)/(($B$59^1.852)*(VLOOKUP($B$23,'Hidden Data'!$A$4:$E$17,(IF($B$24="SCH 40",3,IF($B$24="SCH 80",4,5))))^4.8655))*$B$22)))+K436+L436+M436+P436+Q436+R436+S436+T436)*(1+$B$42/100), " ")</f>
        <v>#N/A</v>
      </c>
      <c r="G436" s="68" t="e">
        <f t="shared" si="351"/>
        <v>#N/A</v>
      </c>
      <c r="H436" s="68"/>
      <c r="I436" s="68" t="e">
        <f t="shared" si="353"/>
        <v>#N/A</v>
      </c>
      <c r="J436" s="68" t="e">
        <f>IF(C436&lt;&gt;" ",IF($B$48="Spider Valve",($C436/448.83*(('Spider Valve Sizing'!$B$10^2*19.64*$B$60*SQRT($B$49))/'Spider Valve Sizing'!$B$25))^2/(2*$B$60^2*(PI()/4*('Spider Valve Sizing'!$B$10/12)^2)^2*32.2),0)," ")</f>
        <v>#N/A</v>
      </c>
      <c r="K436" s="68" t="e">
        <f>IF(C436&lt;&gt;" ",(IF($B$26="No",0,(10.4394*(((1/$B$27*$C436)^1.852)/(($B$59^1.852)*(VLOOKUP($B$29,'Hidden Data'!$A$4:$E$17,(IF($B$30="SCH 40",3,IF($B$30="SCH 80",4,5))))^4.8655))*($B$28/3)))))," ")</f>
        <v>#N/A</v>
      </c>
      <c r="L436" s="67" t="e">
        <f t="shared" si="354"/>
        <v>#N/A</v>
      </c>
      <c r="M436" s="67" t="e">
        <f t="shared" si="355"/>
        <v>#N/A</v>
      </c>
      <c r="N436" s="69">
        <f>IF($B$48="Low Pressure Pipe",(IF($C436&lt;&gt;" ",($B$50*$AC$564)," ")),IF($B$48="Spider Valve",(IF($C436&lt;&gt;" ",(($B$60*(PI()/4*'Spider Valve Sizing'!$B$10^2)/144*SQRT(2*32.2*$B$49))*448.83)/(('Spider Valve Sizing'!$B$10^2*19.64*$B$60*SQRT($B$49))/'Spider Valve Sizing'!$B$25)," ")),IF(AND(OR($B$48="Non-Pressurized",$B$48="force main")=TRUE,$C$49="yes"),$F$49,NA())))</f>
        <v>30</v>
      </c>
      <c r="O436" s="68" t="e">
        <f t="shared" si="356"/>
        <v>#N/A</v>
      </c>
      <c r="P436" s="68" t="e">
        <f>IF($C436&lt;&gt;" ",IF($A$34="",0,(10.4394*((($C436*$D$34/100)^1.852)/(($B$59^1.852)*(VLOOKUP($B$34,'Hidden Data'!$A$4:$E$17,(IF($B$18="SCH 40",3,IF($B$18="SCH 80",4,5))))^4.8655))*'Hidden Data'!$E$118)))," ")</f>
        <v>#N/A</v>
      </c>
      <c r="Q436" s="68" t="e">
        <f>IF($C436&lt;&gt;" ",IF($A$35="",0,(10.4394*((($C436*$D$35/100)^1.852)/(($B$59^1.852)*(VLOOKUP($B$35,'Hidden Data'!$A$4:$E$17,(IF($B$18="SCH 40",3,IF($B$18="SCH 80",4,5))))^4.8655))*'Hidden Data'!$E$119)))," ")</f>
        <v>#N/A</v>
      </c>
      <c r="R436" s="68" t="e">
        <f>IF($C436&lt;&gt;" ",IF($A$36="",0,(10.4394*((($C436*$D$36/100)^1.852)/(($B$59^1.852)*(VLOOKUP($B$36,'Hidden Data'!$A$4:$E$17,(IF($B$18="SCH 40",3,IF($B$18="SCH 80",4,5))))^4.8655))*'Hidden Data'!$E$120)))," ")</f>
        <v>#N/A</v>
      </c>
      <c r="S436" s="68" t="e">
        <f>IF($C436&lt;&gt;" ",IF($A$37="",0,(10.4394*((($C436*$D$37/100)^1.852)/(($B$59^1.852)*(VLOOKUP($B$37,'Hidden Data'!$A$4:$E$17,(IF($B$18="SCH 40",3,IF($B$18="SCH 80",4,5))))^4.8655))*'Hidden Data'!$E$121)))," ")</f>
        <v>#N/A</v>
      </c>
      <c r="T436" s="68" t="e">
        <f>IF($C436&lt;&gt;" ",IF($A$38="",0,(10.4394*((($C436*$D$38/100)^1.852)/(($B$59^1.852)*(VLOOKUP($B$38,'Hidden Data'!$A$4:$E$17,(IF($B$18="SCH 40",3,IF($B$18="SCH 80",4,5))))^4.8655))*'Hidden Data'!$E$122)))," ")</f>
        <v>#N/A</v>
      </c>
      <c r="U436" s="67" t="e">
        <f t="shared" si="357"/>
        <v>#N/A</v>
      </c>
      <c r="V436" s="175" t="e">
        <f t="shared" si="358"/>
        <v>#N/A</v>
      </c>
      <c r="W436" s="175" t="e">
        <f t="shared" si="359"/>
        <v>#N/A</v>
      </c>
      <c r="Z436" s="141" t="e">
        <f t="shared" si="360"/>
        <v>#N/A</v>
      </c>
      <c r="AA436" s="141" t="e">
        <f t="shared" si="361"/>
        <v>#N/A</v>
      </c>
      <c r="AB436" s="153" t="e">
        <f t="shared" si="362"/>
        <v>#N/A</v>
      </c>
      <c r="AC436" s="154" t="e">
        <f t="shared" si="363"/>
        <v>#N/A</v>
      </c>
      <c r="AD436" s="164" t="e">
        <f t="shared" si="364"/>
        <v>#N/A</v>
      </c>
      <c r="AE436" s="165" t="e">
        <f t="shared" si="365"/>
        <v>#N/A</v>
      </c>
      <c r="AF436" s="154" t="e">
        <f t="shared" si="366"/>
        <v>#N/A</v>
      </c>
      <c r="AG436" s="154" t="e">
        <f t="shared" si="367"/>
        <v>#N/A</v>
      </c>
      <c r="AH436" s="164" t="e">
        <f t="shared" si="368"/>
        <v>#N/A</v>
      </c>
      <c r="AI436" s="165" t="e">
        <f t="shared" si="369"/>
        <v>#N/A</v>
      </c>
      <c r="AJ436" s="154" t="e">
        <f t="shared" si="370"/>
        <v>#N/A</v>
      </c>
      <c r="AK436" s="154" t="e">
        <f t="shared" si="371"/>
        <v>#N/A</v>
      </c>
      <c r="AL436" s="164" t="e">
        <f t="shared" si="372"/>
        <v>#N/A</v>
      </c>
      <c r="AM436" s="165" t="e">
        <f t="shared" si="373"/>
        <v>#N/A</v>
      </c>
      <c r="AN436" s="154" t="e">
        <f t="shared" si="374"/>
        <v>#N/A</v>
      </c>
      <c r="AO436" s="155" t="e">
        <f t="shared" si="375"/>
        <v>#N/A</v>
      </c>
      <c r="AP436" s="153" t="e">
        <f t="shared" si="376"/>
        <v>#N/A</v>
      </c>
      <c r="AQ436" s="154" t="e">
        <f t="shared" si="377"/>
        <v>#N/A</v>
      </c>
      <c r="AR436" s="164" t="e">
        <f t="shared" si="378"/>
        <v>#N/A</v>
      </c>
      <c r="AS436" s="165" t="e">
        <f t="shared" si="379"/>
        <v>#N/A</v>
      </c>
      <c r="AT436" s="154" t="e">
        <f t="shared" si="380"/>
        <v>#N/A</v>
      </c>
      <c r="AU436" s="154" t="e">
        <f t="shared" si="381"/>
        <v>#N/A</v>
      </c>
      <c r="AV436" s="164" t="e">
        <f t="shared" si="382"/>
        <v>#N/A</v>
      </c>
      <c r="AW436" s="165" t="e">
        <f t="shared" si="383"/>
        <v>#N/A</v>
      </c>
      <c r="AX436" s="154" t="e">
        <f t="shared" si="384"/>
        <v>#N/A</v>
      </c>
      <c r="AY436" s="154" t="e">
        <f t="shared" si="385"/>
        <v>#N/A</v>
      </c>
      <c r="AZ436" s="164" t="e">
        <f t="shared" si="386"/>
        <v>#N/A</v>
      </c>
      <c r="BA436" s="165" t="e">
        <f t="shared" si="387"/>
        <v>#N/A</v>
      </c>
      <c r="BB436" s="154" t="e">
        <f t="shared" si="388"/>
        <v>#N/A</v>
      </c>
      <c r="BC436" s="155" t="e">
        <f t="shared" si="389"/>
        <v>#N/A</v>
      </c>
      <c r="BD436" s="153" t="e">
        <f t="shared" si="390"/>
        <v>#N/A</v>
      </c>
      <c r="BE436" s="154" t="e">
        <f t="shared" si="391"/>
        <v>#N/A</v>
      </c>
      <c r="BF436" s="164" t="e">
        <f t="shared" si="392"/>
        <v>#N/A</v>
      </c>
      <c r="BG436" s="165" t="e">
        <f t="shared" si="393"/>
        <v>#N/A</v>
      </c>
      <c r="BH436" s="154" t="e">
        <f t="shared" si="394"/>
        <v>#N/A</v>
      </c>
      <c r="BI436" s="154" t="e">
        <f t="shared" si="395"/>
        <v>#N/A</v>
      </c>
      <c r="BJ436" s="164" t="e">
        <f t="shared" si="396"/>
        <v>#N/A</v>
      </c>
      <c r="BK436" s="165" t="e">
        <f t="shared" si="397"/>
        <v>#N/A</v>
      </c>
      <c r="BL436" s="154" t="e">
        <f t="shared" si="398"/>
        <v>#N/A</v>
      </c>
      <c r="BM436" s="154" t="e">
        <f t="shared" si="399"/>
        <v>#N/A</v>
      </c>
      <c r="BN436" s="164" t="e">
        <f t="shared" si="400"/>
        <v>#N/A</v>
      </c>
      <c r="BO436" s="165" t="e">
        <f t="shared" si="401"/>
        <v>#N/A</v>
      </c>
      <c r="BP436" s="154" t="e">
        <f t="shared" si="402"/>
        <v>#N/A</v>
      </c>
      <c r="BQ436" s="155" t="e">
        <f t="shared" si="403"/>
        <v>#N/A</v>
      </c>
      <c r="BR436" s="153" t="e">
        <f t="shared" si="404"/>
        <v>#N/A</v>
      </c>
      <c r="BS436" s="154" t="e">
        <f t="shared" si="405"/>
        <v>#N/A</v>
      </c>
      <c r="BT436" s="164" t="e">
        <f t="shared" si="406"/>
        <v>#N/A</v>
      </c>
      <c r="BU436" s="165" t="e">
        <f t="shared" si="407"/>
        <v>#N/A</v>
      </c>
      <c r="BV436" s="154" t="e">
        <f t="shared" si="408"/>
        <v>#N/A</v>
      </c>
      <c r="BW436" s="154" t="e">
        <f t="shared" si="409"/>
        <v>#N/A</v>
      </c>
      <c r="BX436" s="164" t="e">
        <f t="shared" si="410"/>
        <v>#N/A</v>
      </c>
      <c r="BY436" s="165" t="e">
        <f t="shared" si="411"/>
        <v>#N/A</v>
      </c>
      <c r="BZ436" s="154" t="e">
        <f t="shared" si="412"/>
        <v>#N/A</v>
      </c>
      <c r="CA436" s="154" t="e">
        <f t="shared" si="413"/>
        <v>#N/A</v>
      </c>
      <c r="CB436" s="164" t="e">
        <f t="shared" si="414"/>
        <v>#N/A</v>
      </c>
      <c r="CC436" s="165" t="e">
        <f t="shared" si="415"/>
        <v>#N/A</v>
      </c>
      <c r="CD436" s="154" t="e">
        <f t="shared" si="416"/>
        <v>#N/A</v>
      </c>
      <c r="CE436" s="155" t="e">
        <f t="shared" si="417"/>
        <v>#N/A</v>
      </c>
    </row>
    <row r="437" spans="2:83" s="59" customFormat="1" hidden="1" x14ac:dyDescent="0.2">
      <c r="B437" s="59" t="e">
        <f t="shared" si="352"/>
        <v>#N/A</v>
      </c>
      <c r="C437" s="67" t="e">
        <f t="shared" si="350"/>
        <v>#N/A</v>
      </c>
      <c r="D437" s="67"/>
      <c r="E437" s="67" t="e">
        <f>IF(C437&lt;&gt;" ",$B$9, " ")</f>
        <v>#N/A</v>
      </c>
      <c r="F437" s="68" t="e">
        <f>IF(C437&lt;&gt;" ",((10.4394*(($C437^1.852)/(($B$59^1.852)*(VLOOKUP($B$17,'Hidden Data'!$A$4:$E$17,(IF($B$18="SCH 40",3,IF($B$18="SCH 80",4,5))))^4.8655))*$B$16))+IF($B$15&lt;2,0,(10.4394*((($C$19/100*$C437)^1.852)/(($B$59^1.852)*(VLOOKUP($B$20,'Hidden Data'!$A$4:$E$17,(IF($B$21="SCH 40",3,IF($B$21="SCH 80",4,5))))^4.8655))*$B$19)))+IF($B$15&lt;3,0,(10.4394*((($C$22/100*$C437)^1.852)/(($B$59^1.852)*(VLOOKUP($B$23,'Hidden Data'!$A$4:$E$17,(IF($B$24="SCH 40",3,IF($B$24="SCH 80",4,5))))^4.8655))*$B$22)))+K437+L437+M437+P437+Q437+R437+S437+T437)*(1+$B$42/100), " ")</f>
        <v>#N/A</v>
      </c>
      <c r="G437" s="68" t="e">
        <f t="shared" si="351"/>
        <v>#N/A</v>
      </c>
      <c r="H437" s="68"/>
      <c r="I437" s="68" t="e">
        <f t="shared" si="353"/>
        <v>#N/A</v>
      </c>
      <c r="J437" s="68" t="e">
        <f>IF(C437&lt;&gt;" ",IF($B$48="Spider Valve",($C437/448.83*(('Spider Valve Sizing'!$B$10^2*19.64*$B$60*SQRT($B$49))/'Spider Valve Sizing'!$B$25))^2/(2*$B$60^2*(PI()/4*('Spider Valve Sizing'!$B$10/12)^2)^2*32.2),0)," ")</f>
        <v>#N/A</v>
      </c>
      <c r="K437" s="68" t="e">
        <f>IF(C437&lt;&gt;" ",(IF($B$26="No",0,(10.4394*(((1/$B$27*$C437)^1.852)/(($B$59^1.852)*(VLOOKUP($B$29,'Hidden Data'!$A$4:$E$17,(IF($B$30="SCH 40",3,IF($B$30="SCH 80",4,5))))^4.8655))*($B$28/3)))))," ")</f>
        <v>#N/A</v>
      </c>
      <c r="L437" s="67" t="e">
        <f t="shared" si="354"/>
        <v>#N/A</v>
      </c>
      <c r="M437" s="67" t="e">
        <f t="shared" si="355"/>
        <v>#N/A</v>
      </c>
      <c r="N437" s="69">
        <f>IF($B$48="Low Pressure Pipe",(IF($C437&lt;&gt;" ",($B$50*$AC$564)," ")),IF($B$48="Spider Valve",(IF($C437&lt;&gt;" ",(($B$60*(PI()/4*'Spider Valve Sizing'!$B$10^2)/144*SQRT(2*32.2*$B$49))*448.83)/(('Spider Valve Sizing'!$B$10^2*19.64*$B$60*SQRT($B$49))/'Spider Valve Sizing'!$B$25)," ")),IF(AND(OR($B$48="Non-Pressurized",$B$48="force main")=TRUE,$C$49="yes"),$F$49,NA())))</f>
        <v>30</v>
      </c>
      <c r="O437" s="68" t="e">
        <f t="shared" si="356"/>
        <v>#N/A</v>
      </c>
      <c r="P437" s="68" t="e">
        <f>IF($C437&lt;&gt;" ",IF($A$34="",0,(10.4394*((($C437*$D$34/100)^1.852)/(($B$59^1.852)*(VLOOKUP($B$34,'Hidden Data'!$A$4:$E$17,(IF($B$18="SCH 40",3,IF($B$18="SCH 80",4,5))))^4.8655))*'Hidden Data'!$E$118)))," ")</f>
        <v>#N/A</v>
      </c>
      <c r="Q437" s="68" t="e">
        <f>IF($C437&lt;&gt;" ",IF($A$35="",0,(10.4394*((($C437*$D$35/100)^1.852)/(($B$59^1.852)*(VLOOKUP($B$35,'Hidden Data'!$A$4:$E$17,(IF($B$18="SCH 40",3,IF($B$18="SCH 80",4,5))))^4.8655))*'Hidden Data'!$E$119)))," ")</f>
        <v>#N/A</v>
      </c>
      <c r="R437" s="68" t="e">
        <f>IF($C437&lt;&gt;" ",IF($A$36="",0,(10.4394*((($C437*$D$36/100)^1.852)/(($B$59^1.852)*(VLOOKUP($B$36,'Hidden Data'!$A$4:$E$17,(IF($B$18="SCH 40",3,IF($B$18="SCH 80",4,5))))^4.8655))*'Hidden Data'!$E$120)))," ")</f>
        <v>#N/A</v>
      </c>
      <c r="S437" s="68" t="e">
        <f>IF($C437&lt;&gt;" ",IF($A$37="",0,(10.4394*((($C437*$D$37/100)^1.852)/(($B$59^1.852)*(VLOOKUP($B$37,'Hidden Data'!$A$4:$E$17,(IF($B$18="SCH 40",3,IF($B$18="SCH 80",4,5))))^4.8655))*'Hidden Data'!$E$121)))," ")</f>
        <v>#N/A</v>
      </c>
      <c r="T437" s="68" t="e">
        <f>IF($C437&lt;&gt;" ",IF($A$38="",0,(10.4394*((($C437*$D$38/100)^1.852)/(($B$59^1.852)*(VLOOKUP($B$38,'Hidden Data'!$A$4:$E$17,(IF($B$18="SCH 40",3,IF($B$18="SCH 80",4,5))))^4.8655))*'Hidden Data'!$E$122)))," ")</f>
        <v>#N/A</v>
      </c>
      <c r="U437" s="67" t="e">
        <f t="shared" si="357"/>
        <v>#N/A</v>
      </c>
      <c r="V437" s="175" t="e">
        <f t="shared" si="358"/>
        <v>#N/A</v>
      </c>
      <c r="W437" s="175" t="e">
        <f t="shared" si="359"/>
        <v>#N/A</v>
      </c>
      <c r="Z437" s="141" t="e">
        <f t="shared" si="360"/>
        <v>#N/A</v>
      </c>
      <c r="AA437" s="141" t="e">
        <f t="shared" si="361"/>
        <v>#N/A</v>
      </c>
      <c r="AB437" s="153" t="e">
        <f t="shared" si="362"/>
        <v>#N/A</v>
      </c>
      <c r="AC437" s="154" t="e">
        <f t="shared" si="363"/>
        <v>#N/A</v>
      </c>
      <c r="AD437" s="164" t="e">
        <f t="shared" si="364"/>
        <v>#N/A</v>
      </c>
      <c r="AE437" s="165" t="e">
        <f t="shared" si="365"/>
        <v>#N/A</v>
      </c>
      <c r="AF437" s="154" t="e">
        <f t="shared" si="366"/>
        <v>#N/A</v>
      </c>
      <c r="AG437" s="154" t="e">
        <f t="shared" si="367"/>
        <v>#N/A</v>
      </c>
      <c r="AH437" s="164" t="e">
        <f t="shared" si="368"/>
        <v>#N/A</v>
      </c>
      <c r="AI437" s="165" t="e">
        <f t="shared" si="369"/>
        <v>#N/A</v>
      </c>
      <c r="AJ437" s="154" t="e">
        <f t="shared" si="370"/>
        <v>#N/A</v>
      </c>
      <c r="AK437" s="154" t="e">
        <f t="shared" si="371"/>
        <v>#N/A</v>
      </c>
      <c r="AL437" s="164" t="e">
        <f t="shared" si="372"/>
        <v>#N/A</v>
      </c>
      <c r="AM437" s="165" t="e">
        <f t="shared" si="373"/>
        <v>#N/A</v>
      </c>
      <c r="AN437" s="154" t="e">
        <f t="shared" si="374"/>
        <v>#N/A</v>
      </c>
      <c r="AO437" s="155" t="e">
        <f t="shared" si="375"/>
        <v>#N/A</v>
      </c>
      <c r="AP437" s="153" t="e">
        <f t="shared" si="376"/>
        <v>#N/A</v>
      </c>
      <c r="AQ437" s="154" t="e">
        <f t="shared" si="377"/>
        <v>#N/A</v>
      </c>
      <c r="AR437" s="164" t="e">
        <f t="shared" si="378"/>
        <v>#N/A</v>
      </c>
      <c r="AS437" s="165" t="e">
        <f t="shared" si="379"/>
        <v>#N/A</v>
      </c>
      <c r="AT437" s="154" t="e">
        <f t="shared" si="380"/>
        <v>#N/A</v>
      </c>
      <c r="AU437" s="154" t="e">
        <f t="shared" si="381"/>
        <v>#N/A</v>
      </c>
      <c r="AV437" s="164" t="e">
        <f t="shared" si="382"/>
        <v>#N/A</v>
      </c>
      <c r="AW437" s="165" t="e">
        <f t="shared" si="383"/>
        <v>#N/A</v>
      </c>
      <c r="AX437" s="154" t="e">
        <f t="shared" si="384"/>
        <v>#N/A</v>
      </c>
      <c r="AY437" s="154" t="e">
        <f t="shared" si="385"/>
        <v>#N/A</v>
      </c>
      <c r="AZ437" s="164" t="e">
        <f t="shared" si="386"/>
        <v>#N/A</v>
      </c>
      <c r="BA437" s="165" t="e">
        <f t="shared" si="387"/>
        <v>#N/A</v>
      </c>
      <c r="BB437" s="154" t="e">
        <f t="shared" si="388"/>
        <v>#N/A</v>
      </c>
      <c r="BC437" s="155" t="e">
        <f t="shared" si="389"/>
        <v>#N/A</v>
      </c>
      <c r="BD437" s="153" t="e">
        <f t="shared" si="390"/>
        <v>#N/A</v>
      </c>
      <c r="BE437" s="154" t="e">
        <f t="shared" si="391"/>
        <v>#N/A</v>
      </c>
      <c r="BF437" s="164" t="e">
        <f t="shared" si="392"/>
        <v>#N/A</v>
      </c>
      <c r="BG437" s="165" t="e">
        <f t="shared" si="393"/>
        <v>#N/A</v>
      </c>
      <c r="BH437" s="154" t="e">
        <f t="shared" si="394"/>
        <v>#N/A</v>
      </c>
      <c r="BI437" s="154" t="e">
        <f t="shared" si="395"/>
        <v>#N/A</v>
      </c>
      <c r="BJ437" s="164" t="e">
        <f t="shared" si="396"/>
        <v>#N/A</v>
      </c>
      <c r="BK437" s="165" t="e">
        <f t="shared" si="397"/>
        <v>#N/A</v>
      </c>
      <c r="BL437" s="154" t="e">
        <f t="shared" si="398"/>
        <v>#N/A</v>
      </c>
      <c r="BM437" s="154" t="e">
        <f t="shared" si="399"/>
        <v>#N/A</v>
      </c>
      <c r="BN437" s="164" t="e">
        <f t="shared" si="400"/>
        <v>#N/A</v>
      </c>
      <c r="BO437" s="165" t="e">
        <f t="shared" si="401"/>
        <v>#N/A</v>
      </c>
      <c r="BP437" s="154" t="e">
        <f t="shared" si="402"/>
        <v>#N/A</v>
      </c>
      <c r="BQ437" s="155" t="e">
        <f t="shared" si="403"/>
        <v>#N/A</v>
      </c>
      <c r="BR437" s="153" t="e">
        <f t="shared" si="404"/>
        <v>#N/A</v>
      </c>
      <c r="BS437" s="154" t="e">
        <f t="shared" si="405"/>
        <v>#N/A</v>
      </c>
      <c r="BT437" s="164" t="e">
        <f t="shared" si="406"/>
        <v>#N/A</v>
      </c>
      <c r="BU437" s="165" t="e">
        <f t="shared" si="407"/>
        <v>#N/A</v>
      </c>
      <c r="BV437" s="154" t="e">
        <f t="shared" si="408"/>
        <v>#N/A</v>
      </c>
      <c r="BW437" s="154" t="e">
        <f t="shared" si="409"/>
        <v>#N/A</v>
      </c>
      <c r="BX437" s="164" t="e">
        <f t="shared" si="410"/>
        <v>#N/A</v>
      </c>
      <c r="BY437" s="165" t="e">
        <f t="shared" si="411"/>
        <v>#N/A</v>
      </c>
      <c r="BZ437" s="154" t="e">
        <f t="shared" si="412"/>
        <v>#N/A</v>
      </c>
      <c r="CA437" s="154" t="e">
        <f t="shared" si="413"/>
        <v>#N/A</v>
      </c>
      <c r="CB437" s="164" t="e">
        <f t="shared" si="414"/>
        <v>#N/A</v>
      </c>
      <c r="CC437" s="165" t="e">
        <f t="shared" si="415"/>
        <v>#N/A</v>
      </c>
      <c r="CD437" s="154" t="e">
        <f t="shared" si="416"/>
        <v>#N/A</v>
      </c>
      <c r="CE437" s="155" t="e">
        <f t="shared" si="417"/>
        <v>#N/A</v>
      </c>
    </row>
    <row r="438" spans="2:83" s="59" customFormat="1" hidden="1" x14ac:dyDescent="0.2">
      <c r="B438" s="59" t="e">
        <f t="shared" si="352"/>
        <v>#N/A</v>
      </c>
      <c r="C438" s="67" t="e">
        <f t="shared" si="350"/>
        <v>#N/A</v>
      </c>
      <c r="D438" s="67"/>
      <c r="E438" s="67" t="e">
        <f>IF(C438&lt;&gt;" ",$B$9, " ")</f>
        <v>#N/A</v>
      </c>
      <c r="F438" s="68" t="e">
        <f>IF(C438&lt;&gt;" ",((10.4394*(($C438^1.852)/(($B$59^1.852)*(VLOOKUP($B$17,'Hidden Data'!$A$4:$E$17,(IF($B$18="SCH 40",3,IF($B$18="SCH 80",4,5))))^4.8655))*$B$16))+IF($B$15&lt;2,0,(10.4394*((($C$19/100*$C438)^1.852)/(($B$59^1.852)*(VLOOKUP($B$20,'Hidden Data'!$A$4:$E$17,(IF($B$21="SCH 40",3,IF($B$21="SCH 80",4,5))))^4.8655))*$B$19)))+IF($B$15&lt;3,0,(10.4394*((($C$22/100*$C438)^1.852)/(($B$59^1.852)*(VLOOKUP($B$23,'Hidden Data'!$A$4:$E$17,(IF($B$24="SCH 40",3,IF($B$24="SCH 80",4,5))))^4.8655))*$B$22)))+K438+L438+M438+P438+Q438+R438+S438+T438)*(1+$B$42/100), " ")</f>
        <v>#N/A</v>
      </c>
      <c r="G438" s="68" t="e">
        <f t="shared" si="351"/>
        <v>#N/A</v>
      </c>
      <c r="H438" s="68"/>
      <c r="I438" s="68" t="e">
        <f t="shared" si="353"/>
        <v>#N/A</v>
      </c>
      <c r="J438" s="68" t="e">
        <f>IF(C438&lt;&gt;" ",IF($B$48="Spider Valve",($C438/448.83*(('Spider Valve Sizing'!$B$10^2*19.64*$B$60*SQRT($B$49))/'Spider Valve Sizing'!$B$25))^2/(2*$B$60^2*(PI()/4*('Spider Valve Sizing'!$B$10/12)^2)^2*32.2),0)," ")</f>
        <v>#N/A</v>
      </c>
      <c r="K438" s="68" t="e">
        <f>IF(C438&lt;&gt;" ",(IF($B$26="No",0,(10.4394*(((1/$B$27*$C438)^1.852)/(($B$59^1.852)*(VLOOKUP($B$29,'Hidden Data'!$A$4:$E$17,(IF($B$30="SCH 40",3,IF($B$30="SCH 80",4,5))))^4.8655))*($B$28/3)))))," ")</f>
        <v>#N/A</v>
      </c>
      <c r="L438" s="67" t="e">
        <f t="shared" si="354"/>
        <v>#N/A</v>
      </c>
      <c r="M438" s="67" t="e">
        <f t="shared" si="355"/>
        <v>#N/A</v>
      </c>
      <c r="N438" s="69">
        <f>IF($B$48="Low Pressure Pipe",(IF($C438&lt;&gt;" ",($B$50*$AC$564)," ")),IF($B$48="Spider Valve",(IF($C438&lt;&gt;" ",(($B$60*(PI()/4*'Spider Valve Sizing'!$B$10^2)/144*SQRT(2*32.2*$B$49))*448.83)/(('Spider Valve Sizing'!$B$10^2*19.64*$B$60*SQRT($B$49))/'Spider Valve Sizing'!$B$25)," ")),IF(AND(OR($B$48="Non-Pressurized",$B$48="force main")=TRUE,$C$49="yes"),$F$49,NA())))</f>
        <v>30</v>
      </c>
      <c r="O438" s="68" t="e">
        <f t="shared" si="356"/>
        <v>#N/A</v>
      </c>
      <c r="P438" s="68" t="e">
        <f>IF($C438&lt;&gt;" ",IF($A$34="",0,(10.4394*((($C438*$D$34/100)^1.852)/(($B$59^1.852)*(VLOOKUP($B$34,'Hidden Data'!$A$4:$E$17,(IF($B$18="SCH 40",3,IF($B$18="SCH 80",4,5))))^4.8655))*'Hidden Data'!$E$118)))," ")</f>
        <v>#N/A</v>
      </c>
      <c r="Q438" s="68" t="e">
        <f>IF($C438&lt;&gt;" ",IF($A$35="",0,(10.4394*((($C438*$D$35/100)^1.852)/(($B$59^1.852)*(VLOOKUP($B$35,'Hidden Data'!$A$4:$E$17,(IF($B$18="SCH 40",3,IF($B$18="SCH 80",4,5))))^4.8655))*'Hidden Data'!$E$119)))," ")</f>
        <v>#N/A</v>
      </c>
      <c r="R438" s="68" t="e">
        <f>IF($C438&lt;&gt;" ",IF($A$36="",0,(10.4394*((($C438*$D$36/100)^1.852)/(($B$59^1.852)*(VLOOKUP($B$36,'Hidden Data'!$A$4:$E$17,(IF($B$18="SCH 40",3,IF($B$18="SCH 80",4,5))))^4.8655))*'Hidden Data'!$E$120)))," ")</f>
        <v>#N/A</v>
      </c>
      <c r="S438" s="68" t="e">
        <f>IF($C438&lt;&gt;" ",IF($A$37="",0,(10.4394*((($C438*$D$37/100)^1.852)/(($B$59^1.852)*(VLOOKUP($B$37,'Hidden Data'!$A$4:$E$17,(IF($B$18="SCH 40",3,IF($B$18="SCH 80",4,5))))^4.8655))*'Hidden Data'!$E$121)))," ")</f>
        <v>#N/A</v>
      </c>
      <c r="T438" s="68" t="e">
        <f>IF($C438&lt;&gt;" ",IF($A$38="",0,(10.4394*((($C438*$D$38/100)^1.852)/(($B$59^1.852)*(VLOOKUP($B$38,'Hidden Data'!$A$4:$E$17,(IF($B$18="SCH 40",3,IF($B$18="SCH 80",4,5))))^4.8655))*'Hidden Data'!$E$122)))," ")</f>
        <v>#N/A</v>
      </c>
      <c r="U438" s="67" t="e">
        <f t="shared" si="357"/>
        <v>#N/A</v>
      </c>
      <c r="V438" s="175" t="e">
        <f t="shared" si="358"/>
        <v>#N/A</v>
      </c>
      <c r="W438" s="175" t="e">
        <f t="shared" si="359"/>
        <v>#N/A</v>
      </c>
      <c r="Z438" s="141" t="e">
        <f t="shared" si="360"/>
        <v>#N/A</v>
      </c>
      <c r="AA438" s="141" t="e">
        <f t="shared" si="361"/>
        <v>#N/A</v>
      </c>
      <c r="AB438" s="153" t="e">
        <f t="shared" si="362"/>
        <v>#N/A</v>
      </c>
      <c r="AC438" s="154" t="e">
        <f t="shared" si="363"/>
        <v>#N/A</v>
      </c>
      <c r="AD438" s="164" t="e">
        <f t="shared" si="364"/>
        <v>#N/A</v>
      </c>
      <c r="AE438" s="165" t="e">
        <f t="shared" si="365"/>
        <v>#N/A</v>
      </c>
      <c r="AF438" s="154" t="e">
        <f t="shared" si="366"/>
        <v>#N/A</v>
      </c>
      <c r="AG438" s="154" t="e">
        <f t="shared" si="367"/>
        <v>#N/A</v>
      </c>
      <c r="AH438" s="164" t="e">
        <f t="shared" si="368"/>
        <v>#N/A</v>
      </c>
      <c r="AI438" s="165" t="e">
        <f t="shared" si="369"/>
        <v>#N/A</v>
      </c>
      <c r="AJ438" s="154" t="e">
        <f t="shared" si="370"/>
        <v>#N/A</v>
      </c>
      <c r="AK438" s="154" t="e">
        <f t="shared" si="371"/>
        <v>#N/A</v>
      </c>
      <c r="AL438" s="164" t="e">
        <f t="shared" si="372"/>
        <v>#N/A</v>
      </c>
      <c r="AM438" s="165" t="e">
        <f t="shared" si="373"/>
        <v>#N/A</v>
      </c>
      <c r="AN438" s="154" t="e">
        <f t="shared" si="374"/>
        <v>#N/A</v>
      </c>
      <c r="AO438" s="155" t="e">
        <f t="shared" si="375"/>
        <v>#N/A</v>
      </c>
      <c r="AP438" s="153" t="e">
        <f t="shared" si="376"/>
        <v>#N/A</v>
      </c>
      <c r="AQ438" s="154" t="e">
        <f t="shared" si="377"/>
        <v>#N/A</v>
      </c>
      <c r="AR438" s="164" t="e">
        <f t="shared" si="378"/>
        <v>#N/A</v>
      </c>
      <c r="AS438" s="165" t="e">
        <f t="shared" si="379"/>
        <v>#N/A</v>
      </c>
      <c r="AT438" s="154" t="e">
        <f t="shared" si="380"/>
        <v>#N/A</v>
      </c>
      <c r="AU438" s="154" t="e">
        <f t="shared" si="381"/>
        <v>#N/A</v>
      </c>
      <c r="AV438" s="164" t="e">
        <f t="shared" si="382"/>
        <v>#N/A</v>
      </c>
      <c r="AW438" s="165" t="e">
        <f t="shared" si="383"/>
        <v>#N/A</v>
      </c>
      <c r="AX438" s="154" t="e">
        <f t="shared" si="384"/>
        <v>#N/A</v>
      </c>
      <c r="AY438" s="154" t="e">
        <f t="shared" si="385"/>
        <v>#N/A</v>
      </c>
      <c r="AZ438" s="164" t="e">
        <f t="shared" si="386"/>
        <v>#N/A</v>
      </c>
      <c r="BA438" s="165" t="e">
        <f t="shared" si="387"/>
        <v>#N/A</v>
      </c>
      <c r="BB438" s="154" t="e">
        <f t="shared" si="388"/>
        <v>#N/A</v>
      </c>
      <c r="BC438" s="155" t="e">
        <f t="shared" si="389"/>
        <v>#N/A</v>
      </c>
      <c r="BD438" s="153" t="e">
        <f t="shared" si="390"/>
        <v>#N/A</v>
      </c>
      <c r="BE438" s="154" t="e">
        <f t="shared" si="391"/>
        <v>#N/A</v>
      </c>
      <c r="BF438" s="164" t="e">
        <f t="shared" si="392"/>
        <v>#N/A</v>
      </c>
      <c r="BG438" s="165" t="e">
        <f t="shared" si="393"/>
        <v>#N/A</v>
      </c>
      <c r="BH438" s="154" t="e">
        <f t="shared" si="394"/>
        <v>#N/A</v>
      </c>
      <c r="BI438" s="154" t="e">
        <f t="shared" si="395"/>
        <v>#N/A</v>
      </c>
      <c r="BJ438" s="164" t="e">
        <f t="shared" si="396"/>
        <v>#N/A</v>
      </c>
      <c r="BK438" s="165" t="e">
        <f t="shared" si="397"/>
        <v>#N/A</v>
      </c>
      <c r="BL438" s="154" t="e">
        <f t="shared" si="398"/>
        <v>#N/A</v>
      </c>
      <c r="BM438" s="154" t="e">
        <f t="shared" si="399"/>
        <v>#N/A</v>
      </c>
      <c r="BN438" s="164" t="e">
        <f t="shared" si="400"/>
        <v>#N/A</v>
      </c>
      <c r="BO438" s="165" t="e">
        <f t="shared" si="401"/>
        <v>#N/A</v>
      </c>
      <c r="BP438" s="154" t="e">
        <f t="shared" si="402"/>
        <v>#N/A</v>
      </c>
      <c r="BQ438" s="155" t="e">
        <f t="shared" si="403"/>
        <v>#N/A</v>
      </c>
      <c r="BR438" s="153" t="e">
        <f t="shared" si="404"/>
        <v>#N/A</v>
      </c>
      <c r="BS438" s="154" t="e">
        <f t="shared" si="405"/>
        <v>#N/A</v>
      </c>
      <c r="BT438" s="164" t="e">
        <f t="shared" si="406"/>
        <v>#N/A</v>
      </c>
      <c r="BU438" s="165" t="e">
        <f t="shared" si="407"/>
        <v>#N/A</v>
      </c>
      <c r="BV438" s="154" t="e">
        <f t="shared" si="408"/>
        <v>#N/A</v>
      </c>
      <c r="BW438" s="154" t="e">
        <f t="shared" si="409"/>
        <v>#N/A</v>
      </c>
      <c r="BX438" s="164" t="e">
        <f t="shared" si="410"/>
        <v>#N/A</v>
      </c>
      <c r="BY438" s="165" t="e">
        <f t="shared" si="411"/>
        <v>#N/A</v>
      </c>
      <c r="BZ438" s="154" t="e">
        <f t="shared" si="412"/>
        <v>#N/A</v>
      </c>
      <c r="CA438" s="154" t="e">
        <f t="shared" si="413"/>
        <v>#N/A</v>
      </c>
      <c r="CB438" s="164" t="e">
        <f t="shared" si="414"/>
        <v>#N/A</v>
      </c>
      <c r="CC438" s="165" t="e">
        <f t="shared" si="415"/>
        <v>#N/A</v>
      </c>
      <c r="CD438" s="154" t="e">
        <f t="shared" si="416"/>
        <v>#N/A</v>
      </c>
      <c r="CE438" s="155" t="e">
        <f t="shared" si="417"/>
        <v>#N/A</v>
      </c>
    </row>
    <row r="439" spans="2:83" s="59" customFormat="1" hidden="1" x14ac:dyDescent="0.2">
      <c r="B439" s="59" t="e">
        <f t="shared" si="352"/>
        <v>#N/A</v>
      </c>
      <c r="C439" s="67" t="e">
        <f t="shared" si="350"/>
        <v>#N/A</v>
      </c>
      <c r="D439" s="67"/>
      <c r="E439" s="67" t="e">
        <f>IF(C439&lt;&gt;" ",$B$9, " ")</f>
        <v>#N/A</v>
      </c>
      <c r="F439" s="68" t="e">
        <f>IF(C439&lt;&gt;" ",((10.4394*(($C439^1.852)/(($B$59^1.852)*(VLOOKUP($B$17,'Hidden Data'!$A$4:$E$17,(IF($B$18="SCH 40",3,IF($B$18="SCH 80",4,5))))^4.8655))*$B$16))+IF($B$15&lt;2,0,(10.4394*((($C$19/100*$C439)^1.852)/(($B$59^1.852)*(VLOOKUP($B$20,'Hidden Data'!$A$4:$E$17,(IF($B$21="SCH 40",3,IF($B$21="SCH 80",4,5))))^4.8655))*$B$19)))+IF($B$15&lt;3,0,(10.4394*((($C$22/100*$C439)^1.852)/(($B$59^1.852)*(VLOOKUP($B$23,'Hidden Data'!$A$4:$E$17,(IF($B$24="SCH 40",3,IF($B$24="SCH 80",4,5))))^4.8655))*$B$22)))+K439+L439+M439+P439+Q439+R439+S439+T439)*(1+$B$42/100), " ")</f>
        <v>#N/A</v>
      </c>
      <c r="G439" s="68" t="e">
        <f t="shared" si="351"/>
        <v>#N/A</v>
      </c>
      <c r="H439" s="68"/>
      <c r="I439" s="68" t="e">
        <f t="shared" si="353"/>
        <v>#N/A</v>
      </c>
      <c r="J439" s="68" t="e">
        <f>IF(C439&lt;&gt;" ",IF($B$48="Spider Valve",($C439/448.83*(('Spider Valve Sizing'!$B$10^2*19.64*$B$60*SQRT($B$49))/'Spider Valve Sizing'!$B$25))^2/(2*$B$60^2*(PI()/4*('Spider Valve Sizing'!$B$10/12)^2)^2*32.2),0)," ")</f>
        <v>#N/A</v>
      </c>
      <c r="K439" s="68" t="e">
        <f>IF(C439&lt;&gt;" ",(IF($B$26="No",0,(10.4394*(((1/$B$27*$C439)^1.852)/(($B$59^1.852)*(VLOOKUP($B$29,'Hidden Data'!$A$4:$E$17,(IF($B$30="SCH 40",3,IF($B$30="SCH 80",4,5))))^4.8655))*($B$28/3)))))," ")</f>
        <v>#N/A</v>
      </c>
      <c r="L439" s="67" t="e">
        <f t="shared" si="354"/>
        <v>#N/A</v>
      </c>
      <c r="M439" s="67" t="e">
        <f t="shared" si="355"/>
        <v>#N/A</v>
      </c>
      <c r="N439" s="69">
        <f>IF($B$48="Low Pressure Pipe",(IF($C439&lt;&gt;" ",($B$50*$AC$564)," ")),IF($B$48="Spider Valve",(IF($C439&lt;&gt;" ",(($B$60*(PI()/4*'Spider Valve Sizing'!$B$10^2)/144*SQRT(2*32.2*$B$49))*448.83)/(('Spider Valve Sizing'!$B$10^2*19.64*$B$60*SQRT($B$49))/'Spider Valve Sizing'!$B$25)," ")),IF(AND(OR($B$48="Non-Pressurized",$B$48="force main")=TRUE,$C$49="yes"),$F$49,NA())))</f>
        <v>30</v>
      </c>
      <c r="O439" s="68" t="e">
        <f t="shared" si="356"/>
        <v>#N/A</v>
      </c>
      <c r="P439" s="68" t="e">
        <f>IF($C439&lt;&gt;" ",IF($A$34="",0,(10.4394*((($C439*$D$34/100)^1.852)/(($B$59^1.852)*(VLOOKUP($B$34,'Hidden Data'!$A$4:$E$17,(IF($B$18="SCH 40",3,IF($B$18="SCH 80",4,5))))^4.8655))*'Hidden Data'!$E$118)))," ")</f>
        <v>#N/A</v>
      </c>
      <c r="Q439" s="68" t="e">
        <f>IF($C439&lt;&gt;" ",IF($A$35="",0,(10.4394*((($C439*$D$35/100)^1.852)/(($B$59^1.852)*(VLOOKUP($B$35,'Hidden Data'!$A$4:$E$17,(IF($B$18="SCH 40",3,IF($B$18="SCH 80",4,5))))^4.8655))*'Hidden Data'!$E$119)))," ")</f>
        <v>#N/A</v>
      </c>
      <c r="R439" s="68" t="e">
        <f>IF($C439&lt;&gt;" ",IF($A$36="",0,(10.4394*((($C439*$D$36/100)^1.852)/(($B$59^1.852)*(VLOOKUP($B$36,'Hidden Data'!$A$4:$E$17,(IF($B$18="SCH 40",3,IF($B$18="SCH 80",4,5))))^4.8655))*'Hidden Data'!$E$120)))," ")</f>
        <v>#N/A</v>
      </c>
      <c r="S439" s="68" t="e">
        <f>IF($C439&lt;&gt;" ",IF($A$37="",0,(10.4394*((($C439*$D$37/100)^1.852)/(($B$59^1.852)*(VLOOKUP($B$37,'Hidden Data'!$A$4:$E$17,(IF($B$18="SCH 40",3,IF($B$18="SCH 80",4,5))))^4.8655))*'Hidden Data'!$E$121)))," ")</f>
        <v>#N/A</v>
      </c>
      <c r="T439" s="68" t="e">
        <f>IF($C439&lt;&gt;" ",IF($A$38="",0,(10.4394*((($C439*$D$38/100)^1.852)/(($B$59^1.852)*(VLOOKUP($B$38,'Hidden Data'!$A$4:$E$17,(IF($B$18="SCH 40",3,IF($B$18="SCH 80",4,5))))^4.8655))*'Hidden Data'!$E$122)))," ")</f>
        <v>#N/A</v>
      </c>
      <c r="U439" s="67" t="e">
        <f t="shared" si="357"/>
        <v>#N/A</v>
      </c>
      <c r="V439" s="175" t="e">
        <f t="shared" si="358"/>
        <v>#N/A</v>
      </c>
      <c r="W439" s="175" t="e">
        <f t="shared" si="359"/>
        <v>#N/A</v>
      </c>
      <c r="Z439" s="141" t="e">
        <f t="shared" si="360"/>
        <v>#N/A</v>
      </c>
      <c r="AA439" s="141" t="e">
        <f t="shared" si="361"/>
        <v>#N/A</v>
      </c>
      <c r="AB439" s="153" t="e">
        <f t="shared" si="362"/>
        <v>#N/A</v>
      </c>
      <c r="AC439" s="154" t="e">
        <f t="shared" si="363"/>
        <v>#N/A</v>
      </c>
      <c r="AD439" s="164" t="e">
        <f t="shared" si="364"/>
        <v>#N/A</v>
      </c>
      <c r="AE439" s="165" t="e">
        <f t="shared" si="365"/>
        <v>#N/A</v>
      </c>
      <c r="AF439" s="154" t="e">
        <f t="shared" si="366"/>
        <v>#N/A</v>
      </c>
      <c r="AG439" s="154" t="e">
        <f t="shared" si="367"/>
        <v>#N/A</v>
      </c>
      <c r="AH439" s="164" t="e">
        <f t="shared" si="368"/>
        <v>#N/A</v>
      </c>
      <c r="AI439" s="165" t="e">
        <f t="shared" si="369"/>
        <v>#N/A</v>
      </c>
      <c r="AJ439" s="154" t="e">
        <f t="shared" si="370"/>
        <v>#N/A</v>
      </c>
      <c r="AK439" s="154" t="e">
        <f t="shared" si="371"/>
        <v>#N/A</v>
      </c>
      <c r="AL439" s="164" t="e">
        <f t="shared" si="372"/>
        <v>#N/A</v>
      </c>
      <c r="AM439" s="165" t="e">
        <f t="shared" si="373"/>
        <v>#N/A</v>
      </c>
      <c r="AN439" s="154" t="e">
        <f t="shared" si="374"/>
        <v>#N/A</v>
      </c>
      <c r="AO439" s="155" t="e">
        <f t="shared" si="375"/>
        <v>#N/A</v>
      </c>
      <c r="AP439" s="153" t="e">
        <f t="shared" si="376"/>
        <v>#N/A</v>
      </c>
      <c r="AQ439" s="154" t="e">
        <f t="shared" si="377"/>
        <v>#N/A</v>
      </c>
      <c r="AR439" s="164" t="e">
        <f t="shared" si="378"/>
        <v>#N/A</v>
      </c>
      <c r="AS439" s="165" t="e">
        <f t="shared" si="379"/>
        <v>#N/A</v>
      </c>
      <c r="AT439" s="154" t="e">
        <f t="shared" si="380"/>
        <v>#N/A</v>
      </c>
      <c r="AU439" s="154" t="e">
        <f t="shared" si="381"/>
        <v>#N/A</v>
      </c>
      <c r="AV439" s="164" t="e">
        <f t="shared" si="382"/>
        <v>#N/A</v>
      </c>
      <c r="AW439" s="165" t="e">
        <f t="shared" si="383"/>
        <v>#N/A</v>
      </c>
      <c r="AX439" s="154" t="e">
        <f t="shared" si="384"/>
        <v>#N/A</v>
      </c>
      <c r="AY439" s="154" t="e">
        <f t="shared" si="385"/>
        <v>#N/A</v>
      </c>
      <c r="AZ439" s="164" t="e">
        <f t="shared" si="386"/>
        <v>#N/A</v>
      </c>
      <c r="BA439" s="165" t="e">
        <f t="shared" si="387"/>
        <v>#N/A</v>
      </c>
      <c r="BB439" s="154" t="e">
        <f t="shared" si="388"/>
        <v>#N/A</v>
      </c>
      <c r="BC439" s="155" t="e">
        <f t="shared" si="389"/>
        <v>#N/A</v>
      </c>
      <c r="BD439" s="153" t="e">
        <f t="shared" si="390"/>
        <v>#N/A</v>
      </c>
      <c r="BE439" s="154" t="e">
        <f t="shared" si="391"/>
        <v>#N/A</v>
      </c>
      <c r="BF439" s="164" t="e">
        <f t="shared" si="392"/>
        <v>#N/A</v>
      </c>
      <c r="BG439" s="165" t="e">
        <f t="shared" si="393"/>
        <v>#N/A</v>
      </c>
      <c r="BH439" s="154" t="e">
        <f t="shared" si="394"/>
        <v>#N/A</v>
      </c>
      <c r="BI439" s="154" t="e">
        <f t="shared" si="395"/>
        <v>#N/A</v>
      </c>
      <c r="BJ439" s="164" t="e">
        <f t="shared" si="396"/>
        <v>#N/A</v>
      </c>
      <c r="BK439" s="165" t="e">
        <f t="shared" si="397"/>
        <v>#N/A</v>
      </c>
      <c r="BL439" s="154" t="e">
        <f t="shared" si="398"/>
        <v>#N/A</v>
      </c>
      <c r="BM439" s="154" t="e">
        <f t="shared" si="399"/>
        <v>#N/A</v>
      </c>
      <c r="BN439" s="164" t="e">
        <f t="shared" si="400"/>
        <v>#N/A</v>
      </c>
      <c r="BO439" s="165" t="e">
        <f t="shared" si="401"/>
        <v>#N/A</v>
      </c>
      <c r="BP439" s="154" t="e">
        <f t="shared" si="402"/>
        <v>#N/A</v>
      </c>
      <c r="BQ439" s="155" t="e">
        <f t="shared" si="403"/>
        <v>#N/A</v>
      </c>
      <c r="BR439" s="153" t="e">
        <f t="shared" si="404"/>
        <v>#N/A</v>
      </c>
      <c r="BS439" s="154" t="e">
        <f t="shared" si="405"/>
        <v>#N/A</v>
      </c>
      <c r="BT439" s="164" t="e">
        <f t="shared" si="406"/>
        <v>#N/A</v>
      </c>
      <c r="BU439" s="165" t="e">
        <f t="shared" si="407"/>
        <v>#N/A</v>
      </c>
      <c r="BV439" s="154" t="e">
        <f t="shared" si="408"/>
        <v>#N/A</v>
      </c>
      <c r="BW439" s="154" t="e">
        <f t="shared" si="409"/>
        <v>#N/A</v>
      </c>
      <c r="BX439" s="164" t="e">
        <f t="shared" si="410"/>
        <v>#N/A</v>
      </c>
      <c r="BY439" s="165" t="e">
        <f t="shared" si="411"/>
        <v>#N/A</v>
      </c>
      <c r="BZ439" s="154" t="e">
        <f t="shared" si="412"/>
        <v>#N/A</v>
      </c>
      <c r="CA439" s="154" t="e">
        <f t="shared" si="413"/>
        <v>#N/A</v>
      </c>
      <c r="CB439" s="164" t="e">
        <f t="shared" si="414"/>
        <v>#N/A</v>
      </c>
      <c r="CC439" s="165" t="e">
        <f t="shared" si="415"/>
        <v>#N/A</v>
      </c>
      <c r="CD439" s="154" t="e">
        <f t="shared" si="416"/>
        <v>#N/A</v>
      </c>
      <c r="CE439" s="155" t="e">
        <f t="shared" si="417"/>
        <v>#N/A</v>
      </c>
    </row>
    <row r="440" spans="2:83" s="59" customFormat="1" hidden="1" x14ac:dyDescent="0.2">
      <c r="B440" s="59" t="e">
        <f t="shared" si="352"/>
        <v>#N/A</v>
      </c>
      <c r="C440" s="67" t="e">
        <f t="shared" si="350"/>
        <v>#N/A</v>
      </c>
      <c r="D440" s="67"/>
      <c r="E440" s="67" t="e">
        <f>IF(C440&lt;&gt;" ",$B$9, " ")</f>
        <v>#N/A</v>
      </c>
      <c r="F440" s="68" t="e">
        <f>IF(C440&lt;&gt;" ",((10.4394*(($C440^1.852)/(($B$59^1.852)*(VLOOKUP($B$17,'Hidden Data'!$A$4:$E$17,(IF($B$18="SCH 40",3,IF($B$18="SCH 80",4,5))))^4.8655))*$B$16))+IF($B$15&lt;2,0,(10.4394*((($C$19/100*$C440)^1.852)/(($B$59^1.852)*(VLOOKUP($B$20,'Hidden Data'!$A$4:$E$17,(IF($B$21="SCH 40",3,IF($B$21="SCH 80",4,5))))^4.8655))*$B$19)))+IF($B$15&lt;3,0,(10.4394*((($C$22/100*$C440)^1.852)/(($B$59^1.852)*(VLOOKUP($B$23,'Hidden Data'!$A$4:$E$17,(IF($B$24="SCH 40",3,IF($B$24="SCH 80",4,5))))^4.8655))*$B$22)))+K440+L440+M440+P440+Q440+R440+S440+T440)*(1+$B$42/100), " ")</f>
        <v>#N/A</v>
      </c>
      <c r="G440" s="68" t="e">
        <f t="shared" si="351"/>
        <v>#N/A</v>
      </c>
      <c r="H440" s="68"/>
      <c r="I440" s="68" t="e">
        <f t="shared" si="353"/>
        <v>#N/A</v>
      </c>
      <c r="J440" s="68" t="e">
        <f>IF(C440&lt;&gt;" ",IF($B$48="Spider Valve",($C440/448.83*(('Spider Valve Sizing'!$B$10^2*19.64*$B$60*SQRT($B$49))/'Spider Valve Sizing'!$B$25))^2/(2*$B$60^2*(PI()/4*('Spider Valve Sizing'!$B$10/12)^2)^2*32.2),0)," ")</f>
        <v>#N/A</v>
      </c>
      <c r="K440" s="68" t="e">
        <f>IF(C440&lt;&gt;" ",(IF($B$26="No",0,(10.4394*(((1/$B$27*$C440)^1.852)/(($B$59^1.852)*(VLOOKUP($B$29,'Hidden Data'!$A$4:$E$17,(IF($B$30="SCH 40",3,IF($B$30="SCH 80",4,5))))^4.8655))*($B$28/3)))))," ")</f>
        <v>#N/A</v>
      </c>
      <c r="L440" s="67" t="e">
        <f t="shared" si="354"/>
        <v>#N/A</v>
      </c>
      <c r="M440" s="67" t="e">
        <f t="shared" si="355"/>
        <v>#N/A</v>
      </c>
      <c r="N440" s="69">
        <f>IF($B$48="Low Pressure Pipe",(IF($C440&lt;&gt;" ",($B$50*$AC$564)," ")),IF($B$48="Spider Valve",(IF($C440&lt;&gt;" ",(($B$60*(PI()/4*'Spider Valve Sizing'!$B$10^2)/144*SQRT(2*32.2*$B$49))*448.83)/(('Spider Valve Sizing'!$B$10^2*19.64*$B$60*SQRT($B$49))/'Spider Valve Sizing'!$B$25)," ")),IF(AND(OR($B$48="Non-Pressurized",$B$48="force main")=TRUE,$C$49="yes"),$F$49,NA())))</f>
        <v>30</v>
      </c>
      <c r="O440" s="68" t="e">
        <f t="shared" si="356"/>
        <v>#N/A</v>
      </c>
      <c r="P440" s="68" t="e">
        <f>IF($C440&lt;&gt;" ",IF($A$34="",0,(10.4394*((($C440*$D$34/100)^1.852)/(($B$59^1.852)*(VLOOKUP($B$34,'Hidden Data'!$A$4:$E$17,(IF($B$18="SCH 40",3,IF($B$18="SCH 80",4,5))))^4.8655))*'Hidden Data'!$E$118)))," ")</f>
        <v>#N/A</v>
      </c>
      <c r="Q440" s="68" t="e">
        <f>IF($C440&lt;&gt;" ",IF($A$35="",0,(10.4394*((($C440*$D$35/100)^1.852)/(($B$59^1.852)*(VLOOKUP($B$35,'Hidden Data'!$A$4:$E$17,(IF($B$18="SCH 40",3,IF($B$18="SCH 80",4,5))))^4.8655))*'Hidden Data'!$E$119)))," ")</f>
        <v>#N/A</v>
      </c>
      <c r="R440" s="68" t="e">
        <f>IF($C440&lt;&gt;" ",IF($A$36="",0,(10.4394*((($C440*$D$36/100)^1.852)/(($B$59^1.852)*(VLOOKUP($B$36,'Hidden Data'!$A$4:$E$17,(IF($B$18="SCH 40",3,IF($B$18="SCH 80",4,5))))^4.8655))*'Hidden Data'!$E$120)))," ")</f>
        <v>#N/A</v>
      </c>
      <c r="S440" s="68" t="e">
        <f>IF($C440&lt;&gt;" ",IF($A$37="",0,(10.4394*((($C440*$D$37/100)^1.852)/(($B$59^1.852)*(VLOOKUP($B$37,'Hidden Data'!$A$4:$E$17,(IF($B$18="SCH 40",3,IF($B$18="SCH 80",4,5))))^4.8655))*'Hidden Data'!$E$121)))," ")</f>
        <v>#N/A</v>
      </c>
      <c r="T440" s="68" t="e">
        <f>IF($C440&lt;&gt;" ",IF($A$38="",0,(10.4394*((($C440*$D$38/100)^1.852)/(($B$59^1.852)*(VLOOKUP($B$38,'Hidden Data'!$A$4:$E$17,(IF($B$18="SCH 40",3,IF($B$18="SCH 80",4,5))))^4.8655))*'Hidden Data'!$E$122)))," ")</f>
        <v>#N/A</v>
      </c>
      <c r="U440" s="67" t="e">
        <f t="shared" si="357"/>
        <v>#N/A</v>
      </c>
      <c r="V440" s="175" t="e">
        <f t="shared" si="358"/>
        <v>#N/A</v>
      </c>
      <c r="W440" s="175" t="e">
        <f t="shared" si="359"/>
        <v>#N/A</v>
      </c>
      <c r="Z440" s="141" t="e">
        <f t="shared" si="360"/>
        <v>#N/A</v>
      </c>
      <c r="AA440" s="141" t="e">
        <f t="shared" si="361"/>
        <v>#N/A</v>
      </c>
      <c r="AB440" s="153" t="e">
        <f t="shared" si="362"/>
        <v>#N/A</v>
      </c>
      <c r="AC440" s="154" t="e">
        <f t="shared" si="363"/>
        <v>#N/A</v>
      </c>
      <c r="AD440" s="164" t="e">
        <f t="shared" si="364"/>
        <v>#N/A</v>
      </c>
      <c r="AE440" s="165" t="e">
        <f t="shared" si="365"/>
        <v>#N/A</v>
      </c>
      <c r="AF440" s="154" t="e">
        <f t="shared" si="366"/>
        <v>#N/A</v>
      </c>
      <c r="AG440" s="154" t="e">
        <f t="shared" si="367"/>
        <v>#N/A</v>
      </c>
      <c r="AH440" s="164" t="e">
        <f t="shared" si="368"/>
        <v>#N/A</v>
      </c>
      <c r="AI440" s="165" t="e">
        <f t="shared" si="369"/>
        <v>#N/A</v>
      </c>
      <c r="AJ440" s="154" t="e">
        <f t="shared" si="370"/>
        <v>#N/A</v>
      </c>
      <c r="AK440" s="154" t="e">
        <f t="shared" si="371"/>
        <v>#N/A</v>
      </c>
      <c r="AL440" s="164" t="e">
        <f t="shared" si="372"/>
        <v>#N/A</v>
      </c>
      <c r="AM440" s="165" t="e">
        <f t="shared" si="373"/>
        <v>#N/A</v>
      </c>
      <c r="AN440" s="154" t="e">
        <f t="shared" si="374"/>
        <v>#N/A</v>
      </c>
      <c r="AO440" s="155" t="e">
        <f t="shared" si="375"/>
        <v>#N/A</v>
      </c>
      <c r="AP440" s="153" t="e">
        <f t="shared" si="376"/>
        <v>#N/A</v>
      </c>
      <c r="AQ440" s="154" t="e">
        <f t="shared" si="377"/>
        <v>#N/A</v>
      </c>
      <c r="AR440" s="164" t="e">
        <f t="shared" si="378"/>
        <v>#N/A</v>
      </c>
      <c r="AS440" s="165" t="e">
        <f t="shared" si="379"/>
        <v>#N/A</v>
      </c>
      <c r="AT440" s="154" t="e">
        <f t="shared" si="380"/>
        <v>#N/A</v>
      </c>
      <c r="AU440" s="154" t="e">
        <f t="shared" si="381"/>
        <v>#N/A</v>
      </c>
      <c r="AV440" s="164" t="e">
        <f t="shared" si="382"/>
        <v>#N/A</v>
      </c>
      <c r="AW440" s="165" t="e">
        <f t="shared" si="383"/>
        <v>#N/A</v>
      </c>
      <c r="AX440" s="154" t="e">
        <f t="shared" si="384"/>
        <v>#N/A</v>
      </c>
      <c r="AY440" s="154" t="e">
        <f t="shared" si="385"/>
        <v>#N/A</v>
      </c>
      <c r="AZ440" s="164" t="e">
        <f t="shared" si="386"/>
        <v>#N/A</v>
      </c>
      <c r="BA440" s="165" t="e">
        <f t="shared" si="387"/>
        <v>#N/A</v>
      </c>
      <c r="BB440" s="154" t="e">
        <f t="shared" si="388"/>
        <v>#N/A</v>
      </c>
      <c r="BC440" s="155" t="e">
        <f t="shared" si="389"/>
        <v>#N/A</v>
      </c>
      <c r="BD440" s="153" t="e">
        <f t="shared" si="390"/>
        <v>#N/A</v>
      </c>
      <c r="BE440" s="154" t="e">
        <f t="shared" si="391"/>
        <v>#N/A</v>
      </c>
      <c r="BF440" s="164" t="e">
        <f t="shared" si="392"/>
        <v>#N/A</v>
      </c>
      <c r="BG440" s="165" t="e">
        <f t="shared" si="393"/>
        <v>#N/A</v>
      </c>
      <c r="BH440" s="154" t="e">
        <f t="shared" si="394"/>
        <v>#N/A</v>
      </c>
      <c r="BI440" s="154" t="e">
        <f t="shared" si="395"/>
        <v>#N/A</v>
      </c>
      <c r="BJ440" s="164" t="e">
        <f t="shared" si="396"/>
        <v>#N/A</v>
      </c>
      <c r="BK440" s="165" t="e">
        <f t="shared" si="397"/>
        <v>#N/A</v>
      </c>
      <c r="BL440" s="154" t="e">
        <f t="shared" si="398"/>
        <v>#N/A</v>
      </c>
      <c r="BM440" s="154" t="e">
        <f t="shared" si="399"/>
        <v>#N/A</v>
      </c>
      <c r="BN440" s="164" t="e">
        <f t="shared" si="400"/>
        <v>#N/A</v>
      </c>
      <c r="BO440" s="165" t="e">
        <f t="shared" si="401"/>
        <v>#N/A</v>
      </c>
      <c r="BP440" s="154" t="e">
        <f t="shared" si="402"/>
        <v>#N/A</v>
      </c>
      <c r="BQ440" s="155" t="e">
        <f t="shared" si="403"/>
        <v>#N/A</v>
      </c>
      <c r="BR440" s="153" t="e">
        <f t="shared" si="404"/>
        <v>#N/A</v>
      </c>
      <c r="BS440" s="154" t="e">
        <f t="shared" si="405"/>
        <v>#N/A</v>
      </c>
      <c r="BT440" s="164" t="e">
        <f t="shared" si="406"/>
        <v>#N/A</v>
      </c>
      <c r="BU440" s="165" t="e">
        <f t="shared" si="407"/>
        <v>#N/A</v>
      </c>
      <c r="BV440" s="154" t="e">
        <f t="shared" si="408"/>
        <v>#N/A</v>
      </c>
      <c r="BW440" s="154" t="e">
        <f t="shared" si="409"/>
        <v>#N/A</v>
      </c>
      <c r="BX440" s="164" t="e">
        <f t="shared" si="410"/>
        <v>#N/A</v>
      </c>
      <c r="BY440" s="165" t="e">
        <f t="shared" si="411"/>
        <v>#N/A</v>
      </c>
      <c r="BZ440" s="154" t="e">
        <f t="shared" si="412"/>
        <v>#N/A</v>
      </c>
      <c r="CA440" s="154" t="e">
        <f t="shared" si="413"/>
        <v>#N/A</v>
      </c>
      <c r="CB440" s="164" t="e">
        <f t="shared" si="414"/>
        <v>#N/A</v>
      </c>
      <c r="CC440" s="165" t="e">
        <f t="shared" si="415"/>
        <v>#N/A</v>
      </c>
      <c r="CD440" s="154" t="e">
        <f t="shared" si="416"/>
        <v>#N/A</v>
      </c>
      <c r="CE440" s="155" t="e">
        <f t="shared" si="417"/>
        <v>#N/A</v>
      </c>
    </row>
    <row r="441" spans="2:83" s="59" customFormat="1" hidden="1" x14ac:dyDescent="0.2">
      <c r="B441" s="59" t="e">
        <f t="shared" si="352"/>
        <v>#N/A</v>
      </c>
      <c r="C441" s="67" t="e">
        <f t="shared" si="350"/>
        <v>#N/A</v>
      </c>
      <c r="D441" s="67"/>
      <c r="E441" s="67" t="e">
        <f>IF(C441&lt;&gt;" ",$B$9, " ")</f>
        <v>#N/A</v>
      </c>
      <c r="F441" s="68" t="e">
        <f>IF(C441&lt;&gt;" ",((10.4394*(($C441^1.852)/(($B$59^1.852)*(VLOOKUP($B$17,'Hidden Data'!$A$4:$E$17,(IF($B$18="SCH 40",3,IF($B$18="SCH 80",4,5))))^4.8655))*$B$16))+IF($B$15&lt;2,0,(10.4394*((($C$19/100*$C441)^1.852)/(($B$59^1.852)*(VLOOKUP($B$20,'Hidden Data'!$A$4:$E$17,(IF($B$21="SCH 40",3,IF($B$21="SCH 80",4,5))))^4.8655))*$B$19)))+IF($B$15&lt;3,0,(10.4394*((($C$22/100*$C441)^1.852)/(($B$59^1.852)*(VLOOKUP($B$23,'Hidden Data'!$A$4:$E$17,(IF($B$24="SCH 40",3,IF($B$24="SCH 80",4,5))))^4.8655))*$B$22)))+K441+L441+M441+P441+Q441+R441+S441+T441)*(1+$B$42/100), " ")</f>
        <v>#N/A</v>
      </c>
      <c r="G441" s="68" t="e">
        <f t="shared" si="351"/>
        <v>#N/A</v>
      </c>
      <c r="H441" s="68"/>
      <c r="I441" s="68" t="e">
        <f t="shared" si="353"/>
        <v>#N/A</v>
      </c>
      <c r="J441" s="68" t="e">
        <f>IF(C441&lt;&gt;" ",IF($B$48="Spider Valve",($C441/448.83*(('Spider Valve Sizing'!$B$10^2*19.64*$B$60*SQRT($B$49))/'Spider Valve Sizing'!$B$25))^2/(2*$B$60^2*(PI()/4*('Spider Valve Sizing'!$B$10/12)^2)^2*32.2),0)," ")</f>
        <v>#N/A</v>
      </c>
      <c r="K441" s="68" t="e">
        <f>IF(C441&lt;&gt;" ",(IF($B$26="No",0,(10.4394*(((1/$B$27*$C441)^1.852)/(($B$59^1.852)*(VLOOKUP($B$29,'Hidden Data'!$A$4:$E$17,(IF($B$30="SCH 40",3,IF($B$30="SCH 80",4,5))))^4.8655))*($B$28/3)))))," ")</f>
        <v>#N/A</v>
      </c>
      <c r="L441" s="67" t="e">
        <f t="shared" si="354"/>
        <v>#N/A</v>
      </c>
      <c r="M441" s="67" t="e">
        <f t="shared" si="355"/>
        <v>#N/A</v>
      </c>
      <c r="N441" s="69">
        <f>IF($B$48="Low Pressure Pipe",(IF($C441&lt;&gt;" ",($B$50*$AC$564)," ")),IF($B$48="Spider Valve",(IF($C441&lt;&gt;" ",(($B$60*(PI()/4*'Spider Valve Sizing'!$B$10^2)/144*SQRT(2*32.2*$B$49))*448.83)/(('Spider Valve Sizing'!$B$10^2*19.64*$B$60*SQRT($B$49))/'Spider Valve Sizing'!$B$25)," ")),IF(AND(OR($B$48="Non-Pressurized",$B$48="force main")=TRUE,$C$49="yes"),$F$49,NA())))</f>
        <v>30</v>
      </c>
      <c r="O441" s="68" t="e">
        <f t="shared" si="356"/>
        <v>#N/A</v>
      </c>
      <c r="P441" s="68" t="e">
        <f>IF($C441&lt;&gt;" ",IF($A$34="",0,(10.4394*((($C441*$D$34/100)^1.852)/(($B$59^1.852)*(VLOOKUP($B$34,'Hidden Data'!$A$4:$E$17,(IF($B$18="SCH 40",3,IF($B$18="SCH 80",4,5))))^4.8655))*'Hidden Data'!$E$118)))," ")</f>
        <v>#N/A</v>
      </c>
      <c r="Q441" s="68" t="e">
        <f>IF($C441&lt;&gt;" ",IF($A$35="",0,(10.4394*((($C441*$D$35/100)^1.852)/(($B$59^1.852)*(VLOOKUP($B$35,'Hidden Data'!$A$4:$E$17,(IF($B$18="SCH 40",3,IF($B$18="SCH 80",4,5))))^4.8655))*'Hidden Data'!$E$119)))," ")</f>
        <v>#N/A</v>
      </c>
      <c r="R441" s="68" t="e">
        <f>IF($C441&lt;&gt;" ",IF($A$36="",0,(10.4394*((($C441*$D$36/100)^1.852)/(($B$59^1.852)*(VLOOKUP($B$36,'Hidden Data'!$A$4:$E$17,(IF($B$18="SCH 40",3,IF($B$18="SCH 80",4,5))))^4.8655))*'Hidden Data'!$E$120)))," ")</f>
        <v>#N/A</v>
      </c>
      <c r="S441" s="68" t="e">
        <f>IF($C441&lt;&gt;" ",IF($A$37="",0,(10.4394*((($C441*$D$37/100)^1.852)/(($B$59^1.852)*(VLOOKUP($B$37,'Hidden Data'!$A$4:$E$17,(IF($B$18="SCH 40",3,IF($B$18="SCH 80",4,5))))^4.8655))*'Hidden Data'!$E$121)))," ")</f>
        <v>#N/A</v>
      </c>
      <c r="T441" s="68" t="e">
        <f>IF($C441&lt;&gt;" ",IF($A$38="",0,(10.4394*((($C441*$D$38/100)^1.852)/(($B$59^1.852)*(VLOOKUP($B$38,'Hidden Data'!$A$4:$E$17,(IF($B$18="SCH 40",3,IF($B$18="SCH 80",4,5))))^4.8655))*'Hidden Data'!$E$122)))," ")</f>
        <v>#N/A</v>
      </c>
      <c r="U441" s="67" t="e">
        <f t="shared" si="357"/>
        <v>#N/A</v>
      </c>
      <c r="V441" s="175" t="e">
        <f t="shared" si="358"/>
        <v>#N/A</v>
      </c>
      <c r="W441" s="175" t="e">
        <f t="shared" si="359"/>
        <v>#N/A</v>
      </c>
      <c r="Z441" s="141" t="e">
        <f t="shared" si="360"/>
        <v>#N/A</v>
      </c>
      <c r="AA441" s="141" t="e">
        <f t="shared" si="361"/>
        <v>#N/A</v>
      </c>
      <c r="AB441" s="153" t="e">
        <f t="shared" si="362"/>
        <v>#N/A</v>
      </c>
      <c r="AC441" s="154" t="e">
        <f t="shared" si="363"/>
        <v>#N/A</v>
      </c>
      <c r="AD441" s="164" t="e">
        <f t="shared" si="364"/>
        <v>#N/A</v>
      </c>
      <c r="AE441" s="165" t="e">
        <f t="shared" si="365"/>
        <v>#N/A</v>
      </c>
      <c r="AF441" s="154" t="e">
        <f t="shared" si="366"/>
        <v>#N/A</v>
      </c>
      <c r="AG441" s="154" t="e">
        <f t="shared" si="367"/>
        <v>#N/A</v>
      </c>
      <c r="AH441" s="164" t="e">
        <f t="shared" si="368"/>
        <v>#N/A</v>
      </c>
      <c r="AI441" s="165" t="e">
        <f t="shared" si="369"/>
        <v>#N/A</v>
      </c>
      <c r="AJ441" s="154" t="e">
        <f t="shared" si="370"/>
        <v>#N/A</v>
      </c>
      <c r="AK441" s="154" t="e">
        <f t="shared" si="371"/>
        <v>#N/A</v>
      </c>
      <c r="AL441" s="164" t="e">
        <f t="shared" si="372"/>
        <v>#N/A</v>
      </c>
      <c r="AM441" s="165" t="e">
        <f t="shared" si="373"/>
        <v>#N/A</v>
      </c>
      <c r="AN441" s="154" t="e">
        <f t="shared" si="374"/>
        <v>#N/A</v>
      </c>
      <c r="AO441" s="155" t="e">
        <f t="shared" si="375"/>
        <v>#N/A</v>
      </c>
      <c r="AP441" s="153" t="e">
        <f t="shared" si="376"/>
        <v>#N/A</v>
      </c>
      <c r="AQ441" s="154" t="e">
        <f t="shared" si="377"/>
        <v>#N/A</v>
      </c>
      <c r="AR441" s="164" t="e">
        <f t="shared" si="378"/>
        <v>#N/A</v>
      </c>
      <c r="AS441" s="165" t="e">
        <f t="shared" si="379"/>
        <v>#N/A</v>
      </c>
      <c r="AT441" s="154" t="e">
        <f t="shared" si="380"/>
        <v>#N/A</v>
      </c>
      <c r="AU441" s="154" t="e">
        <f t="shared" si="381"/>
        <v>#N/A</v>
      </c>
      <c r="AV441" s="164" t="e">
        <f t="shared" si="382"/>
        <v>#N/A</v>
      </c>
      <c r="AW441" s="165" t="e">
        <f t="shared" si="383"/>
        <v>#N/A</v>
      </c>
      <c r="AX441" s="154" t="e">
        <f t="shared" si="384"/>
        <v>#N/A</v>
      </c>
      <c r="AY441" s="154" t="e">
        <f t="shared" si="385"/>
        <v>#N/A</v>
      </c>
      <c r="AZ441" s="164" t="e">
        <f t="shared" si="386"/>
        <v>#N/A</v>
      </c>
      <c r="BA441" s="165" t="e">
        <f t="shared" si="387"/>
        <v>#N/A</v>
      </c>
      <c r="BB441" s="154" t="e">
        <f t="shared" si="388"/>
        <v>#N/A</v>
      </c>
      <c r="BC441" s="155" t="e">
        <f t="shared" si="389"/>
        <v>#N/A</v>
      </c>
      <c r="BD441" s="153" t="e">
        <f t="shared" si="390"/>
        <v>#N/A</v>
      </c>
      <c r="BE441" s="154" t="e">
        <f t="shared" si="391"/>
        <v>#N/A</v>
      </c>
      <c r="BF441" s="164" t="e">
        <f t="shared" si="392"/>
        <v>#N/A</v>
      </c>
      <c r="BG441" s="165" t="e">
        <f t="shared" si="393"/>
        <v>#N/A</v>
      </c>
      <c r="BH441" s="154" t="e">
        <f t="shared" si="394"/>
        <v>#N/A</v>
      </c>
      <c r="BI441" s="154" t="e">
        <f t="shared" si="395"/>
        <v>#N/A</v>
      </c>
      <c r="BJ441" s="164" t="e">
        <f t="shared" si="396"/>
        <v>#N/A</v>
      </c>
      <c r="BK441" s="165" t="e">
        <f t="shared" si="397"/>
        <v>#N/A</v>
      </c>
      <c r="BL441" s="154" t="e">
        <f t="shared" si="398"/>
        <v>#N/A</v>
      </c>
      <c r="BM441" s="154" t="e">
        <f t="shared" si="399"/>
        <v>#N/A</v>
      </c>
      <c r="BN441" s="164" t="e">
        <f t="shared" si="400"/>
        <v>#N/A</v>
      </c>
      <c r="BO441" s="165" t="e">
        <f t="shared" si="401"/>
        <v>#N/A</v>
      </c>
      <c r="BP441" s="154" t="e">
        <f t="shared" si="402"/>
        <v>#N/A</v>
      </c>
      <c r="BQ441" s="155" t="e">
        <f t="shared" si="403"/>
        <v>#N/A</v>
      </c>
      <c r="BR441" s="153" t="e">
        <f t="shared" si="404"/>
        <v>#N/A</v>
      </c>
      <c r="BS441" s="154" t="e">
        <f t="shared" si="405"/>
        <v>#N/A</v>
      </c>
      <c r="BT441" s="164" t="e">
        <f t="shared" si="406"/>
        <v>#N/A</v>
      </c>
      <c r="BU441" s="165" t="e">
        <f t="shared" si="407"/>
        <v>#N/A</v>
      </c>
      <c r="BV441" s="154" t="e">
        <f t="shared" si="408"/>
        <v>#N/A</v>
      </c>
      <c r="BW441" s="154" t="e">
        <f t="shared" si="409"/>
        <v>#N/A</v>
      </c>
      <c r="BX441" s="164" t="e">
        <f t="shared" si="410"/>
        <v>#N/A</v>
      </c>
      <c r="BY441" s="165" t="e">
        <f t="shared" si="411"/>
        <v>#N/A</v>
      </c>
      <c r="BZ441" s="154" t="e">
        <f t="shared" si="412"/>
        <v>#N/A</v>
      </c>
      <c r="CA441" s="154" t="e">
        <f t="shared" si="413"/>
        <v>#N/A</v>
      </c>
      <c r="CB441" s="164" t="e">
        <f t="shared" si="414"/>
        <v>#N/A</v>
      </c>
      <c r="CC441" s="165" t="e">
        <f t="shared" si="415"/>
        <v>#N/A</v>
      </c>
      <c r="CD441" s="154" t="e">
        <f t="shared" si="416"/>
        <v>#N/A</v>
      </c>
      <c r="CE441" s="155" t="e">
        <f t="shared" si="417"/>
        <v>#N/A</v>
      </c>
    </row>
    <row r="442" spans="2:83" s="59" customFormat="1" hidden="1" x14ac:dyDescent="0.2">
      <c r="B442" s="59" t="e">
        <f t="shared" si="352"/>
        <v>#N/A</v>
      </c>
      <c r="C442" s="67" t="e">
        <f t="shared" si="350"/>
        <v>#N/A</v>
      </c>
      <c r="D442" s="67"/>
      <c r="E442" s="67" t="e">
        <f>IF(C442&lt;&gt;" ",$B$9, " ")</f>
        <v>#N/A</v>
      </c>
      <c r="F442" s="68" t="e">
        <f>IF(C442&lt;&gt;" ",((10.4394*(($C442^1.852)/(($B$59^1.852)*(VLOOKUP($B$17,'Hidden Data'!$A$4:$E$17,(IF($B$18="SCH 40",3,IF($B$18="SCH 80",4,5))))^4.8655))*$B$16))+IF($B$15&lt;2,0,(10.4394*((($C$19/100*$C442)^1.852)/(($B$59^1.852)*(VLOOKUP($B$20,'Hidden Data'!$A$4:$E$17,(IF($B$21="SCH 40",3,IF($B$21="SCH 80",4,5))))^4.8655))*$B$19)))+IF($B$15&lt;3,0,(10.4394*((($C$22/100*$C442)^1.852)/(($B$59^1.852)*(VLOOKUP($B$23,'Hidden Data'!$A$4:$E$17,(IF($B$24="SCH 40",3,IF($B$24="SCH 80",4,5))))^4.8655))*$B$22)))+K442+L442+M442+P442+Q442+R442+S442+T442)*(1+$B$42/100), " ")</f>
        <v>#N/A</v>
      </c>
      <c r="G442" s="68" t="e">
        <f t="shared" si="351"/>
        <v>#N/A</v>
      </c>
      <c r="H442" s="68"/>
      <c r="I442" s="68" t="e">
        <f t="shared" si="353"/>
        <v>#N/A</v>
      </c>
      <c r="J442" s="68" t="e">
        <f>IF(C442&lt;&gt;" ",IF($B$48="Spider Valve",($C442/448.83*(('Spider Valve Sizing'!$B$10^2*19.64*$B$60*SQRT($B$49))/'Spider Valve Sizing'!$B$25))^2/(2*$B$60^2*(PI()/4*('Spider Valve Sizing'!$B$10/12)^2)^2*32.2),0)," ")</f>
        <v>#N/A</v>
      </c>
      <c r="K442" s="68" t="e">
        <f>IF(C442&lt;&gt;" ",(IF($B$26="No",0,(10.4394*(((1/$B$27*$C442)^1.852)/(($B$59^1.852)*(VLOOKUP($B$29,'Hidden Data'!$A$4:$E$17,(IF($B$30="SCH 40",3,IF($B$30="SCH 80",4,5))))^4.8655))*($B$28/3)))))," ")</f>
        <v>#N/A</v>
      </c>
      <c r="L442" s="67" t="e">
        <f t="shared" si="354"/>
        <v>#N/A</v>
      </c>
      <c r="M442" s="67" t="e">
        <f t="shared" si="355"/>
        <v>#N/A</v>
      </c>
      <c r="N442" s="69">
        <f>IF($B$48="Low Pressure Pipe",(IF($C442&lt;&gt;" ",($B$50*$AC$564)," ")),IF($B$48="Spider Valve",(IF($C442&lt;&gt;" ",(($B$60*(PI()/4*'Spider Valve Sizing'!$B$10^2)/144*SQRT(2*32.2*$B$49))*448.83)/(('Spider Valve Sizing'!$B$10^2*19.64*$B$60*SQRT($B$49))/'Spider Valve Sizing'!$B$25)," ")),IF(AND(OR($B$48="Non-Pressurized",$B$48="force main")=TRUE,$C$49="yes"),$F$49,NA())))</f>
        <v>30</v>
      </c>
      <c r="O442" s="68" t="e">
        <f t="shared" si="356"/>
        <v>#N/A</v>
      </c>
      <c r="P442" s="68" t="e">
        <f>IF($C442&lt;&gt;" ",IF($A$34="",0,(10.4394*((($C442*$D$34/100)^1.852)/(($B$59^1.852)*(VLOOKUP($B$34,'Hidden Data'!$A$4:$E$17,(IF($B$18="SCH 40",3,IF($B$18="SCH 80",4,5))))^4.8655))*'Hidden Data'!$E$118)))," ")</f>
        <v>#N/A</v>
      </c>
      <c r="Q442" s="68" t="e">
        <f>IF($C442&lt;&gt;" ",IF($A$35="",0,(10.4394*((($C442*$D$35/100)^1.852)/(($B$59^1.852)*(VLOOKUP($B$35,'Hidden Data'!$A$4:$E$17,(IF($B$18="SCH 40",3,IF($B$18="SCH 80",4,5))))^4.8655))*'Hidden Data'!$E$119)))," ")</f>
        <v>#N/A</v>
      </c>
      <c r="R442" s="68" t="e">
        <f>IF($C442&lt;&gt;" ",IF($A$36="",0,(10.4394*((($C442*$D$36/100)^1.852)/(($B$59^1.852)*(VLOOKUP($B$36,'Hidden Data'!$A$4:$E$17,(IF($B$18="SCH 40",3,IF($B$18="SCH 80",4,5))))^4.8655))*'Hidden Data'!$E$120)))," ")</f>
        <v>#N/A</v>
      </c>
      <c r="S442" s="68" t="e">
        <f>IF($C442&lt;&gt;" ",IF($A$37="",0,(10.4394*((($C442*$D$37/100)^1.852)/(($B$59^1.852)*(VLOOKUP($B$37,'Hidden Data'!$A$4:$E$17,(IF($B$18="SCH 40",3,IF($B$18="SCH 80",4,5))))^4.8655))*'Hidden Data'!$E$121)))," ")</f>
        <v>#N/A</v>
      </c>
      <c r="T442" s="68" t="e">
        <f>IF($C442&lt;&gt;" ",IF($A$38="",0,(10.4394*((($C442*$D$38/100)^1.852)/(($B$59^1.852)*(VLOOKUP($B$38,'Hidden Data'!$A$4:$E$17,(IF($B$18="SCH 40",3,IF($B$18="SCH 80",4,5))))^4.8655))*'Hidden Data'!$E$122)))," ")</f>
        <v>#N/A</v>
      </c>
      <c r="U442" s="67" t="e">
        <f t="shared" si="357"/>
        <v>#N/A</v>
      </c>
      <c r="V442" s="175" t="e">
        <f t="shared" si="358"/>
        <v>#N/A</v>
      </c>
      <c r="W442" s="175" t="e">
        <f t="shared" si="359"/>
        <v>#N/A</v>
      </c>
      <c r="Z442" s="141" t="e">
        <f t="shared" si="360"/>
        <v>#N/A</v>
      </c>
      <c r="AA442" s="141" t="e">
        <f t="shared" si="361"/>
        <v>#N/A</v>
      </c>
      <c r="AB442" s="153" t="e">
        <f t="shared" si="362"/>
        <v>#N/A</v>
      </c>
      <c r="AC442" s="154" t="e">
        <f t="shared" si="363"/>
        <v>#N/A</v>
      </c>
      <c r="AD442" s="164" t="e">
        <f t="shared" si="364"/>
        <v>#N/A</v>
      </c>
      <c r="AE442" s="165" t="e">
        <f t="shared" si="365"/>
        <v>#N/A</v>
      </c>
      <c r="AF442" s="154" t="e">
        <f t="shared" si="366"/>
        <v>#N/A</v>
      </c>
      <c r="AG442" s="154" t="e">
        <f t="shared" si="367"/>
        <v>#N/A</v>
      </c>
      <c r="AH442" s="164" t="e">
        <f t="shared" si="368"/>
        <v>#N/A</v>
      </c>
      <c r="AI442" s="165" t="e">
        <f t="shared" si="369"/>
        <v>#N/A</v>
      </c>
      <c r="AJ442" s="154" t="e">
        <f t="shared" si="370"/>
        <v>#N/A</v>
      </c>
      <c r="AK442" s="154" t="e">
        <f t="shared" si="371"/>
        <v>#N/A</v>
      </c>
      <c r="AL442" s="164" t="e">
        <f t="shared" si="372"/>
        <v>#N/A</v>
      </c>
      <c r="AM442" s="165" t="e">
        <f t="shared" si="373"/>
        <v>#N/A</v>
      </c>
      <c r="AN442" s="154" t="e">
        <f t="shared" si="374"/>
        <v>#N/A</v>
      </c>
      <c r="AO442" s="155" t="e">
        <f t="shared" si="375"/>
        <v>#N/A</v>
      </c>
      <c r="AP442" s="153" t="e">
        <f t="shared" si="376"/>
        <v>#N/A</v>
      </c>
      <c r="AQ442" s="154" t="e">
        <f t="shared" si="377"/>
        <v>#N/A</v>
      </c>
      <c r="AR442" s="164" t="e">
        <f t="shared" si="378"/>
        <v>#N/A</v>
      </c>
      <c r="AS442" s="165" t="e">
        <f t="shared" si="379"/>
        <v>#N/A</v>
      </c>
      <c r="AT442" s="154" t="e">
        <f t="shared" si="380"/>
        <v>#N/A</v>
      </c>
      <c r="AU442" s="154" t="e">
        <f t="shared" si="381"/>
        <v>#N/A</v>
      </c>
      <c r="AV442" s="164" t="e">
        <f t="shared" si="382"/>
        <v>#N/A</v>
      </c>
      <c r="AW442" s="165" t="e">
        <f t="shared" si="383"/>
        <v>#N/A</v>
      </c>
      <c r="AX442" s="154" t="e">
        <f t="shared" si="384"/>
        <v>#N/A</v>
      </c>
      <c r="AY442" s="154" t="e">
        <f t="shared" si="385"/>
        <v>#N/A</v>
      </c>
      <c r="AZ442" s="164" t="e">
        <f t="shared" si="386"/>
        <v>#N/A</v>
      </c>
      <c r="BA442" s="165" t="e">
        <f t="shared" si="387"/>
        <v>#N/A</v>
      </c>
      <c r="BB442" s="154" t="e">
        <f t="shared" si="388"/>
        <v>#N/A</v>
      </c>
      <c r="BC442" s="155" t="e">
        <f t="shared" si="389"/>
        <v>#N/A</v>
      </c>
      <c r="BD442" s="153" t="e">
        <f t="shared" si="390"/>
        <v>#N/A</v>
      </c>
      <c r="BE442" s="154" t="e">
        <f t="shared" si="391"/>
        <v>#N/A</v>
      </c>
      <c r="BF442" s="164" t="e">
        <f t="shared" si="392"/>
        <v>#N/A</v>
      </c>
      <c r="BG442" s="165" t="e">
        <f t="shared" si="393"/>
        <v>#N/A</v>
      </c>
      <c r="BH442" s="154" t="e">
        <f t="shared" si="394"/>
        <v>#N/A</v>
      </c>
      <c r="BI442" s="154" t="e">
        <f t="shared" si="395"/>
        <v>#N/A</v>
      </c>
      <c r="BJ442" s="164" t="e">
        <f t="shared" si="396"/>
        <v>#N/A</v>
      </c>
      <c r="BK442" s="165" t="e">
        <f t="shared" si="397"/>
        <v>#N/A</v>
      </c>
      <c r="BL442" s="154" t="e">
        <f t="shared" si="398"/>
        <v>#N/A</v>
      </c>
      <c r="BM442" s="154" t="e">
        <f t="shared" si="399"/>
        <v>#N/A</v>
      </c>
      <c r="BN442" s="164" t="e">
        <f t="shared" si="400"/>
        <v>#N/A</v>
      </c>
      <c r="BO442" s="165" t="e">
        <f t="shared" si="401"/>
        <v>#N/A</v>
      </c>
      <c r="BP442" s="154" t="e">
        <f t="shared" si="402"/>
        <v>#N/A</v>
      </c>
      <c r="BQ442" s="155" t="e">
        <f t="shared" si="403"/>
        <v>#N/A</v>
      </c>
      <c r="BR442" s="153" t="e">
        <f t="shared" si="404"/>
        <v>#N/A</v>
      </c>
      <c r="BS442" s="154" t="e">
        <f t="shared" si="405"/>
        <v>#N/A</v>
      </c>
      <c r="BT442" s="164" t="e">
        <f t="shared" si="406"/>
        <v>#N/A</v>
      </c>
      <c r="BU442" s="165" t="e">
        <f t="shared" si="407"/>
        <v>#N/A</v>
      </c>
      <c r="BV442" s="154" t="e">
        <f t="shared" si="408"/>
        <v>#N/A</v>
      </c>
      <c r="BW442" s="154" t="e">
        <f t="shared" si="409"/>
        <v>#N/A</v>
      </c>
      <c r="BX442" s="164" t="e">
        <f t="shared" si="410"/>
        <v>#N/A</v>
      </c>
      <c r="BY442" s="165" t="e">
        <f t="shared" si="411"/>
        <v>#N/A</v>
      </c>
      <c r="BZ442" s="154" t="e">
        <f t="shared" si="412"/>
        <v>#N/A</v>
      </c>
      <c r="CA442" s="154" t="e">
        <f t="shared" si="413"/>
        <v>#N/A</v>
      </c>
      <c r="CB442" s="164" t="e">
        <f t="shared" si="414"/>
        <v>#N/A</v>
      </c>
      <c r="CC442" s="165" t="e">
        <f t="shared" si="415"/>
        <v>#N/A</v>
      </c>
      <c r="CD442" s="154" t="e">
        <f t="shared" si="416"/>
        <v>#N/A</v>
      </c>
      <c r="CE442" s="155" t="e">
        <f t="shared" si="417"/>
        <v>#N/A</v>
      </c>
    </row>
    <row r="443" spans="2:83" s="59" customFormat="1" hidden="1" x14ac:dyDescent="0.2">
      <c r="B443" s="59" t="e">
        <f t="shared" si="352"/>
        <v>#N/A</v>
      </c>
      <c r="C443" s="67" t="e">
        <f t="shared" si="350"/>
        <v>#N/A</v>
      </c>
      <c r="D443" s="67"/>
      <c r="E443" s="67" t="e">
        <f>IF(C443&lt;&gt;" ",$B$9, " ")</f>
        <v>#N/A</v>
      </c>
      <c r="F443" s="68" t="e">
        <f>IF(C443&lt;&gt;" ",((10.4394*(($C443^1.852)/(($B$59^1.852)*(VLOOKUP($B$17,'Hidden Data'!$A$4:$E$17,(IF($B$18="SCH 40",3,IF($B$18="SCH 80",4,5))))^4.8655))*$B$16))+IF($B$15&lt;2,0,(10.4394*((($C$19/100*$C443)^1.852)/(($B$59^1.852)*(VLOOKUP($B$20,'Hidden Data'!$A$4:$E$17,(IF($B$21="SCH 40",3,IF($B$21="SCH 80",4,5))))^4.8655))*$B$19)))+IF($B$15&lt;3,0,(10.4394*((($C$22/100*$C443)^1.852)/(($B$59^1.852)*(VLOOKUP($B$23,'Hidden Data'!$A$4:$E$17,(IF($B$24="SCH 40",3,IF($B$24="SCH 80",4,5))))^4.8655))*$B$22)))+K443+L443+M443+P443+Q443+R443+S443+T443)*(1+$B$42/100), " ")</f>
        <v>#N/A</v>
      </c>
      <c r="G443" s="68" t="e">
        <f t="shared" si="351"/>
        <v>#N/A</v>
      </c>
      <c r="H443" s="68"/>
      <c r="I443" s="68" t="e">
        <f t="shared" si="353"/>
        <v>#N/A</v>
      </c>
      <c r="J443" s="68" t="e">
        <f>IF(C443&lt;&gt;" ",IF($B$48="Spider Valve",($C443/448.83*(('Spider Valve Sizing'!$B$10^2*19.64*$B$60*SQRT($B$49))/'Spider Valve Sizing'!$B$25))^2/(2*$B$60^2*(PI()/4*('Spider Valve Sizing'!$B$10/12)^2)^2*32.2),0)," ")</f>
        <v>#N/A</v>
      </c>
      <c r="K443" s="68" t="e">
        <f>IF(C443&lt;&gt;" ",(IF($B$26="No",0,(10.4394*(((1/$B$27*$C443)^1.852)/(($B$59^1.852)*(VLOOKUP($B$29,'Hidden Data'!$A$4:$E$17,(IF($B$30="SCH 40",3,IF($B$30="SCH 80",4,5))))^4.8655))*($B$28/3)))))," ")</f>
        <v>#N/A</v>
      </c>
      <c r="L443" s="67" t="e">
        <f t="shared" si="354"/>
        <v>#N/A</v>
      </c>
      <c r="M443" s="67" t="e">
        <f t="shared" si="355"/>
        <v>#N/A</v>
      </c>
      <c r="N443" s="69">
        <f>IF($B$48="Low Pressure Pipe",(IF($C443&lt;&gt;" ",($B$50*$AC$564)," ")),IF($B$48="Spider Valve",(IF($C443&lt;&gt;" ",(($B$60*(PI()/4*'Spider Valve Sizing'!$B$10^2)/144*SQRT(2*32.2*$B$49))*448.83)/(('Spider Valve Sizing'!$B$10^2*19.64*$B$60*SQRT($B$49))/'Spider Valve Sizing'!$B$25)," ")),IF(AND(OR($B$48="Non-Pressurized",$B$48="force main")=TRUE,$C$49="yes"),$F$49,NA())))</f>
        <v>30</v>
      </c>
      <c r="O443" s="68" t="e">
        <f t="shared" si="356"/>
        <v>#N/A</v>
      </c>
      <c r="P443" s="68" t="e">
        <f>IF($C443&lt;&gt;" ",IF($A$34="",0,(10.4394*((($C443*$D$34/100)^1.852)/(($B$59^1.852)*(VLOOKUP($B$34,'Hidden Data'!$A$4:$E$17,(IF($B$18="SCH 40",3,IF($B$18="SCH 80",4,5))))^4.8655))*'Hidden Data'!$E$118)))," ")</f>
        <v>#N/A</v>
      </c>
      <c r="Q443" s="68" t="e">
        <f>IF($C443&lt;&gt;" ",IF($A$35="",0,(10.4394*((($C443*$D$35/100)^1.852)/(($B$59^1.852)*(VLOOKUP($B$35,'Hidden Data'!$A$4:$E$17,(IF($B$18="SCH 40",3,IF($B$18="SCH 80",4,5))))^4.8655))*'Hidden Data'!$E$119)))," ")</f>
        <v>#N/A</v>
      </c>
      <c r="R443" s="68" t="e">
        <f>IF($C443&lt;&gt;" ",IF($A$36="",0,(10.4394*((($C443*$D$36/100)^1.852)/(($B$59^1.852)*(VLOOKUP($B$36,'Hidden Data'!$A$4:$E$17,(IF($B$18="SCH 40",3,IF($B$18="SCH 80",4,5))))^4.8655))*'Hidden Data'!$E$120)))," ")</f>
        <v>#N/A</v>
      </c>
      <c r="S443" s="68" t="e">
        <f>IF($C443&lt;&gt;" ",IF($A$37="",0,(10.4394*((($C443*$D$37/100)^1.852)/(($B$59^1.852)*(VLOOKUP($B$37,'Hidden Data'!$A$4:$E$17,(IF($B$18="SCH 40",3,IF($B$18="SCH 80",4,5))))^4.8655))*'Hidden Data'!$E$121)))," ")</f>
        <v>#N/A</v>
      </c>
      <c r="T443" s="68" t="e">
        <f>IF($C443&lt;&gt;" ",IF($A$38="",0,(10.4394*((($C443*$D$38/100)^1.852)/(($B$59^1.852)*(VLOOKUP($B$38,'Hidden Data'!$A$4:$E$17,(IF($B$18="SCH 40",3,IF($B$18="SCH 80",4,5))))^4.8655))*'Hidden Data'!$E$122)))," ")</f>
        <v>#N/A</v>
      </c>
      <c r="U443" s="67" t="e">
        <f t="shared" si="357"/>
        <v>#N/A</v>
      </c>
      <c r="V443" s="175" t="e">
        <f t="shared" si="358"/>
        <v>#N/A</v>
      </c>
      <c r="W443" s="175" t="e">
        <f t="shared" si="359"/>
        <v>#N/A</v>
      </c>
      <c r="Z443" s="141" t="e">
        <f t="shared" si="360"/>
        <v>#N/A</v>
      </c>
      <c r="AA443" s="141" t="e">
        <f t="shared" si="361"/>
        <v>#N/A</v>
      </c>
      <c r="AB443" s="153" t="e">
        <f t="shared" si="362"/>
        <v>#N/A</v>
      </c>
      <c r="AC443" s="154" t="e">
        <f t="shared" si="363"/>
        <v>#N/A</v>
      </c>
      <c r="AD443" s="164" t="e">
        <f t="shared" si="364"/>
        <v>#N/A</v>
      </c>
      <c r="AE443" s="165" t="e">
        <f t="shared" si="365"/>
        <v>#N/A</v>
      </c>
      <c r="AF443" s="154" t="e">
        <f t="shared" si="366"/>
        <v>#N/A</v>
      </c>
      <c r="AG443" s="154" t="e">
        <f t="shared" si="367"/>
        <v>#N/A</v>
      </c>
      <c r="AH443" s="164" t="e">
        <f t="shared" si="368"/>
        <v>#N/A</v>
      </c>
      <c r="AI443" s="165" t="e">
        <f t="shared" si="369"/>
        <v>#N/A</v>
      </c>
      <c r="AJ443" s="154" t="e">
        <f t="shared" si="370"/>
        <v>#N/A</v>
      </c>
      <c r="AK443" s="154" t="e">
        <f t="shared" si="371"/>
        <v>#N/A</v>
      </c>
      <c r="AL443" s="164" t="e">
        <f t="shared" si="372"/>
        <v>#N/A</v>
      </c>
      <c r="AM443" s="165" t="e">
        <f t="shared" si="373"/>
        <v>#N/A</v>
      </c>
      <c r="AN443" s="154" t="e">
        <f t="shared" si="374"/>
        <v>#N/A</v>
      </c>
      <c r="AO443" s="155" t="e">
        <f t="shared" si="375"/>
        <v>#N/A</v>
      </c>
      <c r="AP443" s="153" t="e">
        <f t="shared" si="376"/>
        <v>#N/A</v>
      </c>
      <c r="AQ443" s="154" t="e">
        <f t="shared" si="377"/>
        <v>#N/A</v>
      </c>
      <c r="AR443" s="164" t="e">
        <f t="shared" si="378"/>
        <v>#N/A</v>
      </c>
      <c r="AS443" s="165" t="e">
        <f t="shared" si="379"/>
        <v>#N/A</v>
      </c>
      <c r="AT443" s="154" t="e">
        <f t="shared" si="380"/>
        <v>#N/A</v>
      </c>
      <c r="AU443" s="154" t="e">
        <f t="shared" si="381"/>
        <v>#N/A</v>
      </c>
      <c r="AV443" s="164" t="e">
        <f t="shared" si="382"/>
        <v>#N/A</v>
      </c>
      <c r="AW443" s="165" t="e">
        <f t="shared" si="383"/>
        <v>#N/A</v>
      </c>
      <c r="AX443" s="154" t="e">
        <f t="shared" si="384"/>
        <v>#N/A</v>
      </c>
      <c r="AY443" s="154" t="e">
        <f t="shared" si="385"/>
        <v>#N/A</v>
      </c>
      <c r="AZ443" s="164" t="e">
        <f t="shared" si="386"/>
        <v>#N/A</v>
      </c>
      <c r="BA443" s="165" t="e">
        <f t="shared" si="387"/>
        <v>#N/A</v>
      </c>
      <c r="BB443" s="154" t="e">
        <f t="shared" si="388"/>
        <v>#N/A</v>
      </c>
      <c r="BC443" s="155" t="e">
        <f t="shared" si="389"/>
        <v>#N/A</v>
      </c>
      <c r="BD443" s="153" t="e">
        <f t="shared" si="390"/>
        <v>#N/A</v>
      </c>
      <c r="BE443" s="154" t="e">
        <f t="shared" si="391"/>
        <v>#N/A</v>
      </c>
      <c r="BF443" s="164" t="e">
        <f t="shared" si="392"/>
        <v>#N/A</v>
      </c>
      <c r="BG443" s="165" t="e">
        <f t="shared" si="393"/>
        <v>#N/A</v>
      </c>
      <c r="BH443" s="154" t="e">
        <f t="shared" si="394"/>
        <v>#N/A</v>
      </c>
      <c r="BI443" s="154" t="e">
        <f t="shared" si="395"/>
        <v>#N/A</v>
      </c>
      <c r="BJ443" s="164" t="e">
        <f t="shared" si="396"/>
        <v>#N/A</v>
      </c>
      <c r="BK443" s="165" t="e">
        <f t="shared" si="397"/>
        <v>#N/A</v>
      </c>
      <c r="BL443" s="154" t="e">
        <f t="shared" si="398"/>
        <v>#N/A</v>
      </c>
      <c r="BM443" s="154" t="e">
        <f t="shared" si="399"/>
        <v>#N/A</v>
      </c>
      <c r="BN443" s="164" t="e">
        <f t="shared" si="400"/>
        <v>#N/A</v>
      </c>
      <c r="BO443" s="165" t="e">
        <f t="shared" si="401"/>
        <v>#N/A</v>
      </c>
      <c r="BP443" s="154" t="e">
        <f t="shared" si="402"/>
        <v>#N/A</v>
      </c>
      <c r="BQ443" s="155" t="e">
        <f t="shared" si="403"/>
        <v>#N/A</v>
      </c>
      <c r="BR443" s="153" t="e">
        <f t="shared" si="404"/>
        <v>#N/A</v>
      </c>
      <c r="BS443" s="154" t="e">
        <f t="shared" si="405"/>
        <v>#N/A</v>
      </c>
      <c r="BT443" s="164" t="e">
        <f t="shared" si="406"/>
        <v>#N/A</v>
      </c>
      <c r="BU443" s="165" t="e">
        <f t="shared" si="407"/>
        <v>#N/A</v>
      </c>
      <c r="BV443" s="154" t="e">
        <f t="shared" si="408"/>
        <v>#N/A</v>
      </c>
      <c r="BW443" s="154" t="e">
        <f t="shared" si="409"/>
        <v>#N/A</v>
      </c>
      <c r="BX443" s="164" t="e">
        <f t="shared" si="410"/>
        <v>#N/A</v>
      </c>
      <c r="BY443" s="165" t="e">
        <f t="shared" si="411"/>
        <v>#N/A</v>
      </c>
      <c r="BZ443" s="154" t="e">
        <f t="shared" si="412"/>
        <v>#N/A</v>
      </c>
      <c r="CA443" s="154" t="e">
        <f t="shared" si="413"/>
        <v>#N/A</v>
      </c>
      <c r="CB443" s="164" t="e">
        <f t="shared" si="414"/>
        <v>#N/A</v>
      </c>
      <c r="CC443" s="165" t="e">
        <f t="shared" si="415"/>
        <v>#N/A</v>
      </c>
      <c r="CD443" s="154" t="e">
        <f t="shared" si="416"/>
        <v>#N/A</v>
      </c>
      <c r="CE443" s="155" t="e">
        <f t="shared" si="417"/>
        <v>#N/A</v>
      </c>
    </row>
    <row r="444" spans="2:83" s="59" customFormat="1" hidden="1" x14ac:dyDescent="0.2">
      <c r="B444" s="59" t="e">
        <f t="shared" si="352"/>
        <v>#N/A</v>
      </c>
      <c r="C444" s="67" t="e">
        <f t="shared" si="350"/>
        <v>#N/A</v>
      </c>
      <c r="D444" s="67"/>
      <c r="E444" s="67" t="e">
        <f>IF(C444&lt;&gt;" ",$B$9, " ")</f>
        <v>#N/A</v>
      </c>
      <c r="F444" s="68" t="e">
        <f>IF(C444&lt;&gt;" ",((10.4394*(($C444^1.852)/(($B$59^1.852)*(VLOOKUP($B$17,'Hidden Data'!$A$4:$E$17,(IF($B$18="SCH 40",3,IF($B$18="SCH 80",4,5))))^4.8655))*$B$16))+IF($B$15&lt;2,0,(10.4394*((($C$19/100*$C444)^1.852)/(($B$59^1.852)*(VLOOKUP($B$20,'Hidden Data'!$A$4:$E$17,(IF($B$21="SCH 40",3,IF($B$21="SCH 80",4,5))))^4.8655))*$B$19)))+IF($B$15&lt;3,0,(10.4394*((($C$22/100*$C444)^1.852)/(($B$59^1.852)*(VLOOKUP($B$23,'Hidden Data'!$A$4:$E$17,(IF($B$24="SCH 40",3,IF($B$24="SCH 80",4,5))))^4.8655))*$B$22)))+K444+L444+M444+P444+Q444+R444+S444+T444)*(1+$B$42/100), " ")</f>
        <v>#N/A</v>
      </c>
      <c r="G444" s="68" t="e">
        <f t="shared" si="351"/>
        <v>#N/A</v>
      </c>
      <c r="H444" s="68"/>
      <c r="I444" s="68" t="e">
        <f t="shared" si="353"/>
        <v>#N/A</v>
      </c>
      <c r="J444" s="68" t="e">
        <f>IF(C444&lt;&gt;" ",IF($B$48="Spider Valve",($C444/448.83*(('Spider Valve Sizing'!$B$10^2*19.64*$B$60*SQRT($B$49))/'Spider Valve Sizing'!$B$25))^2/(2*$B$60^2*(PI()/4*('Spider Valve Sizing'!$B$10/12)^2)^2*32.2),0)," ")</f>
        <v>#N/A</v>
      </c>
      <c r="K444" s="68" t="e">
        <f>IF(C444&lt;&gt;" ",(IF($B$26="No",0,(10.4394*(((1/$B$27*$C444)^1.852)/(($B$59^1.852)*(VLOOKUP($B$29,'Hidden Data'!$A$4:$E$17,(IF($B$30="SCH 40",3,IF($B$30="SCH 80",4,5))))^4.8655))*($B$28/3)))))," ")</f>
        <v>#N/A</v>
      </c>
      <c r="L444" s="67" t="e">
        <f t="shared" si="354"/>
        <v>#N/A</v>
      </c>
      <c r="M444" s="67" t="e">
        <f t="shared" si="355"/>
        <v>#N/A</v>
      </c>
      <c r="N444" s="69">
        <f>IF($B$48="Low Pressure Pipe",(IF($C444&lt;&gt;" ",($B$50*$AC$564)," ")),IF($B$48="Spider Valve",(IF($C444&lt;&gt;" ",(($B$60*(PI()/4*'Spider Valve Sizing'!$B$10^2)/144*SQRT(2*32.2*$B$49))*448.83)/(('Spider Valve Sizing'!$B$10^2*19.64*$B$60*SQRT($B$49))/'Spider Valve Sizing'!$B$25)," ")),IF(AND(OR($B$48="Non-Pressurized",$B$48="force main")=TRUE,$C$49="yes"),$F$49,NA())))</f>
        <v>30</v>
      </c>
      <c r="O444" s="68" t="e">
        <f t="shared" si="356"/>
        <v>#N/A</v>
      </c>
      <c r="P444" s="68" t="e">
        <f>IF($C444&lt;&gt;" ",IF($A$34="",0,(10.4394*((($C444*$D$34/100)^1.852)/(($B$59^1.852)*(VLOOKUP($B$34,'Hidden Data'!$A$4:$E$17,(IF($B$18="SCH 40",3,IF($B$18="SCH 80",4,5))))^4.8655))*'Hidden Data'!$E$118)))," ")</f>
        <v>#N/A</v>
      </c>
      <c r="Q444" s="68" t="e">
        <f>IF($C444&lt;&gt;" ",IF($A$35="",0,(10.4394*((($C444*$D$35/100)^1.852)/(($B$59^1.852)*(VLOOKUP($B$35,'Hidden Data'!$A$4:$E$17,(IF($B$18="SCH 40",3,IF($B$18="SCH 80",4,5))))^4.8655))*'Hidden Data'!$E$119)))," ")</f>
        <v>#N/A</v>
      </c>
      <c r="R444" s="68" t="e">
        <f>IF($C444&lt;&gt;" ",IF($A$36="",0,(10.4394*((($C444*$D$36/100)^1.852)/(($B$59^1.852)*(VLOOKUP($B$36,'Hidden Data'!$A$4:$E$17,(IF($B$18="SCH 40",3,IF($B$18="SCH 80",4,5))))^4.8655))*'Hidden Data'!$E$120)))," ")</f>
        <v>#N/A</v>
      </c>
      <c r="S444" s="68" t="e">
        <f>IF($C444&lt;&gt;" ",IF($A$37="",0,(10.4394*((($C444*$D$37/100)^1.852)/(($B$59^1.852)*(VLOOKUP($B$37,'Hidden Data'!$A$4:$E$17,(IF($B$18="SCH 40",3,IF($B$18="SCH 80",4,5))))^4.8655))*'Hidden Data'!$E$121)))," ")</f>
        <v>#N/A</v>
      </c>
      <c r="T444" s="68" t="e">
        <f>IF($C444&lt;&gt;" ",IF($A$38="",0,(10.4394*((($C444*$D$38/100)^1.852)/(($B$59^1.852)*(VLOOKUP($B$38,'Hidden Data'!$A$4:$E$17,(IF($B$18="SCH 40",3,IF($B$18="SCH 80",4,5))))^4.8655))*'Hidden Data'!$E$122)))," ")</f>
        <v>#N/A</v>
      </c>
      <c r="U444" s="67" t="e">
        <f t="shared" si="357"/>
        <v>#N/A</v>
      </c>
      <c r="V444" s="175" t="e">
        <f t="shared" si="358"/>
        <v>#N/A</v>
      </c>
      <c r="W444" s="175" t="e">
        <f t="shared" si="359"/>
        <v>#N/A</v>
      </c>
      <c r="Z444" s="141" t="e">
        <f t="shared" si="360"/>
        <v>#N/A</v>
      </c>
      <c r="AA444" s="141" t="e">
        <f t="shared" si="361"/>
        <v>#N/A</v>
      </c>
      <c r="AB444" s="153" t="e">
        <f t="shared" si="362"/>
        <v>#N/A</v>
      </c>
      <c r="AC444" s="154" t="e">
        <f t="shared" si="363"/>
        <v>#N/A</v>
      </c>
      <c r="AD444" s="164" t="e">
        <f t="shared" si="364"/>
        <v>#N/A</v>
      </c>
      <c r="AE444" s="165" t="e">
        <f t="shared" si="365"/>
        <v>#N/A</v>
      </c>
      <c r="AF444" s="154" t="e">
        <f t="shared" si="366"/>
        <v>#N/A</v>
      </c>
      <c r="AG444" s="154" t="e">
        <f t="shared" si="367"/>
        <v>#N/A</v>
      </c>
      <c r="AH444" s="164" t="e">
        <f t="shared" si="368"/>
        <v>#N/A</v>
      </c>
      <c r="AI444" s="165" t="e">
        <f t="shared" si="369"/>
        <v>#N/A</v>
      </c>
      <c r="AJ444" s="154" t="e">
        <f t="shared" si="370"/>
        <v>#N/A</v>
      </c>
      <c r="AK444" s="154" t="e">
        <f t="shared" si="371"/>
        <v>#N/A</v>
      </c>
      <c r="AL444" s="164" t="e">
        <f t="shared" si="372"/>
        <v>#N/A</v>
      </c>
      <c r="AM444" s="165" t="e">
        <f t="shared" si="373"/>
        <v>#N/A</v>
      </c>
      <c r="AN444" s="154" t="e">
        <f t="shared" si="374"/>
        <v>#N/A</v>
      </c>
      <c r="AO444" s="155" t="e">
        <f t="shared" si="375"/>
        <v>#N/A</v>
      </c>
      <c r="AP444" s="153" t="e">
        <f t="shared" si="376"/>
        <v>#N/A</v>
      </c>
      <c r="AQ444" s="154" t="e">
        <f t="shared" si="377"/>
        <v>#N/A</v>
      </c>
      <c r="AR444" s="164" t="e">
        <f t="shared" si="378"/>
        <v>#N/A</v>
      </c>
      <c r="AS444" s="165" t="e">
        <f t="shared" si="379"/>
        <v>#N/A</v>
      </c>
      <c r="AT444" s="154" t="e">
        <f t="shared" si="380"/>
        <v>#N/A</v>
      </c>
      <c r="AU444" s="154" t="e">
        <f t="shared" si="381"/>
        <v>#N/A</v>
      </c>
      <c r="AV444" s="164" t="e">
        <f t="shared" si="382"/>
        <v>#N/A</v>
      </c>
      <c r="AW444" s="165" t="e">
        <f t="shared" si="383"/>
        <v>#N/A</v>
      </c>
      <c r="AX444" s="154" t="e">
        <f t="shared" si="384"/>
        <v>#N/A</v>
      </c>
      <c r="AY444" s="154" t="e">
        <f t="shared" si="385"/>
        <v>#N/A</v>
      </c>
      <c r="AZ444" s="164" t="e">
        <f t="shared" si="386"/>
        <v>#N/A</v>
      </c>
      <c r="BA444" s="165" t="e">
        <f t="shared" si="387"/>
        <v>#N/A</v>
      </c>
      <c r="BB444" s="154" t="e">
        <f t="shared" si="388"/>
        <v>#N/A</v>
      </c>
      <c r="BC444" s="155" t="e">
        <f t="shared" si="389"/>
        <v>#N/A</v>
      </c>
      <c r="BD444" s="153" t="e">
        <f t="shared" si="390"/>
        <v>#N/A</v>
      </c>
      <c r="BE444" s="154" t="e">
        <f t="shared" si="391"/>
        <v>#N/A</v>
      </c>
      <c r="BF444" s="164" t="e">
        <f t="shared" si="392"/>
        <v>#N/A</v>
      </c>
      <c r="BG444" s="165" t="e">
        <f t="shared" si="393"/>
        <v>#N/A</v>
      </c>
      <c r="BH444" s="154" t="e">
        <f t="shared" si="394"/>
        <v>#N/A</v>
      </c>
      <c r="BI444" s="154" t="e">
        <f t="shared" si="395"/>
        <v>#N/A</v>
      </c>
      <c r="BJ444" s="164" t="e">
        <f t="shared" si="396"/>
        <v>#N/A</v>
      </c>
      <c r="BK444" s="165" t="e">
        <f t="shared" si="397"/>
        <v>#N/A</v>
      </c>
      <c r="BL444" s="154" t="e">
        <f t="shared" si="398"/>
        <v>#N/A</v>
      </c>
      <c r="BM444" s="154" t="e">
        <f t="shared" si="399"/>
        <v>#N/A</v>
      </c>
      <c r="BN444" s="164" t="e">
        <f t="shared" si="400"/>
        <v>#N/A</v>
      </c>
      <c r="BO444" s="165" t="e">
        <f t="shared" si="401"/>
        <v>#N/A</v>
      </c>
      <c r="BP444" s="154" t="e">
        <f t="shared" si="402"/>
        <v>#N/A</v>
      </c>
      <c r="BQ444" s="155" t="e">
        <f t="shared" si="403"/>
        <v>#N/A</v>
      </c>
      <c r="BR444" s="153" t="e">
        <f t="shared" si="404"/>
        <v>#N/A</v>
      </c>
      <c r="BS444" s="154" t="e">
        <f t="shared" si="405"/>
        <v>#N/A</v>
      </c>
      <c r="BT444" s="164" t="e">
        <f t="shared" si="406"/>
        <v>#N/A</v>
      </c>
      <c r="BU444" s="165" t="e">
        <f t="shared" si="407"/>
        <v>#N/A</v>
      </c>
      <c r="BV444" s="154" t="e">
        <f t="shared" si="408"/>
        <v>#N/A</v>
      </c>
      <c r="BW444" s="154" t="e">
        <f t="shared" si="409"/>
        <v>#N/A</v>
      </c>
      <c r="BX444" s="164" t="e">
        <f t="shared" si="410"/>
        <v>#N/A</v>
      </c>
      <c r="BY444" s="165" t="e">
        <f t="shared" si="411"/>
        <v>#N/A</v>
      </c>
      <c r="BZ444" s="154" t="e">
        <f t="shared" si="412"/>
        <v>#N/A</v>
      </c>
      <c r="CA444" s="154" t="e">
        <f t="shared" si="413"/>
        <v>#N/A</v>
      </c>
      <c r="CB444" s="164" t="e">
        <f t="shared" si="414"/>
        <v>#N/A</v>
      </c>
      <c r="CC444" s="165" t="e">
        <f t="shared" si="415"/>
        <v>#N/A</v>
      </c>
      <c r="CD444" s="154" t="e">
        <f t="shared" si="416"/>
        <v>#N/A</v>
      </c>
      <c r="CE444" s="155" t="e">
        <f t="shared" si="417"/>
        <v>#N/A</v>
      </c>
    </row>
    <row r="445" spans="2:83" s="59" customFormat="1" hidden="1" x14ac:dyDescent="0.2">
      <c r="B445" s="59" t="e">
        <f t="shared" si="352"/>
        <v>#N/A</v>
      </c>
      <c r="C445" s="67" t="e">
        <f t="shared" si="350"/>
        <v>#N/A</v>
      </c>
      <c r="D445" s="67"/>
      <c r="E445" s="67" t="e">
        <f>IF(C445&lt;&gt;" ",$B$9, " ")</f>
        <v>#N/A</v>
      </c>
      <c r="F445" s="68" t="e">
        <f>IF(C445&lt;&gt;" ",((10.4394*(($C445^1.852)/(($B$59^1.852)*(VLOOKUP($B$17,'Hidden Data'!$A$4:$E$17,(IF($B$18="SCH 40",3,IF($B$18="SCH 80",4,5))))^4.8655))*$B$16))+IF($B$15&lt;2,0,(10.4394*((($C$19/100*$C445)^1.852)/(($B$59^1.852)*(VLOOKUP($B$20,'Hidden Data'!$A$4:$E$17,(IF($B$21="SCH 40",3,IF($B$21="SCH 80",4,5))))^4.8655))*$B$19)))+IF($B$15&lt;3,0,(10.4394*((($C$22/100*$C445)^1.852)/(($B$59^1.852)*(VLOOKUP($B$23,'Hidden Data'!$A$4:$E$17,(IF($B$24="SCH 40",3,IF($B$24="SCH 80",4,5))))^4.8655))*$B$22)))+K445+L445+M445+P445+Q445+R445+S445+T445)*(1+$B$42/100), " ")</f>
        <v>#N/A</v>
      </c>
      <c r="G445" s="68" t="e">
        <f t="shared" si="351"/>
        <v>#N/A</v>
      </c>
      <c r="H445" s="68"/>
      <c r="I445" s="68" t="e">
        <f t="shared" si="353"/>
        <v>#N/A</v>
      </c>
      <c r="J445" s="68" t="e">
        <f>IF(C445&lt;&gt;" ",IF($B$48="Spider Valve",($C445/448.83*(('Spider Valve Sizing'!$B$10^2*19.64*$B$60*SQRT($B$49))/'Spider Valve Sizing'!$B$25))^2/(2*$B$60^2*(PI()/4*('Spider Valve Sizing'!$B$10/12)^2)^2*32.2),0)," ")</f>
        <v>#N/A</v>
      </c>
      <c r="K445" s="68" t="e">
        <f>IF(C445&lt;&gt;" ",(IF($B$26="No",0,(10.4394*(((1/$B$27*$C445)^1.852)/(($B$59^1.852)*(VLOOKUP($B$29,'Hidden Data'!$A$4:$E$17,(IF($B$30="SCH 40",3,IF($B$30="SCH 80",4,5))))^4.8655))*($B$28/3)))))," ")</f>
        <v>#N/A</v>
      </c>
      <c r="L445" s="67" t="e">
        <f t="shared" si="354"/>
        <v>#N/A</v>
      </c>
      <c r="M445" s="67" t="e">
        <f t="shared" si="355"/>
        <v>#N/A</v>
      </c>
      <c r="N445" s="69">
        <f>IF($B$48="Low Pressure Pipe",(IF($C445&lt;&gt;" ",($B$50*$AC$564)," ")),IF($B$48="Spider Valve",(IF($C445&lt;&gt;" ",(($B$60*(PI()/4*'Spider Valve Sizing'!$B$10^2)/144*SQRT(2*32.2*$B$49))*448.83)/(('Spider Valve Sizing'!$B$10^2*19.64*$B$60*SQRT($B$49))/'Spider Valve Sizing'!$B$25)," ")),IF(AND(OR($B$48="Non-Pressurized",$B$48="force main")=TRUE,$C$49="yes"),$F$49,NA())))</f>
        <v>30</v>
      </c>
      <c r="O445" s="68" t="e">
        <f t="shared" si="356"/>
        <v>#N/A</v>
      </c>
      <c r="P445" s="68" t="e">
        <f>IF($C445&lt;&gt;" ",IF($A$34="",0,(10.4394*((($C445*$D$34/100)^1.852)/(($B$59^1.852)*(VLOOKUP($B$34,'Hidden Data'!$A$4:$E$17,(IF($B$18="SCH 40",3,IF($B$18="SCH 80",4,5))))^4.8655))*'Hidden Data'!$E$118)))," ")</f>
        <v>#N/A</v>
      </c>
      <c r="Q445" s="68" t="e">
        <f>IF($C445&lt;&gt;" ",IF($A$35="",0,(10.4394*((($C445*$D$35/100)^1.852)/(($B$59^1.852)*(VLOOKUP($B$35,'Hidden Data'!$A$4:$E$17,(IF($B$18="SCH 40",3,IF($B$18="SCH 80",4,5))))^4.8655))*'Hidden Data'!$E$119)))," ")</f>
        <v>#N/A</v>
      </c>
      <c r="R445" s="68" t="e">
        <f>IF($C445&lt;&gt;" ",IF($A$36="",0,(10.4394*((($C445*$D$36/100)^1.852)/(($B$59^1.852)*(VLOOKUP($B$36,'Hidden Data'!$A$4:$E$17,(IF($B$18="SCH 40",3,IF($B$18="SCH 80",4,5))))^4.8655))*'Hidden Data'!$E$120)))," ")</f>
        <v>#N/A</v>
      </c>
      <c r="S445" s="68" t="e">
        <f>IF($C445&lt;&gt;" ",IF($A$37="",0,(10.4394*((($C445*$D$37/100)^1.852)/(($B$59^1.852)*(VLOOKUP($B$37,'Hidden Data'!$A$4:$E$17,(IF($B$18="SCH 40",3,IF($B$18="SCH 80",4,5))))^4.8655))*'Hidden Data'!$E$121)))," ")</f>
        <v>#N/A</v>
      </c>
      <c r="T445" s="68" t="e">
        <f>IF($C445&lt;&gt;" ",IF($A$38="",0,(10.4394*((($C445*$D$38/100)^1.852)/(($B$59^1.852)*(VLOOKUP($B$38,'Hidden Data'!$A$4:$E$17,(IF($B$18="SCH 40",3,IF($B$18="SCH 80",4,5))))^4.8655))*'Hidden Data'!$E$122)))," ")</f>
        <v>#N/A</v>
      </c>
      <c r="U445" s="67" t="e">
        <f t="shared" si="357"/>
        <v>#N/A</v>
      </c>
      <c r="V445" s="175" t="e">
        <f t="shared" si="358"/>
        <v>#N/A</v>
      </c>
      <c r="W445" s="175" t="e">
        <f t="shared" si="359"/>
        <v>#N/A</v>
      </c>
      <c r="Z445" s="141" t="e">
        <f t="shared" si="360"/>
        <v>#N/A</v>
      </c>
      <c r="AA445" s="141" t="e">
        <f t="shared" si="361"/>
        <v>#N/A</v>
      </c>
      <c r="AB445" s="153" t="e">
        <f t="shared" si="362"/>
        <v>#N/A</v>
      </c>
      <c r="AC445" s="154" t="e">
        <f t="shared" si="363"/>
        <v>#N/A</v>
      </c>
      <c r="AD445" s="164" t="e">
        <f t="shared" si="364"/>
        <v>#N/A</v>
      </c>
      <c r="AE445" s="165" t="e">
        <f t="shared" si="365"/>
        <v>#N/A</v>
      </c>
      <c r="AF445" s="154" t="e">
        <f t="shared" si="366"/>
        <v>#N/A</v>
      </c>
      <c r="AG445" s="154" t="e">
        <f t="shared" si="367"/>
        <v>#N/A</v>
      </c>
      <c r="AH445" s="164" t="e">
        <f t="shared" si="368"/>
        <v>#N/A</v>
      </c>
      <c r="AI445" s="165" t="e">
        <f t="shared" si="369"/>
        <v>#N/A</v>
      </c>
      <c r="AJ445" s="154" t="e">
        <f t="shared" si="370"/>
        <v>#N/A</v>
      </c>
      <c r="AK445" s="154" t="e">
        <f t="shared" si="371"/>
        <v>#N/A</v>
      </c>
      <c r="AL445" s="164" t="e">
        <f t="shared" si="372"/>
        <v>#N/A</v>
      </c>
      <c r="AM445" s="165" t="e">
        <f t="shared" si="373"/>
        <v>#N/A</v>
      </c>
      <c r="AN445" s="154" t="e">
        <f t="shared" si="374"/>
        <v>#N/A</v>
      </c>
      <c r="AO445" s="155" t="e">
        <f t="shared" si="375"/>
        <v>#N/A</v>
      </c>
      <c r="AP445" s="153" t="e">
        <f t="shared" si="376"/>
        <v>#N/A</v>
      </c>
      <c r="AQ445" s="154" t="e">
        <f t="shared" si="377"/>
        <v>#N/A</v>
      </c>
      <c r="AR445" s="164" t="e">
        <f t="shared" si="378"/>
        <v>#N/A</v>
      </c>
      <c r="AS445" s="165" t="e">
        <f t="shared" si="379"/>
        <v>#N/A</v>
      </c>
      <c r="AT445" s="154" t="e">
        <f t="shared" si="380"/>
        <v>#N/A</v>
      </c>
      <c r="AU445" s="154" t="e">
        <f t="shared" si="381"/>
        <v>#N/A</v>
      </c>
      <c r="AV445" s="164" t="e">
        <f t="shared" si="382"/>
        <v>#N/A</v>
      </c>
      <c r="AW445" s="165" t="e">
        <f t="shared" si="383"/>
        <v>#N/A</v>
      </c>
      <c r="AX445" s="154" t="e">
        <f t="shared" si="384"/>
        <v>#N/A</v>
      </c>
      <c r="AY445" s="154" t="e">
        <f t="shared" si="385"/>
        <v>#N/A</v>
      </c>
      <c r="AZ445" s="164" t="e">
        <f t="shared" si="386"/>
        <v>#N/A</v>
      </c>
      <c r="BA445" s="165" t="e">
        <f t="shared" si="387"/>
        <v>#N/A</v>
      </c>
      <c r="BB445" s="154" t="e">
        <f t="shared" si="388"/>
        <v>#N/A</v>
      </c>
      <c r="BC445" s="155" t="e">
        <f t="shared" si="389"/>
        <v>#N/A</v>
      </c>
      <c r="BD445" s="153" t="e">
        <f t="shared" si="390"/>
        <v>#N/A</v>
      </c>
      <c r="BE445" s="154" t="e">
        <f t="shared" si="391"/>
        <v>#N/A</v>
      </c>
      <c r="BF445" s="164" t="e">
        <f t="shared" si="392"/>
        <v>#N/A</v>
      </c>
      <c r="BG445" s="165" t="e">
        <f t="shared" si="393"/>
        <v>#N/A</v>
      </c>
      <c r="BH445" s="154" t="e">
        <f t="shared" si="394"/>
        <v>#N/A</v>
      </c>
      <c r="BI445" s="154" t="e">
        <f t="shared" si="395"/>
        <v>#N/A</v>
      </c>
      <c r="BJ445" s="164" t="e">
        <f t="shared" si="396"/>
        <v>#N/A</v>
      </c>
      <c r="BK445" s="165" t="e">
        <f t="shared" si="397"/>
        <v>#N/A</v>
      </c>
      <c r="BL445" s="154" t="e">
        <f t="shared" si="398"/>
        <v>#N/A</v>
      </c>
      <c r="BM445" s="154" t="e">
        <f t="shared" si="399"/>
        <v>#N/A</v>
      </c>
      <c r="BN445" s="164" t="e">
        <f t="shared" si="400"/>
        <v>#N/A</v>
      </c>
      <c r="BO445" s="165" t="e">
        <f t="shared" si="401"/>
        <v>#N/A</v>
      </c>
      <c r="BP445" s="154" t="e">
        <f t="shared" si="402"/>
        <v>#N/A</v>
      </c>
      <c r="BQ445" s="155" t="e">
        <f t="shared" si="403"/>
        <v>#N/A</v>
      </c>
      <c r="BR445" s="153" t="e">
        <f t="shared" si="404"/>
        <v>#N/A</v>
      </c>
      <c r="BS445" s="154" t="e">
        <f t="shared" si="405"/>
        <v>#N/A</v>
      </c>
      <c r="BT445" s="164" t="e">
        <f t="shared" si="406"/>
        <v>#N/A</v>
      </c>
      <c r="BU445" s="165" t="e">
        <f t="shared" si="407"/>
        <v>#N/A</v>
      </c>
      <c r="BV445" s="154" t="e">
        <f t="shared" si="408"/>
        <v>#N/A</v>
      </c>
      <c r="BW445" s="154" t="e">
        <f t="shared" si="409"/>
        <v>#N/A</v>
      </c>
      <c r="BX445" s="164" t="e">
        <f t="shared" si="410"/>
        <v>#N/A</v>
      </c>
      <c r="BY445" s="165" t="e">
        <f t="shared" si="411"/>
        <v>#N/A</v>
      </c>
      <c r="BZ445" s="154" t="e">
        <f t="shared" si="412"/>
        <v>#N/A</v>
      </c>
      <c r="CA445" s="154" t="e">
        <f t="shared" si="413"/>
        <v>#N/A</v>
      </c>
      <c r="CB445" s="164" t="e">
        <f t="shared" si="414"/>
        <v>#N/A</v>
      </c>
      <c r="CC445" s="165" t="e">
        <f t="shared" si="415"/>
        <v>#N/A</v>
      </c>
      <c r="CD445" s="154" t="e">
        <f t="shared" si="416"/>
        <v>#N/A</v>
      </c>
      <c r="CE445" s="155" t="e">
        <f t="shared" si="417"/>
        <v>#N/A</v>
      </c>
    </row>
    <row r="446" spans="2:83" s="59" customFormat="1" hidden="1" x14ac:dyDescent="0.2">
      <c r="B446" s="59" t="e">
        <f t="shared" si="352"/>
        <v>#N/A</v>
      </c>
      <c r="C446" s="67" t="e">
        <f t="shared" si="350"/>
        <v>#N/A</v>
      </c>
      <c r="D446" s="67"/>
      <c r="E446" s="67" t="e">
        <f>IF(C446&lt;&gt;" ",$B$9, " ")</f>
        <v>#N/A</v>
      </c>
      <c r="F446" s="68" t="e">
        <f>IF(C446&lt;&gt;" ",((10.4394*(($C446^1.852)/(($B$59^1.852)*(VLOOKUP($B$17,'Hidden Data'!$A$4:$E$17,(IF($B$18="SCH 40",3,IF($B$18="SCH 80",4,5))))^4.8655))*$B$16))+IF($B$15&lt;2,0,(10.4394*((($C$19/100*$C446)^1.852)/(($B$59^1.852)*(VLOOKUP($B$20,'Hidden Data'!$A$4:$E$17,(IF($B$21="SCH 40",3,IF($B$21="SCH 80",4,5))))^4.8655))*$B$19)))+IF($B$15&lt;3,0,(10.4394*((($C$22/100*$C446)^1.852)/(($B$59^1.852)*(VLOOKUP($B$23,'Hidden Data'!$A$4:$E$17,(IF($B$24="SCH 40",3,IF($B$24="SCH 80",4,5))))^4.8655))*$B$22)))+K446+L446+M446+P446+Q446+R446+S446+T446)*(1+$B$42/100), " ")</f>
        <v>#N/A</v>
      </c>
      <c r="G446" s="68" t="e">
        <f t="shared" si="351"/>
        <v>#N/A</v>
      </c>
      <c r="H446" s="68"/>
      <c r="I446" s="68" t="e">
        <f t="shared" si="353"/>
        <v>#N/A</v>
      </c>
      <c r="J446" s="68" t="e">
        <f>IF(C446&lt;&gt;" ",IF($B$48="Spider Valve",($C446/448.83*(('Spider Valve Sizing'!$B$10^2*19.64*$B$60*SQRT($B$49))/'Spider Valve Sizing'!$B$25))^2/(2*$B$60^2*(PI()/4*('Spider Valve Sizing'!$B$10/12)^2)^2*32.2),0)," ")</f>
        <v>#N/A</v>
      </c>
      <c r="K446" s="68" t="e">
        <f>IF(C446&lt;&gt;" ",(IF($B$26="No",0,(10.4394*(((1/$B$27*$C446)^1.852)/(($B$59^1.852)*(VLOOKUP($B$29,'Hidden Data'!$A$4:$E$17,(IF($B$30="SCH 40",3,IF($B$30="SCH 80",4,5))))^4.8655))*($B$28/3)))))," ")</f>
        <v>#N/A</v>
      </c>
      <c r="L446" s="67" t="e">
        <f t="shared" si="354"/>
        <v>#N/A</v>
      </c>
      <c r="M446" s="67" t="e">
        <f t="shared" si="355"/>
        <v>#N/A</v>
      </c>
      <c r="N446" s="69">
        <f>IF($B$48="Low Pressure Pipe",(IF($C446&lt;&gt;" ",($B$50*$AC$564)," ")),IF($B$48="Spider Valve",(IF($C446&lt;&gt;" ",(($B$60*(PI()/4*'Spider Valve Sizing'!$B$10^2)/144*SQRT(2*32.2*$B$49))*448.83)/(('Spider Valve Sizing'!$B$10^2*19.64*$B$60*SQRT($B$49))/'Spider Valve Sizing'!$B$25)," ")),IF(AND(OR($B$48="Non-Pressurized",$B$48="force main")=TRUE,$C$49="yes"),$F$49,NA())))</f>
        <v>30</v>
      </c>
      <c r="O446" s="68" t="e">
        <f t="shared" si="356"/>
        <v>#N/A</v>
      </c>
      <c r="P446" s="68" t="e">
        <f>IF($C446&lt;&gt;" ",IF($A$34="",0,(10.4394*((($C446*$D$34/100)^1.852)/(($B$59^1.852)*(VLOOKUP($B$34,'Hidden Data'!$A$4:$E$17,(IF($B$18="SCH 40",3,IF($B$18="SCH 80",4,5))))^4.8655))*'Hidden Data'!$E$118)))," ")</f>
        <v>#N/A</v>
      </c>
      <c r="Q446" s="68" t="e">
        <f>IF($C446&lt;&gt;" ",IF($A$35="",0,(10.4394*((($C446*$D$35/100)^1.852)/(($B$59^1.852)*(VLOOKUP($B$35,'Hidden Data'!$A$4:$E$17,(IF($B$18="SCH 40",3,IF($B$18="SCH 80",4,5))))^4.8655))*'Hidden Data'!$E$119)))," ")</f>
        <v>#N/A</v>
      </c>
      <c r="R446" s="68" t="e">
        <f>IF($C446&lt;&gt;" ",IF($A$36="",0,(10.4394*((($C446*$D$36/100)^1.852)/(($B$59^1.852)*(VLOOKUP($B$36,'Hidden Data'!$A$4:$E$17,(IF($B$18="SCH 40",3,IF($B$18="SCH 80",4,5))))^4.8655))*'Hidden Data'!$E$120)))," ")</f>
        <v>#N/A</v>
      </c>
      <c r="S446" s="68" t="e">
        <f>IF($C446&lt;&gt;" ",IF($A$37="",0,(10.4394*((($C446*$D$37/100)^1.852)/(($B$59^1.852)*(VLOOKUP($B$37,'Hidden Data'!$A$4:$E$17,(IF($B$18="SCH 40",3,IF($B$18="SCH 80",4,5))))^4.8655))*'Hidden Data'!$E$121)))," ")</f>
        <v>#N/A</v>
      </c>
      <c r="T446" s="68" t="e">
        <f>IF($C446&lt;&gt;" ",IF($A$38="",0,(10.4394*((($C446*$D$38/100)^1.852)/(($B$59^1.852)*(VLOOKUP($B$38,'Hidden Data'!$A$4:$E$17,(IF($B$18="SCH 40",3,IF($B$18="SCH 80",4,5))))^4.8655))*'Hidden Data'!$E$122)))," ")</f>
        <v>#N/A</v>
      </c>
      <c r="U446" s="67" t="e">
        <f t="shared" si="357"/>
        <v>#N/A</v>
      </c>
      <c r="V446" s="175" t="e">
        <f t="shared" si="358"/>
        <v>#N/A</v>
      </c>
      <c r="W446" s="175" t="e">
        <f t="shared" si="359"/>
        <v>#N/A</v>
      </c>
      <c r="Z446" s="141" t="e">
        <f t="shared" si="360"/>
        <v>#N/A</v>
      </c>
      <c r="AA446" s="141" t="e">
        <f t="shared" si="361"/>
        <v>#N/A</v>
      </c>
      <c r="AB446" s="153" t="e">
        <f t="shared" si="362"/>
        <v>#N/A</v>
      </c>
      <c r="AC446" s="154" t="e">
        <f t="shared" si="363"/>
        <v>#N/A</v>
      </c>
      <c r="AD446" s="164" t="e">
        <f t="shared" si="364"/>
        <v>#N/A</v>
      </c>
      <c r="AE446" s="165" t="e">
        <f t="shared" si="365"/>
        <v>#N/A</v>
      </c>
      <c r="AF446" s="154" t="e">
        <f t="shared" si="366"/>
        <v>#N/A</v>
      </c>
      <c r="AG446" s="154" t="e">
        <f t="shared" si="367"/>
        <v>#N/A</v>
      </c>
      <c r="AH446" s="164" t="e">
        <f t="shared" si="368"/>
        <v>#N/A</v>
      </c>
      <c r="AI446" s="165" t="e">
        <f t="shared" si="369"/>
        <v>#N/A</v>
      </c>
      <c r="AJ446" s="154" t="e">
        <f t="shared" si="370"/>
        <v>#N/A</v>
      </c>
      <c r="AK446" s="154" t="e">
        <f t="shared" si="371"/>
        <v>#N/A</v>
      </c>
      <c r="AL446" s="164" t="e">
        <f t="shared" si="372"/>
        <v>#N/A</v>
      </c>
      <c r="AM446" s="165" t="e">
        <f t="shared" si="373"/>
        <v>#N/A</v>
      </c>
      <c r="AN446" s="154" t="e">
        <f t="shared" si="374"/>
        <v>#N/A</v>
      </c>
      <c r="AO446" s="155" t="e">
        <f t="shared" si="375"/>
        <v>#N/A</v>
      </c>
      <c r="AP446" s="153" t="e">
        <f t="shared" si="376"/>
        <v>#N/A</v>
      </c>
      <c r="AQ446" s="154" t="e">
        <f t="shared" si="377"/>
        <v>#N/A</v>
      </c>
      <c r="AR446" s="164" t="e">
        <f t="shared" si="378"/>
        <v>#N/A</v>
      </c>
      <c r="AS446" s="165" t="e">
        <f t="shared" si="379"/>
        <v>#N/A</v>
      </c>
      <c r="AT446" s="154" t="e">
        <f t="shared" si="380"/>
        <v>#N/A</v>
      </c>
      <c r="AU446" s="154" t="e">
        <f t="shared" si="381"/>
        <v>#N/A</v>
      </c>
      <c r="AV446" s="164" t="e">
        <f t="shared" si="382"/>
        <v>#N/A</v>
      </c>
      <c r="AW446" s="165" t="e">
        <f t="shared" si="383"/>
        <v>#N/A</v>
      </c>
      <c r="AX446" s="154" t="e">
        <f t="shared" si="384"/>
        <v>#N/A</v>
      </c>
      <c r="AY446" s="154" t="e">
        <f t="shared" si="385"/>
        <v>#N/A</v>
      </c>
      <c r="AZ446" s="164" t="e">
        <f t="shared" si="386"/>
        <v>#N/A</v>
      </c>
      <c r="BA446" s="165" t="e">
        <f t="shared" si="387"/>
        <v>#N/A</v>
      </c>
      <c r="BB446" s="154" t="e">
        <f t="shared" si="388"/>
        <v>#N/A</v>
      </c>
      <c r="BC446" s="155" t="e">
        <f t="shared" si="389"/>
        <v>#N/A</v>
      </c>
      <c r="BD446" s="153" t="e">
        <f t="shared" si="390"/>
        <v>#N/A</v>
      </c>
      <c r="BE446" s="154" t="e">
        <f t="shared" si="391"/>
        <v>#N/A</v>
      </c>
      <c r="BF446" s="164" t="e">
        <f t="shared" si="392"/>
        <v>#N/A</v>
      </c>
      <c r="BG446" s="165" t="e">
        <f t="shared" si="393"/>
        <v>#N/A</v>
      </c>
      <c r="BH446" s="154" t="e">
        <f t="shared" si="394"/>
        <v>#N/A</v>
      </c>
      <c r="BI446" s="154" t="e">
        <f t="shared" si="395"/>
        <v>#N/A</v>
      </c>
      <c r="BJ446" s="164" t="e">
        <f t="shared" si="396"/>
        <v>#N/A</v>
      </c>
      <c r="BK446" s="165" t="e">
        <f t="shared" si="397"/>
        <v>#N/A</v>
      </c>
      <c r="BL446" s="154" t="e">
        <f t="shared" si="398"/>
        <v>#N/A</v>
      </c>
      <c r="BM446" s="154" t="e">
        <f t="shared" si="399"/>
        <v>#N/A</v>
      </c>
      <c r="BN446" s="164" t="e">
        <f t="shared" si="400"/>
        <v>#N/A</v>
      </c>
      <c r="BO446" s="165" t="e">
        <f t="shared" si="401"/>
        <v>#N/A</v>
      </c>
      <c r="BP446" s="154" t="e">
        <f t="shared" si="402"/>
        <v>#N/A</v>
      </c>
      <c r="BQ446" s="155" t="e">
        <f t="shared" si="403"/>
        <v>#N/A</v>
      </c>
      <c r="BR446" s="153" t="e">
        <f t="shared" si="404"/>
        <v>#N/A</v>
      </c>
      <c r="BS446" s="154" t="e">
        <f t="shared" si="405"/>
        <v>#N/A</v>
      </c>
      <c r="BT446" s="164" t="e">
        <f t="shared" si="406"/>
        <v>#N/A</v>
      </c>
      <c r="BU446" s="165" t="e">
        <f t="shared" si="407"/>
        <v>#N/A</v>
      </c>
      <c r="BV446" s="154" t="e">
        <f t="shared" si="408"/>
        <v>#N/A</v>
      </c>
      <c r="BW446" s="154" t="e">
        <f t="shared" si="409"/>
        <v>#N/A</v>
      </c>
      <c r="BX446" s="164" t="e">
        <f t="shared" si="410"/>
        <v>#N/A</v>
      </c>
      <c r="BY446" s="165" t="e">
        <f t="shared" si="411"/>
        <v>#N/A</v>
      </c>
      <c r="BZ446" s="154" t="e">
        <f t="shared" si="412"/>
        <v>#N/A</v>
      </c>
      <c r="CA446" s="154" t="e">
        <f t="shared" si="413"/>
        <v>#N/A</v>
      </c>
      <c r="CB446" s="164" t="e">
        <f t="shared" si="414"/>
        <v>#N/A</v>
      </c>
      <c r="CC446" s="165" t="e">
        <f t="shared" si="415"/>
        <v>#N/A</v>
      </c>
      <c r="CD446" s="154" t="e">
        <f t="shared" si="416"/>
        <v>#N/A</v>
      </c>
      <c r="CE446" s="155" t="e">
        <f t="shared" si="417"/>
        <v>#N/A</v>
      </c>
    </row>
    <row r="447" spans="2:83" s="59" customFormat="1" hidden="1" x14ac:dyDescent="0.2">
      <c r="B447" s="59" t="e">
        <f t="shared" si="352"/>
        <v>#N/A</v>
      </c>
      <c r="C447" s="67" t="e">
        <f t="shared" si="350"/>
        <v>#N/A</v>
      </c>
      <c r="D447" s="67"/>
      <c r="E447" s="67" t="e">
        <f>IF(C447&lt;&gt;" ",$B$9, " ")</f>
        <v>#N/A</v>
      </c>
      <c r="F447" s="68" t="e">
        <f>IF(C447&lt;&gt;" ",((10.4394*(($C447^1.852)/(($B$59^1.852)*(VLOOKUP($B$17,'Hidden Data'!$A$4:$E$17,(IF($B$18="SCH 40",3,IF($B$18="SCH 80",4,5))))^4.8655))*$B$16))+IF($B$15&lt;2,0,(10.4394*((($C$19/100*$C447)^1.852)/(($B$59^1.852)*(VLOOKUP($B$20,'Hidden Data'!$A$4:$E$17,(IF($B$21="SCH 40",3,IF($B$21="SCH 80",4,5))))^4.8655))*$B$19)))+IF($B$15&lt;3,0,(10.4394*((($C$22/100*$C447)^1.852)/(($B$59^1.852)*(VLOOKUP($B$23,'Hidden Data'!$A$4:$E$17,(IF($B$24="SCH 40",3,IF($B$24="SCH 80",4,5))))^4.8655))*$B$22)))+K447+L447+M447+P447+Q447+R447+S447+T447)*(1+$B$42/100), " ")</f>
        <v>#N/A</v>
      </c>
      <c r="G447" s="68" t="e">
        <f t="shared" si="351"/>
        <v>#N/A</v>
      </c>
      <c r="H447" s="68"/>
      <c r="I447" s="68" t="e">
        <f t="shared" si="353"/>
        <v>#N/A</v>
      </c>
      <c r="J447" s="68" t="e">
        <f>IF(C447&lt;&gt;" ",IF($B$48="Spider Valve",($C447/448.83*(('Spider Valve Sizing'!$B$10^2*19.64*$B$60*SQRT($B$49))/'Spider Valve Sizing'!$B$25))^2/(2*$B$60^2*(PI()/4*('Spider Valve Sizing'!$B$10/12)^2)^2*32.2),0)," ")</f>
        <v>#N/A</v>
      </c>
      <c r="K447" s="68" t="e">
        <f>IF(C447&lt;&gt;" ",(IF($B$26="No",0,(10.4394*(((1/$B$27*$C447)^1.852)/(($B$59^1.852)*(VLOOKUP($B$29,'Hidden Data'!$A$4:$E$17,(IF($B$30="SCH 40",3,IF($B$30="SCH 80",4,5))))^4.8655))*($B$28/3)))))," ")</f>
        <v>#N/A</v>
      </c>
      <c r="L447" s="67" t="e">
        <f t="shared" si="354"/>
        <v>#N/A</v>
      </c>
      <c r="M447" s="67" t="e">
        <f t="shared" si="355"/>
        <v>#N/A</v>
      </c>
      <c r="N447" s="69">
        <f>IF($B$48="Low Pressure Pipe",(IF($C447&lt;&gt;" ",($B$50*$AC$564)," ")),IF($B$48="Spider Valve",(IF($C447&lt;&gt;" ",(($B$60*(PI()/4*'Spider Valve Sizing'!$B$10^2)/144*SQRT(2*32.2*$B$49))*448.83)/(('Spider Valve Sizing'!$B$10^2*19.64*$B$60*SQRT($B$49))/'Spider Valve Sizing'!$B$25)," ")),IF(AND(OR($B$48="Non-Pressurized",$B$48="force main")=TRUE,$C$49="yes"),$F$49,NA())))</f>
        <v>30</v>
      </c>
      <c r="O447" s="68" t="e">
        <f t="shared" si="356"/>
        <v>#N/A</v>
      </c>
      <c r="P447" s="68" t="e">
        <f>IF($C447&lt;&gt;" ",IF($A$34="",0,(10.4394*((($C447*$D$34/100)^1.852)/(($B$59^1.852)*(VLOOKUP($B$34,'Hidden Data'!$A$4:$E$17,(IF($B$18="SCH 40",3,IF($B$18="SCH 80",4,5))))^4.8655))*'Hidden Data'!$E$118)))," ")</f>
        <v>#N/A</v>
      </c>
      <c r="Q447" s="68" t="e">
        <f>IF($C447&lt;&gt;" ",IF($A$35="",0,(10.4394*((($C447*$D$35/100)^1.852)/(($B$59^1.852)*(VLOOKUP($B$35,'Hidden Data'!$A$4:$E$17,(IF($B$18="SCH 40",3,IF($B$18="SCH 80",4,5))))^4.8655))*'Hidden Data'!$E$119)))," ")</f>
        <v>#N/A</v>
      </c>
      <c r="R447" s="68" t="e">
        <f>IF($C447&lt;&gt;" ",IF($A$36="",0,(10.4394*((($C447*$D$36/100)^1.852)/(($B$59^1.852)*(VLOOKUP($B$36,'Hidden Data'!$A$4:$E$17,(IF($B$18="SCH 40",3,IF($B$18="SCH 80",4,5))))^4.8655))*'Hidden Data'!$E$120)))," ")</f>
        <v>#N/A</v>
      </c>
      <c r="S447" s="68" t="e">
        <f>IF($C447&lt;&gt;" ",IF($A$37="",0,(10.4394*((($C447*$D$37/100)^1.852)/(($B$59^1.852)*(VLOOKUP($B$37,'Hidden Data'!$A$4:$E$17,(IF($B$18="SCH 40",3,IF($B$18="SCH 80",4,5))))^4.8655))*'Hidden Data'!$E$121)))," ")</f>
        <v>#N/A</v>
      </c>
      <c r="T447" s="68" t="e">
        <f>IF($C447&lt;&gt;" ",IF($A$38="",0,(10.4394*((($C447*$D$38/100)^1.852)/(($B$59^1.852)*(VLOOKUP($B$38,'Hidden Data'!$A$4:$E$17,(IF($B$18="SCH 40",3,IF($B$18="SCH 80",4,5))))^4.8655))*'Hidden Data'!$E$122)))," ")</f>
        <v>#N/A</v>
      </c>
      <c r="U447" s="67" t="e">
        <f t="shared" si="357"/>
        <v>#N/A</v>
      </c>
      <c r="V447" s="175" t="e">
        <f t="shared" si="358"/>
        <v>#N/A</v>
      </c>
      <c r="W447" s="175" t="e">
        <f t="shared" si="359"/>
        <v>#N/A</v>
      </c>
      <c r="Z447" s="141" t="e">
        <f t="shared" si="360"/>
        <v>#N/A</v>
      </c>
      <c r="AA447" s="141" t="e">
        <f t="shared" si="361"/>
        <v>#N/A</v>
      </c>
      <c r="AB447" s="153" t="e">
        <f t="shared" si="362"/>
        <v>#N/A</v>
      </c>
      <c r="AC447" s="154" t="e">
        <f t="shared" si="363"/>
        <v>#N/A</v>
      </c>
      <c r="AD447" s="164" t="e">
        <f t="shared" si="364"/>
        <v>#N/A</v>
      </c>
      <c r="AE447" s="165" t="e">
        <f t="shared" si="365"/>
        <v>#N/A</v>
      </c>
      <c r="AF447" s="154" t="e">
        <f t="shared" si="366"/>
        <v>#N/A</v>
      </c>
      <c r="AG447" s="154" t="e">
        <f t="shared" si="367"/>
        <v>#N/A</v>
      </c>
      <c r="AH447" s="164" t="e">
        <f t="shared" si="368"/>
        <v>#N/A</v>
      </c>
      <c r="AI447" s="165" t="e">
        <f t="shared" si="369"/>
        <v>#N/A</v>
      </c>
      <c r="AJ447" s="154" t="e">
        <f t="shared" si="370"/>
        <v>#N/A</v>
      </c>
      <c r="AK447" s="154" t="e">
        <f t="shared" si="371"/>
        <v>#N/A</v>
      </c>
      <c r="AL447" s="164" t="e">
        <f t="shared" si="372"/>
        <v>#N/A</v>
      </c>
      <c r="AM447" s="165" t="e">
        <f t="shared" si="373"/>
        <v>#N/A</v>
      </c>
      <c r="AN447" s="154" t="e">
        <f t="shared" si="374"/>
        <v>#N/A</v>
      </c>
      <c r="AO447" s="155" t="e">
        <f t="shared" si="375"/>
        <v>#N/A</v>
      </c>
      <c r="AP447" s="153" t="e">
        <f t="shared" si="376"/>
        <v>#N/A</v>
      </c>
      <c r="AQ447" s="154" t="e">
        <f t="shared" si="377"/>
        <v>#N/A</v>
      </c>
      <c r="AR447" s="164" t="e">
        <f t="shared" si="378"/>
        <v>#N/A</v>
      </c>
      <c r="AS447" s="165" t="e">
        <f t="shared" si="379"/>
        <v>#N/A</v>
      </c>
      <c r="AT447" s="154" t="e">
        <f t="shared" si="380"/>
        <v>#N/A</v>
      </c>
      <c r="AU447" s="154" t="e">
        <f t="shared" si="381"/>
        <v>#N/A</v>
      </c>
      <c r="AV447" s="164" t="e">
        <f t="shared" si="382"/>
        <v>#N/A</v>
      </c>
      <c r="AW447" s="165" t="e">
        <f t="shared" si="383"/>
        <v>#N/A</v>
      </c>
      <c r="AX447" s="154" t="e">
        <f t="shared" si="384"/>
        <v>#N/A</v>
      </c>
      <c r="AY447" s="154" t="e">
        <f t="shared" si="385"/>
        <v>#N/A</v>
      </c>
      <c r="AZ447" s="164" t="e">
        <f t="shared" si="386"/>
        <v>#N/A</v>
      </c>
      <c r="BA447" s="165" t="e">
        <f t="shared" si="387"/>
        <v>#N/A</v>
      </c>
      <c r="BB447" s="154" t="e">
        <f t="shared" si="388"/>
        <v>#N/A</v>
      </c>
      <c r="BC447" s="155" t="e">
        <f t="shared" si="389"/>
        <v>#N/A</v>
      </c>
      <c r="BD447" s="153" t="e">
        <f t="shared" si="390"/>
        <v>#N/A</v>
      </c>
      <c r="BE447" s="154" t="e">
        <f t="shared" si="391"/>
        <v>#N/A</v>
      </c>
      <c r="BF447" s="164" t="e">
        <f t="shared" si="392"/>
        <v>#N/A</v>
      </c>
      <c r="BG447" s="165" t="e">
        <f t="shared" si="393"/>
        <v>#N/A</v>
      </c>
      <c r="BH447" s="154" t="e">
        <f t="shared" si="394"/>
        <v>#N/A</v>
      </c>
      <c r="BI447" s="154" t="e">
        <f t="shared" si="395"/>
        <v>#N/A</v>
      </c>
      <c r="BJ447" s="164" t="e">
        <f t="shared" si="396"/>
        <v>#N/A</v>
      </c>
      <c r="BK447" s="165" t="e">
        <f t="shared" si="397"/>
        <v>#N/A</v>
      </c>
      <c r="BL447" s="154" t="e">
        <f t="shared" si="398"/>
        <v>#N/A</v>
      </c>
      <c r="BM447" s="154" t="e">
        <f t="shared" si="399"/>
        <v>#N/A</v>
      </c>
      <c r="BN447" s="164" t="e">
        <f t="shared" si="400"/>
        <v>#N/A</v>
      </c>
      <c r="BO447" s="165" t="e">
        <f t="shared" si="401"/>
        <v>#N/A</v>
      </c>
      <c r="BP447" s="154" t="e">
        <f t="shared" si="402"/>
        <v>#N/A</v>
      </c>
      <c r="BQ447" s="155" t="e">
        <f t="shared" si="403"/>
        <v>#N/A</v>
      </c>
      <c r="BR447" s="153" t="e">
        <f t="shared" si="404"/>
        <v>#N/A</v>
      </c>
      <c r="BS447" s="154" t="e">
        <f t="shared" si="405"/>
        <v>#N/A</v>
      </c>
      <c r="BT447" s="164" t="e">
        <f t="shared" si="406"/>
        <v>#N/A</v>
      </c>
      <c r="BU447" s="165" t="e">
        <f t="shared" si="407"/>
        <v>#N/A</v>
      </c>
      <c r="BV447" s="154" t="e">
        <f t="shared" si="408"/>
        <v>#N/A</v>
      </c>
      <c r="BW447" s="154" t="e">
        <f t="shared" si="409"/>
        <v>#N/A</v>
      </c>
      <c r="BX447" s="164" t="e">
        <f t="shared" si="410"/>
        <v>#N/A</v>
      </c>
      <c r="BY447" s="165" t="e">
        <f t="shared" si="411"/>
        <v>#N/A</v>
      </c>
      <c r="BZ447" s="154" t="e">
        <f t="shared" si="412"/>
        <v>#N/A</v>
      </c>
      <c r="CA447" s="154" t="e">
        <f t="shared" si="413"/>
        <v>#N/A</v>
      </c>
      <c r="CB447" s="164" t="e">
        <f t="shared" si="414"/>
        <v>#N/A</v>
      </c>
      <c r="CC447" s="165" t="e">
        <f t="shared" si="415"/>
        <v>#N/A</v>
      </c>
      <c r="CD447" s="154" t="e">
        <f t="shared" si="416"/>
        <v>#N/A</v>
      </c>
      <c r="CE447" s="155" t="e">
        <f t="shared" si="417"/>
        <v>#N/A</v>
      </c>
    </row>
    <row r="448" spans="2:83" s="59" customFormat="1" hidden="1" x14ac:dyDescent="0.2">
      <c r="B448" s="59" t="e">
        <f t="shared" si="352"/>
        <v>#N/A</v>
      </c>
      <c r="C448" s="67" t="e">
        <f t="shared" si="350"/>
        <v>#N/A</v>
      </c>
      <c r="D448" s="67"/>
      <c r="E448" s="67" t="e">
        <f>IF(C448&lt;&gt;" ",$B$9, " ")</f>
        <v>#N/A</v>
      </c>
      <c r="F448" s="68" t="e">
        <f>IF(C448&lt;&gt;" ",((10.4394*(($C448^1.852)/(($B$59^1.852)*(VLOOKUP($B$17,'Hidden Data'!$A$4:$E$17,(IF($B$18="SCH 40",3,IF($B$18="SCH 80",4,5))))^4.8655))*$B$16))+IF($B$15&lt;2,0,(10.4394*((($C$19/100*$C448)^1.852)/(($B$59^1.852)*(VLOOKUP($B$20,'Hidden Data'!$A$4:$E$17,(IF($B$21="SCH 40",3,IF($B$21="SCH 80",4,5))))^4.8655))*$B$19)))+IF($B$15&lt;3,0,(10.4394*((($C$22/100*$C448)^1.852)/(($B$59^1.852)*(VLOOKUP($B$23,'Hidden Data'!$A$4:$E$17,(IF($B$24="SCH 40",3,IF($B$24="SCH 80",4,5))))^4.8655))*$B$22)))+K448+L448+M448+P448+Q448+R448+S448+T448)*(1+$B$42/100), " ")</f>
        <v>#N/A</v>
      </c>
      <c r="G448" s="68" t="e">
        <f t="shared" si="351"/>
        <v>#N/A</v>
      </c>
      <c r="H448" s="68"/>
      <c r="I448" s="68" t="e">
        <f t="shared" si="353"/>
        <v>#N/A</v>
      </c>
      <c r="J448" s="68" t="e">
        <f>IF(C448&lt;&gt;" ",IF($B$48="Spider Valve",($C448/448.83*(('Spider Valve Sizing'!$B$10^2*19.64*$B$60*SQRT($B$49))/'Spider Valve Sizing'!$B$25))^2/(2*$B$60^2*(PI()/4*('Spider Valve Sizing'!$B$10/12)^2)^2*32.2),0)," ")</f>
        <v>#N/A</v>
      </c>
      <c r="K448" s="68" t="e">
        <f>IF(C448&lt;&gt;" ",(IF($B$26="No",0,(10.4394*(((1/$B$27*$C448)^1.852)/(($B$59^1.852)*(VLOOKUP($B$29,'Hidden Data'!$A$4:$E$17,(IF($B$30="SCH 40",3,IF($B$30="SCH 80",4,5))))^4.8655))*($B$28/3)))))," ")</f>
        <v>#N/A</v>
      </c>
      <c r="L448" s="67" t="e">
        <f t="shared" si="354"/>
        <v>#N/A</v>
      </c>
      <c r="M448" s="67" t="e">
        <f t="shared" si="355"/>
        <v>#N/A</v>
      </c>
      <c r="N448" s="69">
        <f>IF($B$48="Low Pressure Pipe",(IF($C448&lt;&gt;" ",($B$50*$AC$564)," ")),IF($B$48="Spider Valve",(IF($C448&lt;&gt;" ",(($B$60*(PI()/4*'Spider Valve Sizing'!$B$10^2)/144*SQRT(2*32.2*$B$49))*448.83)/(('Spider Valve Sizing'!$B$10^2*19.64*$B$60*SQRT($B$49))/'Spider Valve Sizing'!$B$25)," ")),IF(AND(OR($B$48="Non-Pressurized",$B$48="force main")=TRUE,$C$49="yes"),$F$49,NA())))</f>
        <v>30</v>
      </c>
      <c r="O448" s="68" t="e">
        <f t="shared" si="356"/>
        <v>#N/A</v>
      </c>
      <c r="P448" s="68" t="e">
        <f>IF($C448&lt;&gt;" ",IF($A$34="",0,(10.4394*((($C448*$D$34/100)^1.852)/(($B$59^1.852)*(VLOOKUP($B$34,'Hidden Data'!$A$4:$E$17,(IF($B$18="SCH 40",3,IF($B$18="SCH 80",4,5))))^4.8655))*'Hidden Data'!$E$118)))," ")</f>
        <v>#N/A</v>
      </c>
      <c r="Q448" s="68" t="e">
        <f>IF($C448&lt;&gt;" ",IF($A$35="",0,(10.4394*((($C448*$D$35/100)^1.852)/(($B$59^1.852)*(VLOOKUP($B$35,'Hidden Data'!$A$4:$E$17,(IF($B$18="SCH 40",3,IF($B$18="SCH 80",4,5))))^4.8655))*'Hidden Data'!$E$119)))," ")</f>
        <v>#N/A</v>
      </c>
      <c r="R448" s="68" t="e">
        <f>IF($C448&lt;&gt;" ",IF($A$36="",0,(10.4394*((($C448*$D$36/100)^1.852)/(($B$59^1.852)*(VLOOKUP($B$36,'Hidden Data'!$A$4:$E$17,(IF($B$18="SCH 40",3,IF($B$18="SCH 80",4,5))))^4.8655))*'Hidden Data'!$E$120)))," ")</f>
        <v>#N/A</v>
      </c>
      <c r="S448" s="68" t="e">
        <f>IF($C448&lt;&gt;" ",IF($A$37="",0,(10.4394*((($C448*$D$37/100)^1.852)/(($B$59^1.852)*(VLOOKUP($B$37,'Hidden Data'!$A$4:$E$17,(IF($B$18="SCH 40",3,IF($B$18="SCH 80",4,5))))^4.8655))*'Hidden Data'!$E$121)))," ")</f>
        <v>#N/A</v>
      </c>
      <c r="T448" s="68" t="e">
        <f>IF($C448&lt;&gt;" ",IF($A$38="",0,(10.4394*((($C448*$D$38/100)^1.852)/(($B$59^1.852)*(VLOOKUP($B$38,'Hidden Data'!$A$4:$E$17,(IF($B$18="SCH 40",3,IF($B$18="SCH 80",4,5))))^4.8655))*'Hidden Data'!$E$122)))," ")</f>
        <v>#N/A</v>
      </c>
      <c r="U448" s="67" t="e">
        <f t="shared" si="357"/>
        <v>#N/A</v>
      </c>
      <c r="V448" s="175" t="e">
        <f t="shared" si="358"/>
        <v>#N/A</v>
      </c>
      <c r="W448" s="175" t="e">
        <f t="shared" si="359"/>
        <v>#N/A</v>
      </c>
      <c r="Z448" s="141" t="e">
        <f t="shared" si="360"/>
        <v>#N/A</v>
      </c>
      <c r="AA448" s="141" t="e">
        <f t="shared" si="361"/>
        <v>#N/A</v>
      </c>
      <c r="AB448" s="153" t="e">
        <f t="shared" si="362"/>
        <v>#N/A</v>
      </c>
      <c r="AC448" s="154" t="e">
        <f t="shared" si="363"/>
        <v>#N/A</v>
      </c>
      <c r="AD448" s="164" t="e">
        <f t="shared" si="364"/>
        <v>#N/A</v>
      </c>
      <c r="AE448" s="165" t="e">
        <f t="shared" si="365"/>
        <v>#N/A</v>
      </c>
      <c r="AF448" s="154" t="e">
        <f t="shared" si="366"/>
        <v>#N/A</v>
      </c>
      <c r="AG448" s="154" t="e">
        <f t="shared" si="367"/>
        <v>#N/A</v>
      </c>
      <c r="AH448" s="164" t="e">
        <f t="shared" si="368"/>
        <v>#N/A</v>
      </c>
      <c r="AI448" s="165" t="e">
        <f t="shared" si="369"/>
        <v>#N/A</v>
      </c>
      <c r="AJ448" s="154" t="e">
        <f t="shared" si="370"/>
        <v>#N/A</v>
      </c>
      <c r="AK448" s="154" t="e">
        <f t="shared" si="371"/>
        <v>#N/A</v>
      </c>
      <c r="AL448" s="164" t="e">
        <f t="shared" si="372"/>
        <v>#N/A</v>
      </c>
      <c r="AM448" s="165" t="e">
        <f t="shared" si="373"/>
        <v>#N/A</v>
      </c>
      <c r="AN448" s="154" t="e">
        <f t="shared" si="374"/>
        <v>#N/A</v>
      </c>
      <c r="AO448" s="155" t="e">
        <f t="shared" si="375"/>
        <v>#N/A</v>
      </c>
      <c r="AP448" s="153" t="e">
        <f t="shared" si="376"/>
        <v>#N/A</v>
      </c>
      <c r="AQ448" s="154" t="e">
        <f t="shared" si="377"/>
        <v>#N/A</v>
      </c>
      <c r="AR448" s="164" t="e">
        <f t="shared" si="378"/>
        <v>#N/A</v>
      </c>
      <c r="AS448" s="165" t="e">
        <f t="shared" si="379"/>
        <v>#N/A</v>
      </c>
      <c r="AT448" s="154" t="e">
        <f t="shared" si="380"/>
        <v>#N/A</v>
      </c>
      <c r="AU448" s="154" t="e">
        <f t="shared" si="381"/>
        <v>#N/A</v>
      </c>
      <c r="AV448" s="164" t="e">
        <f t="shared" si="382"/>
        <v>#N/A</v>
      </c>
      <c r="AW448" s="165" t="e">
        <f t="shared" si="383"/>
        <v>#N/A</v>
      </c>
      <c r="AX448" s="154" t="e">
        <f t="shared" si="384"/>
        <v>#N/A</v>
      </c>
      <c r="AY448" s="154" t="e">
        <f t="shared" si="385"/>
        <v>#N/A</v>
      </c>
      <c r="AZ448" s="164" t="e">
        <f t="shared" si="386"/>
        <v>#N/A</v>
      </c>
      <c r="BA448" s="165" t="e">
        <f t="shared" si="387"/>
        <v>#N/A</v>
      </c>
      <c r="BB448" s="154" t="e">
        <f t="shared" si="388"/>
        <v>#N/A</v>
      </c>
      <c r="BC448" s="155" t="e">
        <f t="shared" si="389"/>
        <v>#N/A</v>
      </c>
      <c r="BD448" s="153" t="e">
        <f t="shared" si="390"/>
        <v>#N/A</v>
      </c>
      <c r="BE448" s="154" t="e">
        <f t="shared" si="391"/>
        <v>#N/A</v>
      </c>
      <c r="BF448" s="164" t="e">
        <f t="shared" si="392"/>
        <v>#N/A</v>
      </c>
      <c r="BG448" s="165" t="e">
        <f t="shared" si="393"/>
        <v>#N/A</v>
      </c>
      <c r="BH448" s="154" t="e">
        <f t="shared" si="394"/>
        <v>#N/A</v>
      </c>
      <c r="BI448" s="154" t="e">
        <f t="shared" si="395"/>
        <v>#N/A</v>
      </c>
      <c r="BJ448" s="164" t="e">
        <f t="shared" si="396"/>
        <v>#N/A</v>
      </c>
      <c r="BK448" s="165" t="e">
        <f t="shared" si="397"/>
        <v>#N/A</v>
      </c>
      <c r="BL448" s="154" t="e">
        <f t="shared" si="398"/>
        <v>#N/A</v>
      </c>
      <c r="BM448" s="154" t="e">
        <f t="shared" si="399"/>
        <v>#N/A</v>
      </c>
      <c r="BN448" s="164" t="e">
        <f t="shared" si="400"/>
        <v>#N/A</v>
      </c>
      <c r="BO448" s="165" t="e">
        <f t="shared" si="401"/>
        <v>#N/A</v>
      </c>
      <c r="BP448" s="154" t="e">
        <f t="shared" si="402"/>
        <v>#N/A</v>
      </c>
      <c r="BQ448" s="155" t="e">
        <f t="shared" si="403"/>
        <v>#N/A</v>
      </c>
      <c r="BR448" s="153" t="e">
        <f t="shared" si="404"/>
        <v>#N/A</v>
      </c>
      <c r="BS448" s="154" t="e">
        <f t="shared" si="405"/>
        <v>#N/A</v>
      </c>
      <c r="BT448" s="164" t="e">
        <f t="shared" si="406"/>
        <v>#N/A</v>
      </c>
      <c r="BU448" s="165" t="e">
        <f t="shared" si="407"/>
        <v>#N/A</v>
      </c>
      <c r="BV448" s="154" t="e">
        <f t="shared" si="408"/>
        <v>#N/A</v>
      </c>
      <c r="BW448" s="154" t="e">
        <f t="shared" si="409"/>
        <v>#N/A</v>
      </c>
      <c r="BX448" s="164" t="e">
        <f t="shared" si="410"/>
        <v>#N/A</v>
      </c>
      <c r="BY448" s="165" t="e">
        <f t="shared" si="411"/>
        <v>#N/A</v>
      </c>
      <c r="BZ448" s="154" t="e">
        <f t="shared" si="412"/>
        <v>#N/A</v>
      </c>
      <c r="CA448" s="154" t="e">
        <f t="shared" si="413"/>
        <v>#N/A</v>
      </c>
      <c r="CB448" s="164" t="e">
        <f t="shared" si="414"/>
        <v>#N/A</v>
      </c>
      <c r="CC448" s="165" t="e">
        <f t="shared" si="415"/>
        <v>#N/A</v>
      </c>
      <c r="CD448" s="154" t="e">
        <f t="shared" si="416"/>
        <v>#N/A</v>
      </c>
      <c r="CE448" s="155" t="e">
        <f t="shared" si="417"/>
        <v>#N/A</v>
      </c>
    </row>
    <row r="449" spans="2:83" s="59" customFormat="1" hidden="1" x14ac:dyDescent="0.2">
      <c r="B449" s="59" t="e">
        <f t="shared" si="352"/>
        <v>#N/A</v>
      </c>
      <c r="C449" s="67" t="e">
        <f t="shared" si="350"/>
        <v>#N/A</v>
      </c>
      <c r="D449" s="67"/>
      <c r="E449" s="67" t="e">
        <f>IF(C449&lt;&gt;" ",$B$9, " ")</f>
        <v>#N/A</v>
      </c>
      <c r="F449" s="68" t="e">
        <f>IF(C449&lt;&gt;" ",((10.4394*(($C449^1.852)/(($B$59^1.852)*(VLOOKUP($B$17,'Hidden Data'!$A$4:$E$17,(IF($B$18="SCH 40",3,IF($B$18="SCH 80",4,5))))^4.8655))*$B$16))+IF($B$15&lt;2,0,(10.4394*((($C$19/100*$C449)^1.852)/(($B$59^1.852)*(VLOOKUP($B$20,'Hidden Data'!$A$4:$E$17,(IF($B$21="SCH 40",3,IF($B$21="SCH 80",4,5))))^4.8655))*$B$19)))+IF($B$15&lt;3,0,(10.4394*((($C$22/100*$C449)^1.852)/(($B$59^1.852)*(VLOOKUP($B$23,'Hidden Data'!$A$4:$E$17,(IF($B$24="SCH 40",3,IF($B$24="SCH 80",4,5))))^4.8655))*$B$22)))+K449+L449+M449+P449+Q449+R449+S449+T449)*(1+$B$42/100), " ")</f>
        <v>#N/A</v>
      </c>
      <c r="G449" s="68" t="e">
        <f t="shared" si="351"/>
        <v>#N/A</v>
      </c>
      <c r="H449" s="68"/>
      <c r="I449" s="68" t="e">
        <f t="shared" si="353"/>
        <v>#N/A</v>
      </c>
      <c r="J449" s="68" t="e">
        <f>IF(C449&lt;&gt;" ",IF($B$48="Spider Valve",($C449/448.83*(('Spider Valve Sizing'!$B$10^2*19.64*$B$60*SQRT($B$49))/'Spider Valve Sizing'!$B$25))^2/(2*$B$60^2*(PI()/4*('Spider Valve Sizing'!$B$10/12)^2)^2*32.2),0)," ")</f>
        <v>#N/A</v>
      </c>
      <c r="K449" s="68" t="e">
        <f>IF(C449&lt;&gt;" ",(IF($B$26="No",0,(10.4394*(((1/$B$27*$C449)^1.852)/(($B$59^1.852)*(VLOOKUP($B$29,'Hidden Data'!$A$4:$E$17,(IF($B$30="SCH 40",3,IF($B$30="SCH 80",4,5))))^4.8655))*($B$28/3)))))," ")</f>
        <v>#N/A</v>
      </c>
      <c r="L449" s="67" t="e">
        <f t="shared" si="354"/>
        <v>#N/A</v>
      </c>
      <c r="M449" s="67" t="e">
        <f t="shared" si="355"/>
        <v>#N/A</v>
      </c>
      <c r="N449" s="69">
        <f>IF($B$48="Low Pressure Pipe",(IF($C449&lt;&gt;" ",($B$50*$AC$564)," ")),IF($B$48="Spider Valve",(IF($C449&lt;&gt;" ",(($B$60*(PI()/4*'Spider Valve Sizing'!$B$10^2)/144*SQRT(2*32.2*$B$49))*448.83)/(('Spider Valve Sizing'!$B$10^2*19.64*$B$60*SQRT($B$49))/'Spider Valve Sizing'!$B$25)," ")),IF(AND(OR($B$48="Non-Pressurized",$B$48="force main")=TRUE,$C$49="yes"),$F$49,NA())))</f>
        <v>30</v>
      </c>
      <c r="O449" s="68" t="e">
        <f t="shared" si="356"/>
        <v>#N/A</v>
      </c>
      <c r="P449" s="68" t="e">
        <f>IF($C449&lt;&gt;" ",IF($A$34="",0,(10.4394*((($C449*$D$34/100)^1.852)/(($B$59^1.852)*(VLOOKUP($B$34,'Hidden Data'!$A$4:$E$17,(IF($B$18="SCH 40",3,IF($B$18="SCH 80",4,5))))^4.8655))*'Hidden Data'!$E$118)))," ")</f>
        <v>#N/A</v>
      </c>
      <c r="Q449" s="68" t="e">
        <f>IF($C449&lt;&gt;" ",IF($A$35="",0,(10.4394*((($C449*$D$35/100)^1.852)/(($B$59^1.852)*(VLOOKUP($B$35,'Hidden Data'!$A$4:$E$17,(IF($B$18="SCH 40",3,IF($B$18="SCH 80",4,5))))^4.8655))*'Hidden Data'!$E$119)))," ")</f>
        <v>#N/A</v>
      </c>
      <c r="R449" s="68" t="e">
        <f>IF($C449&lt;&gt;" ",IF($A$36="",0,(10.4394*((($C449*$D$36/100)^1.852)/(($B$59^1.852)*(VLOOKUP($B$36,'Hidden Data'!$A$4:$E$17,(IF($B$18="SCH 40",3,IF($B$18="SCH 80",4,5))))^4.8655))*'Hidden Data'!$E$120)))," ")</f>
        <v>#N/A</v>
      </c>
      <c r="S449" s="68" t="e">
        <f>IF($C449&lt;&gt;" ",IF($A$37="",0,(10.4394*((($C449*$D$37/100)^1.852)/(($B$59^1.852)*(VLOOKUP($B$37,'Hidden Data'!$A$4:$E$17,(IF($B$18="SCH 40",3,IF($B$18="SCH 80",4,5))))^4.8655))*'Hidden Data'!$E$121)))," ")</f>
        <v>#N/A</v>
      </c>
      <c r="T449" s="68" t="e">
        <f>IF($C449&lt;&gt;" ",IF($A$38="",0,(10.4394*((($C449*$D$38/100)^1.852)/(($B$59^1.852)*(VLOOKUP($B$38,'Hidden Data'!$A$4:$E$17,(IF($B$18="SCH 40",3,IF($B$18="SCH 80",4,5))))^4.8655))*'Hidden Data'!$E$122)))," ")</f>
        <v>#N/A</v>
      </c>
      <c r="U449" s="67" t="e">
        <f t="shared" si="357"/>
        <v>#N/A</v>
      </c>
      <c r="V449" s="175" t="e">
        <f t="shared" si="358"/>
        <v>#N/A</v>
      </c>
      <c r="W449" s="175" t="e">
        <f t="shared" si="359"/>
        <v>#N/A</v>
      </c>
      <c r="Z449" s="141" t="e">
        <f t="shared" si="360"/>
        <v>#N/A</v>
      </c>
      <c r="AA449" s="141" t="e">
        <f t="shared" si="361"/>
        <v>#N/A</v>
      </c>
      <c r="AB449" s="153" t="e">
        <f t="shared" si="362"/>
        <v>#N/A</v>
      </c>
      <c r="AC449" s="154" t="e">
        <f t="shared" si="363"/>
        <v>#N/A</v>
      </c>
      <c r="AD449" s="164" t="e">
        <f t="shared" si="364"/>
        <v>#N/A</v>
      </c>
      <c r="AE449" s="165" t="e">
        <f t="shared" si="365"/>
        <v>#N/A</v>
      </c>
      <c r="AF449" s="154" t="e">
        <f t="shared" si="366"/>
        <v>#N/A</v>
      </c>
      <c r="AG449" s="154" t="e">
        <f t="shared" si="367"/>
        <v>#N/A</v>
      </c>
      <c r="AH449" s="164" t="e">
        <f t="shared" si="368"/>
        <v>#N/A</v>
      </c>
      <c r="AI449" s="165" t="e">
        <f t="shared" si="369"/>
        <v>#N/A</v>
      </c>
      <c r="AJ449" s="154" t="e">
        <f t="shared" si="370"/>
        <v>#N/A</v>
      </c>
      <c r="AK449" s="154" t="e">
        <f t="shared" si="371"/>
        <v>#N/A</v>
      </c>
      <c r="AL449" s="164" t="e">
        <f t="shared" si="372"/>
        <v>#N/A</v>
      </c>
      <c r="AM449" s="165" t="e">
        <f t="shared" si="373"/>
        <v>#N/A</v>
      </c>
      <c r="AN449" s="154" t="e">
        <f t="shared" si="374"/>
        <v>#N/A</v>
      </c>
      <c r="AO449" s="155" t="e">
        <f t="shared" si="375"/>
        <v>#N/A</v>
      </c>
      <c r="AP449" s="153" t="e">
        <f t="shared" si="376"/>
        <v>#N/A</v>
      </c>
      <c r="AQ449" s="154" t="e">
        <f t="shared" si="377"/>
        <v>#N/A</v>
      </c>
      <c r="AR449" s="164" t="e">
        <f t="shared" si="378"/>
        <v>#N/A</v>
      </c>
      <c r="AS449" s="165" t="e">
        <f t="shared" si="379"/>
        <v>#N/A</v>
      </c>
      <c r="AT449" s="154" t="e">
        <f t="shared" si="380"/>
        <v>#N/A</v>
      </c>
      <c r="AU449" s="154" t="e">
        <f t="shared" si="381"/>
        <v>#N/A</v>
      </c>
      <c r="AV449" s="164" t="e">
        <f t="shared" si="382"/>
        <v>#N/A</v>
      </c>
      <c r="AW449" s="165" t="e">
        <f t="shared" si="383"/>
        <v>#N/A</v>
      </c>
      <c r="AX449" s="154" t="e">
        <f t="shared" si="384"/>
        <v>#N/A</v>
      </c>
      <c r="AY449" s="154" t="e">
        <f t="shared" si="385"/>
        <v>#N/A</v>
      </c>
      <c r="AZ449" s="164" t="e">
        <f t="shared" si="386"/>
        <v>#N/A</v>
      </c>
      <c r="BA449" s="165" t="e">
        <f t="shared" si="387"/>
        <v>#N/A</v>
      </c>
      <c r="BB449" s="154" t="e">
        <f t="shared" si="388"/>
        <v>#N/A</v>
      </c>
      <c r="BC449" s="155" t="e">
        <f t="shared" si="389"/>
        <v>#N/A</v>
      </c>
      <c r="BD449" s="153" t="e">
        <f t="shared" si="390"/>
        <v>#N/A</v>
      </c>
      <c r="BE449" s="154" t="e">
        <f t="shared" si="391"/>
        <v>#N/A</v>
      </c>
      <c r="BF449" s="164" t="e">
        <f t="shared" si="392"/>
        <v>#N/A</v>
      </c>
      <c r="BG449" s="165" t="e">
        <f t="shared" si="393"/>
        <v>#N/A</v>
      </c>
      <c r="BH449" s="154" t="e">
        <f t="shared" si="394"/>
        <v>#N/A</v>
      </c>
      <c r="BI449" s="154" t="e">
        <f t="shared" si="395"/>
        <v>#N/A</v>
      </c>
      <c r="BJ449" s="164" t="e">
        <f t="shared" si="396"/>
        <v>#N/A</v>
      </c>
      <c r="BK449" s="165" t="e">
        <f t="shared" si="397"/>
        <v>#N/A</v>
      </c>
      <c r="BL449" s="154" t="e">
        <f t="shared" si="398"/>
        <v>#N/A</v>
      </c>
      <c r="BM449" s="154" t="e">
        <f t="shared" si="399"/>
        <v>#N/A</v>
      </c>
      <c r="BN449" s="164" t="e">
        <f t="shared" si="400"/>
        <v>#N/A</v>
      </c>
      <c r="BO449" s="165" t="e">
        <f t="shared" si="401"/>
        <v>#N/A</v>
      </c>
      <c r="BP449" s="154" t="e">
        <f t="shared" si="402"/>
        <v>#N/A</v>
      </c>
      <c r="BQ449" s="155" t="e">
        <f t="shared" si="403"/>
        <v>#N/A</v>
      </c>
      <c r="BR449" s="153" t="e">
        <f t="shared" si="404"/>
        <v>#N/A</v>
      </c>
      <c r="BS449" s="154" t="e">
        <f t="shared" si="405"/>
        <v>#N/A</v>
      </c>
      <c r="BT449" s="164" t="e">
        <f t="shared" si="406"/>
        <v>#N/A</v>
      </c>
      <c r="BU449" s="165" t="e">
        <f t="shared" si="407"/>
        <v>#N/A</v>
      </c>
      <c r="BV449" s="154" t="e">
        <f t="shared" si="408"/>
        <v>#N/A</v>
      </c>
      <c r="BW449" s="154" t="e">
        <f t="shared" si="409"/>
        <v>#N/A</v>
      </c>
      <c r="BX449" s="164" t="e">
        <f t="shared" si="410"/>
        <v>#N/A</v>
      </c>
      <c r="BY449" s="165" t="e">
        <f t="shared" si="411"/>
        <v>#N/A</v>
      </c>
      <c r="BZ449" s="154" t="e">
        <f t="shared" si="412"/>
        <v>#N/A</v>
      </c>
      <c r="CA449" s="154" t="e">
        <f t="shared" si="413"/>
        <v>#N/A</v>
      </c>
      <c r="CB449" s="164" t="e">
        <f t="shared" si="414"/>
        <v>#N/A</v>
      </c>
      <c r="CC449" s="165" t="e">
        <f t="shared" si="415"/>
        <v>#N/A</v>
      </c>
      <c r="CD449" s="154" t="e">
        <f t="shared" si="416"/>
        <v>#N/A</v>
      </c>
      <c r="CE449" s="155" t="e">
        <f t="shared" si="417"/>
        <v>#N/A</v>
      </c>
    </row>
    <row r="450" spans="2:83" s="59" customFormat="1" hidden="1" x14ac:dyDescent="0.2">
      <c r="B450" s="59" t="e">
        <f t="shared" si="352"/>
        <v>#N/A</v>
      </c>
      <c r="C450" s="67" t="e">
        <f t="shared" si="350"/>
        <v>#N/A</v>
      </c>
      <c r="D450" s="67"/>
      <c r="E450" s="67" t="e">
        <f>IF(C450&lt;&gt;" ",$B$9, " ")</f>
        <v>#N/A</v>
      </c>
      <c r="F450" s="68" t="e">
        <f>IF(C450&lt;&gt;" ",((10.4394*(($C450^1.852)/(($B$59^1.852)*(VLOOKUP($B$17,'Hidden Data'!$A$4:$E$17,(IF($B$18="SCH 40",3,IF($B$18="SCH 80",4,5))))^4.8655))*$B$16))+IF($B$15&lt;2,0,(10.4394*((($C$19/100*$C450)^1.852)/(($B$59^1.852)*(VLOOKUP($B$20,'Hidden Data'!$A$4:$E$17,(IF($B$21="SCH 40",3,IF($B$21="SCH 80",4,5))))^4.8655))*$B$19)))+IF($B$15&lt;3,0,(10.4394*((($C$22/100*$C450)^1.852)/(($B$59^1.852)*(VLOOKUP($B$23,'Hidden Data'!$A$4:$E$17,(IF($B$24="SCH 40",3,IF($B$24="SCH 80",4,5))))^4.8655))*$B$22)))+K450+L450+M450+P450+Q450+R450+S450+T450)*(1+$B$42/100), " ")</f>
        <v>#N/A</v>
      </c>
      <c r="G450" s="68" t="e">
        <f t="shared" si="351"/>
        <v>#N/A</v>
      </c>
      <c r="H450" s="68"/>
      <c r="I450" s="68" t="e">
        <f t="shared" si="353"/>
        <v>#N/A</v>
      </c>
      <c r="J450" s="68" t="e">
        <f>IF(C450&lt;&gt;" ",IF($B$48="Spider Valve",($C450/448.83*(('Spider Valve Sizing'!$B$10^2*19.64*$B$60*SQRT($B$49))/'Spider Valve Sizing'!$B$25))^2/(2*$B$60^2*(PI()/4*('Spider Valve Sizing'!$B$10/12)^2)^2*32.2),0)," ")</f>
        <v>#N/A</v>
      </c>
      <c r="K450" s="68" t="e">
        <f>IF(C450&lt;&gt;" ",(IF($B$26="No",0,(10.4394*(((1/$B$27*$C450)^1.852)/(($B$59^1.852)*(VLOOKUP($B$29,'Hidden Data'!$A$4:$E$17,(IF($B$30="SCH 40",3,IF($B$30="SCH 80",4,5))))^4.8655))*($B$28/3)))))," ")</f>
        <v>#N/A</v>
      </c>
      <c r="L450" s="67" t="e">
        <f t="shared" si="354"/>
        <v>#N/A</v>
      </c>
      <c r="M450" s="67" t="e">
        <f t="shared" si="355"/>
        <v>#N/A</v>
      </c>
      <c r="N450" s="69">
        <f>IF($B$48="Low Pressure Pipe",(IF($C450&lt;&gt;" ",($B$50*$AC$564)," ")),IF($B$48="Spider Valve",(IF($C450&lt;&gt;" ",(($B$60*(PI()/4*'Spider Valve Sizing'!$B$10^2)/144*SQRT(2*32.2*$B$49))*448.83)/(('Spider Valve Sizing'!$B$10^2*19.64*$B$60*SQRT($B$49))/'Spider Valve Sizing'!$B$25)," ")),IF(AND(OR($B$48="Non-Pressurized",$B$48="force main")=TRUE,$C$49="yes"),$F$49,NA())))</f>
        <v>30</v>
      </c>
      <c r="O450" s="68" t="e">
        <f t="shared" si="356"/>
        <v>#N/A</v>
      </c>
      <c r="P450" s="68" t="e">
        <f>IF($C450&lt;&gt;" ",IF($A$34="",0,(10.4394*((($C450*$D$34/100)^1.852)/(($B$59^1.852)*(VLOOKUP($B$34,'Hidden Data'!$A$4:$E$17,(IF($B$18="SCH 40",3,IF($B$18="SCH 80",4,5))))^4.8655))*'Hidden Data'!$E$118)))," ")</f>
        <v>#N/A</v>
      </c>
      <c r="Q450" s="68" t="e">
        <f>IF($C450&lt;&gt;" ",IF($A$35="",0,(10.4394*((($C450*$D$35/100)^1.852)/(($B$59^1.852)*(VLOOKUP($B$35,'Hidden Data'!$A$4:$E$17,(IF($B$18="SCH 40",3,IF($B$18="SCH 80",4,5))))^4.8655))*'Hidden Data'!$E$119)))," ")</f>
        <v>#N/A</v>
      </c>
      <c r="R450" s="68" t="e">
        <f>IF($C450&lt;&gt;" ",IF($A$36="",0,(10.4394*((($C450*$D$36/100)^1.852)/(($B$59^1.852)*(VLOOKUP($B$36,'Hidden Data'!$A$4:$E$17,(IF($B$18="SCH 40",3,IF($B$18="SCH 80",4,5))))^4.8655))*'Hidden Data'!$E$120)))," ")</f>
        <v>#N/A</v>
      </c>
      <c r="S450" s="68" t="e">
        <f>IF($C450&lt;&gt;" ",IF($A$37="",0,(10.4394*((($C450*$D$37/100)^1.852)/(($B$59^1.852)*(VLOOKUP($B$37,'Hidden Data'!$A$4:$E$17,(IF($B$18="SCH 40",3,IF($B$18="SCH 80",4,5))))^4.8655))*'Hidden Data'!$E$121)))," ")</f>
        <v>#N/A</v>
      </c>
      <c r="T450" s="68" t="e">
        <f>IF($C450&lt;&gt;" ",IF($A$38="",0,(10.4394*((($C450*$D$38/100)^1.852)/(($B$59^1.852)*(VLOOKUP($B$38,'Hidden Data'!$A$4:$E$17,(IF($B$18="SCH 40",3,IF($B$18="SCH 80",4,5))))^4.8655))*'Hidden Data'!$E$122)))," ")</f>
        <v>#N/A</v>
      </c>
      <c r="U450" s="67" t="e">
        <f t="shared" si="357"/>
        <v>#N/A</v>
      </c>
      <c r="V450" s="175" t="e">
        <f t="shared" si="358"/>
        <v>#N/A</v>
      </c>
      <c r="W450" s="175" t="e">
        <f t="shared" si="359"/>
        <v>#N/A</v>
      </c>
      <c r="Z450" s="141" t="e">
        <f t="shared" si="360"/>
        <v>#N/A</v>
      </c>
      <c r="AA450" s="141" t="e">
        <f t="shared" si="361"/>
        <v>#N/A</v>
      </c>
      <c r="AB450" s="153" t="e">
        <f t="shared" si="362"/>
        <v>#N/A</v>
      </c>
      <c r="AC450" s="154" t="e">
        <f t="shared" si="363"/>
        <v>#N/A</v>
      </c>
      <c r="AD450" s="164" t="e">
        <f t="shared" si="364"/>
        <v>#N/A</v>
      </c>
      <c r="AE450" s="165" t="e">
        <f t="shared" si="365"/>
        <v>#N/A</v>
      </c>
      <c r="AF450" s="154" t="e">
        <f t="shared" si="366"/>
        <v>#N/A</v>
      </c>
      <c r="AG450" s="154" t="e">
        <f t="shared" si="367"/>
        <v>#N/A</v>
      </c>
      <c r="AH450" s="164" t="e">
        <f t="shared" si="368"/>
        <v>#N/A</v>
      </c>
      <c r="AI450" s="165" t="e">
        <f t="shared" si="369"/>
        <v>#N/A</v>
      </c>
      <c r="AJ450" s="154" t="e">
        <f t="shared" si="370"/>
        <v>#N/A</v>
      </c>
      <c r="AK450" s="154" t="e">
        <f t="shared" si="371"/>
        <v>#N/A</v>
      </c>
      <c r="AL450" s="164" t="e">
        <f t="shared" si="372"/>
        <v>#N/A</v>
      </c>
      <c r="AM450" s="165" t="e">
        <f t="shared" si="373"/>
        <v>#N/A</v>
      </c>
      <c r="AN450" s="154" t="e">
        <f t="shared" si="374"/>
        <v>#N/A</v>
      </c>
      <c r="AO450" s="155" t="e">
        <f t="shared" si="375"/>
        <v>#N/A</v>
      </c>
      <c r="AP450" s="153" t="e">
        <f t="shared" si="376"/>
        <v>#N/A</v>
      </c>
      <c r="AQ450" s="154" t="e">
        <f t="shared" si="377"/>
        <v>#N/A</v>
      </c>
      <c r="AR450" s="164" t="e">
        <f t="shared" si="378"/>
        <v>#N/A</v>
      </c>
      <c r="AS450" s="165" t="e">
        <f t="shared" si="379"/>
        <v>#N/A</v>
      </c>
      <c r="AT450" s="154" t="e">
        <f t="shared" si="380"/>
        <v>#N/A</v>
      </c>
      <c r="AU450" s="154" t="e">
        <f t="shared" si="381"/>
        <v>#N/A</v>
      </c>
      <c r="AV450" s="164" t="e">
        <f t="shared" si="382"/>
        <v>#N/A</v>
      </c>
      <c r="AW450" s="165" t="e">
        <f t="shared" si="383"/>
        <v>#N/A</v>
      </c>
      <c r="AX450" s="154" t="e">
        <f t="shared" si="384"/>
        <v>#N/A</v>
      </c>
      <c r="AY450" s="154" t="e">
        <f t="shared" si="385"/>
        <v>#N/A</v>
      </c>
      <c r="AZ450" s="164" t="e">
        <f t="shared" si="386"/>
        <v>#N/A</v>
      </c>
      <c r="BA450" s="165" t="e">
        <f t="shared" si="387"/>
        <v>#N/A</v>
      </c>
      <c r="BB450" s="154" t="e">
        <f t="shared" si="388"/>
        <v>#N/A</v>
      </c>
      <c r="BC450" s="155" t="e">
        <f t="shared" si="389"/>
        <v>#N/A</v>
      </c>
      <c r="BD450" s="153" t="e">
        <f t="shared" si="390"/>
        <v>#N/A</v>
      </c>
      <c r="BE450" s="154" t="e">
        <f t="shared" si="391"/>
        <v>#N/A</v>
      </c>
      <c r="BF450" s="164" t="e">
        <f t="shared" si="392"/>
        <v>#N/A</v>
      </c>
      <c r="BG450" s="165" t="e">
        <f t="shared" si="393"/>
        <v>#N/A</v>
      </c>
      <c r="BH450" s="154" t="e">
        <f t="shared" si="394"/>
        <v>#N/A</v>
      </c>
      <c r="BI450" s="154" t="e">
        <f t="shared" si="395"/>
        <v>#N/A</v>
      </c>
      <c r="BJ450" s="164" t="e">
        <f t="shared" si="396"/>
        <v>#N/A</v>
      </c>
      <c r="BK450" s="165" t="e">
        <f t="shared" si="397"/>
        <v>#N/A</v>
      </c>
      <c r="BL450" s="154" t="e">
        <f t="shared" si="398"/>
        <v>#N/A</v>
      </c>
      <c r="BM450" s="154" t="e">
        <f t="shared" si="399"/>
        <v>#N/A</v>
      </c>
      <c r="BN450" s="164" t="e">
        <f t="shared" si="400"/>
        <v>#N/A</v>
      </c>
      <c r="BO450" s="165" t="e">
        <f t="shared" si="401"/>
        <v>#N/A</v>
      </c>
      <c r="BP450" s="154" t="e">
        <f t="shared" si="402"/>
        <v>#N/A</v>
      </c>
      <c r="BQ450" s="155" t="e">
        <f t="shared" si="403"/>
        <v>#N/A</v>
      </c>
      <c r="BR450" s="153" t="e">
        <f t="shared" si="404"/>
        <v>#N/A</v>
      </c>
      <c r="BS450" s="154" t="e">
        <f t="shared" si="405"/>
        <v>#N/A</v>
      </c>
      <c r="BT450" s="164" t="e">
        <f t="shared" si="406"/>
        <v>#N/A</v>
      </c>
      <c r="BU450" s="165" t="e">
        <f t="shared" si="407"/>
        <v>#N/A</v>
      </c>
      <c r="BV450" s="154" t="e">
        <f t="shared" si="408"/>
        <v>#N/A</v>
      </c>
      <c r="BW450" s="154" t="e">
        <f t="shared" si="409"/>
        <v>#N/A</v>
      </c>
      <c r="BX450" s="164" t="e">
        <f t="shared" si="410"/>
        <v>#N/A</v>
      </c>
      <c r="BY450" s="165" t="e">
        <f t="shared" si="411"/>
        <v>#N/A</v>
      </c>
      <c r="BZ450" s="154" t="e">
        <f t="shared" si="412"/>
        <v>#N/A</v>
      </c>
      <c r="CA450" s="154" t="e">
        <f t="shared" si="413"/>
        <v>#N/A</v>
      </c>
      <c r="CB450" s="164" t="e">
        <f t="shared" si="414"/>
        <v>#N/A</v>
      </c>
      <c r="CC450" s="165" t="e">
        <f t="shared" si="415"/>
        <v>#N/A</v>
      </c>
      <c r="CD450" s="154" t="e">
        <f t="shared" si="416"/>
        <v>#N/A</v>
      </c>
      <c r="CE450" s="155" t="e">
        <f t="shared" si="417"/>
        <v>#N/A</v>
      </c>
    </row>
    <row r="451" spans="2:83" s="59" customFormat="1" hidden="1" x14ac:dyDescent="0.2">
      <c r="B451" s="59" t="e">
        <f t="shared" si="352"/>
        <v>#N/A</v>
      </c>
      <c r="C451" s="67" t="e">
        <f t="shared" si="350"/>
        <v>#N/A</v>
      </c>
      <c r="D451" s="67"/>
      <c r="E451" s="67" t="e">
        <f>IF(C451&lt;&gt;" ",$B$9, " ")</f>
        <v>#N/A</v>
      </c>
      <c r="F451" s="68" t="e">
        <f>IF(C451&lt;&gt;" ",((10.4394*(($C451^1.852)/(($B$59^1.852)*(VLOOKUP($B$17,'Hidden Data'!$A$4:$E$17,(IF($B$18="SCH 40",3,IF($B$18="SCH 80",4,5))))^4.8655))*$B$16))+IF($B$15&lt;2,0,(10.4394*((($C$19/100*$C451)^1.852)/(($B$59^1.852)*(VLOOKUP($B$20,'Hidden Data'!$A$4:$E$17,(IF($B$21="SCH 40",3,IF($B$21="SCH 80",4,5))))^4.8655))*$B$19)))+IF($B$15&lt;3,0,(10.4394*((($C$22/100*$C451)^1.852)/(($B$59^1.852)*(VLOOKUP($B$23,'Hidden Data'!$A$4:$E$17,(IF($B$24="SCH 40",3,IF($B$24="SCH 80",4,5))))^4.8655))*$B$22)))+K451+L451+M451+P451+Q451+R451+S451+T451)*(1+$B$42/100), " ")</f>
        <v>#N/A</v>
      </c>
      <c r="G451" s="68" t="e">
        <f t="shared" si="351"/>
        <v>#N/A</v>
      </c>
      <c r="H451" s="68"/>
      <c r="I451" s="68" t="e">
        <f t="shared" si="353"/>
        <v>#N/A</v>
      </c>
      <c r="J451" s="68" t="e">
        <f>IF(C451&lt;&gt;" ",IF($B$48="Spider Valve",($C451/448.83*(('Spider Valve Sizing'!$B$10^2*19.64*$B$60*SQRT($B$49))/'Spider Valve Sizing'!$B$25))^2/(2*$B$60^2*(PI()/4*('Spider Valve Sizing'!$B$10/12)^2)^2*32.2),0)," ")</f>
        <v>#N/A</v>
      </c>
      <c r="K451" s="68" t="e">
        <f>IF(C451&lt;&gt;" ",(IF($B$26="No",0,(10.4394*(((1/$B$27*$C451)^1.852)/(($B$59^1.852)*(VLOOKUP($B$29,'Hidden Data'!$A$4:$E$17,(IF($B$30="SCH 40",3,IF($B$30="SCH 80",4,5))))^4.8655))*($B$28/3)))))," ")</f>
        <v>#N/A</v>
      </c>
      <c r="L451" s="67" t="e">
        <f t="shared" si="354"/>
        <v>#N/A</v>
      </c>
      <c r="M451" s="67" t="e">
        <f t="shared" si="355"/>
        <v>#N/A</v>
      </c>
      <c r="N451" s="69">
        <f>IF($B$48="Low Pressure Pipe",(IF($C451&lt;&gt;" ",($B$50*$AC$564)," ")),IF($B$48="Spider Valve",(IF($C451&lt;&gt;" ",(($B$60*(PI()/4*'Spider Valve Sizing'!$B$10^2)/144*SQRT(2*32.2*$B$49))*448.83)/(('Spider Valve Sizing'!$B$10^2*19.64*$B$60*SQRT($B$49))/'Spider Valve Sizing'!$B$25)," ")),IF(AND(OR($B$48="Non-Pressurized",$B$48="force main")=TRUE,$C$49="yes"),$F$49,NA())))</f>
        <v>30</v>
      </c>
      <c r="O451" s="68" t="e">
        <f t="shared" si="356"/>
        <v>#N/A</v>
      </c>
      <c r="P451" s="68" t="e">
        <f>IF($C451&lt;&gt;" ",IF($A$34="",0,(10.4394*((($C451*$D$34/100)^1.852)/(($B$59^1.852)*(VLOOKUP($B$34,'Hidden Data'!$A$4:$E$17,(IF($B$18="SCH 40",3,IF($B$18="SCH 80",4,5))))^4.8655))*'Hidden Data'!$E$118)))," ")</f>
        <v>#N/A</v>
      </c>
      <c r="Q451" s="68" t="e">
        <f>IF($C451&lt;&gt;" ",IF($A$35="",0,(10.4394*((($C451*$D$35/100)^1.852)/(($B$59^1.852)*(VLOOKUP($B$35,'Hidden Data'!$A$4:$E$17,(IF($B$18="SCH 40",3,IF($B$18="SCH 80",4,5))))^4.8655))*'Hidden Data'!$E$119)))," ")</f>
        <v>#N/A</v>
      </c>
      <c r="R451" s="68" t="e">
        <f>IF($C451&lt;&gt;" ",IF($A$36="",0,(10.4394*((($C451*$D$36/100)^1.852)/(($B$59^1.852)*(VLOOKUP($B$36,'Hidden Data'!$A$4:$E$17,(IF($B$18="SCH 40",3,IF($B$18="SCH 80",4,5))))^4.8655))*'Hidden Data'!$E$120)))," ")</f>
        <v>#N/A</v>
      </c>
      <c r="S451" s="68" t="e">
        <f>IF($C451&lt;&gt;" ",IF($A$37="",0,(10.4394*((($C451*$D$37/100)^1.852)/(($B$59^1.852)*(VLOOKUP($B$37,'Hidden Data'!$A$4:$E$17,(IF($B$18="SCH 40",3,IF($B$18="SCH 80",4,5))))^4.8655))*'Hidden Data'!$E$121)))," ")</f>
        <v>#N/A</v>
      </c>
      <c r="T451" s="68" t="e">
        <f>IF($C451&lt;&gt;" ",IF($A$38="",0,(10.4394*((($C451*$D$38/100)^1.852)/(($B$59^1.852)*(VLOOKUP($B$38,'Hidden Data'!$A$4:$E$17,(IF($B$18="SCH 40",3,IF($B$18="SCH 80",4,5))))^4.8655))*'Hidden Data'!$E$122)))," ")</f>
        <v>#N/A</v>
      </c>
      <c r="U451" s="67" t="e">
        <f t="shared" si="357"/>
        <v>#N/A</v>
      </c>
      <c r="V451" s="175" t="e">
        <f t="shared" si="358"/>
        <v>#N/A</v>
      </c>
      <c r="W451" s="175" t="e">
        <f t="shared" si="359"/>
        <v>#N/A</v>
      </c>
      <c r="Z451" s="141" t="e">
        <f t="shared" si="360"/>
        <v>#N/A</v>
      </c>
      <c r="AA451" s="141" t="e">
        <f t="shared" si="361"/>
        <v>#N/A</v>
      </c>
      <c r="AB451" s="153" t="e">
        <f t="shared" si="362"/>
        <v>#N/A</v>
      </c>
      <c r="AC451" s="154" t="e">
        <f t="shared" si="363"/>
        <v>#N/A</v>
      </c>
      <c r="AD451" s="164" t="e">
        <f t="shared" si="364"/>
        <v>#N/A</v>
      </c>
      <c r="AE451" s="165" t="e">
        <f t="shared" si="365"/>
        <v>#N/A</v>
      </c>
      <c r="AF451" s="154" t="e">
        <f t="shared" si="366"/>
        <v>#N/A</v>
      </c>
      <c r="AG451" s="154" t="e">
        <f t="shared" si="367"/>
        <v>#N/A</v>
      </c>
      <c r="AH451" s="164" t="e">
        <f t="shared" si="368"/>
        <v>#N/A</v>
      </c>
      <c r="AI451" s="165" t="e">
        <f t="shared" si="369"/>
        <v>#N/A</v>
      </c>
      <c r="AJ451" s="154" t="e">
        <f t="shared" si="370"/>
        <v>#N/A</v>
      </c>
      <c r="AK451" s="154" t="e">
        <f t="shared" si="371"/>
        <v>#N/A</v>
      </c>
      <c r="AL451" s="164" t="e">
        <f t="shared" si="372"/>
        <v>#N/A</v>
      </c>
      <c r="AM451" s="165" t="e">
        <f t="shared" si="373"/>
        <v>#N/A</v>
      </c>
      <c r="AN451" s="154" t="e">
        <f t="shared" si="374"/>
        <v>#N/A</v>
      </c>
      <c r="AO451" s="155" t="e">
        <f t="shared" si="375"/>
        <v>#N/A</v>
      </c>
      <c r="AP451" s="153" t="e">
        <f t="shared" si="376"/>
        <v>#N/A</v>
      </c>
      <c r="AQ451" s="154" t="e">
        <f t="shared" si="377"/>
        <v>#N/A</v>
      </c>
      <c r="AR451" s="164" t="e">
        <f t="shared" si="378"/>
        <v>#N/A</v>
      </c>
      <c r="AS451" s="165" t="e">
        <f t="shared" si="379"/>
        <v>#N/A</v>
      </c>
      <c r="AT451" s="154" t="e">
        <f t="shared" si="380"/>
        <v>#N/A</v>
      </c>
      <c r="AU451" s="154" t="e">
        <f t="shared" si="381"/>
        <v>#N/A</v>
      </c>
      <c r="AV451" s="164" t="e">
        <f t="shared" si="382"/>
        <v>#N/A</v>
      </c>
      <c r="AW451" s="165" t="e">
        <f t="shared" si="383"/>
        <v>#N/A</v>
      </c>
      <c r="AX451" s="154" t="e">
        <f t="shared" si="384"/>
        <v>#N/A</v>
      </c>
      <c r="AY451" s="154" t="e">
        <f t="shared" si="385"/>
        <v>#N/A</v>
      </c>
      <c r="AZ451" s="164" t="e">
        <f t="shared" si="386"/>
        <v>#N/A</v>
      </c>
      <c r="BA451" s="165" t="e">
        <f t="shared" si="387"/>
        <v>#N/A</v>
      </c>
      <c r="BB451" s="154" t="e">
        <f t="shared" si="388"/>
        <v>#N/A</v>
      </c>
      <c r="BC451" s="155" t="e">
        <f t="shared" si="389"/>
        <v>#N/A</v>
      </c>
      <c r="BD451" s="153" t="e">
        <f t="shared" si="390"/>
        <v>#N/A</v>
      </c>
      <c r="BE451" s="154" t="e">
        <f t="shared" si="391"/>
        <v>#N/A</v>
      </c>
      <c r="BF451" s="164" t="e">
        <f t="shared" si="392"/>
        <v>#N/A</v>
      </c>
      <c r="BG451" s="165" t="e">
        <f t="shared" si="393"/>
        <v>#N/A</v>
      </c>
      <c r="BH451" s="154" t="e">
        <f t="shared" si="394"/>
        <v>#N/A</v>
      </c>
      <c r="BI451" s="154" t="e">
        <f t="shared" si="395"/>
        <v>#N/A</v>
      </c>
      <c r="BJ451" s="164" t="e">
        <f t="shared" si="396"/>
        <v>#N/A</v>
      </c>
      <c r="BK451" s="165" t="e">
        <f t="shared" si="397"/>
        <v>#N/A</v>
      </c>
      <c r="BL451" s="154" t="e">
        <f t="shared" si="398"/>
        <v>#N/A</v>
      </c>
      <c r="BM451" s="154" t="e">
        <f t="shared" si="399"/>
        <v>#N/A</v>
      </c>
      <c r="BN451" s="164" t="e">
        <f t="shared" si="400"/>
        <v>#N/A</v>
      </c>
      <c r="BO451" s="165" t="e">
        <f t="shared" si="401"/>
        <v>#N/A</v>
      </c>
      <c r="BP451" s="154" t="e">
        <f t="shared" si="402"/>
        <v>#N/A</v>
      </c>
      <c r="BQ451" s="155" t="e">
        <f t="shared" si="403"/>
        <v>#N/A</v>
      </c>
      <c r="BR451" s="153" t="e">
        <f t="shared" si="404"/>
        <v>#N/A</v>
      </c>
      <c r="BS451" s="154" t="e">
        <f t="shared" si="405"/>
        <v>#N/A</v>
      </c>
      <c r="BT451" s="164" t="e">
        <f t="shared" si="406"/>
        <v>#N/A</v>
      </c>
      <c r="BU451" s="165" t="e">
        <f t="shared" si="407"/>
        <v>#N/A</v>
      </c>
      <c r="BV451" s="154" t="e">
        <f t="shared" si="408"/>
        <v>#N/A</v>
      </c>
      <c r="BW451" s="154" t="e">
        <f t="shared" si="409"/>
        <v>#N/A</v>
      </c>
      <c r="BX451" s="164" t="e">
        <f t="shared" si="410"/>
        <v>#N/A</v>
      </c>
      <c r="BY451" s="165" t="e">
        <f t="shared" si="411"/>
        <v>#N/A</v>
      </c>
      <c r="BZ451" s="154" t="e">
        <f t="shared" si="412"/>
        <v>#N/A</v>
      </c>
      <c r="CA451" s="154" t="e">
        <f t="shared" si="413"/>
        <v>#N/A</v>
      </c>
      <c r="CB451" s="164" t="e">
        <f t="shared" si="414"/>
        <v>#N/A</v>
      </c>
      <c r="CC451" s="165" t="e">
        <f t="shared" si="415"/>
        <v>#N/A</v>
      </c>
      <c r="CD451" s="154" t="e">
        <f t="shared" si="416"/>
        <v>#N/A</v>
      </c>
      <c r="CE451" s="155" t="e">
        <f t="shared" si="417"/>
        <v>#N/A</v>
      </c>
    </row>
    <row r="452" spans="2:83" s="59" customFormat="1" hidden="1" x14ac:dyDescent="0.2">
      <c r="B452" s="59" t="e">
        <f t="shared" si="352"/>
        <v>#N/A</v>
      </c>
      <c r="C452" s="67" t="e">
        <f t="shared" si="350"/>
        <v>#N/A</v>
      </c>
      <c r="D452" s="67"/>
      <c r="E452" s="67" t="e">
        <f>IF(C452&lt;&gt;" ",$B$9, " ")</f>
        <v>#N/A</v>
      </c>
      <c r="F452" s="68" t="e">
        <f>IF(C452&lt;&gt;" ",((10.4394*(($C452^1.852)/(($B$59^1.852)*(VLOOKUP($B$17,'Hidden Data'!$A$4:$E$17,(IF($B$18="SCH 40",3,IF($B$18="SCH 80",4,5))))^4.8655))*$B$16))+IF($B$15&lt;2,0,(10.4394*((($C$19/100*$C452)^1.852)/(($B$59^1.852)*(VLOOKUP($B$20,'Hidden Data'!$A$4:$E$17,(IF($B$21="SCH 40",3,IF($B$21="SCH 80",4,5))))^4.8655))*$B$19)))+IF($B$15&lt;3,0,(10.4394*((($C$22/100*$C452)^1.852)/(($B$59^1.852)*(VLOOKUP($B$23,'Hidden Data'!$A$4:$E$17,(IF($B$24="SCH 40",3,IF($B$24="SCH 80",4,5))))^4.8655))*$B$22)))+K452+L452+M452+P452+Q452+R452+S452+T452)*(1+$B$42/100), " ")</f>
        <v>#N/A</v>
      </c>
      <c r="G452" s="68" t="e">
        <f t="shared" si="351"/>
        <v>#N/A</v>
      </c>
      <c r="H452" s="68"/>
      <c r="I452" s="68" t="e">
        <f t="shared" si="353"/>
        <v>#N/A</v>
      </c>
      <c r="J452" s="68" t="e">
        <f>IF(C452&lt;&gt;" ",IF($B$48="Spider Valve",($C452/448.83*(('Spider Valve Sizing'!$B$10^2*19.64*$B$60*SQRT($B$49))/'Spider Valve Sizing'!$B$25))^2/(2*$B$60^2*(PI()/4*('Spider Valve Sizing'!$B$10/12)^2)^2*32.2),0)," ")</f>
        <v>#N/A</v>
      </c>
      <c r="K452" s="68" t="e">
        <f>IF(C452&lt;&gt;" ",(IF($B$26="No",0,(10.4394*(((1/$B$27*$C452)^1.852)/(($B$59^1.852)*(VLOOKUP($B$29,'Hidden Data'!$A$4:$E$17,(IF($B$30="SCH 40",3,IF($B$30="SCH 80",4,5))))^4.8655))*($B$28/3)))))," ")</f>
        <v>#N/A</v>
      </c>
      <c r="L452" s="67" t="e">
        <f t="shared" si="354"/>
        <v>#N/A</v>
      </c>
      <c r="M452" s="67" t="e">
        <f t="shared" si="355"/>
        <v>#N/A</v>
      </c>
      <c r="N452" s="69">
        <f>IF($B$48="Low Pressure Pipe",(IF($C452&lt;&gt;" ",($B$50*$AC$564)," ")),IF($B$48="Spider Valve",(IF($C452&lt;&gt;" ",(($B$60*(PI()/4*'Spider Valve Sizing'!$B$10^2)/144*SQRT(2*32.2*$B$49))*448.83)/(('Spider Valve Sizing'!$B$10^2*19.64*$B$60*SQRT($B$49))/'Spider Valve Sizing'!$B$25)," ")),IF(AND(OR($B$48="Non-Pressurized",$B$48="force main")=TRUE,$C$49="yes"),$F$49,NA())))</f>
        <v>30</v>
      </c>
      <c r="O452" s="68" t="e">
        <f t="shared" si="356"/>
        <v>#N/A</v>
      </c>
      <c r="P452" s="68" t="e">
        <f>IF($C452&lt;&gt;" ",IF($A$34="",0,(10.4394*((($C452*$D$34/100)^1.852)/(($B$59^1.852)*(VLOOKUP($B$34,'Hidden Data'!$A$4:$E$17,(IF($B$18="SCH 40",3,IF($B$18="SCH 80",4,5))))^4.8655))*'Hidden Data'!$E$118)))," ")</f>
        <v>#N/A</v>
      </c>
      <c r="Q452" s="68" t="e">
        <f>IF($C452&lt;&gt;" ",IF($A$35="",0,(10.4394*((($C452*$D$35/100)^1.852)/(($B$59^1.852)*(VLOOKUP($B$35,'Hidden Data'!$A$4:$E$17,(IF($B$18="SCH 40",3,IF($B$18="SCH 80",4,5))))^4.8655))*'Hidden Data'!$E$119)))," ")</f>
        <v>#N/A</v>
      </c>
      <c r="R452" s="68" t="e">
        <f>IF($C452&lt;&gt;" ",IF($A$36="",0,(10.4394*((($C452*$D$36/100)^1.852)/(($B$59^1.852)*(VLOOKUP($B$36,'Hidden Data'!$A$4:$E$17,(IF($B$18="SCH 40",3,IF($B$18="SCH 80",4,5))))^4.8655))*'Hidden Data'!$E$120)))," ")</f>
        <v>#N/A</v>
      </c>
      <c r="S452" s="68" t="e">
        <f>IF($C452&lt;&gt;" ",IF($A$37="",0,(10.4394*((($C452*$D$37/100)^1.852)/(($B$59^1.852)*(VLOOKUP($B$37,'Hidden Data'!$A$4:$E$17,(IF($B$18="SCH 40",3,IF($B$18="SCH 80",4,5))))^4.8655))*'Hidden Data'!$E$121)))," ")</f>
        <v>#N/A</v>
      </c>
      <c r="T452" s="68" t="e">
        <f>IF($C452&lt;&gt;" ",IF($A$38="",0,(10.4394*((($C452*$D$38/100)^1.852)/(($B$59^1.852)*(VLOOKUP($B$38,'Hidden Data'!$A$4:$E$17,(IF($B$18="SCH 40",3,IF($B$18="SCH 80",4,5))))^4.8655))*'Hidden Data'!$E$122)))," ")</f>
        <v>#N/A</v>
      </c>
      <c r="U452" s="67" t="e">
        <f t="shared" si="357"/>
        <v>#N/A</v>
      </c>
      <c r="V452" s="175" t="e">
        <f t="shared" si="358"/>
        <v>#N/A</v>
      </c>
      <c r="W452" s="175" t="e">
        <f t="shared" si="359"/>
        <v>#N/A</v>
      </c>
      <c r="Z452" s="141" t="e">
        <f t="shared" si="360"/>
        <v>#N/A</v>
      </c>
      <c r="AA452" s="141" t="e">
        <f t="shared" si="361"/>
        <v>#N/A</v>
      </c>
      <c r="AB452" s="153" t="e">
        <f t="shared" si="362"/>
        <v>#N/A</v>
      </c>
      <c r="AC452" s="154" t="e">
        <f t="shared" si="363"/>
        <v>#N/A</v>
      </c>
      <c r="AD452" s="164" t="e">
        <f t="shared" si="364"/>
        <v>#N/A</v>
      </c>
      <c r="AE452" s="165" t="e">
        <f t="shared" si="365"/>
        <v>#N/A</v>
      </c>
      <c r="AF452" s="154" t="e">
        <f t="shared" si="366"/>
        <v>#N/A</v>
      </c>
      <c r="AG452" s="154" t="e">
        <f t="shared" si="367"/>
        <v>#N/A</v>
      </c>
      <c r="AH452" s="164" t="e">
        <f t="shared" si="368"/>
        <v>#N/A</v>
      </c>
      <c r="AI452" s="165" t="e">
        <f t="shared" si="369"/>
        <v>#N/A</v>
      </c>
      <c r="AJ452" s="154" t="e">
        <f t="shared" si="370"/>
        <v>#N/A</v>
      </c>
      <c r="AK452" s="154" t="e">
        <f t="shared" si="371"/>
        <v>#N/A</v>
      </c>
      <c r="AL452" s="164" t="e">
        <f t="shared" si="372"/>
        <v>#N/A</v>
      </c>
      <c r="AM452" s="165" t="e">
        <f t="shared" si="373"/>
        <v>#N/A</v>
      </c>
      <c r="AN452" s="154" t="e">
        <f t="shared" si="374"/>
        <v>#N/A</v>
      </c>
      <c r="AO452" s="155" t="e">
        <f t="shared" si="375"/>
        <v>#N/A</v>
      </c>
      <c r="AP452" s="153" t="e">
        <f t="shared" si="376"/>
        <v>#N/A</v>
      </c>
      <c r="AQ452" s="154" t="e">
        <f t="shared" si="377"/>
        <v>#N/A</v>
      </c>
      <c r="AR452" s="164" t="e">
        <f t="shared" si="378"/>
        <v>#N/A</v>
      </c>
      <c r="AS452" s="165" t="e">
        <f t="shared" si="379"/>
        <v>#N/A</v>
      </c>
      <c r="AT452" s="154" t="e">
        <f t="shared" si="380"/>
        <v>#N/A</v>
      </c>
      <c r="AU452" s="154" t="e">
        <f t="shared" si="381"/>
        <v>#N/A</v>
      </c>
      <c r="AV452" s="164" t="e">
        <f t="shared" si="382"/>
        <v>#N/A</v>
      </c>
      <c r="AW452" s="165" t="e">
        <f t="shared" si="383"/>
        <v>#N/A</v>
      </c>
      <c r="AX452" s="154" t="e">
        <f t="shared" si="384"/>
        <v>#N/A</v>
      </c>
      <c r="AY452" s="154" t="e">
        <f t="shared" si="385"/>
        <v>#N/A</v>
      </c>
      <c r="AZ452" s="164" t="e">
        <f t="shared" si="386"/>
        <v>#N/A</v>
      </c>
      <c r="BA452" s="165" t="e">
        <f t="shared" si="387"/>
        <v>#N/A</v>
      </c>
      <c r="BB452" s="154" t="e">
        <f t="shared" si="388"/>
        <v>#N/A</v>
      </c>
      <c r="BC452" s="155" t="e">
        <f t="shared" si="389"/>
        <v>#N/A</v>
      </c>
      <c r="BD452" s="153" t="e">
        <f t="shared" si="390"/>
        <v>#N/A</v>
      </c>
      <c r="BE452" s="154" t="e">
        <f t="shared" si="391"/>
        <v>#N/A</v>
      </c>
      <c r="BF452" s="164" t="e">
        <f t="shared" si="392"/>
        <v>#N/A</v>
      </c>
      <c r="BG452" s="165" t="e">
        <f t="shared" si="393"/>
        <v>#N/A</v>
      </c>
      <c r="BH452" s="154" t="e">
        <f t="shared" si="394"/>
        <v>#N/A</v>
      </c>
      <c r="BI452" s="154" t="e">
        <f t="shared" si="395"/>
        <v>#N/A</v>
      </c>
      <c r="BJ452" s="164" t="e">
        <f t="shared" si="396"/>
        <v>#N/A</v>
      </c>
      <c r="BK452" s="165" t="e">
        <f t="shared" si="397"/>
        <v>#N/A</v>
      </c>
      <c r="BL452" s="154" t="e">
        <f t="shared" si="398"/>
        <v>#N/A</v>
      </c>
      <c r="BM452" s="154" t="e">
        <f t="shared" si="399"/>
        <v>#N/A</v>
      </c>
      <c r="BN452" s="164" t="e">
        <f t="shared" si="400"/>
        <v>#N/A</v>
      </c>
      <c r="BO452" s="165" t="e">
        <f t="shared" si="401"/>
        <v>#N/A</v>
      </c>
      <c r="BP452" s="154" t="e">
        <f t="shared" si="402"/>
        <v>#N/A</v>
      </c>
      <c r="BQ452" s="155" t="e">
        <f t="shared" si="403"/>
        <v>#N/A</v>
      </c>
      <c r="BR452" s="153" t="e">
        <f t="shared" si="404"/>
        <v>#N/A</v>
      </c>
      <c r="BS452" s="154" t="e">
        <f t="shared" si="405"/>
        <v>#N/A</v>
      </c>
      <c r="BT452" s="164" t="e">
        <f t="shared" si="406"/>
        <v>#N/A</v>
      </c>
      <c r="BU452" s="165" t="e">
        <f t="shared" si="407"/>
        <v>#N/A</v>
      </c>
      <c r="BV452" s="154" t="e">
        <f t="shared" si="408"/>
        <v>#N/A</v>
      </c>
      <c r="BW452" s="154" t="e">
        <f t="shared" si="409"/>
        <v>#N/A</v>
      </c>
      <c r="BX452" s="164" t="e">
        <f t="shared" si="410"/>
        <v>#N/A</v>
      </c>
      <c r="BY452" s="165" t="e">
        <f t="shared" si="411"/>
        <v>#N/A</v>
      </c>
      <c r="BZ452" s="154" t="e">
        <f t="shared" si="412"/>
        <v>#N/A</v>
      </c>
      <c r="CA452" s="154" t="e">
        <f t="shared" si="413"/>
        <v>#N/A</v>
      </c>
      <c r="CB452" s="164" t="e">
        <f t="shared" si="414"/>
        <v>#N/A</v>
      </c>
      <c r="CC452" s="165" t="e">
        <f t="shared" si="415"/>
        <v>#N/A</v>
      </c>
      <c r="CD452" s="154" t="e">
        <f t="shared" si="416"/>
        <v>#N/A</v>
      </c>
      <c r="CE452" s="155" t="e">
        <f t="shared" si="417"/>
        <v>#N/A</v>
      </c>
    </row>
    <row r="453" spans="2:83" s="59" customFormat="1" hidden="1" x14ac:dyDescent="0.2">
      <c r="B453" s="59" t="e">
        <f t="shared" si="352"/>
        <v>#N/A</v>
      </c>
      <c r="C453" s="67" t="e">
        <f t="shared" si="350"/>
        <v>#N/A</v>
      </c>
      <c r="D453" s="67"/>
      <c r="E453" s="67" t="e">
        <f>IF(C453&lt;&gt;" ",$B$9, " ")</f>
        <v>#N/A</v>
      </c>
      <c r="F453" s="68" t="e">
        <f>IF(C453&lt;&gt;" ",((10.4394*(($C453^1.852)/(($B$59^1.852)*(VLOOKUP($B$17,'Hidden Data'!$A$4:$E$17,(IF($B$18="SCH 40",3,IF($B$18="SCH 80",4,5))))^4.8655))*$B$16))+IF($B$15&lt;2,0,(10.4394*((($C$19/100*$C453)^1.852)/(($B$59^1.852)*(VLOOKUP($B$20,'Hidden Data'!$A$4:$E$17,(IF($B$21="SCH 40",3,IF($B$21="SCH 80",4,5))))^4.8655))*$B$19)))+IF($B$15&lt;3,0,(10.4394*((($C$22/100*$C453)^1.852)/(($B$59^1.852)*(VLOOKUP($B$23,'Hidden Data'!$A$4:$E$17,(IF($B$24="SCH 40",3,IF($B$24="SCH 80",4,5))))^4.8655))*$B$22)))+K453+L453+M453+P453+Q453+R453+S453+T453)*(1+$B$42/100), " ")</f>
        <v>#N/A</v>
      </c>
      <c r="G453" s="68" t="e">
        <f t="shared" si="351"/>
        <v>#N/A</v>
      </c>
      <c r="H453" s="68"/>
      <c r="I453" s="68" t="e">
        <f t="shared" si="353"/>
        <v>#N/A</v>
      </c>
      <c r="J453" s="68" t="e">
        <f>IF(C453&lt;&gt;" ",IF($B$48="Spider Valve",($C453/448.83*(('Spider Valve Sizing'!$B$10^2*19.64*$B$60*SQRT($B$49))/'Spider Valve Sizing'!$B$25))^2/(2*$B$60^2*(PI()/4*('Spider Valve Sizing'!$B$10/12)^2)^2*32.2),0)," ")</f>
        <v>#N/A</v>
      </c>
      <c r="K453" s="68" t="e">
        <f>IF(C453&lt;&gt;" ",(IF($B$26="No",0,(10.4394*(((1/$B$27*$C453)^1.852)/(($B$59^1.852)*(VLOOKUP($B$29,'Hidden Data'!$A$4:$E$17,(IF($B$30="SCH 40",3,IF($B$30="SCH 80",4,5))))^4.8655))*($B$28/3)))))," ")</f>
        <v>#N/A</v>
      </c>
      <c r="L453" s="67" t="e">
        <f t="shared" si="354"/>
        <v>#N/A</v>
      </c>
      <c r="M453" s="67" t="e">
        <f t="shared" si="355"/>
        <v>#N/A</v>
      </c>
      <c r="N453" s="69">
        <f>IF($B$48="Low Pressure Pipe",(IF($C453&lt;&gt;" ",($B$50*$AC$564)," ")),IF($B$48="Spider Valve",(IF($C453&lt;&gt;" ",(($B$60*(PI()/4*'Spider Valve Sizing'!$B$10^2)/144*SQRT(2*32.2*$B$49))*448.83)/(('Spider Valve Sizing'!$B$10^2*19.64*$B$60*SQRT($B$49))/'Spider Valve Sizing'!$B$25)," ")),IF(AND(OR($B$48="Non-Pressurized",$B$48="force main")=TRUE,$C$49="yes"),$F$49,NA())))</f>
        <v>30</v>
      </c>
      <c r="O453" s="68" t="e">
        <f t="shared" si="356"/>
        <v>#N/A</v>
      </c>
      <c r="P453" s="68" t="e">
        <f>IF($C453&lt;&gt;" ",IF($A$34="",0,(10.4394*((($C453*$D$34/100)^1.852)/(($B$59^1.852)*(VLOOKUP($B$34,'Hidden Data'!$A$4:$E$17,(IF($B$18="SCH 40",3,IF($B$18="SCH 80",4,5))))^4.8655))*'Hidden Data'!$E$118)))," ")</f>
        <v>#N/A</v>
      </c>
      <c r="Q453" s="68" t="e">
        <f>IF($C453&lt;&gt;" ",IF($A$35="",0,(10.4394*((($C453*$D$35/100)^1.852)/(($B$59^1.852)*(VLOOKUP($B$35,'Hidden Data'!$A$4:$E$17,(IF($B$18="SCH 40",3,IF($B$18="SCH 80",4,5))))^4.8655))*'Hidden Data'!$E$119)))," ")</f>
        <v>#N/A</v>
      </c>
      <c r="R453" s="68" t="e">
        <f>IF($C453&lt;&gt;" ",IF($A$36="",0,(10.4394*((($C453*$D$36/100)^1.852)/(($B$59^1.852)*(VLOOKUP($B$36,'Hidden Data'!$A$4:$E$17,(IF($B$18="SCH 40",3,IF($B$18="SCH 80",4,5))))^4.8655))*'Hidden Data'!$E$120)))," ")</f>
        <v>#N/A</v>
      </c>
      <c r="S453" s="68" t="e">
        <f>IF($C453&lt;&gt;" ",IF($A$37="",0,(10.4394*((($C453*$D$37/100)^1.852)/(($B$59^1.852)*(VLOOKUP($B$37,'Hidden Data'!$A$4:$E$17,(IF($B$18="SCH 40",3,IF($B$18="SCH 80",4,5))))^4.8655))*'Hidden Data'!$E$121)))," ")</f>
        <v>#N/A</v>
      </c>
      <c r="T453" s="68" t="e">
        <f>IF($C453&lt;&gt;" ",IF($A$38="",0,(10.4394*((($C453*$D$38/100)^1.852)/(($B$59^1.852)*(VLOOKUP($B$38,'Hidden Data'!$A$4:$E$17,(IF($B$18="SCH 40",3,IF($B$18="SCH 80",4,5))))^4.8655))*'Hidden Data'!$E$122)))," ")</f>
        <v>#N/A</v>
      </c>
      <c r="U453" s="67" t="e">
        <f t="shared" si="357"/>
        <v>#N/A</v>
      </c>
      <c r="V453" s="175" t="e">
        <f t="shared" si="358"/>
        <v>#N/A</v>
      </c>
      <c r="W453" s="175" t="e">
        <f t="shared" si="359"/>
        <v>#N/A</v>
      </c>
      <c r="Z453" s="141" t="e">
        <f t="shared" si="360"/>
        <v>#N/A</v>
      </c>
      <c r="AA453" s="141" t="e">
        <f t="shared" si="361"/>
        <v>#N/A</v>
      </c>
      <c r="AB453" s="153" t="e">
        <f t="shared" si="362"/>
        <v>#N/A</v>
      </c>
      <c r="AC453" s="154" t="e">
        <f t="shared" si="363"/>
        <v>#N/A</v>
      </c>
      <c r="AD453" s="164" t="e">
        <f t="shared" si="364"/>
        <v>#N/A</v>
      </c>
      <c r="AE453" s="165" t="e">
        <f t="shared" si="365"/>
        <v>#N/A</v>
      </c>
      <c r="AF453" s="154" t="e">
        <f t="shared" si="366"/>
        <v>#N/A</v>
      </c>
      <c r="AG453" s="154" t="e">
        <f t="shared" si="367"/>
        <v>#N/A</v>
      </c>
      <c r="AH453" s="164" t="e">
        <f t="shared" si="368"/>
        <v>#N/A</v>
      </c>
      <c r="AI453" s="165" t="e">
        <f t="shared" si="369"/>
        <v>#N/A</v>
      </c>
      <c r="AJ453" s="154" t="e">
        <f t="shared" si="370"/>
        <v>#N/A</v>
      </c>
      <c r="AK453" s="154" t="e">
        <f t="shared" si="371"/>
        <v>#N/A</v>
      </c>
      <c r="AL453" s="164" t="e">
        <f t="shared" si="372"/>
        <v>#N/A</v>
      </c>
      <c r="AM453" s="165" t="e">
        <f t="shared" si="373"/>
        <v>#N/A</v>
      </c>
      <c r="AN453" s="154" t="e">
        <f t="shared" si="374"/>
        <v>#N/A</v>
      </c>
      <c r="AO453" s="155" t="e">
        <f t="shared" si="375"/>
        <v>#N/A</v>
      </c>
      <c r="AP453" s="153" t="e">
        <f t="shared" si="376"/>
        <v>#N/A</v>
      </c>
      <c r="AQ453" s="154" t="e">
        <f t="shared" si="377"/>
        <v>#N/A</v>
      </c>
      <c r="AR453" s="164" t="e">
        <f t="shared" si="378"/>
        <v>#N/A</v>
      </c>
      <c r="AS453" s="165" t="e">
        <f t="shared" si="379"/>
        <v>#N/A</v>
      </c>
      <c r="AT453" s="154" t="e">
        <f t="shared" si="380"/>
        <v>#N/A</v>
      </c>
      <c r="AU453" s="154" t="e">
        <f t="shared" si="381"/>
        <v>#N/A</v>
      </c>
      <c r="AV453" s="164" t="e">
        <f t="shared" si="382"/>
        <v>#N/A</v>
      </c>
      <c r="AW453" s="165" t="e">
        <f t="shared" si="383"/>
        <v>#N/A</v>
      </c>
      <c r="AX453" s="154" t="e">
        <f t="shared" si="384"/>
        <v>#N/A</v>
      </c>
      <c r="AY453" s="154" t="e">
        <f t="shared" si="385"/>
        <v>#N/A</v>
      </c>
      <c r="AZ453" s="164" t="e">
        <f t="shared" si="386"/>
        <v>#N/A</v>
      </c>
      <c r="BA453" s="165" t="e">
        <f t="shared" si="387"/>
        <v>#N/A</v>
      </c>
      <c r="BB453" s="154" t="e">
        <f t="shared" si="388"/>
        <v>#N/A</v>
      </c>
      <c r="BC453" s="155" t="e">
        <f t="shared" si="389"/>
        <v>#N/A</v>
      </c>
      <c r="BD453" s="153" t="e">
        <f t="shared" si="390"/>
        <v>#N/A</v>
      </c>
      <c r="BE453" s="154" t="e">
        <f t="shared" si="391"/>
        <v>#N/A</v>
      </c>
      <c r="BF453" s="164" t="e">
        <f t="shared" si="392"/>
        <v>#N/A</v>
      </c>
      <c r="BG453" s="165" t="e">
        <f t="shared" si="393"/>
        <v>#N/A</v>
      </c>
      <c r="BH453" s="154" t="e">
        <f t="shared" si="394"/>
        <v>#N/A</v>
      </c>
      <c r="BI453" s="154" t="e">
        <f t="shared" si="395"/>
        <v>#N/A</v>
      </c>
      <c r="BJ453" s="164" t="e">
        <f t="shared" si="396"/>
        <v>#N/A</v>
      </c>
      <c r="BK453" s="165" t="e">
        <f t="shared" si="397"/>
        <v>#N/A</v>
      </c>
      <c r="BL453" s="154" t="e">
        <f t="shared" si="398"/>
        <v>#N/A</v>
      </c>
      <c r="BM453" s="154" t="e">
        <f t="shared" si="399"/>
        <v>#N/A</v>
      </c>
      <c r="BN453" s="164" t="e">
        <f t="shared" si="400"/>
        <v>#N/A</v>
      </c>
      <c r="BO453" s="165" t="e">
        <f t="shared" si="401"/>
        <v>#N/A</v>
      </c>
      <c r="BP453" s="154" t="e">
        <f t="shared" si="402"/>
        <v>#N/A</v>
      </c>
      <c r="BQ453" s="155" t="e">
        <f t="shared" si="403"/>
        <v>#N/A</v>
      </c>
      <c r="BR453" s="153" t="e">
        <f t="shared" si="404"/>
        <v>#N/A</v>
      </c>
      <c r="BS453" s="154" t="e">
        <f t="shared" si="405"/>
        <v>#N/A</v>
      </c>
      <c r="BT453" s="164" t="e">
        <f t="shared" si="406"/>
        <v>#N/A</v>
      </c>
      <c r="BU453" s="165" t="e">
        <f t="shared" si="407"/>
        <v>#N/A</v>
      </c>
      <c r="BV453" s="154" t="e">
        <f t="shared" si="408"/>
        <v>#N/A</v>
      </c>
      <c r="BW453" s="154" t="e">
        <f t="shared" si="409"/>
        <v>#N/A</v>
      </c>
      <c r="BX453" s="164" t="e">
        <f t="shared" si="410"/>
        <v>#N/A</v>
      </c>
      <c r="BY453" s="165" t="e">
        <f t="shared" si="411"/>
        <v>#N/A</v>
      </c>
      <c r="BZ453" s="154" t="e">
        <f t="shared" si="412"/>
        <v>#N/A</v>
      </c>
      <c r="CA453" s="154" t="e">
        <f t="shared" si="413"/>
        <v>#N/A</v>
      </c>
      <c r="CB453" s="164" t="e">
        <f t="shared" si="414"/>
        <v>#N/A</v>
      </c>
      <c r="CC453" s="165" t="e">
        <f t="shared" si="415"/>
        <v>#N/A</v>
      </c>
      <c r="CD453" s="154" t="e">
        <f t="shared" si="416"/>
        <v>#N/A</v>
      </c>
      <c r="CE453" s="155" t="e">
        <f t="shared" si="417"/>
        <v>#N/A</v>
      </c>
    </row>
    <row r="454" spans="2:83" s="59" customFormat="1" hidden="1" x14ac:dyDescent="0.2">
      <c r="B454" s="59" t="e">
        <f t="shared" si="352"/>
        <v>#N/A</v>
      </c>
      <c r="C454" s="67" t="e">
        <f t="shared" si="350"/>
        <v>#N/A</v>
      </c>
      <c r="D454" s="67"/>
      <c r="E454" s="67" t="e">
        <f>IF(C454&lt;&gt;" ",$B$9, " ")</f>
        <v>#N/A</v>
      </c>
      <c r="F454" s="68" t="e">
        <f>IF(C454&lt;&gt;" ",((10.4394*(($C454^1.852)/(($B$59^1.852)*(VLOOKUP($B$17,'Hidden Data'!$A$4:$E$17,(IF($B$18="SCH 40",3,IF($B$18="SCH 80",4,5))))^4.8655))*$B$16))+IF($B$15&lt;2,0,(10.4394*((($C$19/100*$C454)^1.852)/(($B$59^1.852)*(VLOOKUP($B$20,'Hidden Data'!$A$4:$E$17,(IF($B$21="SCH 40",3,IF($B$21="SCH 80",4,5))))^4.8655))*$B$19)))+IF($B$15&lt;3,0,(10.4394*((($C$22/100*$C454)^1.852)/(($B$59^1.852)*(VLOOKUP($B$23,'Hidden Data'!$A$4:$E$17,(IF($B$24="SCH 40",3,IF($B$24="SCH 80",4,5))))^4.8655))*$B$22)))+K454+L454+M454+P454+Q454+R454+S454+T454)*(1+$B$42/100), " ")</f>
        <v>#N/A</v>
      </c>
      <c r="G454" s="68" t="e">
        <f t="shared" si="351"/>
        <v>#N/A</v>
      </c>
      <c r="H454" s="68"/>
      <c r="I454" s="68" t="e">
        <f t="shared" si="353"/>
        <v>#N/A</v>
      </c>
      <c r="J454" s="68" t="e">
        <f>IF(C454&lt;&gt;" ",IF($B$48="Spider Valve",($C454/448.83*(('Spider Valve Sizing'!$B$10^2*19.64*$B$60*SQRT($B$49))/'Spider Valve Sizing'!$B$25))^2/(2*$B$60^2*(PI()/4*('Spider Valve Sizing'!$B$10/12)^2)^2*32.2),0)," ")</f>
        <v>#N/A</v>
      </c>
      <c r="K454" s="68" t="e">
        <f>IF(C454&lt;&gt;" ",(IF($B$26="No",0,(10.4394*(((1/$B$27*$C454)^1.852)/(($B$59^1.852)*(VLOOKUP($B$29,'Hidden Data'!$A$4:$E$17,(IF($B$30="SCH 40",3,IF($B$30="SCH 80",4,5))))^4.8655))*($B$28/3)))))," ")</f>
        <v>#N/A</v>
      </c>
      <c r="L454" s="67" t="e">
        <f t="shared" si="354"/>
        <v>#N/A</v>
      </c>
      <c r="M454" s="67" t="e">
        <f t="shared" si="355"/>
        <v>#N/A</v>
      </c>
      <c r="N454" s="69">
        <f>IF($B$48="Low Pressure Pipe",(IF($C454&lt;&gt;" ",($B$50*$AC$564)," ")),IF($B$48="Spider Valve",(IF($C454&lt;&gt;" ",(($B$60*(PI()/4*'Spider Valve Sizing'!$B$10^2)/144*SQRT(2*32.2*$B$49))*448.83)/(('Spider Valve Sizing'!$B$10^2*19.64*$B$60*SQRT($B$49))/'Spider Valve Sizing'!$B$25)," ")),IF(AND(OR($B$48="Non-Pressurized",$B$48="force main")=TRUE,$C$49="yes"),$F$49,NA())))</f>
        <v>30</v>
      </c>
      <c r="O454" s="68" t="e">
        <f t="shared" si="356"/>
        <v>#N/A</v>
      </c>
      <c r="P454" s="68" t="e">
        <f>IF($C454&lt;&gt;" ",IF($A$34="",0,(10.4394*((($C454*$D$34/100)^1.852)/(($B$59^1.852)*(VLOOKUP($B$34,'Hidden Data'!$A$4:$E$17,(IF($B$18="SCH 40",3,IF($B$18="SCH 80",4,5))))^4.8655))*'Hidden Data'!$E$118)))," ")</f>
        <v>#N/A</v>
      </c>
      <c r="Q454" s="68" t="e">
        <f>IF($C454&lt;&gt;" ",IF($A$35="",0,(10.4394*((($C454*$D$35/100)^1.852)/(($B$59^1.852)*(VLOOKUP($B$35,'Hidden Data'!$A$4:$E$17,(IF($B$18="SCH 40",3,IF($B$18="SCH 80",4,5))))^4.8655))*'Hidden Data'!$E$119)))," ")</f>
        <v>#N/A</v>
      </c>
      <c r="R454" s="68" t="e">
        <f>IF($C454&lt;&gt;" ",IF($A$36="",0,(10.4394*((($C454*$D$36/100)^1.852)/(($B$59^1.852)*(VLOOKUP($B$36,'Hidden Data'!$A$4:$E$17,(IF($B$18="SCH 40",3,IF($B$18="SCH 80",4,5))))^4.8655))*'Hidden Data'!$E$120)))," ")</f>
        <v>#N/A</v>
      </c>
      <c r="S454" s="68" t="e">
        <f>IF($C454&lt;&gt;" ",IF($A$37="",0,(10.4394*((($C454*$D$37/100)^1.852)/(($B$59^1.852)*(VLOOKUP($B$37,'Hidden Data'!$A$4:$E$17,(IF($B$18="SCH 40",3,IF($B$18="SCH 80",4,5))))^4.8655))*'Hidden Data'!$E$121)))," ")</f>
        <v>#N/A</v>
      </c>
      <c r="T454" s="68" t="e">
        <f>IF($C454&lt;&gt;" ",IF($A$38="",0,(10.4394*((($C454*$D$38/100)^1.852)/(($B$59^1.852)*(VLOOKUP($B$38,'Hidden Data'!$A$4:$E$17,(IF($B$18="SCH 40",3,IF($B$18="SCH 80",4,5))))^4.8655))*'Hidden Data'!$E$122)))," ")</f>
        <v>#N/A</v>
      </c>
      <c r="U454" s="67" t="e">
        <f t="shared" si="357"/>
        <v>#N/A</v>
      </c>
      <c r="V454" s="175" t="e">
        <f t="shared" si="358"/>
        <v>#N/A</v>
      </c>
      <c r="W454" s="175" t="e">
        <f t="shared" si="359"/>
        <v>#N/A</v>
      </c>
      <c r="Z454" s="141" t="e">
        <f t="shared" si="360"/>
        <v>#N/A</v>
      </c>
      <c r="AA454" s="141" t="e">
        <f t="shared" si="361"/>
        <v>#N/A</v>
      </c>
      <c r="AB454" s="153" t="e">
        <f t="shared" si="362"/>
        <v>#N/A</v>
      </c>
      <c r="AC454" s="154" t="e">
        <f t="shared" si="363"/>
        <v>#N/A</v>
      </c>
      <c r="AD454" s="164" t="e">
        <f t="shared" si="364"/>
        <v>#N/A</v>
      </c>
      <c r="AE454" s="165" t="e">
        <f t="shared" si="365"/>
        <v>#N/A</v>
      </c>
      <c r="AF454" s="154" t="e">
        <f t="shared" si="366"/>
        <v>#N/A</v>
      </c>
      <c r="AG454" s="154" t="e">
        <f t="shared" si="367"/>
        <v>#N/A</v>
      </c>
      <c r="AH454" s="164" t="e">
        <f t="shared" si="368"/>
        <v>#N/A</v>
      </c>
      <c r="AI454" s="165" t="e">
        <f t="shared" si="369"/>
        <v>#N/A</v>
      </c>
      <c r="AJ454" s="154" t="e">
        <f t="shared" si="370"/>
        <v>#N/A</v>
      </c>
      <c r="AK454" s="154" t="e">
        <f t="shared" si="371"/>
        <v>#N/A</v>
      </c>
      <c r="AL454" s="164" t="e">
        <f t="shared" si="372"/>
        <v>#N/A</v>
      </c>
      <c r="AM454" s="165" t="e">
        <f t="shared" si="373"/>
        <v>#N/A</v>
      </c>
      <c r="AN454" s="154" t="e">
        <f t="shared" si="374"/>
        <v>#N/A</v>
      </c>
      <c r="AO454" s="155" t="e">
        <f t="shared" si="375"/>
        <v>#N/A</v>
      </c>
      <c r="AP454" s="153" t="e">
        <f t="shared" si="376"/>
        <v>#N/A</v>
      </c>
      <c r="AQ454" s="154" t="e">
        <f t="shared" si="377"/>
        <v>#N/A</v>
      </c>
      <c r="AR454" s="164" t="e">
        <f t="shared" si="378"/>
        <v>#N/A</v>
      </c>
      <c r="AS454" s="165" t="e">
        <f t="shared" si="379"/>
        <v>#N/A</v>
      </c>
      <c r="AT454" s="154" t="e">
        <f t="shared" si="380"/>
        <v>#N/A</v>
      </c>
      <c r="AU454" s="154" t="e">
        <f t="shared" si="381"/>
        <v>#N/A</v>
      </c>
      <c r="AV454" s="164" t="e">
        <f t="shared" si="382"/>
        <v>#N/A</v>
      </c>
      <c r="AW454" s="165" t="e">
        <f t="shared" si="383"/>
        <v>#N/A</v>
      </c>
      <c r="AX454" s="154" t="e">
        <f t="shared" si="384"/>
        <v>#N/A</v>
      </c>
      <c r="AY454" s="154" t="e">
        <f t="shared" si="385"/>
        <v>#N/A</v>
      </c>
      <c r="AZ454" s="164" t="e">
        <f t="shared" si="386"/>
        <v>#N/A</v>
      </c>
      <c r="BA454" s="165" t="e">
        <f t="shared" si="387"/>
        <v>#N/A</v>
      </c>
      <c r="BB454" s="154" t="e">
        <f t="shared" si="388"/>
        <v>#N/A</v>
      </c>
      <c r="BC454" s="155" t="e">
        <f t="shared" si="389"/>
        <v>#N/A</v>
      </c>
      <c r="BD454" s="153" t="e">
        <f t="shared" si="390"/>
        <v>#N/A</v>
      </c>
      <c r="BE454" s="154" t="e">
        <f t="shared" si="391"/>
        <v>#N/A</v>
      </c>
      <c r="BF454" s="164" t="e">
        <f t="shared" si="392"/>
        <v>#N/A</v>
      </c>
      <c r="BG454" s="165" t="e">
        <f t="shared" si="393"/>
        <v>#N/A</v>
      </c>
      <c r="BH454" s="154" t="e">
        <f t="shared" si="394"/>
        <v>#N/A</v>
      </c>
      <c r="BI454" s="154" t="e">
        <f t="shared" si="395"/>
        <v>#N/A</v>
      </c>
      <c r="BJ454" s="164" t="e">
        <f t="shared" si="396"/>
        <v>#N/A</v>
      </c>
      <c r="BK454" s="165" t="e">
        <f t="shared" si="397"/>
        <v>#N/A</v>
      </c>
      <c r="BL454" s="154" t="e">
        <f t="shared" si="398"/>
        <v>#N/A</v>
      </c>
      <c r="BM454" s="154" t="e">
        <f t="shared" si="399"/>
        <v>#N/A</v>
      </c>
      <c r="BN454" s="164" t="e">
        <f t="shared" si="400"/>
        <v>#N/A</v>
      </c>
      <c r="BO454" s="165" t="e">
        <f t="shared" si="401"/>
        <v>#N/A</v>
      </c>
      <c r="BP454" s="154" t="e">
        <f t="shared" si="402"/>
        <v>#N/A</v>
      </c>
      <c r="BQ454" s="155" t="e">
        <f t="shared" si="403"/>
        <v>#N/A</v>
      </c>
      <c r="BR454" s="153" t="e">
        <f t="shared" si="404"/>
        <v>#N/A</v>
      </c>
      <c r="BS454" s="154" t="e">
        <f t="shared" si="405"/>
        <v>#N/A</v>
      </c>
      <c r="BT454" s="164" t="e">
        <f t="shared" si="406"/>
        <v>#N/A</v>
      </c>
      <c r="BU454" s="165" t="e">
        <f t="shared" si="407"/>
        <v>#N/A</v>
      </c>
      <c r="BV454" s="154" t="e">
        <f t="shared" si="408"/>
        <v>#N/A</v>
      </c>
      <c r="BW454" s="154" t="e">
        <f t="shared" si="409"/>
        <v>#N/A</v>
      </c>
      <c r="BX454" s="164" t="e">
        <f t="shared" si="410"/>
        <v>#N/A</v>
      </c>
      <c r="BY454" s="165" t="e">
        <f t="shared" si="411"/>
        <v>#N/A</v>
      </c>
      <c r="BZ454" s="154" t="e">
        <f t="shared" si="412"/>
        <v>#N/A</v>
      </c>
      <c r="CA454" s="154" t="e">
        <f t="shared" si="413"/>
        <v>#N/A</v>
      </c>
      <c r="CB454" s="164" t="e">
        <f t="shared" si="414"/>
        <v>#N/A</v>
      </c>
      <c r="CC454" s="165" t="e">
        <f t="shared" si="415"/>
        <v>#N/A</v>
      </c>
      <c r="CD454" s="154" t="e">
        <f t="shared" si="416"/>
        <v>#N/A</v>
      </c>
      <c r="CE454" s="155" t="e">
        <f t="shared" si="417"/>
        <v>#N/A</v>
      </c>
    </row>
    <row r="455" spans="2:83" s="59" customFormat="1" hidden="1" x14ac:dyDescent="0.2">
      <c r="B455" s="59" t="e">
        <f t="shared" si="352"/>
        <v>#N/A</v>
      </c>
      <c r="C455" s="67" t="e">
        <f t="shared" si="350"/>
        <v>#N/A</v>
      </c>
      <c r="D455" s="67"/>
      <c r="E455" s="67" t="e">
        <f>IF(C455&lt;&gt;" ",$B$9, " ")</f>
        <v>#N/A</v>
      </c>
      <c r="F455" s="68" t="e">
        <f>IF(C455&lt;&gt;" ",((10.4394*(($C455^1.852)/(($B$59^1.852)*(VLOOKUP($B$17,'Hidden Data'!$A$4:$E$17,(IF($B$18="SCH 40",3,IF($B$18="SCH 80",4,5))))^4.8655))*$B$16))+IF($B$15&lt;2,0,(10.4394*((($C$19/100*$C455)^1.852)/(($B$59^1.852)*(VLOOKUP($B$20,'Hidden Data'!$A$4:$E$17,(IF($B$21="SCH 40",3,IF($B$21="SCH 80",4,5))))^4.8655))*$B$19)))+IF($B$15&lt;3,0,(10.4394*((($C$22/100*$C455)^1.852)/(($B$59^1.852)*(VLOOKUP($B$23,'Hidden Data'!$A$4:$E$17,(IF($B$24="SCH 40",3,IF($B$24="SCH 80",4,5))))^4.8655))*$B$22)))+K455+L455+M455+P455+Q455+R455+S455+T455)*(1+$B$42/100), " ")</f>
        <v>#N/A</v>
      </c>
      <c r="G455" s="68" t="e">
        <f t="shared" si="351"/>
        <v>#N/A</v>
      </c>
      <c r="H455" s="68"/>
      <c r="I455" s="68" t="e">
        <f t="shared" si="353"/>
        <v>#N/A</v>
      </c>
      <c r="J455" s="68" t="e">
        <f>IF(C455&lt;&gt;" ",IF($B$48="Spider Valve",($C455/448.83*(('Spider Valve Sizing'!$B$10^2*19.64*$B$60*SQRT($B$49))/'Spider Valve Sizing'!$B$25))^2/(2*$B$60^2*(PI()/4*('Spider Valve Sizing'!$B$10/12)^2)^2*32.2),0)," ")</f>
        <v>#N/A</v>
      </c>
      <c r="K455" s="68" t="e">
        <f>IF(C455&lt;&gt;" ",(IF($B$26="No",0,(10.4394*(((1/$B$27*$C455)^1.852)/(($B$59^1.852)*(VLOOKUP($B$29,'Hidden Data'!$A$4:$E$17,(IF($B$30="SCH 40",3,IF($B$30="SCH 80",4,5))))^4.8655))*($B$28/3)))))," ")</f>
        <v>#N/A</v>
      </c>
      <c r="L455" s="67" t="e">
        <f t="shared" si="354"/>
        <v>#N/A</v>
      </c>
      <c r="M455" s="67" t="e">
        <f t="shared" si="355"/>
        <v>#N/A</v>
      </c>
      <c r="N455" s="69">
        <f>IF($B$48="Low Pressure Pipe",(IF($C455&lt;&gt;" ",($B$50*$AC$564)," ")),IF($B$48="Spider Valve",(IF($C455&lt;&gt;" ",(($B$60*(PI()/4*'Spider Valve Sizing'!$B$10^2)/144*SQRT(2*32.2*$B$49))*448.83)/(('Spider Valve Sizing'!$B$10^2*19.64*$B$60*SQRT($B$49))/'Spider Valve Sizing'!$B$25)," ")),IF(AND(OR($B$48="Non-Pressurized",$B$48="force main")=TRUE,$C$49="yes"),$F$49,NA())))</f>
        <v>30</v>
      </c>
      <c r="O455" s="68" t="e">
        <f t="shared" si="356"/>
        <v>#N/A</v>
      </c>
      <c r="P455" s="68" t="e">
        <f>IF($C455&lt;&gt;" ",IF($A$34="",0,(10.4394*((($C455*$D$34/100)^1.852)/(($B$59^1.852)*(VLOOKUP($B$34,'Hidden Data'!$A$4:$E$17,(IF($B$18="SCH 40",3,IF($B$18="SCH 80",4,5))))^4.8655))*'Hidden Data'!$E$118)))," ")</f>
        <v>#N/A</v>
      </c>
      <c r="Q455" s="68" t="e">
        <f>IF($C455&lt;&gt;" ",IF($A$35="",0,(10.4394*((($C455*$D$35/100)^1.852)/(($B$59^1.852)*(VLOOKUP($B$35,'Hidden Data'!$A$4:$E$17,(IF($B$18="SCH 40",3,IF($B$18="SCH 80",4,5))))^4.8655))*'Hidden Data'!$E$119)))," ")</f>
        <v>#N/A</v>
      </c>
      <c r="R455" s="68" t="e">
        <f>IF($C455&lt;&gt;" ",IF($A$36="",0,(10.4394*((($C455*$D$36/100)^1.852)/(($B$59^1.852)*(VLOOKUP($B$36,'Hidden Data'!$A$4:$E$17,(IF($B$18="SCH 40",3,IF($B$18="SCH 80",4,5))))^4.8655))*'Hidden Data'!$E$120)))," ")</f>
        <v>#N/A</v>
      </c>
      <c r="S455" s="68" t="e">
        <f>IF($C455&lt;&gt;" ",IF($A$37="",0,(10.4394*((($C455*$D$37/100)^1.852)/(($B$59^1.852)*(VLOOKUP($B$37,'Hidden Data'!$A$4:$E$17,(IF($B$18="SCH 40",3,IF($B$18="SCH 80",4,5))))^4.8655))*'Hidden Data'!$E$121)))," ")</f>
        <v>#N/A</v>
      </c>
      <c r="T455" s="68" t="e">
        <f>IF($C455&lt;&gt;" ",IF($A$38="",0,(10.4394*((($C455*$D$38/100)^1.852)/(($B$59^1.852)*(VLOOKUP($B$38,'Hidden Data'!$A$4:$E$17,(IF($B$18="SCH 40",3,IF($B$18="SCH 80",4,5))))^4.8655))*'Hidden Data'!$E$122)))," ")</f>
        <v>#N/A</v>
      </c>
      <c r="U455" s="67" t="e">
        <f t="shared" si="357"/>
        <v>#N/A</v>
      </c>
      <c r="V455" s="175" t="e">
        <f t="shared" si="358"/>
        <v>#N/A</v>
      </c>
      <c r="W455" s="175" t="e">
        <f t="shared" si="359"/>
        <v>#N/A</v>
      </c>
      <c r="Z455" s="141" t="e">
        <f t="shared" si="360"/>
        <v>#N/A</v>
      </c>
      <c r="AA455" s="141" t="e">
        <f t="shared" si="361"/>
        <v>#N/A</v>
      </c>
      <c r="AB455" s="153" t="e">
        <f t="shared" si="362"/>
        <v>#N/A</v>
      </c>
      <c r="AC455" s="154" t="e">
        <f t="shared" si="363"/>
        <v>#N/A</v>
      </c>
      <c r="AD455" s="164" t="e">
        <f t="shared" si="364"/>
        <v>#N/A</v>
      </c>
      <c r="AE455" s="165" t="e">
        <f t="shared" si="365"/>
        <v>#N/A</v>
      </c>
      <c r="AF455" s="154" t="e">
        <f t="shared" si="366"/>
        <v>#N/A</v>
      </c>
      <c r="AG455" s="154" t="e">
        <f t="shared" si="367"/>
        <v>#N/A</v>
      </c>
      <c r="AH455" s="164" t="e">
        <f t="shared" si="368"/>
        <v>#N/A</v>
      </c>
      <c r="AI455" s="165" t="e">
        <f t="shared" si="369"/>
        <v>#N/A</v>
      </c>
      <c r="AJ455" s="154" t="e">
        <f t="shared" si="370"/>
        <v>#N/A</v>
      </c>
      <c r="AK455" s="154" t="e">
        <f t="shared" si="371"/>
        <v>#N/A</v>
      </c>
      <c r="AL455" s="164" t="e">
        <f t="shared" si="372"/>
        <v>#N/A</v>
      </c>
      <c r="AM455" s="165" t="e">
        <f t="shared" si="373"/>
        <v>#N/A</v>
      </c>
      <c r="AN455" s="154" t="e">
        <f t="shared" si="374"/>
        <v>#N/A</v>
      </c>
      <c r="AO455" s="155" t="e">
        <f t="shared" si="375"/>
        <v>#N/A</v>
      </c>
      <c r="AP455" s="153" t="e">
        <f t="shared" si="376"/>
        <v>#N/A</v>
      </c>
      <c r="AQ455" s="154" t="e">
        <f t="shared" si="377"/>
        <v>#N/A</v>
      </c>
      <c r="AR455" s="164" t="e">
        <f t="shared" si="378"/>
        <v>#N/A</v>
      </c>
      <c r="AS455" s="165" t="e">
        <f t="shared" si="379"/>
        <v>#N/A</v>
      </c>
      <c r="AT455" s="154" t="e">
        <f t="shared" si="380"/>
        <v>#N/A</v>
      </c>
      <c r="AU455" s="154" t="e">
        <f t="shared" si="381"/>
        <v>#N/A</v>
      </c>
      <c r="AV455" s="164" t="e">
        <f t="shared" si="382"/>
        <v>#N/A</v>
      </c>
      <c r="AW455" s="165" t="e">
        <f t="shared" si="383"/>
        <v>#N/A</v>
      </c>
      <c r="AX455" s="154" t="e">
        <f t="shared" si="384"/>
        <v>#N/A</v>
      </c>
      <c r="AY455" s="154" t="e">
        <f t="shared" si="385"/>
        <v>#N/A</v>
      </c>
      <c r="AZ455" s="164" t="e">
        <f t="shared" si="386"/>
        <v>#N/A</v>
      </c>
      <c r="BA455" s="165" t="e">
        <f t="shared" si="387"/>
        <v>#N/A</v>
      </c>
      <c r="BB455" s="154" t="e">
        <f t="shared" si="388"/>
        <v>#N/A</v>
      </c>
      <c r="BC455" s="155" t="e">
        <f t="shared" si="389"/>
        <v>#N/A</v>
      </c>
      <c r="BD455" s="153" t="e">
        <f t="shared" si="390"/>
        <v>#N/A</v>
      </c>
      <c r="BE455" s="154" t="e">
        <f t="shared" si="391"/>
        <v>#N/A</v>
      </c>
      <c r="BF455" s="164" t="e">
        <f t="shared" si="392"/>
        <v>#N/A</v>
      </c>
      <c r="BG455" s="165" t="e">
        <f t="shared" si="393"/>
        <v>#N/A</v>
      </c>
      <c r="BH455" s="154" t="e">
        <f t="shared" si="394"/>
        <v>#N/A</v>
      </c>
      <c r="BI455" s="154" t="e">
        <f t="shared" si="395"/>
        <v>#N/A</v>
      </c>
      <c r="BJ455" s="164" t="e">
        <f t="shared" si="396"/>
        <v>#N/A</v>
      </c>
      <c r="BK455" s="165" t="e">
        <f t="shared" si="397"/>
        <v>#N/A</v>
      </c>
      <c r="BL455" s="154" t="e">
        <f t="shared" si="398"/>
        <v>#N/A</v>
      </c>
      <c r="BM455" s="154" t="e">
        <f t="shared" si="399"/>
        <v>#N/A</v>
      </c>
      <c r="BN455" s="164" t="e">
        <f t="shared" si="400"/>
        <v>#N/A</v>
      </c>
      <c r="BO455" s="165" t="e">
        <f t="shared" si="401"/>
        <v>#N/A</v>
      </c>
      <c r="BP455" s="154" t="e">
        <f t="shared" si="402"/>
        <v>#N/A</v>
      </c>
      <c r="BQ455" s="155" t="e">
        <f t="shared" si="403"/>
        <v>#N/A</v>
      </c>
      <c r="BR455" s="153" t="e">
        <f t="shared" si="404"/>
        <v>#N/A</v>
      </c>
      <c r="BS455" s="154" t="e">
        <f t="shared" si="405"/>
        <v>#N/A</v>
      </c>
      <c r="BT455" s="164" t="e">
        <f t="shared" si="406"/>
        <v>#N/A</v>
      </c>
      <c r="BU455" s="165" t="e">
        <f t="shared" si="407"/>
        <v>#N/A</v>
      </c>
      <c r="BV455" s="154" t="e">
        <f t="shared" si="408"/>
        <v>#N/A</v>
      </c>
      <c r="BW455" s="154" t="e">
        <f t="shared" si="409"/>
        <v>#N/A</v>
      </c>
      <c r="BX455" s="164" t="e">
        <f t="shared" si="410"/>
        <v>#N/A</v>
      </c>
      <c r="BY455" s="165" t="e">
        <f t="shared" si="411"/>
        <v>#N/A</v>
      </c>
      <c r="BZ455" s="154" t="e">
        <f t="shared" si="412"/>
        <v>#N/A</v>
      </c>
      <c r="CA455" s="154" t="e">
        <f t="shared" si="413"/>
        <v>#N/A</v>
      </c>
      <c r="CB455" s="164" t="e">
        <f t="shared" si="414"/>
        <v>#N/A</v>
      </c>
      <c r="CC455" s="165" t="e">
        <f t="shared" si="415"/>
        <v>#N/A</v>
      </c>
      <c r="CD455" s="154" t="e">
        <f t="shared" si="416"/>
        <v>#N/A</v>
      </c>
      <c r="CE455" s="155" t="e">
        <f t="shared" si="417"/>
        <v>#N/A</v>
      </c>
    </row>
    <row r="456" spans="2:83" s="59" customFormat="1" hidden="1" x14ac:dyDescent="0.2">
      <c r="B456" s="59" t="e">
        <f t="shared" si="352"/>
        <v>#N/A</v>
      </c>
      <c r="C456" s="67" t="e">
        <f t="shared" si="350"/>
        <v>#N/A</v>
      </c>
      <c r="D456" s="67"/>
      <c r="E456" s="67" t="e">
        <f>IF(C456&lt;&gt;" ",$B$9, " ")</f>
        <v>#N/A</v>
      </c>
      <c r="F456" s="68" t="e">
        <f>IF(C456&lt;&gt;" ",((10.4394*(($C456^1.852)/(($B$59^1.852)*(VLOOKUP($B$17,'Hidden Data'!$A$4:$E$17,(IF($B$18="SCH 40",3,IF($B$18="SCH 80",4,5))))^4.8655))*$B$16))+IF($B$15&lt;2,0,(10.4394*((($C$19/100*$C456)^1.852)/(($B$59^1.852)*(VLOOKUP($B$20,'Hidden Data'!$A$4:$E$17,(IF($B$21="SCH 40",3,IF($B$21="SCH 80",4,5))))^4.8655))*$B$19)))+IF($B$15&lt;3,0,(10.4394*((($C$22/100*$C456)^1.852)/(($B$59^1.852)*(VLOOKUP($B$23,'Hidden Data'!$A$4:$E$17,(IF($B$24="SCH 40",3,IF($B$24="SCH 80",4,5))))^4.8655))*$B$22)))+K456+L456+M456+P456+Q456+R456+S456+T456)*(1+$B$42/100), " ")</f>
        <v>#N/A</v>
      </c>
      <c r="G456" s="68" t="e">
        <f t="shared" si="351"/>
        <v>#N/A</v>
      </c>
      <c r="H456" s="68"/>
      <c r="I456" s="68" t="e">
        <f t="shared" si="353"/>
        <v>#N/A</v>
      </c>
      <c r="J456" s="68" t="e">
        <f>IF(C456&lt;&gt;" ",IF($B$48="Spider Valve",($C456/448.83*(('Spider Valve Sizing'!$B$10^2*19.64*$B$60*SQRT($B$49))/'Spider Valve Sizing'!$B$25))^2/(2*$B$60^2*(PI()/4*('Spider Valve Sizing'!$B$10/12)^2)^2*32.2),0)," ")</f>
        <v>#N/A</v>
      </c>
      <c r="K456" s="68" t="e">
        <f>IF(C456&lt;&gt;" ",(IF($B$26="No",0,(10.4394*(((1/$B$27*$C456)^1.852)/(($B$59^1.852)*(VLOOKUP($B$29,'Hidden Data'!$A$4:$E$17,(IF($B$30="SCH 40",3,IF($B$30="SCH 80",4,5))))^4.8655))*($B$28/3)))))," ")</f>
        <v>#N/A</v>
      </c>
      <c r="L456" s="67" t="e">
        <f t="shared" si="354"/>
        <v>#N/A</v>
      </c>
      <c r="M456" s="67" t="e">
        <f t="shared" si="355"/>
        <v>#N/A</v>
      </c>
      <c r="N456" s="69">
        <f>IF($B$48="Low Pressure Pipe",(IF($C456&lt;&gt;" ",($B$50*$AC$564)," ")),IF($B$48="Spider Valve",(IF($C456&lt;&gt;" ",(($B$60*(PI()/4*'Spider Valve Sizing'!$B$10^2)/144*SQRT(2*32.2*$B$49))*448.83)/(('Spider Valve Sizing'!$B$10^2*19.64*$B$60*SQRT($B$49))/'Spider Valve Sizing'!$B$25)," ")),IF(AND(OR($B$48="Non-Pressurized",$B$48="force main")=TRUE,$C$49="yes"),$F$49,NA())))</f>
        <v>30</v>
      </c>
      <c r="O456" s="68" t="e">
        <f t="shared" si="356"/>
        <v>#N/A</v>
      </c>
      <c r="P456" s="68" t="e">
        <f>IF($C456&lt;&gt;" ",IF($A$34="",0,(10.4394*((($C456*$D$34/100)^1.852)/(($B$59^1.852)*(VLOOKUP($B$34,'Hidden Data'!$A$4:$E$17,(IF($B$18="SCH 40",3,IF($B$18="SCH 80",4,5))))^4.8655))*'Hidden Data'!$E$118)))," ")</f>
        <v>#N/A</v>
      </c>
      <c r="Q456" s="68" t="e">
        <f>IF($C456&lt;&gt;" ",IF($A$35="",0,(10.4394*((($C456*$D$35/100)^1.852)/(($B$59^1.852)*(VLOOKUP($B$35,'Hidden Data'!$A$4:$E$17,(IF($B$18="SCH 40",3,IF($B$18="SCH 80",4,5))))^4.8655))*'Hidden Data'!$E$119)))," ")</f>
        <v>#N/A</v>
      </c>
      <c r="R456" s="68" t="e">
        <f>IF($C456&lt;&gt;" ",IF($A$36="",0,(10.4394*((($C456*$D$36/100)^1.852)/(($B$59^1.852)*(VLOOKUP($B$36,'Hidden Data'!$A$4:$E$17,(IF($B$18="SCH 40",3,IF($B$18="SCH 80",4,5))))^4.8655))*'Hidden Data'!$E$120)))," ")</f>
        <v>#N/A</v>
      </c>
      <c r="S456" s="68" t="e">
        <f>IF($C456&lt;&gt;" ",IF($A$37="",0,(10.4394*((($C456*$D$37/100)^1.852)/(($B$59^1.852)*(VLOOKUP($B$37,'Hidden Data'!$A$4:$E$17,(IF($B$18="SCH 40",3,IF($B$18="SCH 80",4,5))))^4.8655))*'Hidden Data'!$E$121)))," ")</f>
        <v>#N/A</v>
      </c>
      <c r="T456" s="68" t="e">
        <f>IF($C456&lt;&gt;" ",IF($A$38="",0,(10.4394*((($C456*$D$38/100)^1.852)/(($B$59^1.852)*(VLOOKUP($B$38,'Hidden Data'!$A$4:$E$17,(IF($B$18="SCH 40",3,IF($B$18="SCH 80",4,5))))^4.8655))*'Hidden Data'!$E$122)))," ")</f>
        <v>#N/A</v>
      </c>
      <c r="U456" s="67" t="e">
        <f t="shared" si="357"/>
        <v>#N/A</v>
      </c>
      <c r="V456" s="175" t="e">
        <f t="shared" si="358"/>
        <v>#N/A</v>
      </c>
      <c r="W456" s="175" t="e">
        <f t="shared" si="359"/>
        <v>#N/A</v>
      </c>
      <c r="Z456" s="141" t="e">
        <f t="shared" si="360"/>
        <v>#N/A</v>
      </c>
      <c r="AA456" s="141" t="e">
        <f t="shared" si="361"/>
        <v>#N/A</v>
      </c>
      <c r="AB456" s="153" t="e">
        <f t="shared" si="362"/>
        <v>#N/A</v>
      </c>
      <c r="AC456" s="154" t="e">
        <f t="shared" si="363"/>
        <v>#N/A</v>
      </c>
      <c r="AD456" s="164" t="e">
        <f t="shared" si="364"/>
        <v>#N/A</v>
      </c>
      <c r="AE456" s="165" t="e">
        <f t="shared" si="365"/>
        <v>#N/A</v>
      </c>
      <c r="AF456" s="154" t="e">
        <f t="shared" si="366"/>
        <v>#N/A</v>
      </c>
      <c r="AG456" s="154" t="e">
        <f t="shared" si="367"/>
        <v>#N/A</v>
      </c>
      <c r="AH456" s="164" t="e">
        <f t="shared" si="368"/>
        <v>#N/A</v>
      </c>
      <c r="AI456" s="165" t="e">
        <f t="shared" si="369"/>
        <v>#N/A</v>
      </c>
      <c r="AJ456" s="154" t="e">
        <f t="shared" si="370"/>
        <v>#N/A</v>
      </c>
      <c r="AK456" s="154" t="e">
        <f t="shared" si="371"/>
        <v>#N/A</v>
      </c>
      <c r="AL456" s="164" t="e">
        <f t="shared" si="372"/>
        <v>#N/A</v>
      </c>
      <c r="AM456" s="165" t="e">
        <f t="shared" si="373"/>
        <v>#N/A</v>
      </c>
      <c r="AN456" s="154" t="e">
        <f t="shared" si="374"/>
        <v>#N/A</v>
      </c>
      <c r="AO456" s="155" t="e">
        <f t="shared" si="375"/>
        <v>#N/A</v>
      </c>
      <c r="AP456" s="153" t="e">
        <f t="shared" si="376"/>
        <v>#N/A</v>
      </c>
      <c r="AQ456" s="154" t="e">
        <f t="shared" si="377"/>
        <v>#N/A</v>
      </c>
      <c r="AR456" s="164" t="e">
        <f t="shared" si="378"/>
        <v>#N/A</v>
      </c>
      <c r="AS456" s="165" t="e">
        <f t="shared" si="379"/>
        <v>#N/A</v>
      </c>
      <c r="AT456" s="154" t="e">
        <f t="shared" si="380"/>
        <v>#N/A</v>
      </c>
      <c r="AU456" s="154" t="e">
        <f t="shared" si="381"/>
        <v>#N/A</v>
      </c>
      <c r="AV456" s="164" t="e">
        <f t="shared" si="382"/>
        <v>#N/A</v>
      </c>
      <c r="AW456" s="165" t="e">
        <f t="shared" si="383"/>
        <v>#N/A</v>
      </c>
      <c r="AX456" s="154" t="e">
        <f t="shared" si="384"/>
        <v>#N/A</v>
      </c>
      <c r="AY456" s="154" t="e">
        <f t="shared" si="385"/>
        <v>#N/A</v>
      </c>
      <c r="AZ456" s="164" t="e">
        <f t="shared" si="386"/>
        <v>#N/A</v>
      </c>
      <c r="BA456" s="165" t="e">
        <f t="shared" si="387"/>
        <v>#N/A</v>
      </c>
      <c r="BB456" s="154" t="e">
        <f t="shared" si="388"/>
        <v>#N/A</v>
      </c>
      <c r="BC456" s="155" t="e">
        <f t="shared" si="389"/>
        <v>#N/A</v>
      </c>
      <c r="BD456" s="153" t="e">
        <f t="shared" si="390"/>
        <v>#N/A</v>
      </c>
      <c r="BE456" s="154" t="e">
        <f t="shared" si="391"/>
        <v>#N/A</v>
      </c>
      <c r="BF456" s="164" t="e">
        <f t="shared" si="392"/>
        <v>#N/A</v>
      </c>
      <c r="BG456" s="165" t="e">
        <f t="shared" si="393"/>
        <v>#N/A</v>
      </c>
      <c r="BH456" s="154" t="e">
        <f t="shared" si="394"/>
        <v>#N/A</v>
      </c>
      <c r="BI456" s="154" t="e">
        <f t="shared" si="395"/>
        <v>#N/A</v>
      </c>
      <c r="BJ456" s="164" t="e">
        <f t="shared" si="396"/>
        <v>#N/A</v>
      </c>
      <c r="BK456" s="165" t="e">
        <f t="shared" si="397"/>
        <v>#N/A</v>
      </c>
      <c r="BL456" s="154" t="e">
        <f t="shared" si="398"/>
        <v>#N/A</v>
      </c>
      <c r="BM456" s="154" t="e">
        <f t="shared" si="399"/>
        <v>#N/A</v>
      </c>
      <c r="BN456" s="164" t="e">
        <f t="shared" si="400"/>
        <v>#N/A</v>
      </c>
      <c r="BO456" s="165" t="e">
        <f t="shared" si="401"/>
        <v>#N/A</v>
      </c>
      <c r="BP456" s="154" t="e">
        <f t="shared" si="402"/>
        <v>#N/A</v>
      </c>
      <c r="BQ456" s="155" t="e">
        <f t="shared" si="403"/>
        <v>#N/A</v>
      </c>
      <c r="BR456" s="153" t="e">
        <f t="shared" si="404"/>
        <v>#N/A</v>
      </c>
      <c r="BS456" s="154" t="e">
        <f t="shared" si="405"/>
        <v>#N/A</v>
      </c>
      <c r="BT456" s="164" t="e">
        <f t="shared" si="406"/>
        <v>#N/A</v>
      </c>
      <c r="BU456" s="165" t="e">
        <f t="shared" si="407"/>
        <v>#N/A</v>
      </c>
      <c r="BV456" s="154" t="e">
        <f t="shared" si="408"/>
        <v>#N/A</v>
      </c>
      <c r="BW456" s="154" t="e">
        <f t="shared" si="409"/>
        <v>#N/A</v>
      </c>
      <c r="BX456" s="164" t="e">
        <f t="shared" si="410"/>
        <v>#N/A</v>
      </c>
      <c r="BY456" s="165" t="e">
        <f t="shared" si="411"/>
        <v>#N/A</v>
      </c>
      <c r="BZ456" s="154" t="e">
        <f t="shared" si="412"/>
        <v>#N/A</v>
      </c>
      <c r="CA456" s="154" t="e">
        <f t="shared" si="413"/>
        <v>#N/A</v>
      </c>
      <c r="CB456" s="164" t="e">
        <f t="shared" si="414"/>
        <v>#N/A</v>
      </c>
      <c r="CC456" s="165" t="e">
        <f t="shared" si="415"/>
        <v>#N/A</v>
      </c>
      <c r="CD456" s="154" t="e">
        <f t="shared" si="416"/>
        <v>#N/A</v>
      </c>
      <c r="CE456" s="155" t="e">
        <f t="shared" si="417"/>
        <v>#N/A</v>
      </c>
    </row>
    <row r="457" spans="2:83" s="59" customFormat="1" hidden="1" x14ac:dyDescent="0.2">
      <c r="B457" s="59" t="e">
        <f t="shared" si="352"/>
        <v>#N/A</v>
      </c>
      <c r="C457" s="67" t="e">
        <f t="shared" si="350"/>
        <v>#N/A</v>
      </c>
      <c r="D457" s="67"/>
      <c r="E457" s="67" t="e">
        <f>IF(C457&lt;&gt;" ",$B$9, " ")</f>
        <v>#N/A</v>
      </c>
      <c r="F457" s="68" t="e">
        <f>IF(C457&lt;&gt;" ",((10.4394*(($C457^1.852)/(($B$59^1.852)*(VLOOKUP($B$17,'Hidden Data'!$A$4:$E$17,(IF($B$18="SCH 40",3,IF($B$18="SCH 80",4,5))))^4.8655))*$B$16))+IF($B$15&lt;2,0,(10.4394*((($C$19/100*$C457)^1.852)/(($B$59^1.852)*(VLOOKUP($B$20,'Hidden Data'!$A$4:$E$17,(IF($B$21="SCH 40",3,IF($B$21="SCH 80",4,5))))^4.8655))*$B$19)))+IF($B$15&lt;3,0,(10.4394*((($C$22/100*$C457)^1.852)/(($B$59^1.852)*(VLOOKUP($B$23,'Hidden Data'!$A$4:$E$17,(IF($B$24="SCH 40",3,IF($B$24="SCH 80",4,5))))^4.8655))*$B$22)))+K457+L457+M457+P457+Q457+R457+S457+T457)*(1+$B$42/100), " ")</f>
        <v>#N/A</v>
      </c>
      <c r="G457" s="68" t="e">
        <f t="shared" si="351"/>
        <v>#N/A</v>
      </c>
      <c r="H457" s="68"/>
      <c r="I457" s="68" t="e">
        <f t="shared" si="353"/>
        <v>#N/A</v>
      </c>
      <c r="J457" s="68" t="e">
        <f>IF(C457&lt;&gt;" ",IF($B$48="Spider Valve",($C457/448.83*(('Spider Valve Sizing'!$B$10^2*19.64*$B$60*SQRT($B$49))/'Spider Valve Sizing'!$B$25))^2/(2*$B$60^2*(PI()/4*('Spider Valve Sizing'!$B$10/12)^2)^2*32.2),0)," ")</f>
        <v>#N/A</v>
      </c>
      <c r="K457" s="68" t="e">
        <f>IF(C457&lt;&gt;" ",(IF($B$26="No",0,(10.4394*(((1/$B$27*$C457)^1.852)/(($B$59^1.852)*(VLOOKUP($B$29,'Hidden Data'!$A$4:$E$17,(IF($B$30="SCH 40",3,IF($B$30="SCH 80",4,5))))^4.8655))*($B$28/3)))))," ")</f>
        <v>#N/A</v>
      </c>
      <c r="L457" s="67" t="e">
        <f t="shared" si="354"/>
        <v>#N/A</v>
      </c>
      <c r="M457" s="67" t="e">
        <f t="shared" si="355"/>
        <v>#N/A</v>
      </c>
      <c r="N457" s="69">
        <f>IF($B$48="Low Pressure Pipe",(IF($C457&lt;&gt;" ",($B$50*$AC$564)," ")),IF($B$48="Spider Valve",(IF($C457&lt;&gt;" ",(($B$60*(PI()/4*'Spider Valve Sizing'!$B$10^2)/144*SQRT(2*32.2*$B$49))*448.83)/(('Spider Valve Sizing'!$B$10^2*19.64*$B$60*SQRT($B$49))/'Spider Valve Sizing'!$B$25)," ")),IF(AND(OR($B$48="Non-Pressurized",$B$48="force main")=TRUE,$C$49="yes"),$F$49,NA())))</f>
        <v>30</v>
      </c>
      <c r="O457" s="68" t="e">
        <f t="shared" si="356"/>
        <v>#N/A</v>
      </c>
      <c r="P457" s="68" t="e">
        <f>IF($C457&lt;&gt;" ",IF($A$34="",0,(10.4394*((($C457*$D$34/100)^1.852)/(($B$59^1.852)*(VLOOKUP($B$34,'Hidden Data'!$A$4:$E$17,(IF($B$18="SCH 40",3,IF($B$18="SCH 80",4,5))))^4.8655))*'Hidden Data'!$E$118)))," ")</f>
        <v>#N/A</v>
      </c>
      <c r="Q457" s="68" t="e">
        <f>IF($C457&lt;&gt;" ",IF($A$35="",0,(10.4394*((($C457*$D$35/100)^1.852)/(($B$59^1.852)*(VLOOKUP($B$35,'Hidden Data'!$A$4:$E$17,(IF($B$18="SCH 40",3,IF($B$18="SCH 80",4,5))))^4.8655))*'Hidden Data'!$E$119)))," ")</f>
        <v>#N/A</v>
      </c>
      <c r="R457" s="68" t="e">
        <f>IF($C457&lt;&gt;" ",IF($A$36="",0,(10.4394*((($C457*$D$36/100)^1.852)/(($B$59^1.852)*(VLOOKUP($B$36,'Hidden Data'!$A$4:$E$17,(IF($B$18="SCH 40",3,IF($B$18="SCH 80",4,5))))^4.8655))*'Hidden Data'!$E$120)))," ")</f>
        <v>#N/A</v>
      </c>
      <c r="S457" s="68" t="e">
        <f>IF($C457&lt;&gt;" ",IF($A$37="",0,(10.4394*((($C457*$D$37/100)^1.852)/(($B$59^1.852)*(VLOOKUP($B$37,'Hidden Data'!$A$4:$E$17,(IF($B$18="SCH 40",3,IF($B$18="SCH 80",4,5))))^4.8655))*'Hidden Data'!$E$121)))," ")</f>
        <v>#N/A</v>
      </c>
      <c r="T457" s="68" t="e">
        <f>IF($C457&lt;&gt;" ",IF($A$38="",0,(10.4394*((($C457*$D$38/100)^1.852)/(($B$59^1.852)*(VLOOKUP($B$38,'Hidden Data'!$A$4:$E$17,(IF($B$18="SCH 40",3,IF($B$18="SCH 80",4,5))))^4.8655))*'Hidden Data'!$E$122)))," ")</f>
        <v>#N/A</v>
      </c>
      <c r="U457" s="67" t="e">
        <f t="shared" si="357"/>
        <v>#N/A</v>
      </c>
      <c r="V457" s="175" t="e">
        <f t="shared" si="358"/>
        <v>#N/A</v>
      </c>
      <c r="W457" s="175" t="e">
        <f t="shared" si="359"/>
        <v>#N/A</v>
      </c>
      <c r="Z457" s="141" t="e">
        <f t="shared" si="360"/>
        <v>#N/A</v>
      </c>
      <c r="AA457" s="141" t="e">
        <f t="shared" si="361"/>
        <v>#N/A</v>
      </c>
      <c r="AB457" s="153" t="e">
        <f t="shared" si="362"/>
        <v>#N/A</v>
      </c>
      <c r="AC457" s="154" t="e">
        <f t="shared" si="363"/>
        <v>#N/A</v>
      </c>
      <c r="AD457" s="164" t="e">
        <f t="shared" si="364"/>
        <v>#N/A</v>
      </c>
      <c r="AE457" s="165" t="e">
        <f t="shared" si="365"/>
        <v>#N/A</v>
      </c>
      <c r="AF457" s="154" t="e">
        <f t="shared" si="366"/>
        <v>#N/A</v>
      </c>
      <c r="AG457" s="154" t="e">
        <f t="shared" si="367"/>
        <v>#N/A</v>
      </c>
      <c r="AH457" s="164" t="e">
        <f t="shared" si="368"/>
        <v>#N/A</v>
      </c>
      <c r="AI457" s="165" t="e">
        <f t="shared" si="369"/>
        <v>#N/A</v>
      </c>
      <c r="AJ457" s="154" t="e">
        <f t="shared" si="370"/>
        <v>#N/A</v>
      </c>
      <c r="AK457" s="154" t="e">
        <f t="shared" si="371"/>
        <v>#N/A</v>
      </c>
      <c r="AL457" s="164" t="e">
        <f t="shared" si="372"/>
        <v>#N/A</v>
      </c>
      <c r="AM457" s="165" t="e">
        <f t="shared" si="373"/>
        <v>#N/A</v>
      </c>
      <c r="AN457" s="154" t="e">
        <f t="shared" si="374"/>
        <v>#N/A</v>
      </c>
      <c r="AO457" s="155" t="e">
        <f t="shared" si="375"/>
        <v>#N/A</v>
      </c>
      <c r="AP457" s="153" t="e">
        <f t="shared" si="376"/>
        <v>#N/A</v>
      </c>
      <c r="AQ457" s="154" t="e">
        <f t="shared" si="377"/>
        <v>#N/A</v>
      </c>
      <c r="AR457" s="164" t="e">
        <f t="shared" si="378"/>
        <v>#N/A</v>
      </c>
      <c r="AS457" s="165" t="e">
        <f t="shared" si="379"/>
        <v>#N/A</v>
      </c>
      <c r="AT457" s="154" t="e">
        <f t="shared" si="380"/>
        <v>#N/A</v>
      </c>
      <c r="AU457" s="154" t="e">
        <f t="shared" si="381"/>
        <v>#N/A</v>
      </c>
      <c r="AV457" s="164" t="e">
        <f t="shared" si="382"/>
        <v>#N/A</v>
      </c>
      <c r="AW457" s="165" t="e">
        <f t="shared" si="383"/>
        <v>#N/A</v>
      </c>
      <c r="AX457" s="154" t="e">
        <f t="shared" si="384"/>
        <v>#N/A</v>
      </c>
      <c r="AY457" s="154" t="e">
        <f t="shared" si="385"/>
        <v>#N/A</v>
      </c>
      <c r="AZ457" s="164" t="e">
        <f t="shared" si="386"/>
        <v>#N/A</v>
      </c>
      <c r="BA457" s="165" t="e">
        <f t="shared" si="387"/>
        <v>#N/A</v>
      </c>
      <c r="BB457" s="154" t="e">
        <f t="shared" si="388"/>
        <v>#N/A</v>
      </c>
      <c r="BC457" s="155" t="e">
        <f t="shared" si="389"/>
        <v>#N/A</v>
      </c>
      <c r="BD457" s="153" t="e">
        <f t="shared" si="390"/>
        <v>#N/A</v>
      </c>
      <c r="BE457" s="154" t="e">
        <f t="shared" si="391"/>
        <v>#N/A</v>
      </c>
      <c r="BF457" s="164" t="e">
        <f t="shared" si="392"/>
        <v>#N/A</v>
      </c>
      <c r="BG457" s="165" t="e">
        <f t="shared" si="393"/>
        <v>#N/A</v>
      </c>
      <c r="BH457" s="154" t="e">
        <f t="shared" si="394"/>
        <v>#N/A</v>
      </c>
      <c r="BI457" s="154" t="e">
        <f t="shared" si="395"/>
        <v>#N/A</v>
      </c>
      <c r="BJ457" s="164" t="e">
        <f t="shared" si="396"/>
        <v>#N/A</v>
      </c>
      <c r="BK457" s="165" t="e">
        <f t="shared" si="397"/>
        <v>#N/A</v>
      </c>
      <c r="BL457" s="154" t="e">
        <f t="shared" si="398"/>
        <v>#N/A</v>
      </c>
      <c r="BM457" s="154" t="e">
        <f t="shared" si="399"/>
        <v>#N/A</v>
      </c>
      <c r="BN457" s="164" t="e">
        <f t="shared" si="400"/>
        <v>#N/A</v>
      </c>
      <c r="BO457" s="165" t="e">
        <f t="shared" si="401"/>
        <v>#N/A</v>
      </c>
      <c r="BP457" s="154" t="e">
        <f t="shared" si="402"/>
        <v>#N/A</v>
      </c>
      <c r="BQ457" s="155" t="e">
        <f t="shared" si="403"/>
        <v>#N/A</v>
      </c>
      <c r="BR457" s="153" t="e">
        <f t="shared" si="404"/>
        <v>#N/A</v>
      </c>
      <c r="BS457" s="154" t="e">
        <f t="shared" si="405"/>
        <v>#N/A</v>
      </c>
      <c r="BT457" s="164" t="e">
        <f t="shared" si="406"/>
        <v>#N/A</v>
      </c>
      <c r="BU457" s="165" t="e">
        <f t="shared" si="407"/>
        <v>#N/A</v>
      </c>
      <c r="BV457" s="154" t="e">
        <f t="shared" si="408"/>
        <v>#N/A</v>
      </c>
      <c r="BW457" s="154" t="e">
        <f t="shared" si="409"/>
        <v>#N/A</v>
      </c>
      <c r="BX457" s="164" t="e">
        <f t="shared" si="410"/>
        <v>#N/A</v>
      </c>
      <c r="BY457" s="165" t="e">
        <f t="shared" si="411"/>
        <v>#N/A</v>
      </c>
      <c r="BZ457" s="154" t="e">
        <f t="shared" si="412"/>
        <v>#N/A</v>
      </c>
      <c r="CA457" s="154" t="e">
        <f t="shared" si="413"/>
        <v>#N/A</v>
      </c>
      <c r="CB457" s="164" t="e">
        <f t="shared" si="414"/>
        <v>#N/A</v>
      </c>
      <c r="CC457" s="165" t="e">
        <f t="shared" si="415"/>
        <v>#N/A</v>
      </c>
      <c r="CD457" s="154" t="e">
        <f t="shared" si="416"/>
        <v>#N/A</v>
      </c>
      <c r="CE457" s="155" t="e">
        <f t="shared" si="417"/>
        <v>#N/A</v>
      </c>
    </row>
    <row r="458" spans="2:83" s="59" customFormat="1" hidden="1" x14ac:dyDescent="0.2">
      <c r="B458" s="59" t="e">
        <f t="shared" si="352"/>
        <v>#N/A</v>
      </c>
      <c r="C458" s="67" t="e">
        <f t="shared" ref="C458:C521" si="418">IF(C457&gt;=$P$51,NA(), C457+5)</f>
        <v>#N/A</v>
      </c>
      <c r="D458" s="67"/>
      <c r="E458" s="67" t="e">
        <f>IF(C458&lt;&gt;" ",$B$9, " ")</f>
        <v>#N/A</v>
      </c>
      <c r="F458" s="68" t="e">
        <f>IF(C458&lt;&gt;" ",((10.4394*(($C458^1.852)/(($B$59^1.852)*(VLOOKUP($B$17,'Hidden Data'!$A$4:$E$17,(IF($B$18="SCH 40",3,IF($B$18="SCH 80",4,5))))^4.8655))*$B$16))+IF($B$15&lt;2,0,(10.4394*((($C$19/100*$C458)^1.852)/(($B$59^1.852)*(VLOOKUP($B$20,'Hidden Data'!$A$4:$E$17,(IF($B$21="SCH 40",3,IF($B$21="SCH 80",4,5))))^4.8655))*$B$19)))+IF($B$15&lt;3,0,(10.4394*((($C$22/100*$C458)^1.852)/(($B$59^1.852)*(VLOOKUP($B$23,'Hidden Data'!$A$4:$E$17,(IF($B$24="SCH 40",3,IF($B$24="SCH 80",4,5))))^4.8655))*$B$22)))+K458+L458+M458+P458+Q458+R458+S458+T458)*(1+$B$42/100), " ")</f>
        <v>#N/A</v>
      </c>
      <c r="G458" s="68" t="e">
        <f t="shared" ref="G458:G503" si="419">IF(C458&lt;&gt;" ",E458+F458, " ")</f>
        <v>#N/A</v>
      </c>
      <c r="H458" s="68"/>
      <c r="I458" s="68" t="e">
        <f t="shared" si="353"/>
        <v>#N/A</v>
      </c>
      <c r="J458" s="68" t="e">
        <f>IF(C458&lt;&gt;" ",IF($B$48="Spider Valve",($C458/448.83*(('Spider Valve Sizing'!$B$10^2*19.64*$B$60*SQRT($B$49))/'Spider Valve Sizing'!$B$25))^2/(2*$B$60^2*(PI()/4*('Spider Valve Sizing'!$B$10/12)^2)^2*32.2),0)," ")</f>
        <v>#N/A</v>
      </c>
      <c r="K458" s="68" t="e">
        <f>IF(C458&lt;&gt;" ",(IF($B$26="No",0,(10.4394*(((1/$B$27*$C458)^1.852)/(($B$59^1.852)*(VLOOKUP($B$29,'Hidden Data'!$A$4:$E$17,(IF($B$30="SCH 40",3,IF($B$30="SCH 80",4,5))))^4.8655))*($B$28/3)))))," ")</f>
        <v>#N/A</v>
      </c>
      <c r="L458" s="67" t="e">
        <f t="shared" si="354"/>
        <v>#N/A</v>
      </c>
      <c r="M458" s="67" t="e">
        <f t="shared" si="355"/>
        <v>#N/A</v>
      </c>
      <c r="N458" s="69">
        <f>IF($B$48="Low Pressure Pipe",(IF($C458&lt;&gt;" ",($B$50*$AC$564)," ")),IF($B$48="Spider Valve",(IF($C458&lt;&gt;" ",(($B$60*(PI()/4*'Spider Valve Sizing'!$B$10^2)/144*SQRT(2*32.2*$B$49))*448.83)/(('Spider Valve Sizing'!$B$10^2*19.64*$B$60*SQRT($B$49))/'Spider Valve Sizing'!$B$25)," ")),IF(AND(OR($B$48="Non-Pressurized",$B$48="force main")=TRUE,$C$49="yes"),$F$49,NA())))</f>
        <v>30</v>
      </c>
      <c r="O458" s="68" t="e">
        <f t="shared" si="356"/>
        <v>#N/A</v>
      </c>
      <c r="P458" s="68" t="e">
        <f>IF($C458&lt;&gt;" ",IF($A$34="",0,(10.4394*((($C458*$D$34/100)^1.852)/(($B$59^1.852)*(VLOOKUP($B$34,'Hidden Data'!$A$4:$E$17,(IF($B$18="SCH 40",3,IF($B$18="SCH 80",4,5))))^4.8655))*'Hidden Data'!$E$118)))," ")</f>
        <v>#N/A</v>
      </c>
      <c r="Q458" s="68" t="e">
        <f>IF($C458&lt;&gt;" ",IF($A$35="",0,(10.4394*((($C458*$D$35/100)^1.852)/(($B$59^1.852)*(VLOOKUP($B$35,'Hidden Data'!$A$4:$E$17,(IF($B$18="SCH 40",3,IF($B$18="SCH 80",4,5))))^4.8655))*'Hidden Data'!$E$119)))," ")</f>
        <v>#N/A</v>
      </c>
      <c r="R458" s="68" t="e">
        <f>IF($C458&lt;&gt;" ",IF($A$36="",0,(10.4394*((($C458*$D$36/100)^1.852)/(($B$59^1.852)*(VLOOKUP($B$36,'Hidden Data'!$A$4:$E$17,(IF($B$18="SCH 40",3,IF($B$18="SCH 80",4,5))))^4.8655))*'Hidden Data'!$E$120)))," ")</f>
        <v>#N/A</v>
      </c>
      <c r="S458" s="68" t="e">
        <f>IF($C458&lt;&gt;" ",IF($A$37="",0,(10.4394*((($C458*$D$37/100)^1.852)/(($B$59^1.852)*(VLOOKUP($B$37,'Hidden Data'!$A$4:$E$17,(IF($B$18="SCH 40",3,IF($B$18="SCH 80",4,5))))^4.8655))*'Hidden Data'!$E$121)))," ")</f>
        <v>#N/A</v>
      </c>
      <c r="T458" s="68" t="e">
        <f>IF($C458&lt;&gt;" ",IF($A$38="",0,(10.4394*((($C458*$D$38/100)^1.852)/(($B$59^1.852)*(VLOOKUP($B$38,'Hidden Data'!$A$4:$E$17,(IF($B$18="SCH 40",3,IF($B$18="SCH 80",4,5))))^4.8655))*'Hidden Data'!$E$122)))," ")</f>
        <v>#N/A</v>
      </c>
      <c r="U458" s="67" t="e">
        <f t="shared" si="357"/>
        <v>#N/A</v>
      </c>
      <c r="V458" s="175" t="e">
        <f t="shared" si="358"/>
        <v>#N/A</v>
      </c>
      <c r="W458" s="175" t="e">
        <f t="shared" si="359"/>
        <v>#N/A</v>
      </c>
      <c r="Z458" s="141" t="e">
        <f t="shared" si="360"/>
        <v>#N/A</v>
      </c>
      <c r="AA458" s="141" t="e">
        <f t="shared" si="361"/>
        <v>#N/A</v>
      </c>
      <c r="AB458" s="153" t="e">
        <f t="shared" si="362"/>
        <v>#N/A</v>
      </c>
      <c r="AC458" s="154" t="e">
        <f t="shared" si="363"/>
        <v>#N/A</v>
      </c>
      <c r="AD458" s="164" t="e">
        <f t="shared" si="364"/>
        <v>#N/A</v>
      </c>
      <c r="AE458" s="165" t="e">
        <f t="shared" si="365"/>
        <v>#N/A</v>
      </c>
      <c r="AF458" s="154" t="e">
        <f t="shared" si="366"/>
        <v>#N/A</v>
      </c>
      <c r="AG458" s="154" t="e">
        <f t="shared" si="367"/>
        <v>#N/A</v>
      </c>
      <c r="AH458" s="164" t="e">
        <f t="shared" si="368"/>
        <v>#N/A</v>
      </c>
      <c r="AI458" s="165" t="e">
        <f t="shared" si="369"/>
        <v>#N/A</v>
      </c>
      <c r="AJ458" s="154" t="e">
        <f t="shared" si="370"/>
        <v>#N/A</v>
      </c>
      <c r="AK458" s="154" t="e">
        <f t="shared" si="371"/>
        <v>#N/A</v>
      </c>
      <c r="AL458" s="164" t="e">
        <f t="shared" si="372"/>
        <v>#N/A</v>
      </c>
      <c r="AM458" s="165" t="e">
        <f t="shared" si="373"/>
        <v>#N/A</v>
      </c>
      <c r="AN458" s="154" t="e">
        <f t="shared" si="374"/>
        <v>#N/A</v>
      </c>
      <c r="AO458" s="155" t="e">
        <f t="shared" si="375"/>
        <v>#N/A</v>
      </c>
      <c r="AP458" s="153" t="e">
        <f t="shared" si="376"/>
        <v>#N/A</v>
      </c>
      <c r="AQ458" s="154" t="e">
        <f t="shared" si="377"/>
        <v>#N/A</v>
      </c>
      <c r="AR458" s="164" t="e">
        <f t="shared" si="378"/>
        <v>#N/A</v>
      </c>
      <c r="AS458" s="165" t="e">
        <f t="shared" si="379"/>
        <v>#N/A</v>
      </c>
      <c r="AT458" s="154" t="e">
        <f t="shared" si="380"/>
        <v>#N/A</v>
      </c>
      <c r="AU458" s="154" t="e">
        <f t="shared" si="381"/>
        <v>#N/A</v>
      </c>
      <c r="AV458" s="164" t="e">
        <f t="shared" si="382"/>
        <v>#N/A</v>
      </c>
      <c r="AW458" s="165" t="e">
        <f t="shared" si="383"/>
        <v>#N/A</v>
      </c>
      <c r="AX458" s="154" t="e">
        <f t="shared" si="384"/>
        <v>#N/A</v>
      </c>
      <c r="AY458" s="154" t="e">
        <f t="shared" si="385"/>
        <v>#N/A</v>
      </c>
      <c r="AZ458" s="164" t="e">
        <f t="shared" si="386"/>
        <v>#N/A</v>
      </c>
      <c r="BA458" s="165" t="e">
        <f t="shared" si="387"/>
        <v>#N/A</v>
      </c>
      <c r="BB458" s="154" t="e">
        <f t="shared" si="388"/>
        <v>#N/A</v>
      </c>
      <c r="BC458" s="155" t="e">
        <f t="shared" si="389"/>
        <v>#N/A</v>
      </c>
      <c r="BD458" s="153" t="e">
        <f t="shared" si="390"/>
        <v>#N/A</v>
      </c>
      <c r="BE458" s="154" t="e">
        <f t="shared" si="391"/>
        <v>#N/A</v>
      </c>
      <c r="BF458" s="164" t="e">
        <f t="shared" si="392"/>
        <v>#N/A</v>
      </c>
      <c r="BG458" s="165" t="e">
        <f t="shared" si="393"/>
        <v>#N/A</v>
      </c>
      <c r="BH458" s="154" t="e">
        <f t="shared" si="394"/>
        <v>#N/A</v>
      </c>
      <c r="BI458" s="154" t="e">
        <f t="shared" si="395"/>
        <v>#N/A</v>
      </c>
      <c r="BJ458" s="164" t="e">
        <f t="shared" si="396"/>
        <v>#N/A</v>
      </c>
      <c r="BK458" s="165" t="e">
        <f t="shared" si="397"/>
        <v>#N/A</v>
      </c>
      <c r="BL458" s="154" t="e">
        <f t="shared" si="398"/>
        <v>#N/A</v>
      </c>
      <c r="BM458" s="154" t="e">
        <f t="shared" si="399"/>
        <v>#N/A</v>
      </c>
      <c r="BN458" s="164" t="e">
        <f t="shared" si="400"/>
        <v>#N/A</v>
      </c>
      <c r="BO458" s="165" t="e">
        <f t="shared" si="401"/>
        <v>#N/A</v>
      </c>
      <c r="BP458" s="154" t="e">
        <f t="shared" si="402"/>
        <v>#N/A</v>
      </c>
      <c r="BQ458" s="155" t="e">
        <f t="shared" si="403"/>
        <v>#N/A</v>
      </c>
      <c r="BR458" s="153" t="e">
        <f t="shared" si="404"/>
        <v>#N/A</v>
      </c>
      <c r="BS458" s="154" t="e">
        <f t="shared" si="405"/>
        <v>#N/A</v>
      </c>
      <c r="BT458" s="164" t="e">
        <f t="shared" si="406"/>
        <v>#N/A</v>
      </c>
      <c r="BU458" s="165" t="e">
        <f t="shared" si="407"/>
        <v>#N/A</v>
      </c>
      <c r="BV458" s="154" t="e">
        <f t="shared" si="408"/>
        <v>#N/A</v>
      </c>
      <c r="BW458" s="154" t="e">
        <f t="shared" si="409"/>
        <v>#N/A</v>
      </c>
      <c r="BX458" s="164" t="e">
        <f t="shared" si="410"/>
        <v>#N/A</v>
      </c>
      <c r="BY458" s="165" t="e">
        <f t="shared" si="411"/>
        <v>#N/A</v>
      </c>
      <c r="BZ458" s="154" t="e">
        <f t="shared" si="412"/>
        <v>#N/A</v>
      </c>
      <c r="CA458" s="154" t="e">
        <f t="shared" si="413"/>
        <v>#N/A</v>
      </c>
      <c r="CB458" s="164" t="e">
        <f t="shared" si="414"/>
        <v>#N/A</v>
      </c>
      <c r="CC458" s="165" t="e">
        <f t="shared" si="415"/>
        <v>#N/A</v>
      </c>
      <c r="CD458" s="154" t="e">
        <f t="shared" si="416"/>
        <v>#N/A</v>
      </c>
      <c r="CE458" s="155" t="e">
        <f t="shared" si="417"/>
        <v>#N/A</v>
      </c>
    </row>
    <row r="459" spans="2:83" s="59" customFormat="1" hidden="1" x14ac:dyDescent="0.2">
      <c r="B459" s="59" t="e">
        <f t="shared" si="352"/>
        <v>#N/A</v>
      </c>
      <c r="C459" s="67" t="e">
        <f t="shared" si="418"/>
        <v>#N/A</v>
      </c>
      <c r="D459" s="67"/>
      <c r="E459" s="67" t="e">
        <f>IF(C459&lt;&gt;" ",$B$9, " ")</f>
        <v>#N/A</v>
      </c>
      <c r="F459" s="68" t="e">
        <f>IF(C459&lt;&gt;" ",((10.4394*(($C459^1.852)/(($B$59^1.852)*(VLOOKUP($B$17,'Hidden Data'!$A$4:$E$17,(IF($B$18="SCH 40",3,IF($B$18="SCH 80",4,5))))^4.8655))*$B$16))+IF($B$15&lt;2,0,(10.4394*((($C$19/100*$C459)^1.852)/(($B$59^1.852)*(VLOOKUP($B$20,'Hidden Data'!$A$4:$E$17,(IF($B$21="SCH 40",3,IF($B$21="SCH 80",4,5))))^4.8655))*$B$19)))+IF($B$15&lt;3,0,(10.4394*((($C$22/100*$C459)^1.852)/(($B$59^1.852)*(VLOOKUP($B$23,'Hidden Data'!$A$4:$E$17,(IF($B$24="SCH 40",3,IF($B$24="SCH 80",4,5))))^4.8655))*$B$22)))+K459+L459+M459+P459+Q459+R459+S459+T459)*(1+$B$42/100), " ")</f>
        <v>#N/A</v>
      </c>
      <c r="G459" s="68" t="e">
        <f t="shared" si="419"/>
        <v>#N/A</v>
      </c>
      <c r="H459" s="68"/>
      <c r="I459" s="68" t="e">
        <f t="shared" si="353"/>
        <v>#N/A</v>
      </c>
      <c r="J459" s="68" t="e">
        <f>IF(C459&lt;&gt;" ",IF($B$48="Spider Valve",($C459/448.83*(('Spider Valve Sizing'!$B$10^2*19.64*$B$60*SQRT($B$49))/'Spider Valve Sizing'!$B$25))^2/(2*$B$60^2*(PI()/4*('Spider Valve Sizing'!$B$10/12)^2)^2*32.2),0)," ")</f>
        <v>#N/A</v>
      </c>
      <c r="K459" s="68" t="e">
        <f>IF(C459&lt;&gt;" ",(IF($B$26="No",0,(10.4394*(((1/$B$27*$C459)^1.852)/(($B$59^1.852)*(VLOOKUP($B$29,'Hidden Data'!$A$4:$E$17,(IF($B$30="SCH 40",3,IF($B$30="SCH 80",4,5))))^4.8655))*($B$28/3)))))," ")</f>
        <v>#N/A</v>
      </c>
      <c r="L459" s="67" t="e">
        <f t="shared" si="354"/>
        <v>#N/A</v>
      </c>
      <c r="M459" s="67" t="e">
        <f t="shared" si="355"/>
        <v>#N/A</v>
      </c>
      <c r="N459" s="69">
        <f>IF($B$48="Low Pressure Pipe",(IF($C459&lt;&gt;" ",($B$50*$AC$564)," ")),IF($B$48="Spider Valve",(IF($C459&lt;&gt;" ",(($B$60*(PI()/4*'Spider Valve Sizing'!$B$10^2)/144*SQRT(2*32.2*$B$49))*448.83)/(('Spider Valve Sizing'!$B$10^2*19.64*$B$60*SQRT($B$49))/'Spider Valve Sizing'!$B$25)," ")),IF(AND(OR($B$48="Non-Pressurized",$B$48="force main")=TRUE,$C$49="yes"),$F$49,NA())))</f>
        <v>30</v>
      </c>
      <c r="O459" s="68" t="e">
        <f t="shared" si="356"/>
        <v>#N/A</v>
      </c>
      <c r="P459" s="68" t="e">
        <f>IF($C459&lt;&gt;" ",IF($A$34="",0,(10.4394*((($C459*$D$34/100)^1.852)/(($B$59^1.852)*(VLOOKUP($B$34,'Hidden Data'!$A$4:$E$17,(IF($B$18="SCH 40",3,IF($B$18="SCH 80",4,5))))^4.8655))*'Hidden Data'!$E$118)))," ")</f>
        <v>#N/A</v>
      </c>
      <c r="Q459" s="68" t="e">
        <f>IF($C459&lt;&gt;" ",IF($A$35="",0,(10.4394*((($C459*$D$35/100)^1.852)/(($B$59^1.852)*(VLOOKUP($B$35,'Hidden Data'!$A$4:$E$17,(IF($B$18="SCH 40",3,IF($B$18="SCH 80",4,5))))^4.8655))*'Hidden Data'!$E$119)))," ")</f>
        <v>#N/A</v>
      </c>
      <c r="R459" s="68" t="e">
        <f>IF($C459&lt;&gt;" ",IF($A$36="",0,(10.4394*((($C459*$D$36/100)^1.852)/(($B$59^1.852)*(VLOOKUP($B$36,'Hidden Data'!$A$4:$E$17,(IF($B$18="SCH 40",3,IF($B$18="SCH 80",4,5))))^4.8655))*'Hidden Data'!$E$120)))," ")</f>
        <v>#N/A</v>
      </c>
      <c r="S459" s="68" t="e">
        <f>IF($C459&lt;&gt;" ",IF($A$37="",0,(10.4394*((($C459*$D$37/100)^1.852)/(($B$59^1.852)*(VLOOKUP($B$37,'Hidden Data'!$A$4:$E$17,(IF($B$18="SCH 40",3,IF($B$18="SCH 80",4,5))))^4.8655))*'Hidden Data'!$E$121)))," ")</f>
        <v>#N/A</v>
      </c>
      <c r="T459" s="68" t="e">
        <f>IF($C459&lt;&gt;" ",IF($A$38="",0,(10.4394*((($C459*$D$38/100)^1.852)/(($B$59^1.852)*(VLOOKUP($B$38,'Hidden Data'!$A$4:$E$17,(IF($B$18="SCH 40",3,IF($B$18="SCH 80",4,5))))^4.8655))*'Hidden Data'!$E$122)))," ")</f>
        <v>#N/A</v>
      </c>
      <c r="U459" s="67" t="e">
        <f t="shared" si="357"/>
        <v>#N/A</v>
      </c>
      <c r="V459" s="175" t="e">
        <f t="shared" si="358"/>
        <v>#N/A</v>
      </c>
      <c r="W459" s="175" t="e">
        <f t="shared" si="359"/>
        <v>#N/A</v>
      </c>
      <c r="Z459" s="141" t="e">
        <f t="shared" si="360"/>
        <v>#N/A</v>
      </c>
      <c r="AA459" s="141" t="e">
        <f t="shared" si="361"/>
        <v>#N/A</v>
      </c>
      <c r="AB459" s="153" t="e">
        <f t="shared" si="362"/>
        <v>#N/A</v>
      </c>
      <c r="AC459" s="154" t="e">
        <f t="shared" si="363"/>
        <v>#N/A</v>
      </c>
      <c r="AD459" s="164" t="e">
        <f t="shared" si="364"/>
        <v>#N/A</v>
      </c>
      <c r="AE459" s="165" t="e">
        <f t="shared" si="365"/>
        <v>#N/A</v>
      </c>
      <c r="AF459" s="154" t="e">
        <f t="shared" si="366"/>
        <v>#N/A</v>
      </c>
      <c r="AG459" s="154" t="e">
        <f t="shared" si="367"/>
        <v>#N/A</v>
      </c>
      <c r="AH459" s="164" t="e">
        <f t="shared" si="368"/>
        <v>#N/A</v>
      </c>
      <c r="AI459" s="165" t="e">
        <f t="shared" si="369"/>
        <v>#N/A</v>
      </c>
      <c r="AJ459" s="154" t="e">
        <f t="shared" si="370"/>
        <v>#N/A</v>
      </c>
      <c r="AK459" s="154" t="e">
        <f t="shared" si="371"/>
        <v>#N/A</v>
      </c>
      <c r="AL459" s="164" t="e">
        <f t="shared" si="372"/>
        <v>#N/A</v>
      </c>
      <c r="AM459" s="165" t="e">
        <f t="shared" si="373"/>
        <v>#N/A</v>
      </c>
      <c r="AN459" s="154" t="e">
        <f t="shared" si="374"/>
        <v>#N/A</v>
      </c>
      <c r="AO459" s="155" t="e">
        <f t="shared" si="375"/>
        <v>#N/A</v>
      </c>
      <c r="AP459" s="153" t="e">
        <f t="shared" si="376"/>
        <v>#N/A</v>
      </c>
      <c r="AQ459" s="154" t="e">
        <f t="shared" si="377"/>
        <v>#N/A</v>
      </c>
      <c r="AR459" s="164" t="e">
        <f t="shared" si="378"/>
        <v>#N/A</v>
      </c>
      <c r="AS459" s="165" t="e">
        <f t="shared" si="379"/>
        <v>#N/A</v>
      </c>
      <c r="AT459" s="154" t="e">
        <f t="shared" si="380"/>
        <v>#N/A</v>
      </c>
      <c r="AU459" s="154" t="e">
        <f t="shared" si="381"/>
        <v>#N/A</v>
      </c>
      <c r="AV459" s="164" t="e">
        <f t="shared" si="382"/>
        <v>#N/A</v>
      </c>
      <c r="AW459" s="165" t="e">
        <f t="shared" si="383"/>
        <v>#N/A</v>
      </c>
      <c r="AX459" s="154" t="e">
        <f t="shared" si="384"/>
        <v>#N/A</v>
      </c>
      <c r="AY459" s="154" t="e">
        <f t="shared" si="385"/>
        <v>#N/A</v>
      </c>
      <c r="AZ459" s="164" t="e">
        <f t="shared" si="386"/>
        <v>#N/A</v>
      </c>
      <c r="BA459" s="165" t="e">
        <f t="shared" si="387"/>
        <v>#N/A</v>
      </c>
      <c r="BB459" s="154" t="e">
        <f t="shared" si="388"/>
        <v>#N/A</v>
      </c>
      <c r="BC459" s="155" t="e">
        <f t="shared" si="389"/>
        <v>#N/A</v>
      </c>
      <c r="BD459" s="153" t="e">
        <f t="shared" si="390"/>
        <v>#N/A</v>
      </c>
      <c r="BE459" s="154" t="e">
        <f t="shared" si="391"/>
        <v>#N/A</v>
      </c>
      <c r="BF459" s="164" t="e">
        <f t="shared" si="392"/>
        <v>#N/A</v>
      </c>
      <c r="BG459" s="165" t="e">
        <f t="shared" si="393"/>
        <v>#N/A</v>
      </c>
      <c r="BH459" s="154" t="e">
        <f t="shared" si="394"/>
        <v>#N/A</v>
      </c>
      <c r="BI459" s="154" t="e">
        <f t="shared" si="395"/>
        <v>#N/A</v>
      </c>
      <c r="BJ459" s="164" t="e">
        <f t="shared" si="396"/>
        <v>#N/A</v>
      </c>
      <c r="BK459" s="165" t="e">
        <f t="shared" si="397"/>
        <v>#N/A</v>
      </c>
      <c r="BL459" s="154" t="e">
        <f t="shared" si="398"/>
        <v>#N/A</v>
      </c>
      <c r="BM459" s="154" t="e">
        <f t="shared" si="399"/>
        <v>#N/A</v>
      </c>
      <c r="BN459" s="164" t="e">
        <f t="shared" si="400"/>
        <v>#N/A</v>
      </c>
      <c r="BO459" s="165" t="e">
        <f t="shared" si="401"/>
        <v>#N/A</v>
      </c>
      <c r="BP459" s="154" t="e">
        <f t="shared" si="402"/>
        <v>#N/A</v>
      </c>
      <c r="BQ459" s="155" t="e">
        <f t="shared" si="403"/>
        <v>#N/A</v>
      </c>
      <c r="BR459" s="153" t="e">
        <f t="shared" si="404"/>
        <v>#N/A</v>
      </c>
      <c r="BS459" s="154" t="e">
        <f t="shared" si="405"/>
        <v>#N/A</v>
      </c>
      <c r="BT459" s="164" t="e">
        <f t="shared" si="406"/>
        <v>#N/A</v>
      </c>
      <c r="BU459" s="165" t="e">
        <f t="shared" si="407"/>
        <v>#N/A</v>
      </c>
      <c r="BV459" s="154" t="e">
        <f t="shared" si="408"/>
        <v>#N/A</v>
      </c>
      <c r="BW459" s="154" t="e">
        <f t="shared" si="409"/>
        <v>#N/A</v>
      </c>
      <c r="BX459" s="164" t="e">
        <f t="shared" si="410"/>
        <v>#N/A</v>
      </c>
      <c r="BY459" s="165" t="e">
        <f t="shared" si="411"/>
        <v>#N/A</v>
      </c>
      <c r="BZ459" s="154" t="e">
        <f t="shared" si="412"/>
        <v>#N/A</v>
      </c>
      <c r="CA459" s="154" t="e">
        <f t="shared" si="413"/>
        <v>#N/A</v>
      </c>
      <c r="CB459" s="164" t="e">
        <f t="shared" si="414"/>
        <v>#N/A</v>
      </c>
      <c r="CC459" s="165" t="e">
        <f t="shared" si="415"/>
        <v>#N/A</v>
      </c>
      <c r="CD459" s="154" t="e">
        <f t="shared" si="416"/>
        <v>#N/A</v>
      </c>
      <c r="CE459" s="155" t="e">
        <f t="shared" si="417"/>
        <v>#N/A</v>
      </c>
    </row>
    <row r="460" spans="2:83" s="59" customFormat="1" hidden="1" x14ac:dyDescent="0.2">
      <c r="B460" s="59" t="e">
        <f t="shared" ref="B460:B523" si="420">IF(C459&gt;=$P$51,NA(), C459+5)</f>
        <v>#N/A</v>
      </c>
      <c r="C460" s="67" t="e">
        <f t="shared" si="418"/>
        <v>#N/A</v>
      </c>
      <c r="D460" s="67"/>
      <c r="E460" s="67" t="e">
        <f>IF(C460&lt;&gt;" ",$B$9, " ")</f>
        <v>#N/A</v>
      </c>
      <c r="F460" s="68" t="e">
        <f>IF(C460&lt;&gt;" ",((10.4394*(($C460^1.852)/(($B$59^1.852)*(VLOOKUP($B$17,'Hidden Data'!$A$4:$E$17,(IF($B$18="SCH 40",3,IF($B$18="SCH 80",4,5))))^4.8655))*$B$16))+IF($B$15&lt;2,0,(10.4394*((($C$19/100*$C460)^1.852)/(($B$59^1.852)*(VLOOKUP($B$20,'Hidden Data'!$A$4:$E$17,(IF($B$21="SCH 40",3,IF($B$21="SCH 80",4,5))))^4.8655))*$B$19)))+IF($B$15&lt;3,0,(10.4394*((($C$22/100*$C460)^1.852)/(($B$59^1.852)*(VLOOKUP($B$23,'Hidden Data'!$A$4:$E$17,(IF($B$24="SCH 40",3,IF($B$24="SCH 80",4,5))))^4.8655))*$B$22)))+K460+L460+M460+P460+Q460+R460+S460+T460)*(1+$B$42/100), " ")</f>
        <v>#N/A</v>
      </c>
      <c r="G460" s="68" t="e">
        <f t="shared" si="419"/>
        <v>#N/A</v>
      </c>
      <c r="H460" s="68"/>
      <c r="I460" s="68" t="e">
        <f t="shared" si="353"/>
        <v>#N/A</v>
      </c>
      <c r="J460" s="68" t="e">
        <f>IF(C460&lt;&gt;" ",IF($B$48="Spider Valve",($C460/448.83*(('Spider Valve Sizing'!$B$10^2*19.64*$B$60*SQRT($B$49))/'Spider Valve Sizing'!$B$25))^2/(2*$B$60^2*(PI()/4*('Spider Valve Sizing'!$B$10/12)^2)^2*32.2),0)," ")</f>
        <v>#N/A</v>
      </c>
      <c r="K460" s="68" t="e">
        <f>IF(C460&lt;&gt;" ",(IF($B$26="No",0,(10.4394*(((1/$B$27*$C460)^1.852)/(($B$59^1.852)*(VLOOKUP($B$29,'Hidden Data'!$A$4:$E$17,(IF($B$30="SCH 40",3,IF($B$30="SCH 80",4,5))))^4.8655))*($B$28/3)))))," ")</f>
        <v>#N/A</v>
      </c>
      <c r="L460" s="67" t="e">
        <f t="shared" si="354"/>
        <v>#N/A</v>
      </c>
      <c r="M460" s="67" t="e">
        <f t="shared" si="355"/>
        <v>#N/A</v>
      </c>
      <c r="N460" s="69">
        <f>IF($B$48="Low Pressure Pipe",(IF($C460&lt;&gt;" ",($B$50*$AC$564)," ")),IF($B$48="Spider Valve",(IF($C460&lt;&gt;" ",(($B$60*(PI()/4*'Spider Valve Sizing'!$B$10^2)/144*SQRT(2*32.2*$B$49))*448.83)/(('Spider Valve Sizing'!$B$10^2*19.64*$B$60*SQRT($B$49))/'Spider Valve Sizing'!$B$25)," ")),IF(AND(OR($B$48="Non-Pressurized",$B$48="force main")=TRUE,$C$49="yes"),$F$49,NA())))</f>
        <v>30</v>
      </c>
      <c r="O460" s="68" t="e">
        <f t="shared" si="356"/>
        <v>#N/A</v>
      </c>
      <c r="P460" s="68" t="e">
        <f>IF($C460&lt;&gt;" ",IF($A$34="",0,(10.4394*((($C460*$D$34/100)^1.852)/(($B$59^1.852)*(VLOOKUP($B$34,'Hidden Data'!$A$4:$E$17,(IF($B$18="SCH 40",3,IF($B$18="SCH 80",4,5))))^4.8655))*'Hidden Data'!$E$118)))," ")</f>
        <v>#N/A</v>
      </c>
      <c r="Q460" s="68" t="e">
        <f>IF($C460&lt;&gt;" ",IF($A$35="",0,(10.4394*((($C460*$D$35/100)^1.852)/(($B$59^1.852)*(VLOOKUP($B$35,'Hidden Data'!$A$4:$E$17,(IF($B$18="SCH 40",3,IF($B$18="SCH 80",4,5))))^4.8655))*'Hidden Data'!$E$119)))," ")</f>
        <v>#N/A</v>
      </c>
      <c r="R460" s="68" t="e">
        <f>IF($C460&lt;&gt;" ",IF($A$36="",0,(10.4394*((($C460*$D$36/100)^1.852)/(($B$59^1.852)*(VLOOKUP($B$36,'Hidden Data'!$A$4:$E$17,(IF($B$18="SCH 40",3,IF($B$18="SCH 80",4,5))))^4.8655))*'Hidden Data'!$E$120)))," ")</f>
        <v>#N/A</v>
      </c>
      <c r="S460" s="68" t="e">
        <f>IF($C460&lt;&gt;" ",IF($A$37="",0,(10.4394*((($C460*$D$37/100)^1.852)/(($B$59^1.852)*(VLOOKUP($B$37,'Hidden Data'!$A$4:$E$17,(IF($B$18="SCH 40",3,IF($B$18="SCH 80",4,5))))^4.8655))*'Hidden Data'!$E$121)))," ")</f>
        <v>#N/A</v>
      </c>
      <c r="T460" s="68" t="e">
        <f>IF($C460&lt;&gt;" ",IF($A$38="",0,(10.4394*((($C460*$D$38/100)^1.852)/(($B$59^1.852)*(VLOOKUP($B$38,'Hidden Data'!$A$4:$E$17,(IF($B$18="SCH 40",3,IF($B$18="SCH 80",4,5))))^4.8655))*'Hidden Data'!$E$122)))," ")</f>
        <v>#N/A</v>
      </c>
      <c r="U460" s="67" t="e">
        <f t="shared" si="357"/>
        <v>#N/A</v>
      </c>
      <c r="V460" s="175" t="e">
        <f t="shared" si="358"/>
        <v>#N/A</v>
      </c>
      <c r="W460" s="175" t="e">
        <f t="shared" si="359"/>
        <v>#N/A</v>
      </c>
      <c r="Z460" s="141" t="e">
        <f t="shared" si="360"/>
        <v>#N/A</v>
      </c>
      <c r="AA460" s="141" t="e">
        <f t="shared" si="361"/>
        <v>#N/A</v>
      </c>
      <c r="AB460" s="153" t="e">
        <f t="shared" si="362"/>
        <v>#N/A</v>
      </c>
      <c r="AC460" s="154" t="e">
        <f t="shared" si="363"/>
        <v>#N/A</v>
      </c>
      <c r="AD460" s="164" t="e">
        <f t="shared" si="364"/>
        <v>#N/A</v>
      </c>
      <c r="AE460" s="165" t="e">
        <f t="shared" si="365"/>
        <v>#N/A</v>
      </c>
      <c r="AF460" s="154" t="e">
        <f t="shared" si="366"/>
        <v>#N/A</v>
      </c>
      <c r="AG460" s="154" t="e">
        <f t="shared" si="367"/>
        <v>#N/A</v>
      </c>
      <c r="AH460" s="164" t="e">
        <f t="shared" si="368"/>
        <v>#N/A</v>
      </c>
      <c r="AI460" s="165" t="e">
        <f t="shared" si="369"/>
        <v>#N/A</v>
      </c>
      <c r="AJ460" s="154" t="e">
        <f t="shared" si="370"/>
        <v>#N/A</v>
      </c>
      <c r="AK460" s="154" t="e">
        <f t="shared" si="371"/>
        <v>#N/A</v>
      </c>
      <c r="AL460" s="164" t="e">
        <f t="shared" si="372"/>
        <v>#N/A</v>
      </c>
      <c r="AM460" s="165" t="e">
        <f t="shared" si="373"/>
        <v>#N/A</v>
      </c>
      <c r="AN460" s="154" t="e">
        <f t="shared" si="374"/>
        <v>#N/A</v>
      </c>
      <c r="AO460" s="155" t="e">
        <f t="shared" si="375"/>
        <v>#N/A</v>
      </c>
      <c r="AP460" s="153" t="e">
        <f t="shared" si="376"/>
        <v>#N/A</v>
      </c>
      <c r="AQ460" s="154" t="e">
        <f t="shared" si="377"/>
        <v>#N/A</v>
      </c>
      <c r="AR460" s="164" t="e">
        <f t="shared" si="378"/>
        <v>#N/A</v>
      </c>
      <c r="AS460" s="165" t="e">
        <f t="shared" si="379"/>
        <v>#N/A</v>
      </c>
      <c r="AT460" s="154" t="e">
        <f t="shared" si="380"/>
        <v>#N/A</v>
      </c>
      <c r="AU460" s="154" t="e">
        <f t="shared" si="381"/>
        <v>#N/A</v>
      </c>
      <c r="AV460" s="164" t="e">
        <f t="shared" si="382"/>
        <v>#N/A</v>
      </c>
      <c r="AW460" s="165" t="e">
        <f t="shared" si="383"/>
        <v>#N/A</v>
      </c>
      <c r="AX460" s="154" t="e">
        <f t="shared" si="384"/>
        <v>#N/A</v>
      </c>
      <c r="AY460" s="154" t="e">
        <f t="shared" si="385"/>
        <v>#N/A</v>
      </c>
      <c r="AZ460" s="164" t="e">
        <f t="shared" si="386"/>
        <v>#N/A</v>
      </c>
      <c r="BA460" s="165" t="e">
        <f t="shared" si="387"/>
        <v>#N/A</v>
      </c>
      <c r="BB460" s="154" t="e">
        <f t="shared" si="388"/>
        <v>#N/A</v>
      </c>
      <c r="BC460" s="155" t="e">
        <f t="shared" si="389"/>
        <v>#N/A</v>
      </c>
      <c r="BD460" s="153" t="e">
        <f t="shared" si="390"/>
        <v>#N/A</v>
      </c>
      <c r="BE460" s="154" t="e">
        <f t="shared" si="391"/>
        <v>#N/A</v>
      </c>
      <c r="BF460" s="164" t="e">
        <f t="shared" si="392"/>
        <v>#N/A</v>
      </c>
      <c r="BG460" s="165" t="e">
        <f t="shared" si="393"/>
        <v>#N/A</v>
      </c>
      <c r="BH460" s="154" t="e">
        <f t="shared" si="394"/>
        <v>#N/A</v>
      </c>
      <c r="BI460" s="154" t="e">
        <f t="shared" si="395"/>
        <v>#N/A</v>
      </c>
      <c r="BJ460" s="164" t="e">
        <f t="shared" si="396"/>
        <v>#N/A</v>
      </c>
      <c r="BK460" s="165" t="e">
        <f t="shared" si="397"/>
        <v>#N/A</v>
      </c>
      <c r="BL460" s="154" t="e">
        <f t="shared" si="398"/>
        <v>#N/A</v>
      </c>
      <c r="BM460" s="154" t="e">
        <f t="shared" si="399"/>
        <v>#N/A</v>
      </c>
      <c r="BN460" s="164" t="e">
        <f t="shared" si="400"/>
        <v>#N/A</v>
      </c>
      <c r="BO460" s="165" t="e">
        <f t="shared" si="401"/>
        <v>#N/A</v>
      </c>
      <c r="BP460" s="154" t="e">
        <f t="shared" si="402"/>
        <v>#N/A</v>
      </c>
      <c r="BQ460" s="155" t="e">
        <f t="shared" si="403"/>
        <v>#N/A</v>
      </c>
      <c r="BR460" s="153" t="e">
        <f t="shared" si="404"/>
        <v>#N/A</v>
      </c>
      <c r="BS460" s="154" t="e">
        <f t="shared" si="405"/>
        <v>#N/A</v>
      </c>
      <c r="BT460" s="164" t="e">
        <f t="shared" si="406"/>
        <v>#N/A</v>
      </c>
      <c r="BU460" s="165" t="e">
        <f t="shared" si="407"/>
        <v>#N/A</v>
      </c>
      <c r="BV460" s="154" t="e">
        <f t="shared" si="408"/>
        <v>#N/A</v>
      </c>
      <c r="BW460" s="154" t="e">
        <f t="shared" si="409"/>
        <v>#N/A</v>
      </c>
      <c r="BX460" s="164" t="e">
        <f t="shared" si="410"/>
        <v>#N/A</v>
      </c>
      <c r="BY460" s="165" t="e">
        <f t="shared" si="411"/>
        <v>#N/A</v>
      </c>
      <c r="BZ460" s="154" t="e">
        <f t="shared" si="412"/>
        <v>#N/A</v>
      </c>
      <c r="CA460" s="154" t="e">
        <f t="shared" si="413"/>
        <v>#N/A</v>
      </c>
      <c r="CB460" s="164" t="e">
        <f t="shared" si="414"/>
        <v>#N/A</v>
      </c>
      <c r="CC460" s="165" t="e">
        <f t="shared" si="415"/>
        <v>#N/A</v>
      </c>
      <c r="CD460" s="154" t="e">
        <f t="shared" si="416"/>
        <v>#N/A</v>
      </c>
      <c r="CE460" s="155" t="e">
        <f t="shared" si="417"/>
        <v>#N/A</v>
      </c>
    </row>
    <row r="461" spans="2:83" s="59" customFormat="1" hidden="1" x14ac:dyDescent="0.2">
      <c r="B461" s="59" t="e">
        <f t="shared" si="420"/>
        <v>#N/A</v>
      </c>
      <c r="C461" s="67" t="e">
        <f t="shared" si="418"/>
        <v>#N/A</v>
      </c>
      <c r="D461" s="67"/>
      <c r="E461" s="67" t="e">
        <f>IF(C461&lt;&gt;" ",$B$9, " ")</f>
        <v>#N/A</v>
      </c>
      <c r="F461" s="68" t="e">
        <f>IF(C461&lt;&gt;" ",((10.4394*(($C461^1.852)/(($B$59^1.852)*(VLOOKUP($B$17,'Hidden Data'!$A$4:$E$17,(IF($B$18="SCH 40",3,IF($B$18="SCH 80",4,5))))^4.8655))*$B$16))+IF($B$15&lt;2,0,(10.4394*((($C$19/100*$C461)^1.852)/(($B$59^1.852)*(VLOOKUP($B$20,'Hidden Data'!$A$4:$E$17,(IF($B$21="SCH 40",3,IF($B$21="SCH 80",4,5))))^4.8655))*$B$19)))+IF($B$15&lt;3,0,(10.4394*((($C$22/100*$C461)^1.852)/(($B$59^1.852)*(VLOOKUP($B$23,'Hidden Data'!$A$4:$E$17,(IF($B$24="SCH 40",3,IF($B$24="SCH 80",4,5))))^4.8655))*$B$22)))+K461+L461+M461+P461+Q461+R461+S461+T461)*(1+$B$42/100), " ")</f>
        <v>#N/A</v>
      </c>
      <c r="G461" s="68" t="e">
        <f t="shared" si="419"/>
        <v>#N/A</v>
      </c>
      <c r="H461" s="68"/>
      <c r="I461" s="68" t="e">
        <f t="shared" si="353"/>
        <v>#N/A</v>
      </c>
      <c r="J461" s="68" t="e">
        <f>IF(C461&lt;&gt;" ",IF($B$48="Spider Valve",($C461/448.83*(('Spider Valve Sizing'!$B$10^2*19.64*$B$60*SQRT($B$49))/'Spider Valve Sizing'!$B$25))^2/(2*$B$60^2*(PI()/4*('Spider Valve Sizing'!$B$10/12)^2)^2*32.2),0)," ")</f>
        <v>#N/A</v>
      </c>
      <c r="K461" s="68" t="e">
        <f>IF(C461&lt;&gt;" ",(IF($B$26="No",0,(10.4394*(((1/$B$27*$C461)^1.852)/(($B$59^1.852)*(VLOOKUP($B$29,'Hidden Data'!$A$4:$E$17,(IF($B$30="SCH 40",3,IF($B$30="SCH 80",4,5))))^4.8655))*($B$28/3)))))," ")</f>
        <v>#N/A</v>
      </c>
      <c r="L461" s="67" t="e">
        <f t="shared" si="354"/>
        <v>#N/A</v>
      </c>
      <c r="M461" s="67" t="e">
        <f t="shared" si="355"/>
        <v>#N/A</v>
      </c>
      <c r="N461" s="69">
        <f>IF($B$48="Low Pressure Pipe",(IF($C461&lt;&gt;" ",($B$50*$AC$564)," ")),IF($B$48="Spider Valve",(IF($C461&lt;&gt;" ",(($B$60*(PI()/4*'Spider Valve Sizing'!$B$10^2)/144*SQRT(2*32.2*$B$49))*448.83)/(('Spider Valve Sizing'!$B$10^2*19.64*$B$60*SQRT($B$49))/'Spider Valve Sizing'!$B$25)," ")),IF(AND(OR($B$48="Non-Pressurized",$B$48="force main")=TRUE,$C$49="yes"),$F$49,NA())))</f>
        <v>30</v>
      </c>
      <c r="O461" s="68" t="e">
        <f t="shared" si="356"/>
        <v>#N/A</v>
      </c>
      <c r="P461" s="68" t="e">
        <f>IF($C461&lt;&gt;" ",IF($A$34="",0,(10.4394*((($C461*$D$34/100)^1.852)/(($B$59^1.852)*(VLOOKUP($B$34,'Hidden Data'!$A$4:$E$17,(IF($B$18="SCH 40",3,IF($B$18="SCH 80",4,5))))^4.8655))*'Hidden Data'!$E$118)))," ")</f>
        <v>#N/A</v>
      </c>
      <c r="Q461" s="68" t="e">
        <f>IF($C461&lt;&gt;" ",IF($A$35="",0,(10.4394*((($C461*$D$35/100)^1.852)/(($B$59^1.852)*(VLOOKUP($B$35,'Hidden Data'!$A$4:$E$17,(IF($B$18="SCH 40",3,IF($B$18="SCH 80",4,5))))^4.8655))*'Hidden Data'!$E$119)))," ")</f>
        <v>#N/A</v>
      </c>
      <c r="R461" s="68" t="e">
        <f>IF($C461&lt;&gt;" ",IF($A$36="",0,(10.4394*((($C461*$D$36/100)^1.852)/(($B$59^1.852)*(VLOOKUP($B$36,'Hidden Data'!$A$4:$E$17,(IF($B$18="SCH 40",3,IF($B$18="SCH 80",4,5))))^4.8655))*'Hidden Data'!$E$120)))," ")</f>
        <v>#N/A</v>
      </c>
      <c r="S461" s="68" t="e">
        <f>IF($C461&lt;&gt;" ",IF($A$37="",0,(10.4394*((($C461*$D$37/100)^1.852)/(($B$59^1.852)*(VLOOKUP($B$37,'Hidden Data'!$A$4:$E$17,(IF($B$18="SCH 40",3,IF($B$18="SCH 80",4,5))))^4.8655))*'Hidden Data'!$E$121)))," ")</f>
        <v>#N/A</v>
      </c>
      <c r="T461" s="68" t="e">
        <f>IF($C461&lt;&gt;" ",IF($A$38="",0,(10.4394*((($C461*$D$38/100)^1.852)/(($B$59^1.852)*(VLOOKUP($B$38,'Hidden Data'!$A$4:$E$17,(IF($B$18="SCH 40",3,IF($B$18="SCH 80",4,5))))^4.8655))*'Hidden Data'!$E$122)))," ")</f>
        <v>#N/A</v>
      </c>
      <c r="U461" s="67" t="e">
        <f t="shared" si="357"/>
        <v>#N/A</v>
      </c>
      <c r="V461" s="175" t="e">
        <f t="shared" si="358"/>
        <v>#N/A</v>
      </c>
      <c r="W461" s="175" t="e">
        <f t="shared" si="359"/>
        <v>#N/A</v>
      </c>
      <c r="Z461" s="141" t="e">
        <f t="shared" si="360"/>
        <v>#N/A</v>
      </c>
      <c r="AA461" s="141" t="e">
        <f t="shared" si="361"/>
        <v>#N/A</v>
      </c>
      <c r="AB461" s="153" t="e">
        <f t="shared" si="362"/>
        <v>#N/A</v>
      </c>
      <c r="AC461" s="154" t="e">
        <f t="shared" si="363"/>
        <v>#N/A</v>
      </c>
      <c r="AD461" s="164" t="e">
        <f t="shared" si="364"/>
        <v>#N/A</v>
      </c>
      <c r="AE461" s="165" t="e">
        <f t="shared" si="365"/>
        <v>#N/A</v>
      </c>
      <c r="AF461" s="154" t="e">
        <f t="shared" si="366"/>
        <v>#N/A</v>
      </c>
      <c r="AG461" s="154" t="e">
        <f t="shared" si="367"/>
        <v>#N/A</v>
      </c>
      <c r="AH461" s="164" t="e">
        <f t="shared" si="368"/>
        <v>#N/A</v>
      </c>
      <c r="AI461" s="165" t="e">
        <f t="shared" si="369"/>
        <v>#N/A</v>
      </c>
      <c r="AJ461" s="154" t="e">
        <f t="shared" si="370"/>
        <v>#N/A</v>
      </c>
      <c r="AK461" s="154" t="e">
        <f t="shared" si="371"/>
        <v>#N/A</v>
      </c>
      <c r="AL461" s="164" t="e">
        <f t="shared" si="372"/>
        <v>#N/A</v>
      </c>
      <c r="AM461" s="165" t="e">
        <f t="shared" si="373"/>
        <v>#N/A</v>
      </c>
      <c r="AN461" s="154" t="e">
        <f t="shared" si="374"/>
        <v>#N/A</v>
      </c>
      <c r="AO461" s="155" t="e">
        <f t="shared" si="375"/>
        <v>#N/A</v>
      </c>
      <c r="AP461" s="153" t="e">
        <f t="shared" si="376"/>
        <v>#N/A</v>
      </c>
      <c r="AQ461" s="154" t="e">
        <f t="shared" si="377"/>
        <v>#N/A</v>
      </c>
      <c r="AR461" s="164" t="e">
        <f t="shared" si="378"/>
        <v>#N/A</v>
      </c>
      <c r="AS461" s="165" t="e">
        <f t="shared" si="379"/>
        <v>#N/A</v>
      </c>
      <c r="AT461" s="154" t="e">
        <f t="shared" si="380"/>
        <v>#N/A</v>
      </c>
      <c r="AU461" s="154" t="e">
        <f t="shared" si="381"/>
        <v>#N/A</v>
      </c>
      <c r="AV461" s="164" t="e">
        <f t="shared" si="382"/>
        <v>#N/A</v>
      </c>
      <c r="AW461" s="165" t="e">
        <f t="shared" si="383"/>
        <v>#N/A</v>
      </c>
      <c r="AX461" s="154" t="e">
        <f t="shared" si="384"/>
        <v>#N/A</v>
      </c>
      <c r="AY461" s="154" t="e">
        <f t="shared" si="385"/>
        <v>#N/A</v>
      </c>
      <c r="AZ461" s="164" t="e">
        <f t="shared" si="386"/>
        <v>#N/A</v>
      </c>
      <c r="BA461" s="165" t="e">
        <f t="shared" si="387"/>
        <v>#N/A</v>
      </c>
      <c r="BB461" s="154" t="e">
        <f t="shared" si="388"/>
        <v>#N/A</v>
      </c>
      <c r="BC461" s="155" t="e">
        <f t="shared" si="389"/>
        <v>#N/A</v>
      </c>
      <c r="BD461" s="153" t="e">
        <f t="shared" si="390"/>
        <v>#N/A</v>
      </c>
      <c r="BE461" s="154" t="e">
        <f t="shared" si="391"/>
        <v>#N/A</v>
      </c>
      <c r="BF461" s="164" t="e">
        <f t="shared" si="392"/>
        <v>#N/A</v>
      </c>
      <c r="BG461" s="165" t="e">
        <f t="shared" si="393"/>
        <v>#N/A</v>
      </c>
      <c r="BH461" s="154" t="e">
        <f t="shared" si="394"/>
        <v>#N/A</v>
      </c>
      <c r="BI461" s="154" t="e">
        <f t="shared" si="395"/>
        <v>#N/A</v>
      </c>
      <c r="BJ461" s="164" t="e">
        <f t="shared" si="396"/>
        <v>#N/A</v>
      </c>
      <c r="BK461" s="165" t="e">
        <f t="shared" si="397"/>
        <v>#N/A</v>
      </c>
      <c r="BL461" s="154" t="e">
        <f t="shared" si="398"/>
        <v>#N/A</v>
      </c>
      <c r="BM461" s="154" t="e">
        <f t="shared" si="399"/>
        <v>#N/A</v>
      </c>
      <c r="BN461" s="164" t="e">
        <f t="shared" si="400"/>
        <v>#N/A</v>
      </c>
      <c r="BO461" s="165" t="e">
        <f t="shared" si="401"/>
        <v>#N/A</v>
      </c>
      <c r="BP461" s="154" t="e">
        <f t="shared" si="402"/>
        <v>#N/A</v>
      </c>
      <c r="BQ461" s="155" t="e">
        <f t="shared" si="403"/>
        <v>#N/A</v>
      </c>
      <c r="BR461" s="153" t="e">
        <f t="shared" si="404"/>
        <v>#N/A</v>
      </c>
      <c r="BS461" s="154" t="e">
        <f t="shared" si="405"/>
        <v>#N/A</v>
      </c>
      <c r="BT461" s="164" t="e">
        <f t="shared" si="406"/>
        <v>#N/A</v>
      </c>
      <c r="BU461" s="165" t="e">
        <f t="shared" si="407"/>
        <v>#N/A</v>
      </c>
      <c r="BV461" s="154" t="e">
        <f t="shared" si="408"/>
        <v>#N/A</v>
      </c>
      <c r="BW461" s="154" t="e">
        <f t="shared" si="409"/>
        <v>#N/A</v>
      </c>
      <c r="BX461" s="164" t="e">
        <f t="shared" si="410"/>
        <v>#N/A</v>
      </c>
      <c r="BY461" s="165" t="e">
        <f t="shared" si="411"/>
        <v>#N/A</v>
      </c>
      <c r="BZ461" s="154" t="e">
        <f t="shared" si="412"/>
        <v>#N/A</v>
      </c>
      <c r="CA461" s="154" t="e">
        <f t="shared" si="413"/>
        <v>#N/A</v>
      </c>
      <c r="CB461" s="164" t="e">
        <f t="shared" si="414"/>
        <v>#N/A</v>
      </c>
      <c r="CC461" s="165" t="e">
        <f t="shared" si="415"/>
        <v>#N/A</v>
      </c>
      <c r="CD461" s="154" t="e">
        <f t="shared" si="416"/>
        <v>#N/A</v>
      </c>
      <c r="CE461" s="155" t="e">
        <f t="shared" si="417"/>
        <v>#N/A</v>
      </c>
    </row>
    <row r="462" spans="2:83" s="59" customFormat="1" hidden="1" x14ac:dyDescent="0.2">
      <c r="B462" s="59" t="e">
        <f t="shared" si="420"/>
        <v>#N/A</v>
      </c>
      <c r="C462" s="67" t="e">
        <f t="shared" si="418"/>
        <v>#N/A</v>
      </c>
      <c r="D462" s="67"/>
      <c r="E462" s="67" t="e">
        <f>IF(C462&lt;&gt;" ",$B$9, " ")</f>
        <v>#N/A</v>
      </c>
      <c r="F462" s="68" t="e">
        <f>IF(C462&lt;&gt;" ",((10.4394*(($C462^1.852)/(($B$59^1.852)*(VLOOKUP($B$17,'Hidden Data'!$A$4:$E$17,(IF($B$18="SCH 40",3,IF($B$18="SCH 80",4,5))))^4.8655))*$B$16))+IF($B$15&lt;2,0,(10.4394*((($C$19/100*$C462)^1.852)/(($B$59^1.852)*(VLOOKUP($B$20,'Hidden Data'!$A$4:$E$17,(IF($B$21="SCH 40",3,IF($B$21="SCH 80",4,5))))^4.8655))*$B$19)))+IF($B$15&lt;3,0,(10.4394*((($C$22/100*$C462)^1.852)/(($B$59^1.852)*(VLOOKUP($B$23,'Hidden Data'!$A$4:$E$17,(IF($B$24="SCH 40",3,IF($B$24="SCH 80",4,5))))^4.8655))*$B$22)))+K462+L462+M462+P462+Q462+R462+S462+T462)*(1+$B$42/100), " ")</f>
        <v>#N/A</v>
      </c>
      <c r="G462" s="68" t="e">
        <f t="shared" si="419"/>
        <v>#N/A</v>
      </c>
      <c r="H462" s="68"/>
      <c r="I462" s="68" t="e">
        <f t="shared" si="353"/>
        <v>#N/A</v>
      </c>
      <c r="J462" s="68" t="e">
        <f>IF(C462&lt;&gt;" ",IF($B$48="Spider Valve",($C462/448.83*(('Spider Valve Sizing'!$B$10^2*19.64*$B$60*SQRT($B$49))/'Spider Valve Sizing'!$B$25))^2/(2*$B$60^2*(PI()/4*('Spider Valve Sizing'!$B$10/12)^2)^2*32.2),0)," ")</f>
        <v>#N/A</v>
      </c>
      <c r="K462" s="68" t="e">
        <f>IF(C462&lt;&gt;" ",(IF($B$26="No",0,(10.4394*(((1/$B$27*$C462)^1.852)/(($B$59^1.852)*(VLOOKUP($B$29,'Hidden Data'!$A$4:$E$17,(IF($B$30="SCH 40",3,IF($B$30="SCH 80",4,5))))^4.8655))*($B$28/3)))))," ")</f>
        <v>#N/A</v>
      </c>
      <c r="L462" s="67" t="e">
        <f t="shared" si="354"/>
        <v>#N/A</v>
      </c>
      <c r="M462" s="67" t="e">
        <f t="shared" si="355"/>
        <v>#N/A</v>
      </c>
      <c r="N462" s="69">
        <f>IF($B$48="Low Pressure Pipe",(IF($C462&lt;&gt;" ",($B$50*$AC$564)," ")),IF($B$48="Spider Valve",(IF($C462&lt;&gt;" ",(($B$60*(PI()/4*'Spider Valve Sizing'!$B$10^2)/144*SQRT(2*32.2*$B$49))*448.83)/(('Spider Valve Sizing'!$B$10^2*19.64*$B$60*SQRT($B$49))/'Spider Valve Sizing'!$B$25)," ")),IF(AND(OR($B$48="Non-Pressurized",$B$48="force main")=TRUE,$C$49="yes"),$F$49,NA())))</f>
        <v>30</v>
      </c>
      <c r="O462" s="68" t="e">
        <f t="shared" si="356"/>
        <v>#N/A</v>
      </c>
      <c r="P462" s="68" t="e">
        <f>IF($C462&lt;&gt;" ",IF($A$34="",0,(10.4394*((($C462*$D$34/100)^1.852)/(($B$59^1.852)*(VLOOKUP($B$34,'Hidden Data'!$A$4:$E$17,(IF($B$18="SCH 40",3,IF($B$18="SCH 80",4,5))))^4.8655))*'Hidden Data'!$E$118)))," ")</f>
        <v>#N/A</v>
      </c>
      <c r="Q462" s="68" t="e">
        <f>IF($C462&lt;&gt;" ",IF($A$35="",0,(10.4394*((($C462*$D$35/100)^1.852)/(($B$59^1.852)*(VLOOKUP($B$35,'Hidden Data'!$A$4:$E$17,(IF($B$18="SCH 40",3,IF($B$18="SCH 80",4,5))))^4.8655))*'Hidden Data'!$E$119)))," ")</f>
        <v>#N/A</v>
      </c>
      <c r="R462" s="68" t="e">
        <f>IF($C462&lt;&gt;" ",IF($A$36="",0,(10.4394*((($C462*$D$36/100)^1.852)/(($B$59^1.852)*(VLOOKUP($B$36,'Hidden Data'!$A$4:$E$17,(IF($B$18="SCH 40",3,IF($B$18="SCH 80",4,5))))^4.8655))*'Hidden Data'!$E$120)))," ")</f>
        <v>#N/A</v>
      </c>
      <c r="S462" s="68" t="e">
        <f>IF($C462&lt;&gt;" ",IF($A$37="",0,(10.4394*((($C462*$D$37/100)^1.852)/(($B$59^1.852)*(VLOOKUP($B$37,'Hidden Data'!$A$4:$E$17,(IF($B$18="SCH 40",3,IF($B$18="SCH 80",4,5))))^4.8655))*'Hidden Data'!$E$121)))," ")</f>
        <v>#N/A</v>
      </c>
      <c r="T462" s="68" t="e">
        <f>IF($C462&lt;&gt;" ",IF($A$38="",0,(10.4394*((($C462*$D$38/100)^1.852)/(($B$59^1.852)*(VLOOKUP($B$38,'Hidden Data'!$A$4:$E$17,(IF($B$18="SCH 40",3,IF($B$18="SCH 80",4,5))))^4.8655))*'Hidden Data'!$E$122)))," ")</f>
        <v>#N/A</v>
      </c>
      <c r="U462" s="67" t="e">
        <f t="shared" si="357"/>
        <v>#N/A</v>
      </c>
      <c r="V462" s="175" t="e">
        <f t="shared" si="358"/>
        <v>#N/A</v>
      </c>
      <c r="W462" s="175" t="e">
        <f t="shared" si="359"/>
        <v>#N/A</v>
      </c>
      <c r="Z462" s="141" t="e">
        <f t="shared" si="360"/>
        <v>#N/A</v>
      </c>
      <c r="AA462" s="141" t="e">
        <f t="shared" si="361"/>
        <v>#N/A</v>
      </c>
      <c r="AB462" s="153" t="e">
        <f t="shared" si="362"/>
        <v>#N/A</v>
      </c>
      <c r="AC462" s="154" t="e">
        <f t="shared" si="363"/>
        <v>#N/A</v>
      </c>
      <c r="AD462" s="164" t="e">
        <f t="shared" si="364"/>
        <v>#N/A</v>
      </c>
      <c r="AE462" s="165" t="e">
        <f t="shared" si="365"/>
        <v>#N/A</v>
      </c>
      <c r="AF462" s="154" t="e">
        <f t="shared" si="366"/>
        <v>#N/A</v>
      </c>
      <c r="AG462" s="154" t="e">
        <f t="shared" si="367"/>
        <v>#N/A</v>
      </c>
      <c r="AH462" s="164" t="e">
        <f t="shared" si="368"/>
        <v>#N/A</v>
      </c>
      <c r="AI462" s="165" t="e">
        <f t="shared" si="369"/>
        <v>#N/A</v>
      </c>
      <c r="AJ462" s="154" t="e">
        <f t="shared" si="370"/>
        <v>#N/A</v>
      </c>
      <c r="AK462" s="154" t="e">
        <f t="shared" si="371"/>
        <v>#N/A</v>
      </c>
      <c r="AL462" s="164" t="e">
        <f t="shared" si="372"/>
        <v>#N/A</v>
      </c>
      <c r="AM462" s="165" t="e">
        <f t="shared" si="373"/>
        <v>#N/A</v>
      </c>
      <c r="AN462" s="154" t="e">
        <f t="shared" si="374"/>
        <v>#N/A</v>
      </c>
      <c r="AO462" s="155" t="e">
        <f t="shared" si="375"/>
        <v>#N/A</v>
      </c>
      <c r="AP462" s="153" t="e">
        <f t="shared" si="376"/>
        <v>#N/A</v>
      </c>
      <c r="AQ462" s="154" t="e">
        <f t="shared" si="377"/>
        <v>#N/A</v>
      </c>
      <c r="AR462" s="164" t="e">
        <f t="shared" si="378"/>
        <v>#N/A</v>
      </c>
      <c r="AS462" s="165" t="e">
        <f t="shared" si="379"/>
        <v>#N/A</v>
      </c>
      <c r="AT462" s="154" t="e">
        <f t="shared" si="380"/>
        <v>#N/A</v>
      </c>
      <c r="AU462" s="154" t="e">
        <f t="shared" si="381"/>
        <v>#N/A</v>
      </c>
      <c r="AV462" s="164" t="e">
        <f t="shared" si="382"/>
        <v>#N/A</v>
      </c>
      <c r="AW462" s="165" t="e">
        <f t="shared" si="383"/>
        <v>#N/A</v>
      </c>
      <c r="AX462" s="154" t="e">
        <f t="shared" si="384"/>
        <v>#N/A</v>
      </c>
      <c r="AY462" s="154" t="e">
        <f t="shared" si="385"/>
        <v>#N/A</v>
      </c>
      <c r="AZ462" s="164" t="e">
        <f t="shared" si="386"/>
        <v>#N/A</v>
      </c>
      <c r="BA462" s="165" t="e">
        <f t="shared" si="387"/>
        <v>#N/A</v>
      </c>
      <c r="BB462" s="154" t="e">
        <f t="shared" si="388"/>
        <v>#N/A</v>
      </c>
      <c r="BC462" s="155" t="e">
        <f t="shared" si="389"/>
        <v>#N/A</v>
      </c>
      <c r="BD462" s="153" t="e">
        <f t="shared" si="390"/>
        <v>#N/A</v>
      </c>
      <c r="BE462" s="154" t="e">
        <f t="shared" si="391"/>
        <v>#N/A</v>
      </c>
      <c r="BF462" s="164" t="e">
        <f t="shared" si="392"/>
        <v>#N/A</v>
      </c>
      <c r="BG462" s="165" t="e">
        <f t="shared" si="393"/>
        <v>#N/A</v>
      </c>
      <c r="BH462" s="154" t="e">
        <f t="shared" si="394"/>
        <v>#N/A</v>
      </c>
      <c r="BI462" s="154" t="e">
        <f t="shared" si="395"/>
        <v>#N/A</v>
      </c>
      <c r="BJ462" s="164" t="e">
        <f t="shared" si="396"/>
        <v>#N/A</v>
      </c>
      <c r="BK462" s="165" t="e">
        <f t="shared" si="397"/>
        <v>#N/A</v>
      </c>
      <c r="BL462" s="154" t="e">
        <f t="shared" si="398"/>
        <v>#N/A</v>
      </c>
      <c r="BM462" s="154" t="e">
        <f t="shared" si="399"/>
        <v>#N/A</v>
      </c>
      <c r="BN462" s="164" t="e">
        <f t="shared" si="400"/>
        <v>#N/A</v>
      </c>
      <c r="BO462" s="165" t="e">
        <f t="shared" si="401"/>
        <v>#N/A</v>
      </c>
      <c r="BP462" s="154" t="e">
        <f t="shared" si="402"/>
        <v>#N/A</v>
      </c>
      <c r="BQ462" s="155" t="e">
        <f t="shared" si="403"/>
        <v>#N/A</v>
      </c>
      <c r="BR462" s="153" t="e">
        <f t="shared" si="404"/>
        <v>#N/A</v>
      </c>
      <c r="BS462" s="154" t="e">
        <f t="shared" si="405"/>
        <v>#N/A</v>
      </c>
      <c r="BT462" s="164" t="e">
        <f t="shared" si="406"/>
        <v>#N/A</v>
      </c>
      <c r="BU462" s="165" t="e">
        <f t="shared" si="407"/>
        <v>#N/A</v>
      </c>
      <c r="BV462" s="154" t="e">
        <f t="shared" si="408"/>
        <v>#N/A</v>
      </c>
      <c r="BW462" s="154" t="e">
        <f t="shared" si="409"/>
        <v>#N/A</v>
      </c>
      <c r="BX462" s="164" t="e">
        <f t="shared" si="410"/>
        <v>#N/A</v>
      </c>
      <c r="BY462" s="165" t="e">
        <f t="shared" si="411"/>
        <v>#N/A</v>
      </c>
      <c r="BZ462" s="154" t="e">
        <f t="shared" si="412"/>
        <v>#N/A</v>
      </c>
      <c r="CA462" s="154" t="e">
        <f t="shared" si="413"/>
        <v>#N/A</v>
      </c>
      <c r="CB462" s="164" t="e">
        <f t="shared" si="414"/>
        <v>#N/A</v>
      </c>
      <c r="CC462" s="165" t="e">
        <f t="shared" si="415"/>
        <v>#N/A</v>
      </c>
      <c r="CD462" s="154" t="e">
        <f t="shared" si="416"/>
        <v>#N/A</v>
      </c>
      <c r="CE462" s="155" t="e">
        <f t="shared" si="417"/>
        <v>#N/A</v>
      </c>
    </row>
    <row r="463" spans="2:83" s="59" customFormat="1" hidden="1" x14ac:dyDescent="0.2">
      <c r="B463" s="59" t="e">
        <f t="shared" si="420"/>
        <v>#N/A</v>
      </c>
      <c r="C463" s="67" t="e">
        <f t="shared" si="418"/>
        <v>#N/A</v>
      </c>
      <c r="D463" s="67"/>
      <c r="E463" s="67" t="e">
        <f>IF(C463&lt;&gt;" ",$B$9, " ")</f>
        <v>#N/A</v>
      </c>
      <c r="F463" s="68" t="e">
        <f>IF(C463&lt;&gt;" ",((10.4394*(($C463^1.852)/(($B$59^1.852)*(VLOOKUP($B$17,'Hidden Data'!$A$4:$E$17,(IF($B$18="SCH 40",3,IF($B$18="SCH 80",4,5))))^4.8655))*$B$16))+IF($B$15&lt;2,0,(10.4394*((($C$19/100*$C463)^1.852)/(($B$59^1.852)*(VLOOKUP($B$20,'Hidden Data'!$A$4:$E$17,(IF($B$21="SCH 40",3,IF($B$21="SCH 80",4,5))))^4.8655))*$B$19)))+IF($B$15&lt;3,0,(10.4394*((($C$22/100*$C463)^1.852)/(($B$59^1.852)*(VLOOKUP($B$23,'Hidden Data'!$A$4:$E$17,(IF($B$24="SCH 40",3,IF($B$24="SCH 80",4,5))))^4.8655))*$B$22)))+K463+L463+M463+P463+Q463+R463+S463+T463)*(1+$B$42/100), " ")</f>
        <v>#N/A</v>
      </c>
      <c r="G463" s="68" t="e">
        <f t="shared" si="419"/>
        <v>#N/A</v>
      </c>
      <c r="H463" s="68"/>
      <c r="I463" s="68" t="e">
        <f t="shared" si="353"/>
        <v>#N/A</v>
      </c>
      <c r="J463" s="68" t="e">
        <f>IF(C463&lt;&gt;" ",IF($B$48="Spider Valve",($C463/448.83*(('Spider Valve Sizing'!$B$10^2*19.64*$B$60*SQRT($B$49))/'Spider Valve Sizing'!$B$25))^2/(2*$B$60^2*(PI()/4*('Spider Valve Sizing'!$B$10/12)^2)^2*32.2),0)," ")</f>
        <v>#N/A</v>
      </c>
      <c r="K463" s="68" t="e">
        <f>IF(C463&lt;&gt;" ",(IF($B$26="No",0,(10.4394*(((1/$B$27*$C463)^1.852)/(($B$59^1.852)*(VLOOKUP($B$29,'Hidden Data'!$A$4:$E$17,(IF($B$30="SCH 40",3,IF($B$30="SCH 80",4,5))))^4.8655))*($B$28/3)))))," ")</f>
        <v>#N/A</v>
      </c>
      <c r="L463" s="67" t="e">
        <f t="shared" si="354"/>
        <v>#N/A</v>
      </c>
      <c r="M463" s="67" t="e">
        <f t="shared" si="355"/>
        <v>#N/A</v>
      </c>
      <c r="N463" s="69">
        <f>IF($B$48="Low Pressure Pipe",(IF($C463&lt;&gt;" ",($B$50*$AC$564)," ")),IF($B$48="Spider Valve",(IF($C463&lt;&gt;" ",(($B$60*(PI()/4*'Spider Valve Sizing'!$B$10^2)/144*SQRT(2*32.2*$B$49))*448.83)/(('Spider Valve Sizing'!$B$10^2*19.64*$B$60*SQRT($B$49))/'Spider Valve Sizing'!$B$25)," ")),IF(AND(OR($B$48="Non-Pressurized",$B$48="force main")=TRUE,$C$49="yes"),$F$49,NA())))</f>
        <v>30</v>
      </c>
      <c r="O463" s="68" t="e">
        <f t="shared" si="356"/>
        <v>#N/A</v>
      </c>
      <c r="P463" s="68" t="e">
        <f>IF($C463&lt;&gt;" ",IF($A$34="",0,(10.4394*((($C463*$D$34/100)^1.852)/(($B$59^1.852)*(VLOOKUP($B$34,'Hidden Data'!$A$4:$E$17,(IF($B$18="SCH 40",3,IF($B$18="SCH 80",4,5))))^4.8655))*'Hidden Data'!$E$118)))," ")</f>
        <v>#N/A</v>
      </c>
      <c r="Q463" s="68" t="e">
        <f>IF($C463&lt;&gt;" ",IF($A$35="",0,(10.4394*((($C463*$D$35/100)^1.852)/(($B$59^1.852)*(VLOOKUP($B$35,'Hidden Data'!$A$4:$E$17,(IF($B$18="SCH 40",3,IF($B$18="SCH 80",4,5))))^4.8655))*'Hidden Data'!$E$119)))," ")</f>
        <v>#N/A</v>
      </c>
      <c r="R463" s="68" t="e">
        <f>IF($C463&lt;&gt;" ",IF($A$36="",0,(10.4394*((($C463*$D$36/100)^1.852)/(($B$59^1.852)*(VLOOKUP($B$36,'Hidden Data'!$A$4:$E$17,(IF($B$18="SCH 40",3,IF($B$18="SCH 80",4,5))))^4.8655))*'Hidden Data'!$E$120)))," ")</f>
        <v>#N/A</v>
      </c>
      <c r="S463" s="68" t="e">
        <f>IF($C463&lt;&gt;" ",IF($A$37="",0,(10.4394*((($C463*$D$37/100)^1.852)/(($B$59^1.852)*(VLOOKUP($B$37,'Hidden Data'!$A$4:$E$17,(IF($B$18="SCH 40",3,IF($B$18="SCH 80",4,5))))^4.8655))*'Hidden Data'!$E$121)))," ")</f>
        <v>#N/A</v>
      </c>
      <c r="T463" s="68" t="e">
        <f>IF($C463&lt;&gt;" ",IF($A$38="",0,(10.4394*((($C463*$D$38/100)^1.852)/(($B$59^1.852)*(VLOOKUP($B$38,'Hidden Data'!$A$4:$E$17,(IF($B$18="SCH 40",3,IF($B$18="SCH 80",4,5))))^4.8655))*'Hidden Data'!$E$122)))," ")</f>
        <v>#N/A</v>
      </c>
      <c r="U463" s="67" t="e">
        <f t="shared" si="357"/>
        <v>#N/A</v>
      </c>
      <c r="V463" s="175" t="e">
        <f t="shared" si="358"/>
        <v>#N/A</v>
      </c>
      <c r="W463" s="175" t="e">
        <f t="shared" si="359"/>
        <v>#N/A</v>
      </c>
      <c r="Z463" s="141" t="e">
        <f t="shared" si="360"/>
        <v>#N/A</v>
      </c>
      <c r="AA463" s="141" t="e">
        <f t="shared" si="361"/>
        <v>#N/A</v>
      </c>
      <c r="AB463" s="153" t="e">
        <f t="shared" si="362"/>
        <v>#N/A</v>
      </c>
      <c r="AC463" s="154" t="e">
        <f t="shared" si="363"/>
        <v>#N/A</v>
      </c>
      <c r="AD463" s="164" t="e">
        <f t="shared" si="364"/>
        <v>#N/A</v>
      </c>
      <c r="AE463" s="165" t="e">
        <f t="shared" si="365"/>
        <v>#N/A</v>
      </c>
      <c r="AF463" s="154" t="e">
        <f t="shared" si="366"/>
        <v>#N/A</v>
      </c>
      <c r="AG463" s="154" t="e">
        <f t="shared" si="367"/>
        <v>#N/A</v>
      </c>
      <c r="AH463" s="164" t="e">
        <f t="shared" si="368"/>
        <v>#N/A</v>
      </c>
      <c r="AI463" s="165" t="e">
        <f t="shared" si="369"/>
        <v>#N/A</v>
      </c>
      <c r="AJ463" s="154" t="e">
        <f t="shared" si="370"/>
        <v>#N/A</v>
      </c>
      <c r="AK463" s="154" t="e">
        <f t="shared" si="371"/>
        <v>#N/A</v>
      </c>
      <c r="AL463" s="164" t="e">
        <f t="shared" si="372"/>
        <v>#N/A</v>
      </c>
      <c r="AM463" s="165" t="e">
        <f t="shared" si="373"/>
        <v>#N/A</v>
      </c>
      <c r="AN463" s="154" t="e">
        <f t="shared" si="374"/>
        <v>#N/A</v>
      </c>
      <c r="AO463" s="155" t="e">
        <f t="shared" si="375"/>
        <v>#N/A</v>
      </c>
      <c r="AP463" s="153" t="e">
        <f t="shared" si="376"/>
        <v>#N/A</v>
      </c>
      <c r="AQ463" s="154" t="e">
        <f t="shared" si="377"/>
        <v>#N/A</v>
      </c>
      <c r="AR463" s="164" t="e">
        <f t="shared" si="378"/>
        <v>#N/A</v>
      </c>
      <c r="AS463" s="165" t="e">
        <f t="shared" si="379"/>
        <v>#N/A</v>
      </c>
      <c r="AT463" s="154" t="e">
        <f t="shared" si="380"/>
        <v>#N/A</v>
      </c>
      <c r="AU463" s="154" t="e">
        <f t="shared" si="381"/>
        <v>#N/A</v>
      </c>
      <c r="AV463" s="164" t="e">
        <f t="shared" si="382"/>
        <v>#N/A</v>
      </c>
      <c r="AW463" s="165" t="e">
        <f t="shared" si="383"/>
        <v>#N/A</v>
      </c>
      <c r="AX463" s="154" t="e">
        <f t="shared" si="384"/>
        <v>#N/A</v>
      </c>
      <c r="AY463" s="154" t="e">
        <f t="shared" si="385"/>
        <v>#N/A</v>
      </c>
      <c r="AZ463" s="164" t="e">
        <f t="shared" si="386"/>
        <v>#N/A</v>
      </c>
      <c r="BA463" s="165" t="e">
        <f t="shared" si="387"/>
        <v>#N/A</v>
      </c>
      <c r="BB463" s="154" t="e">
        <f t="shared" si="388"/>
        <v>#N/A</v>
      </c>
      <c r="BC463" s="155" t="e">
        <f t="shared" si="389"/>
        <v>#N/A</v>
      </c>
      <c r="BD463" s="153" t="e">
        <f t="shared" si="390"/>
        <v>#N/A</v>
      </c>
      <c r="BE463" s="154" t="e">
        <f t="shared" si="391"/>
        <v>#N/A</v>
      </c>
      <c r="BF463" s="164" t="e">
        <f t="shared" si="392"/>
        <v>#N/A</v>
      </c>
      <c r="BG463" s="165" t="e">
        <f t="shared" si="393"/>
        <v>#N/A</v>
      </c>
      <c r="BH463" s="154" t="e">
        <f t="shared" si="394"/>
        <v>#N/A</v>
      </c>
      <c r="BI463" s="154" t="e">
        <f t="shared" si="395"/>
        <v>#N/A</v>
      </c>
      <c r="BJ463" s="164" t="e">
        <f t="shared" si="396"/>
        <v>#N/A</v>
      </c>
      <c r="BK463" s="165" t="e">
        <f t="shared" si="397"/>
        <v>#N/A</v>
      </c>
      <c r="BL463" s="154" t="e">
        <f t="shared" si="398"/>
        <v>#N/A</v>
      </c>
      <c r="BM463" s="154" t="e">
        <f t="shared" si="399"/>
        <v>#N/A</v>
      </c>
      <c r="BN463" s="164" t="e">
        <f t="shared" si="400"/>
        <v>#N/A</v>
      </c>
      <c r="BO463" s="165" t="e">
        <f t="shared" si="401"/>
        <v>#N/A</v>
      </c>
      <c r="BP463" s="154" t="e">
        <f t="shared" si="402"/>
        <v>#N/A</v>
      </c>
      <c r="BQ463" s="155" t="e">
        <f t="shared" si="403"/>
        <v>#N/A</v>
      </c>
      <c r="BR463" s="153" t="e">
        <f t="shared" si="404"/>
        <v>#N/A</v>
      </c>
      <c r="BS463" s="154" t="e">
        <f t="shared" si="405"/>
        <v>#N/A</v>
      </c>
      <c r="BT463" s="164" t="e">
        <f t="shared" si="406"/>
        <v>#N/A</v>
      </c>
      <c r="BU463" s="165" t="e">
        <f t="shared" si="407"/>
        <v>#N/A</v>
      </c>
      <c r="BV463" s="154" t="e">
        <f t="shared" si="408"/>
        <v>#N/A</v>
      </c>
      <c r="BW463" s="154" t="e">
        <f t="shared" si="409"/>
        <v>#N/A</v>
      </c>
      <c r="BX463" s="164" t="e">
        <f t="shared" si="410"/>
        <v>#N/A</v>
      </c>
      <c r="BY463" s="165" t="e">
        <f t="shared" si="411"/>
        <v>#N/A</v>
      </c>
      <c r="BZ463" s="154" t="e">
        <f t="shared" si="412"/>
        <v>#N/A</v>
      </c>
      <c r="CA463" s="154" t="e">
        <f t="shared" si="413"/>
        <v>#N/A</v>
      </c>
      <c r="CB463" s="164" t="e">
        <f t="shared" si="414"/>
        <v>#N/A</v>
      </c>
      <c r="CC463" s="165" t="e">
        <f t="shared" si="415"/>
        <v>#N/A</v>
      </c>
      <c r="CD463" s="154" t="e">
        <f t="shared" si="416"/>
        <v>#N/A</v>
      </c>
      <c r="CE463" s="155" t="e">
        <f t="shared" si="417"/>
        <v>#N/A</v>
      </c>
    </row>
    <row r="464" spans="2:83" s="59" customFormat="1" hidden="1" x14ac:dyDescent="0.2">
      <c r="B464" s="59" t="e">
        <f t="shared" si="420"/>
        <v>#N/A</v>
      </c>
      <c r="C464" s="67" t="e">
        <f t="shared" si="418"/>
        <v>#N/A</v>
      </c>
      <c r="D464" s="67"/>
      <c r="E464" s="67" t="e">
        <f>IF(C464&lt;&gt;" ",$B$9, " ")</f>
        <v>#N/A</v>
      </c>
      <c r="F464" s="68" t="e">
        <f>IF(C464&lt;&gt;" ",((10.4394*(($C464^1.852)/(($B$59^1.852)*(VLOOKUP($B$17,'Hidden Data'!$A$4:$E$17,(IF($B$18="SCH 40",3,IF($B$18="SCH 80",4,5))))^4.8655))*$B$16))+IF($B$15&lt;2,0,(10.4394*((($C$19/100*$C464)^1.852)/(($B$59^1.852)*(VLOOKUP($B$20,'Hidden Data'!$A$4:$E$17,(IF($B$21="SCH 40",3,IF($B$21="SCH 80",4,5))))^4.8655))*$B$19)))+IF($B$15&lt;3,0,(10.4394*((($C$22/100*$C464)^1.852)/(($B$59^1.852)*(VLOOKUP($B$23,'Hidden Data'!$A$4:$E$17,(IF($B$24="SCH 40",3,IF($B$24="SCH 80",4,5))))^4.8655))*$B$22)))+K464+L464+M464+P464+Q464+R464+S464+T464)*(1+$B$42/100), " ")</f>
        <v>#N/A</v>
      </c>
      <c r="G464" s="68" t="e">
        <f t="shared" si="419"/>
        <v>#N/A</v>
      </c>
      <c r="H464" s="68"/>
      <c r="I464" s="68" t="e">
        <f t="shared" si="353"/>
        <v>#N/A</v>
      </c>
      <c r="J464" s="68" t="e">
        <f>IF(C464&lt;&gt;" ",IF($B$48="Spider Valve",($C464/448.83*(('Spider Valve Sizing'!$B$10^2*19.64*$B$60*SQRT($B$49))/'Spider Valve Sizing'!$B$25))^2/(2*$B$60^2*(PI()/4*('Spider Valve Sizing'!$B$10/12)^2)^2*32.2),0)," ")</f>
        <v>#N/A</v>
      </c>
      <c r="K464" s="68" t="e">
        <f>IF(C464&lt;&gt;" ",(IF($B$26="No",0,(10.4394*(((1/$B$27*$C464)^1.852)/(($B$59^1.852)*(VLOOKUP($B$29,'Hidden Data'!$A$4:$E$17,(IF($B$30="SCH 40",3,IF($B$30="SCH 80",4,5))))^4.8655))*($B$28/3)))))," ")</f>
        <v>#N/A</v>
      </c>
      <c r="L464" s="67" t="e">
        <f t="shared" si="354"/>
        <v>#N/A</v>
      </c>
      <c r="M464" s="67" t="e">
        <f t="shared" si="355"/>
        <v>#N/A</v>
      </c>
      <c r="N464" s="69">
        <f>IF($B$48="Low Pressure Pipe",(IF($C464&lt;&gt;" ",($B$50*$AC$564)," ")),IF($B$48="Spider Valve",(IF($C464&lt;&gt;" ",(($B$60*(PI()/4*'Spider Valve Sizing'!$B$10^2)/144*SQRT(2*32.2*$B$49))*448.83)/(('Spider Valve Sizing'!$B$10^2*19.64*$B$60*SQRT($B$49))/'Spider Valve Sizing'!$B$25)," ")),IF(AND(OR($B$48="Non-Pressurized",$B$48="force main")=TRUE,$C$49="yes"),$F$49,NA())))</f>
        <v>30</v>
      </c>
      <c r="O464" s="68" t="e">
        <f t="shared" si="356"/>
        <v>#N/A</v>
      </c>
      <c r="P464" s="68" t="e">
        <f>IF($C464&lt;&gt;" ",IF($A$34="",0,(10.4394*((($C464*$D$34/100)^1.852)/(($B$59^1.852)*(VLOOKUP($B$34,'Hidden Data'!$A$4:$E$17,(IF($B$18="SCH 40",3,IF($B$18="SCH 80",4,5))))^4.8655))*'Hidden Data'!$E$118)))," ")</f>
        <v>#N/A</v>
      </c>
      <c r="Q464" s="68" t="e">
        <f>IF($C464&lt;&gt;" ",IF($A$35="",0,(10.4394*((($C464*$D$35/100)^1.852)/(($B$59^1.852)*(VLOOKUP($B$35,'Hidden Data'!$A$4:$E$17,(IF($B$18="SCH 40",3,IF($B$18="SCH 80",4,5))))^4.8655))*'Hidden Data'!$E$119)))," ")</f>
        <v>#N/A</v>
      </c>
      <c r="R464" s="68" t="e">
        <f>IF($C464&lt;&gt;" ",IF($A$36="",0,(10.4394*((($C464*$D$36/100)^1.852)/(($B$59^1.852)*(VLOOKUP($B$36,'Hidden Data'!$A$4:$E$17,(IF($B$18="SCH 40",3,IF($B$18="SCH 80",4,5))))^4.8655))*'Hidden Data'!$E$120)))," ")</f>
        <v>#N/A</v>
      </c>
      <c r="S464" s="68" t="e">
        <f>IF($C464&lt;&gt;" ",IF($A$37="",0,(10.4394*((($C464*$D$37/100)^1.852)/(($B$59^1.852)*(VLOOKUP($B$37,'Hidden Data'!$A$4:$E$17,(IF($B$18="SCH 40",3,IF($B$18="SCH 80",4,5))))^4.8655))*'Hidden Data'!$E$121)))," ")</f>
        <v>#N/A</v>
      </c>
      <c r="T464" s="68" t="e">
        <f>IF($C464&lt;&gt;" ",IF($A$38="",0,(10.4394*((($C464*$D$38/100)^1.852)/(($B$59^1.852)*(VLOOKUP($B$38,'Hidden Data'!$A$4:$E$17,(IF($B$18="SCH 40",3,IF($B$18="SCH 80",4,5))))^4.8655))*'Hidden Data'!$E$122)))," ")</f>
        <v>#N/A</v>
      </c>
      <c r="U464" s="67" t="e">
        <f t="shared" si="357"/>
        <v>#N/A</v>
      </c>
      <c r="V464" s="175" t="e">
        <f t="shared" si="358"/>
        <v>#N/A</v>
      </c>
      <c r="W464" s="175" t="e">
        <f t="shared" si="359"/>
        <v>#N/A</v>
      </c>
      <c r="Z464" s="141" t="e">
        <f t="shared" si="360"/>
        <v>#N/A</v>
      </c>
      <c r="AA464" s="141" t="e">
        <f t="shared" si="361"/>
        <v>#N/A</v>
      </c>
      <c r="AB464" s="153" t="e">
        <f t="shared" si="362"/>
        <v>#N/A</v>
      </c>
      <c r="AC464" s="154" t="e">
        <f t="shared" si="363"/>
        <v>#N/A</v>
      </c>
      <c r="AD464" s="164" t="e">
        <f t="shared" si="364"/>
        <v>#N/A</v>
      </c>
      <c r="AE464" s="165" t="e">
        <f t="shared" si="365"/>
        <v>#N/A</v>
      </c>
      <c r="AF464" s="154" t="e">
        <f t="shared" si="366"/>
        <v>#N/A</v>
      </c>
      <c r="AG464" s="154" t="e">
        <f t="shared" si="367"/>
        <v>#N/A</v>
      </c>
      <c r="AH464" s="164" t="e">
        <f t="shared" si="368"/>
        <v>#N/A</v>
      </c>
      <c r="AI464" s="165" t="e">
        <f t="shared" si="369"/>
        <v>#N/A</v>
      </c>
      <c r="AJ464" s="154" t="e">
        <f t="shared" si="370"/>
        <v>#N/A</v>
      </c>
      <c r="AK464" s="154" t="e">
        <f t="shared" si="371"/>
        <v>#N/A</v>
      </c>
      <c r="AL464" s="164" t="e">
        <f t="shared" si="372"/>
        <v>#N/A</v>
      </c>
      <c r="AM464" s="165" t="e">
        <f t="shared" si="373"/>
        <v>#N/A</v>
      </c>
      <c r="AN464" s="154" t="e">
        <f t="shared" si="374"/>
        <v>#N/A</v>
      </c>
      <c r="AO464" s="155" t="e">
        <f t="shared" si="375"/>
        <v>#N/A</v>
      </c>
      <c r="AP464" s="153" t="e">
        <f t="shared" si="376"/>
        <v>#N/A</v>
      </c>
      <c r="AQ464" s="154" t="e">
        <f t="shared" si="377"/>
        <v>#N/A</v>
      </c>
      <c r="AR464" s="164" t="e">
        <f t="shared" si="378"/>
        <v>#N/A</v>
      </c>
      <c r="AS464" s="165" t="e">
        <f t="shared" si="379"/>
        <v>#N/A</v>
      </c>
      <c r="AT464" s="154" t="e">
        <f t="shared" si="380"/>
        <v>#N/A</v>
      </c>
      <c r="AU464" s="154" t="e">
        <f t="shared" si="381"/>
        <v>#N/A</v>
      </c>
      <c r="AV464" s="164" t="e">
        <f t="shared" si="382"/>
        <v>#N/A</v>
      </c>
      <c r="AW464" s="165" t="e">
        <f t="shared" si="383"/>
        <v>#N/A</v>
      </c>
      <c r="AX464" s="154" t="e">
        <f t="shared" si="384"/>
        <v>#N/A</v>
      </c>
      <c r="AY464" s="154" t="e">
        <f t="shared" si="385"/>
        <v>#N/A</v>
      </c>
      <c r="AZ464" s="164" t="e">
        <f t="shared" si="386"/>
        <v>#N/A</v>
      </c>
      <c r="BA464" s="165" t="e">
        <f t="shared" si="387"/>
        <v>#N/A</v>
      </c>
      <c r="BB464" s="154" t="e">
        <f t="shared" si="388"/>
        <v>#N/A</v>
      </c>
      <c r="BC464" s="155" t="e">
        <f t="shared" si="389"/>
        <v>#N/A</v>
      </c>
      <c r="BD464" s="153" t="e">
        <f t="shared" si="390"/>
        <v>#N/A</v>
      </c>
      <c r="BE464" s="154" t="e">
        <f t="shared" si="391"/>
        <v>#N/A</v>
      </c>
      <c r="BF464" s="164" t="e">
        <f t="shared" si="392"/>
        <v>#N/A</v>
      </c>
      <c r="BG464" s="165" t="e">
        <f t="shared" si="393"/>
        <v>#N/A</v>
      </c>
      <c r="BH464" s="154" t="e">
        <f t="shared" si="394"/>
        <v>#N/A</v>
      </c>
      <c r="BI464" s="154" t="e">
        <f t="shared" si="395"/>
        <v>#N/A</v>
      </c>
      <c r="BJ464" s="164" t="e">
        <f t="shared" si="396"/>
        <v>#N/A</v>
      </c>
      <c r="BK464" s="165" t="e">
        <f t="shared" si="397"/>
        <v>#N/A</v>
      </c>
      <c r="BL464" s="154" t="e">
        <f t="shared" si="398"/>
        <v>#N/A</v>
      </c>
      <c r="BM464" s="154" t="e">
        <f t="shared" si="399"/>
        <v>#N/A</v>
      </c>
      <c r="BN464" s="164" t="e">
        <f t="shared" si="400"/>
        <v>#N/A</v>
      </c>
      <c r="BO464" s="165" t="e">
        <f t="shared" si="401"/>
        <v>#N/A</v>
      </c>
      <c r="BP464" s="154" t="e">
        <f t="shared" si="402"/>
        <v>#N/A</v>
      </c>
      <c r="BQ464" s="155" t="e">
        <f t="shared" si="403"/>
        <v>#N/A</v>
      </c>
      <c r="BR464" s="153" t="e">
        <f t="shared" si="404"/>
        <v>#N/A</v>
      </c>
      <c r="BS464" s="154" t="e">
        <f t="shared" si="405"/>
        <v>#N/A</v>
      </c>
      <c r="BT464" s="164" t="e">
        <f t="shared" si="406"/>
        <v>#N/A</v>
      </c>
      <c r="BU464" s="165" t="e">
        <f t="shared" si="407"/>
        <v>#N/A</v>
      </c>
      <c r="BV464" s="154" t="e">
        <f t="shared" si="408"/>
        <v>#N/A</v>
      </c>
      <c r="BW464" s="154" t="e">
        <f t="shared" si="409"/>
        <v>#N/A</v>
      </c>
      <c r="BX464" s="164" t="e">
        <f t="shared" si="410"/>
        <v>#N/A</v>
      </c>
      <c r="BY464" s="165" t="e">
        <f t="shared" si="411"/>
        <v>#N/A</v>
      </c>
      <c r="BZ464" s="154" t="e">
        <f t="shared" si="412"/>
        <v>#N/A</v>
      </c>
      <c r="CA464" s="154" t="e">
        <f t="shared" si="413"/>
        <v>#N/A</v>
      </c>
      <c r="CB464" s="164" t="e">
        <f t="shared" si="414"/>
        <v>#N/A</v>
      </c>
      <c r="CC464" s="165" t="e">
        <f t="shared" si="415"/>
        <v>#N/A</v>
      </c>
      <c r="CD464" s="154" t="e">
        <f t="shared" si="416"/>
        <v>#N/A</v>
      </c>
      <c r="CE464" s="155" t="e">
        <f t="shared" si="417"/>
        <v>#N/A</v>
      </c>
    </row>
    <row r="465" spans="2:83" s="59" customFormat="1" hidden="1" x14ac:dyDescent="0.2">
      <c r="B465" s="59" t="e">
        <f t="shared" si="420"/>
        <v>#N/A</v>
      </c>
      <c r="C465" s="67" t="e">
        <f t="shared" si="418"/>
        <v>#N/A</v>
      </c>
      <c r="D465" s="67"/>
      <c r="E465" s="67" t="e">
        <f>IF(C465&lt;&gt;" ",$B$9, " ")</f>
        <v>#N/A</v>
      </c>
      <c r="F465" s="68" t="e">
        <f>IF(C465&lt;&gt;" ",((10.4394*(($C465^1.852)/(($B$59^1.852)*(VLOOKUP($B$17,'Hidden Data'!$A$4:$E$17,(IF($B$18="SCH 40",3,IF($B$18="SCH 80",4,5))))^4.8655))*$B$16))+IF($B$15&lt;2,0,(10.4394*((($C$19/100*$C465)^1.852)/(($B$59^1.852)*(VLOOKUP($B$20,'Hidden Data'!$A$4:$E$17,(IF($B$21="SCH 40",3,IF($B$21="SCH 80",4,5))))^4.8655))*$B$19)))+IF($B$15&lt;3,0,(10.4394*((($C$22/100*$C465)^1.852)/(($B$59^1.852)*(VLOOKUP($B$23,'Hidden Data'!$A$4:$E$17,(IF($B$24="SCH 40",3,IF($B$24="SCH 80",4,5))))^4.8655))*$B$22)))+K465+L465+M465+P465+Q465+R465+S465+T465)*(1+$B$42/100), " ")</f>
        <v>#N/A</v>
      </c>
      <c r="G465" s="68" t="e">
        <f t="shared" si="419"/>
        <v>#N/A</v>
      </c>
      <c r="H465" s="68"/>
      <c r="I465" s="68" t="e">
        <f t="shared" si="353"/>
        <v>#N/A</v>
      </c>
      <c r="J465" s="68" t="e">
        <f>IF(C465&lt;&gt;" ",IF($B$48="Spider Valve",($C465/448.83*(('Spider Valve Sizing'!$B$10^2*19.64*$B$60*SQRT($B$49))/'Spider Valve Sizing'!$B$25))^2/(2*$B$60^2*(PI()/4*('Spider Valve Sizing'!$B$10/12)^2)^2*32.2),0)," ")</f>
        <v>#N/A</v>
      </c>
      <c r="K465" s="68" t="e">
        <f>IF(C465&lt;&gt;" ",(IF($B$26="No",0,(10.4394*(((1/$B$27*$C465)^1.852)/(($B$59^1.852)*(VLOOKUP($B$29,'Hidden Data'!$A$4:$E$17,(IF($B$30="SCH 40",3,IF($B$30="SCH 80",4,5))))^4.8655))*($B$28/3)))))," ")</f>
        <v>#N/A</v>
      </c>
      <c r="L465" s="67" t="e">
        <f t="shared" si="354"/>
        <v>#N/A</v>
      </c>
      <c r="M465" s="67" t="e">
        <f t="shared" si="355"/>
        <v>#N/A</v>
      </c>
      <c r="N465" s="69">
        <f>IF($B$48="Low Pressure Pipe",(IF($C465&lt;&gt;" ",($B$50*$AC$564)," ")),IF($B$48="Spider Valve",(IF($C465&lt;&gt;" ",(($B$60*(PI()/4*'Spider Valve Sizing'!$B$10^2)/144*SQRT(2*32.2*$B$49))*448.83)/(('Spider Valve Sizing'!$B$10^2*19.64*$B$60*SQRT($B$49))/'Spider Valve Sizing'!$B$25)," ")),IF(AND(OR($B$48="Non-Pressurized",$B$48="force main")=TRUE,$C$49="yes"),$F$49,NA())))</f>
        <v>30</v>
      </c>
      <c r="O465" s="68" t="e">
        <f t="shared" si="356"/>
        <v>#N/A</v>
      </c>
      <c r="P465" s="68" t="e">
        <f>IF($C465&lt;&gt;" ",IF($A$34="",0,(10.4394*((($C465*$D$34/100)^1.852)/(($B$59^1.852)*(VLOOKUP($B$34,'Hidden Data'!$A$4:$E$17,(IF($B$18="SCH 40",3,IF($B$18="SCH 80",4,5))))^4.8655))*'Hidden Data'!$E$118)))," ")</f>
        <v>#N/A</v>
      </c>
      <c r="Q465" s="68" t="e">
        <f>IF($C465&lt;&gt;" ",IF($A$35="",0,(10.4394*((($C465*$D$35/100)^1.852)/(($B$59^1.852)*(VLOOKUP($B$35,'Hidden Data'!$A$4:$E$17,(IF($B$18="SCH 40",3,IF($B$18="SCH 80",4,5))))^4.8655))*'Hidden Data'!$E$119)))," ")</f>
        <v>#N/A</v>
      </c>
      <c r="R465" s="68" t="e">
        <f>IF($C465&lt;&gt;" ",IF($A$36="",0,(10.4394*((($C465*$D$36/100)^1.852)/(($B$59^1.852)*(VLOOKUP($B$36,'Hidden Data'!$A$4:$E$17,(IF($B$18="SCH 40",3,IF($B$18="SCH 80",4,5))))^4.8655))*'Hidden Data'!$E$120)))," ")</f>
        <v>#N/A</v>
      </c>
      <c r="S465" s="68" t="e">
        <f>IF($C465&lt;&gt;" ",IF($A$37="",0,(10.4394*((($C465*$D$37/100)^1.852)/(($B$59^1.852)*(VLOOKUP($B$37,'Hidden Data'!$A$4:$E$17,(IF($B$18="SCH 40",3,IF($B$18="SCH 80",4,5))))^4.8655))*'Hidden Data'!$E$121)))," ")</f>
        <v>#N/A</v>
      </c>
      <c r="T465" s="68" t="e">
        <f>IF($C465&lt;&gt;" ",IF($A$38="",0,(10.4394*((($C465*$D$38/100)^1.852)/(($B$59^1.852)*(VLOOKUP($B$38,'Hidden Data'!$A$4:$E$17,(IF($B$18="SCH 40",3,IF($B$18="SCH 80",4,5))))^4.8655))*'Hidden Data'!$E$122)))," ")</f>
        <v>#N/A</v>
      </c>
      <c r="U465" s="67" t="e">
        <f t="shared" si="357"/>
        <v>#N/A</v>
      </c>
      <c r="V465" s="175" t="e">
        <f t="shared" si="358"/>
        <v>#N/A</v>
      </c>
      <c r="W465" s="175" t="e">
        <f t="shared" si="359"/>
        <v>#N/A</v>
      </c>
      <c r="Z465" s="141" t="e">
        <f t="shared" si="360"/>
        <v>#N/A</v>
      </c>
      <c r="AA465" s="141" t="e">
        <f t="shared" si="361"/>
        <v>#N/A</v>
      </c>
      <c r="AB465" s="153" t="e">
        <f t="shared" si="362"/>
        <v>#N/A</v>
      </c>
      <c r="AC465" s="154" t="e">
        <f t="shared" si="363"/>
        <v>#N/A</v>
      </c>
      <c r="AD465" s="164" t="e">
        <f t="shared" si="364"/>
        <v>#N/A</v>
      </c>
      <c r="AE465" s="165" t="e">
        <f t="shared" si="365"/>
        <v>#N/A</v>
      </c>
      <c r="AF465" s="154" t="e">
        <f t="shared" si="366"/>
        <v>#N/A</v>
      </c>
      <c r="AG465" s="154" t="e">
        <f t="shared" si="367"/>
        <v>#N/A</v>
      </c>
      <c r="AH465" s="164" t="e">
        <f t="shared" si="368"/>
        <v>#N/A</v>
      </c>
      <c r="AI465" s="165" t="e">
        <f t="shared" si="369"/>
        <v>#N/A</v>
      </c>
      <c r="AJ465" s="154" t="e">
        <f t="shared" si="370"/>
        <v>#N/A</v>
      </c>
      <c r="AK465" s="154" t="e">
        <f t="shared" si="371"/>
        <v>#N/A</v>
      </c>
      <c r="AL465" s="164" t="e">
        <f t="shared" si="372"/>
        <v>#N/A</v>
      </c>
      <c r="AM465" s="165" t="e">
        <f t="shared" si="373"/>
        <v>#N/A</v>
      </c>
      <c r="AN465" s="154" t="e">
        <f t="shared" si="374"/>
        <v>#N/A</v>
      </c>
      <c r="AO465" s="155" t="e">
        <f t="shared" si="375"/>
        <v>#N/A</v>
      </c>
      <c r="AP465" s="153" t="e">
        <f t="shared" si="376"/>
        <v>#N/A</v>
      </c>
      <c r="AQ465" s="154" t="e">
        <f t="shared" si="377"/>
        <v>#N/A</v>
      </c>
      <c r="AR465" s="164" t="e">
        <f t="shared" si="378"/>
        <v>#N/A</v>
      </c>
      <c r="AS465" s="165" t="e">
        <f t="shared" si="379"/>
        <v>#N/A</v>
      </c>
      <c r="AT465" s="154" t="e">
        <f t="shared" si="380"/>
        <v>#N/A</v>
      </c>
      <c r="AU465" s="154" t="e">
        <f t="shared" si="381"/>
        <v>#N/A</v>
      </c>
      <c r="AV465" s="164" t="e">
        <f t="shared" si="382"/>
        <v>#N/A</v>
      </c>
      <c r="AW465" s="165" t="e">
        <f t="shared" si="383"/>
        <v>#N/A</v>
      </c>
      <c r="AX465" s="154" t="e">
        <f t="shared" si="384"/>
        <v>#N/A</v>
      </c>
      <c r="AY465" s="154" t="e">
        <f t="shared" si="385"/>
        <v>#N/A</v>
      </c>
      <c r="AZ465" s="164" t="e">
        <f t="shared" si="386"/>
        <v>#N/A</v>
      </c>
      <c r="BA465" s="165" t="e">
        <f t="shared" si="387"/>
        <v>#N/A</v>
      </c>
      <c r="BB465" s="154" t="e">
        <f t="shared" si="388"/>
        <v>#N/A</v>
      </c>
      <c r="BC465" s="155" t="e">
        <f t="shared" si="389"/>
        <v>#N/A</v>
      </c>
      <c r="BD465" s="153" t="e">
        <f t="shared" si="390"/>
        <v>#N/A</v>
      </c>
      <c r="BE465" s="154" t="e">
        <f t="shared" si="391"/>
        <v>#N/A</v>
      </c>
      <c r="BF465" s="164" t="e">
        <f t="shared" si="392"/>
        <v>#N/A</v>
      </c>
      <c r="BG465" s="165" t="e">
        <f t="shared" si="393"/>
        <v>#N/A</v>
      </c>
      <c r="BH465" s="154" t="e">
        <f t="shared" si="394"/>
        <v>#N/A</v>
      </c>
      <c r="BI465" s="154" t="e">
        <f t="shared" si="395"/>
        <v>#N/A</v>
      </c>
      <c r="BJ465" s="164" t="e">
        <f t="shared" si="396"/>
        <v>#N/A</v>
      </c>
      <c r="BK465" s="165" t="e">
        <f t="shared" si="397"/>
        <v>#N/A</v>
      </c>
      <c r="BL465" s="154" t="e">
        <f t="shared" si="398"/>
        <v>#N/A</v>
      </c>
      <c r="BM465" s="154" t="e">
        <f t="shared" si="399"/>
        <v>#N/A</v>
      </c>
      <c r="BN465" s="164" t="e">
        <f t="shared" si="400"/>
        <v>#N/A</v>
      </c>
      <c r="BO465" s="165" t="e">
        <f t="shared" si="401"/>
        <v>#N/A</v>
      </c>
      <c r="BP465" s="154" t="e">
        <f t="shared" si="402"/>
        <v>#N/A</v>
      </c>
      <c r="BQ465" s="155" t="e">
        <f t="shared" si="403"/>
        <v>#N/A</v>
      </c>
      <c r="BR465" s="153" t="e">
        <f t="shared" si="404"/>
        <v>#N/A</v>
      </c>
      <c r="BS465" s="154" t="e">
        <f t="shared" si="405"/>
        <v>#N/A</v>
      </c>
      <c r="BT465" s="164" t="e">
        <f t="shared" si="406"/>
        <v>#N/A</v>
      </c>
      <c r="BU465" s="165" t="e">
        <f t="shared" si="407"/>
        <v>#N/A</v>
      </c>
      <c r="BV465" s="154" t="e">
        <f t="shared" si="408"/>
        <v>#N/A</v>
      </c>
      <c r="BW465" s="154" t="e">
        <f t="shared" si="409"/>
        <v>#N/A</v>
      </c>
      <c r="BX465" s="164" t="e">
        <f t="shared" si="410"/>
        <v>#N/A</v>
      </c>
      <c r="BY465" s="165" t="e">
        <f t="shared" si="411"/>
        <v>#N/A</v>
      </c>
      <c r="BZ465" s="154" t="e">
        <f t="shared" si="412"/>
        <v>#N/A</v>
      </c>
      <c r="CA465" s="154" t="e">
        <f t="shared" si="413"/>
        <v>#N/A</v>
      </c>
      <c r="CB465" s="164" t="e">
        <f t="shared" si="414"/>
        <v>#N/A</v>
      </c>
      <c r="CC465" s="165" t="e">
        <f t="shared" si="415"/>
        <v>#N/A</v>
      </c>
      <c r="CD465" s="154" t="e">
        <f t="shared" si="416"/>
        <v>#N/A</v>
      </c>
      <c r="CE465" s="155" t="e">
        <f t="shared" si="417"/>
        <v>#N/A</v>
      </c>
    </row>
    <row r="466" spans="2:83" s="59" customFormat="1" hidden="1" x14ac:dyDescent="0.2">
      <c r="B466" s="59" t="e">
        <f t="shared" si="420"/>
        <v>#N/A</v>
      </c>
      <c r="C466" s="67" t="e">
        <f t="shared" si="418"/>
        <v>#N/A</v>
      </c>
      <c r="D466" s="67"/>
      <c r="E466" s="67" t="e">
        <f>IF(C466&lt;&gt;" ",$B$9, " ")</f>
        <v>#N/A</v>
      </c>
      <c r="F466" s="68" t="e">
        <f>IF(C466&lt;&gt;" ",((10.4394*(($C466^1.852)/(($B$59^1.852)*(VLOOKUP($B$17,'Hidden Data'!$A$4:$E$17,(IF($B$18="SCH 40",3,IF($B$18="SCH 80",4,5))))^4.8655))*$B$16))+IF($B$15&lt;2,0,(10.4394*((($C$19/100*$C466)^1.852)/(($B$59^1.852)*(VLOOKUP($B$20,'Hidden Data'!$A$4:$E$17,(IF($B$21="SCH 40",3,IF($B$21="SCH 80",4,5))))^4.8655))*$B$19)))+IF($B$15&lt;3,0,(10.4394*((($C$22/100*$C466)^1.852)/(($B$59^1.852)*(VLOOKUP($B$23,'Hidden Data'!$A$4:$E$17,(IF($B$24="SCH 40",3,IF($B$24="SCH 80",4,5))))^4.8655))*$B$22)))+K466+L466+M466+P466+Q466+R466+S466+T466)*(1+$B$42/100), " ")</f>
        <v>#N/A</v>
      </c>
      <c r="G466" s="68" t="e">
        <f t="shared" si="419"/>
        <v>#N/A</v>
      </c>
      <c r="H466" s="68"/>
      <c r="I466" s="68" t="e">
        <f t="shared" si="353"/>
        <v>#N/A</v>
      </c>
      <c r="J466" s="68" t="e">
        <f>IF(C466&lt;&gt;" ",IF($B$48="Spider Valve",($C466/448.83*(('Spider Valve Sizing'!$B$10^2*19.64*$B$60*SQRT($B$49))/'Spider Valve Sizing'!$B$25))^2/(2*$B$60^2*(PI()/4*('Spider Valve Sizing'!$B$10/12)^2)^2*32.2),0)," ")</f>
        <v>#N/A</v>
      </c>
      <c r="K466" s="68" t="e">
        <f>IF(C466&lt;&gt;" ",(IF($B$26="No",0,(10.4394*(((1/$B$27*$C466)^1.852)/(($B$59^1.852)*(VLOOKUP($B$29,'Hidden Data'!$A$4:$E$17,(IF($B$30="SCH 40",3,IF($B$30="SCH 80",4,5))))^4.8655))*($B$28/3)))))," ")</f>
        <v>#N/A</v>
      </c>
      <c r="L466" s="67" t="e">
        <f t="shared" si="354"/>
        <v>#N/A</v>
      </c>
      <c r="M466" s="67" t="e">
        <f t="shared" si="355"/>
        <v>#N/A</v>
      </c>
      <c r="N466" s="69">
        <f>IF($B$48="Low Pressure Pipe",(IF($C466&lt;&gt;" ",($B$50*$AC$564)," ")),IF($B$48="Spider Valve",(IF($C466&lt;&gt;" ",(($B$60*(PI()/4*'Spider Valve Sizing'!$B$10^2)/144*SQRT(2*32.2*$B$49))*448.83)/(('Spider Valve Sizing'!$B$10^2*19.64*$B$60*SQRT($B$49))/'Spider Valve Sizing'!$B$25)," ")),IF(AND(OR($B$48="Non-Pressurized",$B$48="force main")=TRUE,$C$49="yes"),$F$49,NA())))</f>
        <v>30</v>
      </c>
      <c r="O466" s="68" t="e">
        <f t="shared" si="356"/>
        <v>#N/A</v>
      </c>
      <c r="P466" s="68" t="e">
        <f>IF($C466&lt;&gt;" ",IF($A$34="",0,(10.4394*((($C466*$D$34/100)^1.852)/(($B$59^1.852)*(VLOOKUP($B$34,'Hidden Data'!$A$4:$E$17,(IF($B$18="SCH 40",3,IF($B$18="SCH 80",4,5))))^4.8655))*'Hidden Data'!$E$118)))," ")</f>
        <v>#N/A</v>
      </c>
      <c r="Q466" s="68" t="e">
        <f>IF($C466&lt;&gt;" ",IF($A$35="",0,(10.4394*((($C466*$D$35/100)^1.852)/(($B$59^1.852)*(VLOOKUP($B$35,'Hidden Data'!$A$4:$E$17,(IF($B$18="SCH 40",3,IF($B$18="SCH 80",4,5))))^4.8655))*'Hidden Data'!$E$119)))," ")</f>
        <v>#N/A</v>
      </c>
      <c r="R466" s="68" t="e">
        <f>IF($C466&lt;&gt;" ",IF($A$36="",0,(10.4394*((($C466*$D$36/100)^1.852)/(($B$59^1.852)*(VLOOKUP($B$36,'Hidden Data'!$A$4:$E$17,(IF($B$18="SCH 40",3,IF($B$18="SCH 80",4,5))))^4.8655))*'Hidden Data'!$E$120)))," ")</f>
        <v>#N/A</v>
      </c>
      <c r="S466" s="68" t="e">
        <f>IF($C466&lt;&gt;" ",IF($A$37="",0,(10.4394*((($C466*$D$37/100)^1.852)/(($B$59^1.852)*(VLOOKUP($B$37,'Hidden Data'!$A$4:$E$17,(IF($B$18="SCH 40",3,IF($B$18="SCH 80",4,5))))^4.8655))*'Hidden Data'!$E$121)))," ")</f>
        <v>#N/A</v>
      </c>
      <c r="T466" s="68" t="e">
        <f>IF($C466&lt;&gt;" ",IF($A$38="",0,(10.4394*((($C466*$D$38/100)^1.852)/(($B$59^1.852)*(VLOOKUP($B$38,'Hidden Data'!$A$4:$E$17,(IF($B$18="SCH 40",3,IF($B$18="SCH 80",4,5))))^4.8655))*'Hidden Data'!$E$122)))," ")</f>
        <v>#N/A</v>
      </c>
      <c r="U466" s="67" t="e">
        <f t="shared" si="357"/>
        <v>#N/A</v>
      </c>
      <c r="V466" s="175" t="e">
        <f t="shared" si="358"/>
        <v>#N/A</v>
      </c>
      <c r="W466" s="175" t="e">
        <f t="shared" si="359"/>
        <v>#N/A</v>
      </c>
      <c r="Z466" s="141" t="e">
        <f t="shared" si="360"/>
        <v>#N/A</v>
      </c>
      <c r="AA466" s="141" t="e">
        <f t="shared" si="361"/>
        <v>#N/A</v>
      </c>
      <c r="AB466" s="153" t="e">
        <f t="shared" si="362"/>
        <v>#N/A</v>
      </c>
      <c r="AC466" s="154" t="e">
        <f t="shared" si="363"/>
        <v>#N/A</v>
      </c>
      <c r="AD466" s="164" t="e">
        <f t="shared" si="364"/>
        <v>#N/A</v>
      </c>
      <c r="AE466" s="165" t="e">
        <f t="shared" si="365"/>
        <v>#N/A</v>
      </c>
      <c r="AF466" s="154" t="e">
        <f t="shared" si="366"/>
        <v>#N/A</v>
      </c>
      <c r="AG466" s="154" t="e">
        <f t="shared" si="367"/>
        <v>#N/A</v>
      </c>
      <c r="AH466" s="164" t="e">
        <f t="shared" si="368"/>
        <v>#N/A</v>
      </c>
      <c r="AI466" s="165" t="e">
        <f t="shared" si="369"/>
        <v>#N/A</v>
      </c>
      <c r="AJ466" s="154" t="e">
        <f t="shared" si="370"/>
        <v>#N/A</v>
      </c>
      <c r="AK466" s="154" t="e">
        <f t="shared" si="371"/>
        <v>#N/A</v>
      </c>
      <c r="AL466" s="164" t="e">
        <f t="shared" si="372"/>
        <v>#N/A</v>
      </c>
      <c r="AM466" s="165" t="e">
        <f t="shared" si="373"/>
        <v>#N/A</v>
      </c>
      <c r="AN466" s="154" t="e">
        <f t="shared" si="374"/>
        <v>#N/A</v>
      </c>
      <c r="AO466" s="155" t="e">
        <f t="shared" si="375"/>
        <v>#N/A</v>
      </c>
      <c r="AP466" s="153" t="e">
        <f t="shared" si="376"/>
        <v>#N/A</v>
      </c>
      <c r="AQ466" s="154" t="e">
        <f t="shared" si="377"/>
        <v>#N/A</v>
      </c>
      <c r="AR466" s="164" t="e">
        <f t="shared" si="378"/>
        <v>#N/A</v>
      </c>
      <c r="AS466" s="165" t="e">
        <f t="shared" si="379"/>
        <v>#N/A</v>
      </c>
      <c r="AT466" s="154" t="e">
        <f t="shared" si="380"/>
        <v>#N/A</v>
      </c>
      <c r="AU466" s="154" t="e">
        <f t="shared" si="381"/>
        <v>#N/A</v>
      </c>
      <c r="AV466" s="164" t="e">
        <f t="shared" si="382"/>
        <v>#N/A</v>
      </c>
      <c r="AW466" s="165" t="e">
        <f t="shared" si="383"/>
        <v>#N/A</v>
      </c>
      <c r="AX466" s="154" t="e">
        <f t="shared" si="384"/>
        <v>#N/A</v>
      </c>
      <c r="AY466" s="154" t="e">
        <f t="shared" si="385"/>
        <v>#N/A</v>
      </c>
      <c r="AZ466" s="164" t="e">
        <f t="shared" si="386"/>
        <v>#N/A</v>
      </c>
      <c r="BA466" s="165" t="e">
        <f t="shared" si="387"/>
        <v>#N/A</v>
      </c>
      <c r="BB466" s="154" t="e">
        <f t="shared" si="388"/>
        <v>#N/A</v>
      </c>
      <c r="BC466" s="155" t="e">
        <f t="shared" si="389"/>
        <v>#N/A</v>
      </c>
      <c r="BD466" s="153" t="e">
        <f t="shared" si="390"/>
        <v>#N/A</v>
      </c>
      <c r="BE466" s="154" t="e">
        <f t="shared" si="391"/>
        <v>#N/A</v>
      </c>
      <c r="BF466" s="164" t="e">
        <f t="shared" si="392"/>
        <v>#N/A</v>
      </c>
      <c r="BG466" s="165" t="e">
        <f t="shared" si="393"/>
        <v>#N/A</v>
      </c>
      <c r="BH466" s="154" t="e">
        <f t="shared" si="394"/>
        <v>#N/A</v>
      </c>
      <c r="BI466" s="154" t="e">
        <f t="shared" si="395"/>
        <v>#N/A</v>
      </c>
      <c r="BJ466" s="164" t="e">
        <f t="shared" si="396"/>
        <v>#N/A</v>
      </c>
      <c r="BK466" s="165" t="e">
        <f t="shared" si="397"/>
        <v>#N/A</v>
      </c>
      <c r="BL466" s="154" t="e">
        <f t="shared" si="398"/>
        <v>#N/A</v>
      </c>
      <c r="BM466" s="154" t="e">
        <f t="shared" si="399"/>
        <v>#N/A</v>
      </c>
      <c r="BN466" s="164" t="e">
        <f t="shared" si="400"/>
        <v>#N/A</v>
      </c>
      <c r="BO466" s="165" t="e">
        <f t="shared" si="401"/>
        <v>#N/A</v>
      </c>
      <c r="BP466" s="154" t="e">
        <f t="shared" si="402"/>
        <v>#N/A</v>
      </c>
      <c r="BQ466" s="155" t="e">
        <f t="shared" si="403"/>
        <v>#N/A</v>
      </c>
      <c r="BR466" s="153" t="e">
        <f t="shared" si="404"/>
        <v>#N/A</v>
      </c>
      <c r="BS466" s="154" t="e">
        <f t="shared" si="405"/>
        <v>#N/A</v>
      </c>
      <c r="BT466" s="164" t="e">
        <f t="shared" si="406"/>
        <v>#N/A</v>
      </c>
      <c r="BU466" s="165" t="e">
        <f t="shared" si="407"/>
        <v>#N/A</v>
      </c>
      <c r="BV466" s="154" t="e">
        <f t="shared" si="408"/>
        <v>#N/A</v>
      </c>
      <c r="BW466" s="154" t="e">
        <f t="shared" si="409"/>
        <v>#N/A</v>
      </c>
      <c r="BX466" s="164" t="e">
        <f t="shared" si="410"/>
        <v>#N/A</v>
      </c>
      <c r="BY466" s="165" t="e">
        <f t="shared" si="411"/>
        <v>#N/A</v>
      </c>
      <c r="BZ466" s="154" t="e">
        <f t="shared" si="412"/>
        <v>#N/A</v>
      </c>
      <c r="CA466" s="154" t="e">
        <f t="shared" si="413"/>
        <v>#N/A</v>
      </c>
      <c r="CB466" s="164" t="e">
        <f t="shared" si="414"/>
        <v>#N/A</v>
      </c>
      <c r="CC466" s="165" t="e">
        <f t="shared" si="415"/>
        <v>#N/A</v>
      </c>
      <c r="CD466" s="154" t="e">
        <f t="shared" si="416"/>
        <v>#N/A</v>
      </c>
      <c r="CE466" s="155" t="e">
        <f t="shared" si="417"/>
        <v>#N/A</v>
      </c>
    </row>
    <row r="467" spans="2:83" s="59" customFormat="1" hidden="1" x14ac:dyDescent="0.2">
      <c r="B467" s="59" t="e">
        <f t="shared" si="420"/>
        <v>#N/A</v>
      </c>
      <c r="C467" s="67" t="e">
        <f t="shared" si="418"/>
        <v>#N/A</v>
      </c>
      <c r="D467" s="67"/>
      <c r="E467" s="67" t="e">
        <f>IF(C467&lt;&gt;" ",$B$9, " ")</f>
        <v>#N/A</v>
      </c>
      <c r="F467" s="68" t="e">
        <f>IF(C467&lt;&gt;" ",((10.4394*(($C467^1.852)/(($B$59^1.852)*(VLOOKUP($B$17,'Hidden Data'!$A$4:$E$17,(IF($B$18="SCH 40",3,IF($B$18="SCH 80",4,5))))^4.8655))*$B$16))+IF($B$15&lt;2,0,(10.4394*((($C$19/100*$C467)^1.852)/(($B$59^1.852)*(VLOOKUP($B$20,'Hidden Data'!$A$4:$E$17,(IF($B$21="SCH 40",3,IF($B$21="SCH 80",4,5))))^4.8655))*$B$19)))+IF($B$15&lt;3,0,(10.4394*((($C$22/100*$C467)^1.852)/(($B$59^1.852)*(VLOOKUP($B$23,'Hidden Data'!$A$4:$E$17,(IF($B$24="SCH 40",3,IF($B$24="SCH 80",4,5))))^4.8655))*$B$22)))+K467+L467+M467+P467+Q467+R467+S467+T467)*(1+$B$42/100), " ")</f>
        <v>#N/A</v>
      </c>
      <c r="G467" s="68" t="e">
        <f t="shared" si="419"/>
        <v>#N/A</v>
      </c>
      <c r="H467" s="68"/>
      <c r="I467" s="68" t="e">
        <f t="shared" si="353"/>
        <v>#N/A</v>
      </c>
      <c r="J467" s="68" t="e">
        <f>IF(C467&lt;&gt;" ",IF($B$48="Spider Valve",($C467/448.83*(('Spider Valve Sizing'!$B$10^2*19.64*$B$60*SQRT($B$49))/'Spider Valve Sizing'!$B$25))^2/(2*$B$60^2*(PI()/4*('Spider Valve Sizing'!$B$10/12)^2)^2*32.2),0)," ")</f>
        <v>#N/A</v>
      </c>
      <c r="K467" s="68" t="e">
        <f>IF(C467&lt;&gt;" ",(IF($B$26="No",0,(10.4394*(((1/$B$27*$C467)^1.852)/(($B$59^1.852)*(VLOOKUP($B$29,'Hidden Data'!$A$4:$E$17,(IF($B$30="SCH 40",3,IF($B$30="SCH 80",4,5))))^4.8655))*($B$28/3)))))," ")</f>
        <v>#N/A</v>
      </c>
      <c r="L467" s="67" t="e">
        <f t="shared" si="354"/>
        <v>#N/A</v>
      </c>
      <c r="M467" s="67" t="e">
        <f t="shared" si="355"/>
        <v>#N/A</v>
      </c>
      <c r="N467" s="69">
        <f>IF($B$48="Low Pressure Pipe",(IF($C467&lt;&gt;" ",($B$50*$AC$564)," ")),IF($B$48="Spider Valve",(IF($C467&lt;&gt;" ",(($B$60*(PI()/4*'Spider Valve Sizing'!$B$10^2)/144*SQRT(2*32.2*$B$49))*448.83)/(('Spider Valve Sizing'!$B$10^2*19.64*$B$60*SQRT($B$49))/'Spider Valve Sizing'!$B$25)," ")),IF(AND(OR($B$48="Non-Pressurized",$B$48="force main")=TRUE,$C$49="yes"),$F$49,NA())))</f>
        <v>30</v>
      </c>
      <c r="O467" s="68" t="e">
        <f t="shared" si="356"/>
        <v>#N/A</v>
      </c>
      <c r="P467" s="68" t="e">
        <f>IF($C467&lt;&gt;" ",IF($A$34="",0,(10.4394*((($C467*$D$34/100)^1.852)/(($B$59^1.852)*(VLOOKUP($B$34,'Hidden Data'!$A$4:$E$17,(IF($B$18="SCH 40",3,IF($B$18="SCH 80",4,5))))^4.8655))*'Hidden Data'!$E$118)))," ")</f>
        <v>#N/A</v>
      </c>
      <c r="Q467" s="68" t="e">
        <f>IF($C467&lt;&gt;" ",IF($A$35="",0,(10.4394*((($C467*$D$35/100)^1.852)/(($B$59^1.852)*(VLOOKUP($B$35,'Hidden Data'!$A$4:$E$17,(IF($B$18="SCH 40",3,IF($B$18="SCH 80",4,5))))^4.8655))*'Hidden Data'!$E$119)))," ")</f>
        <v>#N/A</v>
      </c>
      <c r="R467" s="68" t="e">
        <f>IF($C467&lt;&gt;" ",IF($A$36="",0,(10.4394*((($C467*$D$36/100)^1.852)/(($B$59^1.852)*(VLOOKUP($B$36,'Hidden Data'!$A$4:$E$17,(IF($B$18="SCH 40",3,IF($B$18="SCH 80",4,5))))^4.8655))*'Hidden Data'!$E$120)))," ")</f>
        <v>#N/A</v>
      </c>
      <c r="S467" s="68" t="e">
        <f>IF($C467&lt;&gt;" ",IF($A$37="",0,(10.4394*((($C467*$D$37/100)^1.852)/(($B$59^1.852)*(VLOOKUP($B$37,'Hidden Data'!$A$4:$E$17,(IF($B$18="SCH 40",3,IF($B$18="SCH 80",4,5))))^4.8655))*'Hidden Data'!$E$121)))," ")</f>
        <v>#N/A</v>
      </c>
      <c r="T467" s="68" t="e">
        <f>IF($C467&lt;&gt;" ",IF($A$38="",0,(10.4394*((($C467*$D$38/100)^1.852)/(($B$59^1.852)*(VLOOKUP($B$38,'Hidden Data'!$A$4:$E$17,(IF($B$18="SCH 40",3,IF($B$18="SCH 80",4,5))))^4.8655))*'Hidden Data'!$E$122)))," ")</f>
        <v>#N/A</v>
      </c>
      <c r="U467" s="67" t="e">
        <f t="shared" si="357"/>
        <v>#N/A</v>
      </c>
      <c r="V467" s="175" t="e">
        <f t="shared" si="358"/>
        <v>#N/A</v>
      </c>
      <c r="W467" s="175" t="e">
        <f t="shared" si="359"/>
        <v>#N/A</v>
      </c>
      <c r="Z467" s="141" t="e">
        <f t="shared" si="360"/>
        <v>#N/A</v>
      </c>
      <c r="AA467" s="141" t="e">
        <f t="shared" si="361"/>
        <v>#N/A</v>
      </c>
      <c r="AB467" s="153" t="e">
        <f t="shared" si="362"/>
        <v>#N/A</v>
      </c>
      <c r="AC467" s="154" t="e">
        <f t="shared" si="363"/>
        <v>#N/A</v>
      </c>
      <c r="AD467" s="164" t="e">
        <f t="shared" si="364"/>
        <v>#N/A</v>
      </c>
      <c r="AE467" s="165" t="e">
        <f t="shared" si="365"/>
        <v>#N/A</v>
      </c>
      <c r="AF467" s="154" t="e">
        <f t="shared" si="366"/>
        <v>#N/A</v>
      </c>
      <c r="AG467" s="154" t="e">
        <f t="shared" si="367"/>
        <v>#N/A</v>
      </c>
      <c r="AH467" s="164" t="e">
        <f t="shared" si="368"/>
        <v>#N/A</v>
      </c>
      <c r="AI467" s="165" t="e">
        <f t="shared" si="369"/>
        <v>#N/A</v>
      </c>
      <c r="AJ467" s="154" t="e">
        <f t="shared" si="370"/>
        <v>#N/A</v>
      </c>
      <c r="AK467" s="154" t="e">
        <f t="shared" si="371"/>
        <v>#N/A</v>
      </c>
      <c r="AL467" s="164" t="e">
        <f t="shared" si="372"/>
        <v>#N/A</v>
      </c>
      <c r="AM467" s="165" t="e">
        <f t="shared" si="373"/>
        <v>#N/A</v>
      </c>
      <c r="AN467" s="154" t="e">
        <f t="shared" si="374"/>
        <v>#N/A</v>
      </c>
      <c r="AO467" s="155" t="e">
        <f t="shared" si="375"/>
        <v>#N/A</v>
      </c>
      <c r="AP467" s="153" t="e">
        <f t="shared" si="376"/>
        <v>#N/A</v>
      </c>
      <c r="AQ467" s="154" t="e">
        <f t="shared" si="377"/>
        <v>#N/A</v>
      </c>
      <c r="AR467" s="164" t="e">
        <f t="shared" si="378"/>
        <v>#N/A</v>
      </c>
      <c r="AS467" s="165" t="e">
        <f t="shared" si="379"/>
        <v>#N/A</v>
      </c>
      <c r="AT467" s="154" t="e">
        <f t="shared" si="380"/>
        <v>#N/A</v>
      </c>
      <c r="AU467" s="154" t="e">
        <f t="shared" si="381"/>
        <v>#N/A</v>
      </c>
      <c r="AV467" s="164" t="e">
        <f t="shared" si="382"/>
        <v>#N/A</v>
      </c>
      <c r="AW467" s="165" t="e">
        <f t="shared" si="383"/>
        <v>#N/A</v>
      </c>
      <c r="AX467" s="154" t="e">
        <f t="shared" si="384"/>
        <v>#N/A</v>
      </c>
      <c r="AY467" s="154" t="e">
        <f t="shared" si="385"/>
        <v>#N/A</v>
      </c>
      <c r="AZ467" s="164" t="e">
        <f t="shared" si="386"/>
        <v>#N/A</v>
      </c>
      <c r="BA467" s="165" t="e">
        <f t="shared" si="387"/>
        <v>#N/A</v>
      </c>
      <c r="BB467" s="154" t="e">
        <f t="shared" si="388"/>
        <v>#N/A</v>
      </c>
      <c r="BC467" s="155" t="e">
        <f t="shared" si="389"/>
        <v>#N/A</v>
      </c>
      <c r="BD467" s="153" t="e">
        <f t="shared" si="390"/>
        <v>#N/A</v>
      </c>
      <c r="BE467" s="154" t="e">
        <f t="shared" si="391"/>
        <v>#N/A</v>
      </c>
      <c r="BF467" s="164" t="e">
        <f t="shared" si="392"/>
        <v>#N/A</v>
      </c>
      <c r="BG467" s="165" t="e">
        <f t="shared" si="393"/>
        <v>#N/A</v>
      </c>
      <c r="BH467" s="154" t="e">
        <f t="shared" si="394"/>
        <v>#N/A</v>
      </c>
      <c r="BI467" s="154" t="e">
        <f t="shared" si="395"/>
        <v>#N/A</v>
      </c>
      <c r="BJ467" s="164" t="e">
        <f t="shared" si="396"/>
        <v>#N/A</v>
      </c>
      <c r="BK467" s="165" t="e">
        <f t="shared" si="397"/>
        <v>#N/A</v>
      </c>
      <c r="BL467" s="154" t="e">
        <f t="shared" si="398"/>
        <v>#N/A</v>
      </c>
      <c r="BM467" s="154" t="e">
        <f t="shared" si="399"/>
        <v>#N/A</v>
      </c>
      <c r="BN467" s="164" t="e">
        <f t="shared" si="400"/>
        <v>#N/A</v>
      </c>
      <c r="BO467" s="165" t="e">
        <f t="shared" si="401"/>
        <v>#N/A</v>
      </c>
      <c r="BP467" s="154" t="e">
        <f t="shared" si="402"/>
        <v>#N/A</v>
      </c>
      <c r="BQ467" s="155" t="e">
        <f t="shared" si="403"/>
        <v>#N/A</v>
      </c>
      <c r="BR467" s="153" t="e">
        <f t="shared" si="404"/>
        <v>#N/A</v>
      </c>
      <c r="BS467" s="154" t="e">
        <f t="shared" si="405"/>
        <v>#N/A</v>
      </c>
      <c r="BT467" s="164" t="e">
        <f t="shared" si="406"/>
        <v>#N/A</v>
      </c>
      <c r="BU467" s="165" t="e">
        <f t="shared" si="407"/>
        <v>#N/A</v>
      </c>
      <c r="BV467" s="154" t="e">
        <f t="shared" si="408"/>
        <v>#N/A</v>
      </c>
      <c r="BW467" s="154" t="e">
        <f t="shared" si="409"/>
        <v>#N/A</v>
      </c>
      <c r="BX467" s="164" t="e">
        <f t="shared" si="410"/>
        <v>#N/A</v>
      </c>
      <c r="BY467" s="165" t="e">
        <f t="shared" si="411"/>
        <v>#N/A</v>
      </c>
      <c r="BZ467" s="154" t="e">
        <f t="shared" si="412"/>
        <v>#N/A</v>
      </c>
      <c r="CA467" s="154" t="e">
        <f t="shared" si="413"/>
        <v>#N/A</v>
      </c>
      <c r="CB467" s="164" t="e">
        <f t="shared" si="414"/>
        <v>#N/A</v>
      </c>
      <c r="CC467" s="165" t="e">
        <f t="shared" si="415"/>
        <v>#N/A</v>
      </c>
      <c r="CD467" s="154" t="e">
        <f t="shared" si="416"/>
        <v>#N/A</v>
      </c>
      <c r="CE467" s="155" t="e">
        <f t="shared" si="417"/>
        <v>#N/A</v>
      </c>
    </row>
    <row r="468" spans="2:83" s="59" customFormat="1" hidden="1" x14ac:dyDescent="0.2">
      <c r="B468" s="59" t="e">
        <f t="shared" si="420"/>
        <v>#N/A</v>
      </c>
      <c r="C468" s="67" t="e">
        <f t="shared" si="418"/>
        <v>#N/A</v>
      </c>
      <c r="D468" s="67"/>
      <c r="E468" s="67" t="e">
        <f>IF(C468&lt;&gt;" ",$B$9, " ")</f>
        <v>#N/A</v>
      </c>
      <c r="F468" s="68" t="e">
        <f>IF(C468&lt;&gt;" ",((10.4394*(($C468^1.852)/(($B$59^1.852)*(VLOOKUP($B$17,'Hidden Data'!$A$4:$E$17,(IF($B$18="SCH 40",3,IF($B$18="SCH 80",4,5))))^4.8655))*$B$16))+IF($B$15&lt;2,0,(10.4394*((($C$19/100*$C468)^1.852)/(($B$59^1.852)*(VLOOKUP($B$20,'Hidden Data'!$A$4:$E$17,(IF($B$21="SCH 40",3,IF($B$21="SCH 80",4,5))))^4.8655))*$B$19)))+IF($B$15&lt;3,0,(10.4394*((($C$22/100*$C468)^1.852)/(($B$59^1.852)*(VLOOKUP($B$23,'Hidden Data'!$A$4:$E$17,(IF($B$24="SCH 40",3,IF($B$24="SCH 80",4,5))))^4.8655))*$B$22)))+K468+L468+M468+P468+Q468+R468+S468+T468)*(1+$B$42/100), " ")</f>
        <v>#N/A</v>
      </c>
      <c r="G468" s="68" t="e">
        <f t="shared" si="419"/>
        <v>#N/A</v>
      </c>
      <c r="H468" s="68"/>
      <c r="I468" s="68" t="e">
        <f t="shared" si="353"/>
        <v>#N/A</v>
      </c>
      <c r="J468" s="68" t="e">
        <f>IF(C468&lt;&gt;" ",IF($B$48="Spider Valve",($C468/448.83*(('Spider Valve Sizing'!$B$10^2*19.64*$B$60*SQRT($B$49))/'Spider Valve Sizing'!$B$25))^2/(2*$B$60^2*(PI()/4*('Spider Valve Sizing'!$B$10/12)^2)^2*32.2),0)," ")</f>
        <v>#N/A</v>
      </c>
      <c r="K468" s="68" t="e">
        <f>IF(C468&lt;&gt;" ",(IF($B$26="No",0,(10.4394*(((1/$B$27*$C468)^1.852)/(($B$59^1.852)*(VLOOKUP($B$29,'Hidden Data'!$A$4:$E$17,(IF($B$30="SCH 40",3,IF($B$30="SCH 80",4,5))))^4.8655))*($B$28/3)))))," ")</f>
        <v>#N/A</v>
      </c>
      <c r="L468" s="67" t="e">
        <f t="shared" si="354"/>
        <v>#N/A</v>
      </c>
      <c r="M468" s="67" t="e">
        <f t="shared" si="355"/>
        <v>#N/A</v>
      </c>
      <c r="N468" s="69">
        <f>IF($B$48="Low Pressure Pipe",(IF($C468&lt;&gt;" ",($B$50*$AC$564)," ")),IF($B$48="Spider Valve",(IF($C468&lt;&gt;" ",(($B$60*(PI()/4*'Spider Valve Sizing'!$B$10^2)/144*SQRT(2*32.2*$B$49))*448.83)/(('Spider Valve Sizing'!$B$10^2*19.64*$B$60*SQRT($B$49))/'Spider Valve Sizing'!$B$25)," ")),IF(AND(OR($B$48="Non-Pressurized",$B$48="force main")=TRUE,$C$49="yes"),$F$49,NA())))</f>
        <v>30</v>
      </c>
      <c r="O468" s="68" t="e">
        <f t="shared" si="356"/>
        <v>#N/A</v>
      </c>
      <c r="P468" s="68" t="e">
        <f>IF($C468&lt;&gt;" ",IF($A$34="",0,(10.4394*((($C468*$D$34/100)^1.852)/(($B$59^1.852)*(VLOOKUP($B$34,'Hidden Data'!$A$4:$E$17,(IF($B$18="SCH 40",3,IF($B$18="SCH 80",4,5))))^4.8655))*'Hidden Data'!$E$118)))," ")</f>
        <v>#N/A</v>
      </c>
      <c r="Q468" s="68" t="e">
        <f>IF($C468&lt;&gt;" ",IF($A$35="",0,(10.4394*((($C468*$D$35/100)^1.852)/(($B$59^1.852)*(VLOOKUP($B$35,'Hidden Data'!$A$4:$E$17,(IF($B$18="SCH 40",3,IF($B$18="SCH 80",4,5))))^4.8655))*'Hidden Data'!$E$119)))," ")</f>
        <v>#N/A</v>
      </c>
      <c r="R468" s="68" t="e">
        <f>IF($C468&lt;&gt;" ",IF($A$36="",0,(10.4394*((($C468*$D$36/100)^1.852)/(($B$59^1.852)*(VLOOKUP($B$36,'Hidden Data'!$A$4:$E$17,(IF($B$18="SCH 40",3,IF($B$18="SCH 80",4,5))))^4.8655))*'Hidden Data'!$E$120)))," ")</f>
        <v>#N/A</v>
      </c>
      <c r="S468" s="68" t="e">
        <f>IF($C468&lt;&gt;" ",IF($A$37="",0,(10.4394*((($C468*$D$37/100)^1.852)/(($B$59^1.852)*(VLOOKUP($B$37,'Hidden Data'!$A$4:$E$17,(IF($B$18="SCH 40",3,IF($B$18="SCH 80",4,5))))^4.8655))*'Hidden Data'!$E$121)))," ")</f>
        <v>#N/A</v>
      </c>
      <c r="T468" s="68" t="e">
        <f>IF($C468&lt;&gt;" ",IF($A$38="",0,(10.4394*((($C468*$D$38/100)^1.852)/(($B$59^1.852)*(VLOOKUP($B$38,'Hidden Data'!$A$4:$E$17,(IF($B$18="SCH 40",3,IF($B$18="SCH 80",4,5))))^4.8655))*'Hidden Data'!$E$122)))," ")</f>
        <v>#N/A</v>
      </c>
      <c r="U468" s="67" t="e">
        <f t="shared" si="357"/>
        <v>#N/A</v>
      </c>
      <c r="V468" s="175" t="e">
        <f t="shared" si="358"/>
        <v>#N/A</v>
      </c>
      <c r="W468" s="175" t="e">
        <f t="shared" si="359"/>
        <v>#N/A</v>
      </c>
      <c r="Z468" s="141" t="e">
        <f t="shared" si="360"/>
        <v>#N/A</v>
      </c>
      <c r="AA468" s="141" t="e">
        <f t="shared" si="361"/>
        <v>#N/A</v>
      </c>
      <c r="AB468" s="153" t="e">
        <f t="shared" si="362"/>
        <v>#N/A</v>
      </c>
      <c r="AC468" s="154" t="e">
        <f t="shared" si="363"/>
        <v>#N/A</v>
      </c>
      <c r="AD468" s="164" t="e">
        <f t="shared" si="364"/>
        <v>#N/A</v>
      </c>
      <c r="AE468" s="165" t="e">
        <f t="shared" si="365"/>
        <v>#N/A</v>
      </c>
      <c r="AF468" s="154" t="e">
        <f t="shared" si="366"/>
        <v>#N/A</v>
      </c>
      <c r="AG468" s="154" t="e">
        <f t="shared" si="367"/>
        <v>#N/A</v>
      </c>
      <c r="AH468" s="164" t="e">
        <f t="shared" si="368"/>
        <v>#N/A</v>
      </c>
      <c r="AI468" s="165" t="e">
        <f t="shared" si="369"/>
        <v>#N/A</v>
      </c>
      <c r="AJ468" s="154" t="e">
        <f t="shared" si="370"/>
        <v>#N/A</v>
      </c>
      <c r="AK468" s="154" t="e">
        <f t="shared" si="371"/>
        <v>#N/A</v>
      </c>
      <c r="AL468" s="164" t="e">
        <f t="shared" si="372"/>
        <v>#N/A</v>
      </c>
      <c r="AM468" s="165" t="e">
        <f t="shared" si="373"/>
        <v>#N/A</v>
      </c>
      <c r="AN468" s="154" t="e">
        <f t="shared" si="374"/>
        <v>#N/A</v>
      </c>
      <c r="AO468" s="155" t="e">
        <f t="shared" si="375"/>
        <v>#N/A</v>
      </c>
      <c r="AP468" s="153" t="e">
        <f t="shared" si="376"/>
        <v>#N/A</v>
      </c>
      <c r="AQ468" s="154" t="e">
        <f t="shared" si="377"/>
        <v>#N/A</v>
      </c>
      <c r="AR468" s="164" t="e">
        <f t="shared" si="378"/>
        <v>#N/A</v>
      </c>
      <c r="AS468" s="165" t="e">
        <f t="shared" si="379"/>
        <v>#N/A</v>
      </c>
      <c r="AT468" s="154" t="e">
        <f t="shared" si="380"/>
        <v>#N/A</v>
      </c>
      <c r="AU468" s="154" t="e">
        <f t="shared" si="381"/>
        <v>#N/A</v>
      </c>
      <c r="AV468" s="164" t="e">
        <f t="shared" si="382"/>
        <v>#N/A</v>
      </c>
      <c r="AW468" s="165" t="e">
        <f t="shared" si="383"/>
        <v>#N/A</v>
      </c>
      <c r="AX468" s="154" t="e">
        <f t="shared" si="384"/>
        <v>#N/A</v>
      </c>
      <c r="AY468" s="154" t="e">
        <f t="shared" si="385"/>
        <v>#N/A</v>
      </c>
      <c r="AZ468" s="164" t="e">
        <f t="shared" si="386"/>
        <v>#N/A</v>
      </c>
      <c r="BA468" s="165" t="e">
        <f t="shared" si="387"/>
        <v>#N/A</v>
      </c>
      <c r="BB468" s="154" t="e">
        <f t="shared" si="388"/>
        <v>#N/A</v>
      </c>
      <c r="BC468" s="155" t="e">
        <f t="shared" si="389"/>
        <v>#N/A</v>
      </c>
      <c r="BD468" s="153" t="e">
        <f t="shared" si="390"/>
        <v>#N/A</v>
      </c>
      <c r="BE468" s="154" t="e">
        <f t="shared" si="391"/>
        <v>#N/A</v>
      </c>
      <c r="BF468" s="164" t="e">
        <f t="shared" si="392"/>
        <v>#N/A</v>
      </c>
      <c r="BG468" s="165" t="e">
        <f t="shared" si="393"/>
        <v>#N/A</v>
      </c>
      <c r="BH468" s="154" t="e">
        <f t="shared" si="394"/>
        <v>#N/A</v>
      </c>
      <c r="BI468" s="154" t="e">
        <f t="shared" si="395"/>
        <v>#N/A</v>
      </c>
      <c r="BJ468" s="164" t="e">
        <f t="shared" si="396"/>
        <v>#N/A</v>
      </c>
      <c r="BK468" s="165" t="e">
        <f t="shared" si="397"/>
        <v>#N/A</v>
      </c>
      <c r="BL468" s="154" t="e">
        <f t="shared" si="398"/>
        <v>#N/A</v>
      </c>
      <c r="BM468" s="154" t="e">
        <f t="shared" si="399"/>
        <v>#N/A</v>
      </c>
      <c r="BN468" s="164" t="e">
        <f t="shared" si="400"/>
        <v>#N/A</v>
      </c>
      <c r="BO468" s="165" t="e">
        <f t="shared" si="401"/>
        <v>#N/A</v>
      </c>
      <c r="BP468" s="154" t="e">
        <f t="shared" si="402"/>
        <v>#N/A</v>
      </c>
      <c r="BQ468" s="155" t="e">
        <f t="shared" si="403"/>
        <v>#N/A</v>
      </c>
      <c r="BR468" s="153" t="e">
        <f t="shared" si="404"/>
        <v>#N/A</v>
      </c>
      <c r="BS468" s="154" t="e">
        <f t="shared" si="405"/>
        <v>#N/A</v>
      </c>
      <c r="BT468" s="164" t="e">
        <f t="shared" si="406"/>
        <v>#N/A</v>
      </c>
      <c r="BU468" s="165" t="e">
        <f t="shared" si="407"/>
        <v>#N/A</v>
      </c>
      <c r="BV468" s="154" t="e">
        <f t="shared" si="408"/>
        <v>#N/A</v>
      </c>
      <c r="BW468" s="154" t="e">
        <f t="shared" si="409"/>
        <v>#N/A</v>
      </c>
      <c r="BX468" s="164" t="e">
        <f t="shared" si="410"/>
        <v>#N/A</v>
      </c>
      <c r="BY468" s="165" t="e">
        <f t="shared" si="411"/>
        <v>#N/A</v>
      </c>
      <c r="BZ468" s="154" t="e">
        <f t="shared" si="412"/>
        <v>#N/A</v>
      </c>
      <c r="CA468" s="154" t="e">
        <f t="shared" si="413"/>
        <v>#N/A</v>
      </c>
      <c r="CB468" s="164" t="e">
        <f t="shared" si="414"/>
        <v>#N/A</v>
      </c>
      <c r="CC468" s="165" t="e">
        <f t="shared" si="415"/>
        <v>#N/A</v>
      </c>
      <c r="CD468" s="154" t="e">
        <f t="shared" si="416"/>
        <v>#N/A</v>
      </c>
      <c r="CE468" s="155" t="e">
        <f t="shared" si="417"/>
        <v>#N/A</v>
      </c>
    </row>
    <row r="469" spans="2:83" s="59" customFormat="1" hidden="1" x14ac:dyDescent="0.2">
      <c r="B469" s="59" t="e">
        <f t="shared" si="420"/>
        <v>#N/A</v>
      </c>
      <c r="C469" s="67" t="e">
        <f t="shared" si="418"/>
        <v>#N/A</v>
      </c>
      <c r="D469" s="67"/>
      <c r="E469" s="67" t="e">
        <f>IF(C469&lt;&gt;" ",$B$9, " ")</f>
        <v>#N/A</v>
      </c>
      <c r="F469" s="68" t="e">
        <f>IF(C469&lt;&gt;" ",((10.4394*(($C469^1.852)/(($B$59^1.852)*(VLOOKUP($B$17,'Hidden Data'!$A$4:$E$17,(IF($B$18="SCH 40",3,IF($B$18="SCH 80",4,5))))^4.8655))*$B$16))+IF($B$15&lt;2,0,(10.4394*((($C$19/100*$C469)^1.852)/(($B$59^1.852)*(VLOOKUP($B$20,'Hidden Data'!$A$4:$E$17,(IF($B$21="SCH 40",3,IF($B$21="SCH 80",4,5))))^4.8655))*$B$19)))+IF($B$15&lt;3,0,(10.4394*((($C$22/100*$C469)^1.852)/(($B$59^1.852)*(VLOOKUP($B$23,'Hidden Data'!$A$4:$E$17,(IF($B$24="SCH 40",3,IF($B$24="SCH 80",4,5))))^4.8655))*$B$22)))+K469+L469+M469+P469+Q469+R469+S469+T469)*(1+$B$42/100), " ")</f>
        <v>#N/A</v>
      </c>
      <c r="G469" s="68" t="e">
        <f t="shared" si="419"/>
        <v>#N/A</v>
      </c>
      <c r="H469" s="68"/>
      <c r="I469" s="68" t="e">
        <f t="shared" si="353"/>
        <v>#N/A</v>
      </c>
      <c r="J469" s="68" t="e">
        <f>IF(C469&lt;&gt;" ",IF($B$48="Spider Valve",($C469/448.83*(('Spider Valve Sizing'!$B$10^2*19.64*$B$60*SQRT($B$49))/'Spider Valve Sizing'!$B$25))^2/(2*$B$60^2*(PI()/4*('Spider Valve Sizing'!$B$10/12)^2)^2*32.2),0)," ")</f>
        <v>#N/A</v>
      </c>
      <c r="K469" s="68" t="e">
        <f>IF(C469&lt;&gt;" ",(IF($B$26="No",0,(10.4394*(((1/$B$27*$C469)^1.852)/(($B$59^1.852)*(VLOOKUP($B$29,'Hidden Data'!$A$4:$E$17,(IF($B$30="SCH 40",3,IF($B$30="SCH 80",4,5))))^4.8655))*($B$28/3)))))," ")</f>
        <v>#N/A</v>
      </c>
      <c r="L469" s="67" t="e">
        <f t="shared" si="354"/>
        <v>#N/A</v>
      </c>
      <c r="M469" s="67" t="e">
        <f t="shared" si="355"/>
        <v>#N/A</v>
      </c>
      <c r="N469" s="69">
        <f>IF($B$48="Low Pressure Pipe",(IF($C469&lt;&gt;" ",($B$50*$AC$564)," ")),IF($B$48="Spider Valve",(IF($C469&lt;&gt;" ",(($B$60*(PI()/4*'Spider Valve Sizing'!$B$10^2)/144*SQRT(2*32.2*$B$49))*448.83)/(('Spider Valve Sizing'!$B$10^2*19.64*$B$60*SQRT($B$49))/'Spider Valve Sizing'!$B$25)," ")),IF(AND(OR($B$48="Non-Pressurized",$B$48="force main")=TRUE,$C$49="yes"),$F$49,NA())))</f>
        <v>30</v>
      </c>
      <c r="O469" s="68" t="e">
        <f t="shared" si="356"/>
        <v>#N/A</v>
      </c>
      <c r="P469" s="68" t="e">
        <f>IF($C469&lt;&gt;" ",IF($A$34="",0,(10.4394*((($C469*$D$34/100)^1.852)/(($B$59^1.852)*(VLOOKUP($B$34,'Hidden Data'!$A$4:$E$17,(IF($B$18="SCH 40",3,IF($B$18="SCH 80",4,5))))^4.8655))*'Hidden Data'!$E$118)))," ")</f>
        <v>#N/A</v>
      </c>
      <c r="Q469" s="68" t="e">
        <f>IF($C469&lt;&gt;" ",IF($A$35="",0,(10.4394*((($C469*$D$35/100)^1.852)/(($B$59^1.852)*(VLOOKUP($B$35,'Hidden Data'!$A$4:$E$17,(IF($B$18="SCH 40",3,IF($B$18="SCH 80",4,5))))^4.8655))*'Hidden Data'!$E$119)))," ")</f>
        <v>#N/A</v>
      </c>
      <c r="R469" s="68" t="e">
        <f>IF($C469&lt;&gt;" ",IF($A$36="",0,(10.4394*((($C469*$D$36/100)^1.852)/(($B$59^1.852)*(VLOOKUP($B$36,'Hidden Data'!$A$4:$E$17,(IF($B$18="SCH 40",3,IF($B$18="SCH 80",4,5))))^4.8655))*'Hidden Data'!$E$120)))," ")</f>
        <v>#N/A</v>
      </c>
      <c r="S469" s="68" t="e">
        <f>IF($C469&lt;&gt;" ",IF($A$37="",0,(10.4394*((($C469*$D$37/100)^1.852)/(($B$59^1.852)*(VLOOKUP($B$37,'Hidden Data'!$A$4:$E$17,(IF($B$18="SCH 40",3,IF($B$18="SCH 80",4,5))))^4.8655))*'Hidden Data'!$E$121)))," ")</f>
        <v>#N/A</v>
      </c>
      <c r="T469" s="68" t="e">
        <f>IF($C469&lt;&gt;" ",IF($A$38="",0,(10.4394*((($C469*$D$38/100)^1.852)/(($B$59^1.852)*(VLOOKUP($B$38,'Hidden Data'!$A$4:$E$17,(IF($B$18="SCH 40",3,IF($B$18="SCH 80",4,5))))^4.8655))*'Hidden Data'!$E$122)))," ")</f>
        <v>#N/A</v>
      </c>
      <c r="U469" s="67" t="e">
        <f t="shared" si="357"/>
        <v>#N/A</v>
      </c>
      <c r="V469" s="175" t="e">
        <f t="shared" si="358"/>
        <v>#N/A</v>
      </c>
      <c r="W469" s="175" t="e">
        <f t="shared" si="359"/>
        <v>#N/A</v>
      </c>
      <c r="Z469" s="141" t="e">
        <f t="shared" si="360"/>
        <v>#N/A</v>
      </c>
      <c r="AA469" s="141" t="e">
        <f t="shared" si="361"/>
        <v>#N/A</v>
      </c>
      <c r="AB469" s="153" t="e">
        <f t="shared" si="362"/>
        <v>#N/A</v>
      </c>
      <c r="AC469" s="154" t="e">
        <f t="shared" si="363"/>
        <v>#N/A</v>
      </c>
      <c r="AD469" s="164" t="e">
        <f t="shared" si="364"/>
        <v>#N/A</v>
      </c>
      <c r="AE469" s="165" t="e">
        <f t="shared" si="365"/>
        <v>#N/A</v>
      </c>
      <c r="AF469" s="154" t="e">
        <f t="shared" si="366"/>
        <v>#N/A</v>
      </c>
      <c r="AG469" s="154" t="e">
        <f t="shared" si="367"/>
        <v>#N/A</v>
      </c>
      <c r="AH469" s="164" t="e">
        <f t="shared" si="368"/>
        <v>#N/A</v>
      </c>
      <c r="AI469" s="165" t="e">
        <f t="shared" si="369"/>
        <v>#N/A</v>
      </c>
      <c r="AJ469" s="154" t="e">
        <f t="shared" si="370"/>
        <v>#N/A</v>
      </c>
      <c r="AK469" s="154" t="e">
        <f t="shared" si="371"/>
        <v>#N/A</v>
      </c>
      <c r="AL469" s="164" t="e">
        <f t="shared" si="372"/>
        <v>#N/A</v>
      </c>
      <c r="AM469" s="165" t="e">
        <f t="shared" si="373"/>
        <v>#N/A</v>
      </c>
      <c r="AN469" s="154" t="e">
        <f t="shared" si="374"/>
        <v>#N/A</v>
      </c>
      <c r="AO469" s="155" t="e">
        <f t="shared" si="375"/>
        <v>#N/A</v>
      </c>
      <c r="AP469" s="153" t="e">
        <f t="shared" si="376"/>
        <v>#N/A</v>
      </c>
      <c r="AQ469" s="154" t="e">
        <f t="shared" si="377"/>
        <v>#N/A</v>
      </c>
      <c r="AR469" s="164" t="e">
        <f t="shared" si="378"/>
        <v>#N/A</v>
      </c>
      <c r="AS469" s="165" t="e">
        <f t="shared" si="379"/>
        <v>#N/A</v>
      </c>
      <c r="AT469" s="154" t="e">
        <f t="shared" si="380"/>
        <v>#N/A</v>
      </c>
      <c r="AU469" s="154" t="e">
        <f t="shared" si="381"/>
        <v>#N/A</v>
      </c>
      <c r="AV469" s="164" t="e">
        <f t="shared" si="382"/>
        <v>#N/A</v>
      </c>
      <c r="AW469" s="165" t="e">
        <f t="shared" si="383"/>
        <v>#N/A</v>
      </c>
      <c r="AX469" s="154" t="e">
        <f t="shared" si="384"/>
        <v>#N/A</v>
      </c>
      <c r="AY469" s="154" t="e">
        <f t="shared" si="385"/>
        <v>#N/A</v>
      </c>
      <c r="AZ469" s="164" t="e">
        <f t="shared" si="386"/>
        <v>#N/A</v>
      </c>
      <c r="BA469" s="165" t="e">
        <f t="shared" si="387"/>
        <v>#N/A</v>
      </c>
      <c r="BB469" s="154" t="e">
        <f t="shared" si="388"/>
        <v>#N/A</v>
      </c>
      <c r="BC469" s="155" t="e">
        <f t="shared" si="389"/>
        <v>#N/A</v>
      </c>
      <c r="BD469" s="153" t="e">
        <f t="shared" si="390"/>
        <v>#N/A</v>
      </c>
      <c r="BE469" s="154" t="e">
        <f t="shared" si="391"/>
        <v>#N/A</v>
      </c>
      <c r="BF469" s="164" t="e">
        <f t="shared" si="392"/>
        <v>#N/A</v>
      </c>
      <c r="BG469" s="165" t="e">
        <f t="shared" si="393"/>
        <v>#N/A</v>
      </c>
      <c r="BH469" s="154" t="e">
        <f t="shared" si="394"/>
        <v>#N/A</v>
      </c>
      <c r="BI469" s="154" t="e">
        <f t="shared" si="395"/>
        <v>#N/A</v>
      </c>
      <c r="BJ469" s="164" t="e">
        <f t="shared" si="396"/>
        <v>#N/A</v>
      </c>
      <c r="BK469" s="165" t="e">
        <f t="shared" si="397"/>
        <v>#N/A</v>
      </c>
      <c r="BL469" s="154" t="e">
        <f t="shared" si="398"/>
        <v>#N/A</v>
      </c>
      <c r="BM469" s="154" t="e">
        <f t="shared" si="399"/>
        <v>#N/A</v>
      </c>
      <c r="BN469" s="164" t="e">
        <f t="shared" si="400"/>
        <v>#N/A</v>
      </c>
      <c r="BO469" s="165" t="e">
        <f t="shared" si="401"/>
        <v>#N/A</v>
      </c>
      <c r="BP469" s="154" t="e">
        <f t="shared" si="402"/>
        <v>#N/A</v>
      </c>
      <c r="BQ469" s="155" t="e">
        <f t="shared" si="403"/>
        <v>#N/A</v>
      </c>
      <c r="BR469" s="153" t="e">
        <f t="shared" si="404"/>
        <v>#N/A</v>
      </c>
      <c r="BS469" s="154" t="e">
        <f t="shared" si="405"/>
        <v>#N/A</v>
      </c>
      <c r="BT469" s="164" t="e">
        <f t="shared" si="406"/>
        <v>#N/A</v>
      </c>
      <c r="BU469" s="165" t="e">
        <f t="shared" si="407"/>
        <v>#N/A</v>
      </c>
      <c r="BV469" s="154" t="e">
        <f t="shared" si="408"/>
        <v>#N/A</v>
      </c>
      <c r="BW469" s="154" t="e">
        <f t="shared" si="409"/>
        <v>#N/A</v>
      </c>
      <c r="BX469" s="164" t="e">
        <f t="shared" si="410"/>
        <v>#N/A</v>
      </c>
      <c r="BY469" s="165" t="e">
        <f t="shared" si="411"/>
        <v>#N/A</v>
      </c>
      <c r="BZ469" s="154" t="e">
        <f t="shared" si="412"/>
        <v>#N/A</v>
      </c>
      <c r="CA469" s="154" t="e">
        <f t="shared" si="413"/>
        <v>#N/A</v>
      </c>
      <c r="CB469" s="164" t="e">
        <f t="shared" si="414"/>
        <v>#N/A</v>
      </c>
      <c r="CC469" s="165" t="e">
        <f t="shared" si="415"/>
        <v>#N/A</v>
      </c>
      <c r="CD469" s="154" t="e">
        <f t="shared" si="416"/>
        <v>#N/A</v>
      </c>
      <c r="CE469" s="155" t="e">
        <f t="shared" si="417"/>
        <v>#N/A</v>
      </c>
    </row>
    <row r="470" spans="2:83" s="59" customFormat="1" hidden="1" x14ac:dyDescent="0.2">
      <c r="B470" s="59" t="e">
        <f t="shared" si="420"/>
        <v>#N/A</v>
      </c>
      <c r="C470" s="67" t="e">
        <f t="shared" si="418"/>
        <v>#N/A</v>
      </c>
      <c r="D470" s="67"/>
      <c r="E470" s="67" t="e">
        <f>IF(C470&lt;&gt;" ",$B$9, " ")</f>
        <v>#N/A</v>
      </c>
      <c r="F470" s="68" t="e">
        <f>IF(C470&lt;&gt;" ",((10.4394*(($C470^1.852)/(($B$59^1.852)*(VLOOKUP($B$17,'Hidden Data'!$A$4:$E$17,(IF($B$18="SCH 40",3,IF($B$18="SCH 80",4,5))))^4.8655))*$B$16))+IF($B$15&lt;2,0,(10.4394*((($C$19/100*$C470)^1.852)/(($B$59^1.852)*(VLOOKUP($B$20,'Hidden Data'!$A$4:$E$17,(IF($B$21="SCH 40",3,IF($B$21="SCH 80",4,5))))^4.8655))*$B$19)))+IF($B$15&lt;3,0,(10.4394*((($C$22/100*$C470)^1.852)/(($B$59^1.852)*(VLOOKUP($B$23,'Hidden Data'!$A$4:$E$17,(IF($B$24="SCH 40",3,IF($B$24="SCH 80",4,5))))^4.8655))*$B$22)))+K470+L470+M470+P470+Q470+R470+S470+T470)*(1+$B$42/100), " ")</f>
        <v>#N/A</v>
      </c>
      <c r="G470" s="68" t="e">
        <f t="shared" si="419"/>
        <v>#N/A</v>
      </c>
      <c r="H470" s="68"/>
      <c r="I470" s="68" t="e">
        <f t="shared" si="353"/>
        <v>#N/A</v>
      </c>
      <c r="J470" s="68" t="e">
        <f>IF(C470&lt;&gt;" ",IF($B$48="Spider Valve",($C470/448.83*(('Spider Valve Sizing'!$B$10^2*19.64*$B$60*SQRT($B$49))/'Spider Valve Sizing'!$B$25))^2/(2*$B$60^2*(PI()/4*('Spider Valve Sizing'!$B$10/12)^2)^2*32.2),0)," ")</f>
        <v>#N/A</v>
      </c>
      <c r="K470" s="68" t="e">
        <f>IF(C470&lt;&gt;" ",(IF($B$26="No",0,(10.4394*(((1/$B$27*$C470)^1.852)/(($B$59^1.852)*(VLOOKUP($B$29,'Hidden Data'!$A$4:$E$17,(IF($B$30="SCH 40",3,IF($B$30="SCH 80",4,5))))^4.8655))*($B$28/3)))))," ")</f>
        <v>#N/A</v>
      </c>
      <c r="L470" s="67" t="e">
        <f t="shared" si="354"/>
        <v>#N/A</v>
      </c>
      <c r="M470" s="67" t="e">
        <f t="shared" si="355"/>
        <v>#N/A</v>
      </c>
      <c r="N470" s="69">
        <f>IF($B$48="Low Pressure Pipe",(IF($C470&lt;&gt;" ",($B$50*$AC$564)," ")),IF($B$48="Spider Valve",(IF($C470&lt;&gt;" ",(($B$60*(PI()/4*'Spider Valve Sizing'!$B$10^2)/144*SQRT(2*32.2*$B$49))*448.83)/(('Spider Valve Sizing'!$B$10^2*19.64*$B$60*SQRT($B$49))/'Spider Valve Sizing'!$B$25)," ")),IF(AND(OR($B$48="Non-Pressurized",$B$48="force main")=TRUE,$C$49="yes"),$F$49,NA())))</f>
        <v>30</v>
      </c>
      <c r="O470" s="68" t="e">
        <f t="shared" si="356"/>
        <v>#N/A</v>
      </c>
      <c r="P470" s="68" t="e">
        <f>IF($C470&lt;&gt;" ",IF($A$34="",0,(10.4394*((($C470*$D$34/100)^1.852)/(($B$59^1.852)*(VLOOKUP($B$34,'Hidden Data'!$A$4:$E$17,(IF($B$18="SCH 40",3,IF($B$18="SCH 80",4,5))))^4.8655))*'Hidden Data'!$E$118)))," ")</f>
        <v>#N/A</v>
      </c>
      <c r="Q470" s="68" t="e">
        <f>IF($C470&lt;&gt;" ",IF($A$35="",0,(10.4394*((($C470*$D$35/100)^1.852)/(($B$59^1.852)*(VLOOKUP($B$35,'Hidden Data'!$A$4:$E$17,(IF($B$18="SCH 40",3,IF($B$18="SCH 80",4,5))))^4.8655))*'Hidden Data'!$E$119)))," ")</f>
        <v>#N/A</v>
      </c>
      <c r="R470" s="68" t="e">
        <f>IF($C470&lt;&gt;" ",IF($A$36="",0,(10.4394*((($C470*$D$36/100)^1.852)/(($B$59^1.852)*(VLOOKUP($B$36,'Hidden Data'!$A$4:$E$17,(IF($B$18="SCH 40",3,IF($B$18="SCH 80",4,5))))^4.8655))*'Hidden Data'!$E$120)))," ")</f>
        <v>#N/A</v>
      </c>
      <c r="S470" s="68" t="e">
        <f>IF($C470&lt;&gt;" ",IF($A$37="",0,(10.4394*((($C470*$D$37/100)^1.852)/(($B$59^1.852)*(VLOOKUP($B$37,'Hidden Data'!$A$4:$E$17,(IF($B$18="SCH 40",3,IF($B$18="SCH 80",4,5))))^4.8655))*'Hidden Data'!$E$121)))," ")</f>
        <v>#N/A</v>
      </c>
      <c r="T470" s="68" t="e">
        <f>IF($C470&lt;&gt;" ",IF($A$38="",0,(10.4394*((($C470*$D$38/100)^1.852)/(($B$59^1.852)*(VLOOKUP($B$38,'Hidden Data'!$A$4:$E$17,(IF($B$18="SCH 40",3,IF($B$18="SCH 80",4,5))))^4.8655))*'Hidden Data'!$E$122)))," ")</f>
        <v>#N/A</v>
      </c>
      <c r="U470" s="67" t="e">
        <f t="shared" si="357"/>
        <v>#N/A</v>
      </c>
      <c r="V470" s="175" t="e">
        <f t="shared" si="358"/>
        <v>#N/A</v>
      </c>
      <c r="W470" s="175" t="e">
        <f t="shared" si="359"/>
        <v>#N/A</v>
      </c>
      <c r="Z470" s="141" t="e">
        <f t="shared" si="360"/>
        <v>#N/A</v>
      </c>
      <c r="AA470" s="141" t="e">
        <f t="shared" si="361"/>
        <v>#N/A</v>
      </c>
      <c r="AB470" s="153" t="e">
        <f t="shared" si="362"/>
        <v>#N/A</v>
      </c>
      <c r="AC470" s="154" t="e">
        <f t="shared" si="363"/>
        <v>#N/A</v>
      </c>
      <c r="AD470" s="164" t="e">
        <f t="shared" si="364"/>
        <v>#N/A</v>
      </c>
      <c r="AE470" s="165" t="e">
        <f t="shared" si="365"/>
        <v>#N/A</v>
      </c>
      <c r="AF470" s="154" t="e">
        <f t="shared" si="366"/>
        <v>#N/A</v>
      </c>
      <c r="AG470" s="154" t="e">
        <f t="shared" si="367"/>
        <v>#N/A</v>
      </c>
      <c r="AH470" s="164" t="e">
        <f t="shared" si="368"/>
        <v>#N/A</v>
      </c>
      <c r="AI470" s="165" t="e">
        <f t="shared" si="369"/>
        <v>#N/A</v>
      </c>
      <c r="AJ470" s="154" t="e">
        <f t="shared" si="370"/>
        <v>#N/A</v>
      </c>
      <c r="AK470" s="154" t="e">
        <f t="shared" si="371"/>
        <v>#N/A</v>
      </c>
      <c r="AL470" s="164" t="e">
        <f t="shared" si="372"/>
        <v>#N/A</v>
      </c>
      <c r="AM470" s="165" t="e">
        <f t="shared" si="373"/>
        <v>#N/A</v>
      </c>
      <c r="AN470" s="154" t="e">
        <f t="shared" si="374"/>
        <v>#N/A</v>
      </c>
      <c r="AO470" s="155" t="e">
        <f t="shared" si="375"/>
        <v>#N/A</v>
      </c>
      <c r="AP470" s="153" t="e">
        <f t="shared" si="376"/>
        <v>#N/A</v>
      </c>
      <c r="AQ470" s="154" t="e">
        <f t="shared" si="377"/>
        <v>#N/A</v>
      </c>
      <c r="AR470" s="164" t="e">
        <f t="shared" si="378"/>
        <v>#N/A</v>
      </c>
      <c r="AS470" s="165" t="e">
        <f t="shared" si="379"/>
        <v>#N/A</v>
      </c>
      <c r="AT470" s="154" t="e">
        <f t="shared" si="380"/>
        <v>#N/A</v>
      </c>
      <c r="AU470" s="154" t="e">
        <f t="shared" si="381"/>
        <v>#N/A</v>
      </c>
      <c r="AV470" s="164" t="e">
        <f t="shared" si="382"/>
        <v>#N/A</v>
      </c>
      <c r="AW470" s="165" t="e">
        <f t="shared" si="383"/>
        <v>#N/A</v>
      </c>
      <c r="AX470" s="154" t="e">
        <f t="shared" si="384"/>
        <v>#N/A</v>
      </c>
      <c r="AY470" s="154" t="e">
        <f t="shared" si="385"/>
        <v>#N/A</v>
      </c>
      <c r="AZ470" s="164" t="e">
        <f t="shared" si="386"/>
        <v>#N/A</v>
      </c>
      <c r="BA470" s="165" t="e">
        <f t="shared" si="387"/>
        <v>#N/A</v>
      </c>
      <c r="BB470" s="154" t="e">
        <f t="shared" si="388"/>
        <v>#N/A</v>
      </c>
      <c r="BC470" s="155" t="e">
        <f t="shared" si="389"/>
        <v>#N/A</v>
      </c>
      <c r="BD470" s="153" t="e">
        <f t="shared" si="390"/>
        <v>#N/A</v>
      </c>
      <c r="BE470" s="154" t="e">
        <f t="shared" si="391"/>
        <v>#N/A</v>
      </c>
      <c r="BF470" s="164" t="e">
        <f t="shared" si="392"/>
        <v>#N/A</v>
      </c>
      <c r="BG470" s="165" t="e">
        <f t="shared" si="393"/>
        <v>#N/A</v>
      </c>
      <c r="BH470" s="154" t="e">
        <f t="shared" si="394"/>
        <v>#N/A</v>
      </c>
      <c r="BI470" s="154" t="e">
        <f t="shared" si="395"/>
        <v>#N/A</v>
      </c>
      <c r="BJ470" s="164" t="e">
        <f t="shared" si="396"/>
        <v>#N/A</v>
      </c>
      <c r="BK470" s="165" t="e">
        <f t="shared" si="397"/>
        <v>#N/A</v>
      </c>
      <c r="BL470" s="154" t="e">
        <f t="shared" si="398"/>
        <v>#N/A</v>
      </c>
      <c r="BM470" s="154" t="e">
        <f t="shared" si="399"/>
        <v>#N/A</v>
      </c>
      <c r="BN470" s="164" t="e">
        <f t="shared" si="400"/>
        <v>#N/A</v>
      </c>
      <c r="BO470" s="165" t="e">
        <f t="shared" si="401"/>
        <v>#N/A</v>
      </c>
      <c r="BP470" s="154" t="e">
        <f t="shared" si="402"/>
        <v>#N/A</v>
      </c>
      <c r="BQ470" s="155" t="e">
        <f t="shared" si="403"/>
        <v>#N/A</v>
      </c>
      <c r="BR470" s="153" t="e">
        <f t="shared" si="404"/>
        <v>#N/A</v>
      </c>
      <c r="BS470" s="154" t="e">
        <f t="shared" si="405"/>
        <v>#N/A</v>
      </c>
      <c r="BT470" s="164" t="e">
        <f t="shared" si="406"/>
        <v>#N/A</v>
      </c>
      <c r="BU470" s="165" t="e">
        <f t="shared" si="407"/>
        <v>#N/A</v>
      </c>
      <c r="BV470" s="154" t="e">
        <f t="shared" si="408"/>
        <v>#N/A</v>
      </c>
      <c r="BW470" s="154" t="e">
        <f t="shared" si="409"/>
        <v>#N/A</v>
      </c>
      <c r="BX470" s="164" t="e">
        <f t="shared" si="410"/>
        <v>#N/A</v>
      </c>
      <c r="BY470" s="165" t="e">
        <f t="shared" si="411"/>
        <v>#N/A</v>
      </c>
      <c r="BZ470" s="154" t="e">
        <f t="shared" si="412"/>
        <v>#N/A</v>
      </c>
      <c r="CA470" s="154" t="e">
        <f t="shared" si="413"/>
        <v>#N/A</v>
      </c>
      <c r="CB470" s="164" t="e">
        <f t="shared" si="414"/>
        <v>#N/A</v>
      </c>
      <c r="CC470" s="165" t="e">
        <f t="shared" si="415"/>
        <v>#N/A</v>
      </c>
      <c r="CD470" s="154" t="e">
        <f t="shared" si="416"/>
        <v>#N/A</v>
      </c>
      <c r="CE470" s="155" t="e">
        <f t="shared" si="417"/>
        <v>#N/A</v>
      </c>
    </row>
    <row r="471" spans="2:83" s="59" customFormat="1" hidden="1" x14ac:dyDescent="0.2">
      <c r="B471" s="59" t="e">
        <f t="shared" si="420"/>
        <v>#N/A</v>
      </c>
      <c r="C471" s="67" t="e">
        <f t="shared" si="418"/>
        <v>#N/A</v>
      </c>
      <c r="D471" s="67"/>
      <c r="E471" s="67" t="e">
        <f>IF(C471&lt;&gt;" ",$B$9, " ")</f>
        <v>#N/A</v>
      </c>
      <c r="F471" s="68" t="e">
        <f>IF(C471&lt;&gt;" ",((10.4394*(($C471^1.852)/(($B$59^1.852)*(VLOOKUP($B$17,'Hidden Data'!$A$4:$E$17,(IF($B$18="SCH 40",3,IF($B$18="SCH 80",4,5))))^4.8655))*$B$16))+IF($B$15&lt;2,0,(10.4394*((($C$19/100*$C471)^1.852)/(($B$59^1.852)*(VLOOKUP($B$20,'Hidden Data'!$A$4:$E$17,(IF($B$21="SCH 40",3,IF($B$21="SCH 80",4,5))))^4.8655))*$B$19)))+IF($B$15&lt;3,0,(10.4394*((($C$22/100*$C471)^1.852)/(($B$59^1.852)*(VLOOKUP($B$23,'Hidden Data'!$A$4:$E$17,(IF($B$24="SCH 40",3,IF($B$24="SCH 80",4,5))))^4.8655))*$B$22)))+K471+L471+M471+P471+Q471+R471+S471+T471)*(1+$B$42/100), " ")</f>
        <v>#N/A</v>
      </c>
      <c r="G471" s="68" t="e">
        <f t="shared" si="419"/>
        <v>#N/A</v>
      </c>
      <c r="H471" s="68"/>
      <c r="I471" s="68" t="e">
        <f t="shared" si="353"/>
        <v>#N/A</v>
      </c>
      <c r="J471" s="68" t="e">
        <f>IF(C471&lt;&gt;" ",IF($B$48="Spider Valve",($C471/448.83*(('Spider Valve Sizing'!$B$10^2*19.64*$B$60*SQRT($B$49))/'Spider Valve Sizing'!$B$25))^2/(2*$B$60^2*(PI()/4*('Spider Valve Sizing'!$B$10/12)^2)^2*32.2),0)," ")</f>
        <v>#N/A</v>
      </c>
      <c r="K471" s="68" t="e">
        <f>IF(C471&lt;&gt;" ",(IF($B$26="No",0,(10.4394*(((1/$B$27*$C471)^1.852)/(($B$59^1.852)*(VLOOKUP($B$29,'Hidden Data'!$A$4:$E$17,(IF($B$30="SCH 40",3,IF($B$30="SCH 80",4,5))))^4.8655))*($B$28/3)))))," ")</f>
        <v>#N/A</v>
      </c>
      <c r="L471" s="67" t="e">
        <f t="shared" si="354"/>
        <v>#N/A</v>
      </c>
      <c r="M471" s="67" t="e">
        <f t="shared" si="355"/>
        <v>#N/A</v>
      </c>
      <c r="N471" s="69">
        <f>IF($B$48="Low Pressure Pipe",(IF($C471&lt;&gt;" ",($B$50*$AC$564)," ")),IF($B$48="Spider Valve",(IF($C471&lt;&gt;" ",(($B$60*(PI()/4*'Spider Valve Sizing'!$B$10^2)/144*SQRT(2*32.2*$B$49))*448.83)/(('Spider Valve Sizing'!$B$10^2*19.64*$B$60*SQRT($B$49))/'Spider Valve Sizing'!$B$25)," ")),IF(AND(OR($B$48="Non-Pressurized",$B$48="force main")=TRUE,$C$49="yes"),$F$49,NA())))</f>
        <v>30</v>
      </c>
      <c r="O471" s="68" t="e">
        <f t="shared" si="356"/>
        <v>#N/A</v>
      </c>
      <c r="P471" s="68" t="e">
        <f>IF($C471&lt;&gt;" ",IF($A$34="",0,(10.4394*((($C471*$D$34/100)^1.852)/(($B$59^1.852)*(VLOOKUP($B$34,'Hidden Data'!$A$4:$E$17,(IF($B$18="SCH 40",3,IF($B$18="SCH 80",4,5))))^4.8655))*'Hidden Data'!$E$118)))," ")</f>
        <v>#N/A</v>
      </c>
      <c r="Q471" s="68" t="e">
        <f>IF($C471&lt;&gt;" ",IF($A$35="",0,(10.4394*((($C471*$D$35/100)^1.852)/(($B$59^1.852)*(VLOOKUP($B$35,'Hidden Data'!$A$4:$E$17,(IF($B$18="SCH 40",3,IF($B$18="SCH 80",4,5))))^4.8655))*'Hidden Data'!$E$119)))," ")</f>
        <v>#N/A</v>
      </c>
      <c r="R471" s="68" t="e">
        <f>IF($C471&lt;&gt;" ",IF($A$36="",0,(10.4394*((($C471*$D$36/100)^1.852)/(($B$59^1.852)*(VLOOKUP($B$36,'Hidden Data'!$A$4:$E$17,(IF($B$18="SCH 40",3,IF($B$18="SCH 80",4,5))))^4.8655))*'Hidden Data'!$E$120)))," ")</f>
        <v>#N/A</v>
      </c>
      <c r="S471" s="68" t="e">
        <f>IF($C471&lt;&gt;" ",IF($A$37="",0,(10.4394*((($C471*$D$37/100)^1.852)/(($B$59^1.852)*(VLOOKUP($B$37,'Hidden Data'!$A$4:$E$17,(IF($B$18="SCH 40",3,IF($B$18="SCH 80",4,5))))^4.8655))*'Hidden Data'!$E$121)))," ")</f>
        <v>#N/A</v>
      </c>
      <c r="T471" s="68" t="e">
        <f>IF($C471&lt;&gt;" ",IF($A$38="",0,(10.4394*((($C471*$D$38/100)^1.852)/(($B$59^1.852)*(VLOOKUP($B$38,'Hidden Data'!$A$4:$E$17,(IF($B$18="SCH 40",3,IF($B$18="SCH 80",4,5))))^4.8655))*'Hidden Data'!$E$122)))," ")</f>
        <v>#N/A</v>
      </c>
      <c r="U471" s="67" t="e">
        <f t="shared" si="357"/>
        <v>#N/A</v>
      </c>
      <c r="V471" s="175" t="e">
        <f t="shared" si="358"/>
        <v>#N/A</v>
      </c>
      <c r="W471" s="175" t="e">
        <f t="shared" si="359"/>
        <v>#N/A</v>
      </c>
      <c r="Z471" s="141" t="e">
        <f t="shared" si="360"/>
        <v>#N/A</v>
      </c>
      <c r="AA471" s="141" t="e">
        <f t="shared" si="361"/>
        <v>#N/A</v>
      </c>
      <c r="AB471" s="153" t="e">
        <f t="shared" si="362"/>
        <v>#N/A</v>
      </c>
      <c r="AC471" s="154" t="e">
        <f t="shared" si="363"/>
        <v>#N/A</v>
      </c>
      <c r="AD471" s="164" t="e">
        <f t="shared" si="364"/>
        <v>#N/A</v>
      </c>
      <c r="AE471" s="165" t="e">
        <f t="shared" si="365"/>
        <v>#N/A</v>
      </c>
      <c r="AF471" s="154" t="e">
        <f t="shared" si="366"/>
        <v>#N/A</v>
      </c>
      <c r="AG471" s="154" t="e">
        <f t="shared" si="367"/>
        <v>#N/A</v>
      </c>
      <c r="AH471" s="164" t="e">
        <f t="shared" si="368"/>
        <v>#N/A</v>
      </c>
      <c r="AI471" s="165" t="e">
        <f t="shared" si="369"/>
        <v>#N/A</v>
      </c>
      <c r="AJ471" s="154" t="e">
        <f t="shared" si="370"/>
        <v>#N/A</v>
      </c>
      <c r="AK471" s="154" t="e">
        <f t="shared" si="371"/>
        <v>#N/A</v>
      </c>
      <c r="AL471" s="164" t="e">
        <f t="shared" si="372"/>
        <v>#N/A</v>
      </c>
      <c r="AM471" s="165" t="e">
        <f t="shared" si="373"/>
        <v>#N/A</v>
      </c>
      <c r="AN471" s="154" t="e">
        <f t="shared" si="374"/>
        <v>#N/A</v>
      </c>
      <c r="AO471" s="155" t="e">
        <f t="shared" si="375"/>
        <v>#N/A</v>
      </c>
      <c r="AP471" s="153" t="e">
        <f t="shared" si="376"/>
        <v>#N/A</v>
      </c>
      <c r="AQ471" s="154" t="e">
        <f t="shared" si="377"/>
        <v>#N/A</v>
      </c>
      <c r="AR471" s="164" t="e">
        <f t="shared" si="378"/>
        <v>#N/A</v>
      </c>
      <c r="AS471" s="165" t="e">
        <f t="shared" si="379"/>
        <v>#N/A</v>
      </c>
      <c r="AT471" s="154" t="e">
        <f t="shared" si="380"/>
        <v>#N/A</v>
      </c>
      <c r="AU471" s="154" t="e">
        <f t="shared" si="381"/>
        <v>#N/A</v>
      </c>
      <c r="AV471" s="164" t="e">
        <f t="shared" si="382"/>
        <v>#N/A</v>
      </c>
      <c r="AW471" s="165" t="e">
        <f t="shared" si="383"/>
        <v>#N/A</v>
      </c>
      <c r="AX471" s="154" t="e">
        <f t="shared" si="384"/>
        <v>#N/A</v>
      </c>
      <c r="AY471" s="154" t="e">
        <f t="shared" si="385"/>
        <v>#N/A</v>
      </c>
      <c r="AZ471" s="164" t="e">
        <f t="shared" si="386"/>
        <v>#N/A</v>
      </c>
      <c r="BA471" s="165" t="e">
        <f t="shared" si="387"/>
        <v>#N/A</v>
      </c>
      <c r="BB471" s="154" t="e">
        <f t="shared" si="388"/>
        <v>#N/A</v>
      </c>
      <c r="BC471" s="155" t="e">
        <f t="shared" si="389"/>
        <v>#N/A</v>
      </c>
      <c r="BD471" s="153" t="e">
        <f t="shared" si="390"/>
        <v>#N/A</v>
      </c>
      <c r="BE471" s="154" t="e">
        <f t="shared" si="391"/>
        <v>#N/A</v>
      </c>
      <c r="BF471" s="164" t="e">
        <f t="shared" si="392"/>
        <v>#N/A</v>
      </c>
      <c r="BG471" s="165" t="e">
        <f t="shared" si="393"/>
        <v>#N/A</v>
      </c>
      <c r="BH471" s="154" t="e">
        <f t="shared" si="394"/>
        <v>#N/A</v>
      </c>
      <c r="BI471" s="154" t="e">
        <f t="shared" si="395"/>
        <v>#N/A</v>
      </c>
      <c r="BJ471" s="164" t="e">
        <f t="shared" si="396"/>
        <v>#N/A</v>
      </c>
      <c r="BK471" s="165" t="e">
        <f t="shared" si="397"/>
        <v>#N/A</v>
      </c>
      <c r="BL471" s="154" t="e">
        <f t="shared" si="398"/>
        <v>#N/A</v>
      </c>
      <c r="BM471" s="154" t="e">
        <f t="shared" si="399"/>
        <v>#N/A</v>
      </c>
      <c r="BN471" s="164" t="e">
        <f t="shared" si="400"/>
        <v>#N/A</v>
      </c>
      <c r="BO471" s="165" t="e">
        <f t="shared" si="401"/>
        <v>#N/A</v>
      </c>
      <c r="BP471" s="154" t="e">
        <f t="shared" si="402"/>
        <v>#N/A</v>
      </c>
      <c r="BQ471" s="155" t="e">
        <f t="shared" si="403"/>
        <v>#N/A</v>
      </c>
      <c r="BR471" s="153" t="e">
        <f t="shared" si="404"/>
        <v>#N/A</v>
      </c>
      <c r="BS471" s="154" t="e">
        <f t="shared" si="405"/>
        <v>#N/A</v>
      </c>
      <c r="BT471" s="164" t="e">
        <f t="shared" si="406"/>
        <v>#N/A</v>
      </c>
      <c r="BU471" s="165" t="e">
        <f t="shared" si="407"/>
        <v>#N/A</v>
      </c>
      <c r="BV471" s="154" t="e">
        <f t="shared" si="408"/>
        <v>#N/A</v>
      </c>
      <c r="BW471" s="154" t="e">
        <f t="shared" si="409"/>
        <v>#N/A</v>
      </c>
      <c r="BX471" s="164" t="e">
        <f t="shared" si="410"/>
        <v>#N/A</v>
      </c>
      <c r="BY471" s="165" t="e">
        <f t="shared" si="411"/>
        <v>#N/A</v>
      </c>
      <c r="BZ471" s="154" t="e">
        <f t="shared" si="412"/>
        <v>#N/A</v>
      </c>
      <c r="CA471" s="154" t="e">
        <f t="shared" si="413"/>
        <v>#N/A</v>
      </c>
      <c r="CB471" s="164" t="e">
        <f t="shared" si="414"/>
        <v>#N/A</v>
      </c>
      <c r="CC471" s="165" t="e">
        <f t="shared" si="415"/>
        <v>#N/A</v>
      </c>
      <c r="CD471" s="154" t="e">
        <f t="shared" si="416"/>
        <v>#N/A</v>
      </c>
      <c r="CE471" s="155" t="e">
        <f t="shared" si="417"/>
        <v>#N/A</v>
      </c>
    </row>
    <row r="472" spans="2:83" s="59" customFormat="1" hidden="1" x14ac:dyDescent="0.2">
      <c r="B472" s="59" t="e">
        <f t="shared" si="420"/>
        <v>#N/A</v>
      </c>
      <c r="C472" s="67" t="e">
        <f t="shared" si="418"/>
        <v>#N/A</v>
      </c>
      <c r="D472" s="67"/>
      <c r="E472" s="67" t="e">
        <f>IF(C472&lt;&gt;" ",$B$9, " ")</f>
        <v>#N/A</v>
      </c>
      <c r="F472" s="68" t="e">
        <f>IF(C472&lt;&gt;" ",((10.4394*(($C472^1.852)/(($B$59^1.852)*(VLOOKUP($B$17,'Hidden Data'!$A$4:$E$17,(IF($B$18="SCH 40",3,IF($B$18="SCH 80",4,5))))^4.8655))*$B$16))+IF($B$15&lt;2,0,(10.4394*((($C$19/100*$C472)^1.852)/(($B$59^1.852)*(VLOOKUP($B$20,'Hidden Data'!$A$4:$E$17,(IF($B$21="SCH 40",3,IF($B$21="SCH 80",4,5))))^4.8655))*$B$19)))+IF($B$15&lt;3,0,(10.4394*((($C$22/100*$C472)^1.852)/(($B$59^1.852)*(VLOOKUP($B$23,'Hidden Data'!$A$4:$E$17,(IF($B$24="SCH 40",3,IF($B$24="SCH 80",4,5))))^4.8655))*$B$22)))+K472+L472+M472+P472+Q472+R472+S472+T472)*(1+$B$42/100), " ")</f>
        <v>#N/A</v>
      </c>
      <c r="G472" s="68" t="e">
        <f t="shared" si="419"/>
        <v>#N/A</v>
      </c>
      <c r="H472" s="68"/>
      <c r="I472" s="68" t="e">
        <f t="shared" si="353"/>
        <v>#N/A</v>
      </c>
      <c r="J472" s="68" t="e">
        <f>IF(C472&lt;&gt;" ",IF($B$48="Spider Valve",($C472/448.83*(('Spider Valve Sizing'!$B$10^2*19.64*$B$60*SQRT($B$49))/'Spider Valve Sizing'!$B$25))^2/(2*$B$60^2*(PI()/4*('Spider Valve Sizing'!$B$10/12)^2)^2*32.2),0)," ")</f>
        <v>#N/A</v>
      </c>
      <c r="K472" s="68" t="e">
        <f>IF(C472&lt;&gt;" ",(IF($B$26="No",0,(10.4394*(((1/$B$27*$C472)^1.852)/(($B$59^1.852)*(VLOOKUP($B$29,'Hidden Data'!$A$4:$E$17,(IF($B$30="SCH 40",3,IF($B$30="SCH 80",4,5))))^4.8655))*($B$28/3)))))," ")</f>
        <v>#N/A</v>
      </c>
      <c r="L472" s="67" t="e">
        <f t="shared" si="354"/>
        <v>#N/A</v>
      </c>
      <c r="M472" s="67" t="e">
        <f t="shared" si="355"/>
        <v>#N/A</v>
      </c>
      <c r="N472" s="69">
        <f>IF($B$48="Low Pressure Pipe",(IF($C472&lt;&gt;" ",($B$50*$AC$564)," ")),IF($B$48="Spider Valve",(IF($C472&lt;&gt;" ",(($B$60*(PI()/4*'Spider Valve Sizing'!$B$10^2)/144*SQRT(2*32.2*$B$49))*448.83)/(('Spider Valve Sizing'!$B$10^2*19.64*$B$60*SQRT($B$49))/'Spider Valve Sizing'!$B$25)," ")),IF(AND(OR($B$48="Non-Pressurized",$B$48="force main")=TRUE,$C$49="yes"),$F$49,NA())))</f>
        <v>30</v>
      </c>
      <c r="O472" s="68" t="e">
        <f t="shared" si="356"/>
        <v>#N/A</v>
      </c>
      <c r="P472" s="68" t="e">
        <f>IF($C472&lt;&gt;" ",IF($A$34="",0,(10.4394*((($C472*$D$34/100)^1.852)/(($B$59^1.852)*(VLOOKUP($B$34,'Hidden Data'!$A$4:$E$17,(IF($B$18="SCH 40",3,IF($B$18="SCH 80",4,5))))^4.8655))*'Hidden Data'!$E$118)))," ")</f>
        <v>#N/A</v>
      </c>
      <c r="Q472" s="68" t="e">
        <f>IF($C472&lt;&gt;" ",IF($A$35="",0,(10.4394*((($C472*$D$35/100)^1.852)/(($B$59^1.852)*(VLOOKUP($B$35,'Hidden Data'!$A$4:$E$17,(IF($B$18="SCH 40",3,IF($B$18="SCH 80",4,5))))^4.8655))*'Hidden Data'!$E$119)))," ")</f>
        <v>#N/A</v>
      </c>
      <c r="R472" s="68" t="e">
        <f>IF($C472&lt;&gt;" ",IF($A$36="",0,(10.4394*((($C472*$D$36/100)^1.852)/(($B$59^1.852)*(VLOOKUP($B$36,'Hidden Data'!$A$4:$E$17,(IF($B$18="SCH 40",3,IF($B$18="SCH 80",4,5))))^4.8655))*'Hidden Data'!$E$120)))," ")</f>
        <v>#N/A</v>
      </c>
      <c r="S472" s="68" t="e">
        <f>IF($C472&lt;&gt;" ",IF($A$37="",0,(10.4394*((($C472*$D$37/100)^1.852)/(($B$59^1.852)*(VLOOKUP($B$37,'Hidden Data'!$A$4:$E$17,(IF($B$18="SCH 40",3,IF($B$18="SCH 80",4,5))))^4.8655))*'Hidden Data'!$E$121)))," ")</f>
        <v>#N/A</v>
      </c>
      <c r="T472" s="68" t="e">
        <f>IF($C472&lt;&gt;" ",IF($A$38="",0,(10.4394*((($C472*$D$38/100)^1.852)/(($B$59^1.852)*(VLOOKUP($B$38,'Hidden Data'!$A$4:$E$17,(IF($B$18="SCH 40",3,IF($B$18="SCH 80",4,5))))^4.8655))*'Hidden Data'!$E$122)))," ")</f>
        <v>#N/A</v>
      </c>
      <c r="U472" s="67" t="e">
        <f t="shared" si="357"/>
        <v>#N/A</v>
      </c>
      <c r="V472" s="175" t="e">
        <f t="shared" si="358"/>
        <v>#N/A</v>
      </c>
      <c r="W472" s="175" t="e">
        <f t="shared" si="359"/>
        <v>#N/A</v>
      </c>
      <c r="Z472" s="141" t="e">
        <f t="shared" si="360"/>
        <v>#N/A</v>
      </c>
      <c r="AA472" s="141" t="e">
        <f t="shared" si="361"/>
        <v>#N/A</v>
      </c>
      <c r="AB472" s="153" t="e">
        <f t="shared" si="362"/>
        <v>#N/A</v>
      </c>
      <c r="AC472" s="154" t="e">
        <f t="shared" si="363"/>
        <v>#N/A</v>
      </c>
      <c r="AD472" s="164" t="e">
        <f t="shared" si="364"/>
        <v>#N/A</v>
      </c>
      <c r="AE472" s="165" t="e">
        <f t="shared" si="365"/>
        <v>#N/A</v>
      </c>
      <c r="AF472" s="154" t="e">
        <f t="shared" si="366"/>
        <v>#N/A</v>
      </c>
      <c r="AG472" s="154" t="e">
        <f t="shared" si="367"/>
        <v>#N/A</v>
      </c>
      <c r="AH472" s="164" t="e">
        <f t="shared" si="368"/>
        <v>#N/A</v>
      </c>
      <c r="AI472" s="165" t="e">
        <f t="shared" si="369"/>
        <v>#N/A</v>
      </c>
      <c r="AJ472" s="154" t="e">
        <f t="shared" si="370"/>
        <v>#N/A</v>
      </c>
      <c r="AK472" s="154" t="e">
        <f t="shared" si="371"/>
        <v>#N/A</v>
      </c>
      <c r="AL472" s="164" t="e">
        <f t="shared" si="372"/>
        <v>#N/A</v>
      </c>
      <c r="AM472" s="165" t="e">
        <f t="shared" si="373"/>
        <v>#N/A</v>
      </c>
      <c r="AN472" s="154" t="e">
        <f t="shared" si="374"/>
        <v>#N/A</v>
      </c>
      <c r="AO472" s="155" t="e">
        <f t="shared" si="375"/>
        <v>#N/A</v>
      </c>
      <c r="AP472" s="153" t="e">
        <f t="shared" si="376"/>
        <v>#N/A</v>
      </c>
      <c r="AQ472" s="154" t="e">
        <f t="shared" si="377"/>
        <v>#N/A</v>
      </c>
      <c r="AR472" s="164" t="e">
        <f t="shared" si="378"/>
        <v>#N/A</v>
      </c>
      <c r="AS472" s="165" t="e">
        <f t="shared" si="379"/>
        <v>#N/A</v>
      </c>
      <c r="AT472" s="154" t="e">
        <f t="shared" si="380"/>
        <v>#N/A</v>
      </c>
      <c r="AU472" s="154" t="e">
        <f t="shared" si="381"/>
        <v>#N/A</v>
      </c>
      <c r="AV472" s="164" t="e">
        <f t="shared" si="382"/>
        <v>#N/A</v>
      </c>
      <c r="AW472" s="165" t="e">
        <f t="shared" si="383"/>
        <v>#N/A</v>
      </c>
      <c r="AX472" s="154" t="e">
        <f t="shared" si="384"/>
        <v>#N/A</v>
      </c>
      <c r="AY472" s="154" t="e">
        <f t="shared" si="385"/>
        <v>#N/A</v>
      </c>
      <c r="AZ472" s="164" t="e">
        <f t="shared" si="386"/>
        <v>#N/A</v>
      </c>
      <c r="BA472" s="165" t="e">
        <f t="shared" si="387"/>
        <v>#N/A</v>
      </c>
      <c r="BB472" s="154" t="e">
        <f t="shared" si="388"/>
        <v>#N/A</v>
      </c>
      <c r="BC472" s="155" t="e">
        <f t="shared" si="389"/>
        <v>#N/A</v>
      </c>
      <c r="BD472" s="153" t="e">
        <f t="shared" si="390"/>
        <v>#N/A</v>
      </c>
      <c r="BE472" s="154" t="e">
        <f t="shared" si="391"/>
        <v>#N/A</v>
      </c>
      <c r="BF472" s="164" t="e">
        <f t="shared" si="392"/>
        <v>#N/A</v>
      </c>
      <c r="BG472" s="165" t="e">
        <f t="shared" si="393"/>
        <v>#N/A</v>
      </c>
      <c r="BH472" s="154" t="e">
        <f t="shared" si="394"/>
        <v>#N/A</v>
      </c>
      <c r="BI472" s="154" t="e">
        <f t="shared" si="395"/>
        <v>#N/A</v>
      </c>
      <c r="BJ472" s="164" t="e">
        <f t="shared" si="396"/>
        <v>#N/A</v>
      </c>
      <c r="BK472" s="165" t="e">
        <f t="shared" si="397"/>
        <v>#N/A</v>
      </c>
      <c r="BL472" s="154" t="e">
        <f t="shared" si="398"/>
        <v>#N/A</v>
      </c>
      <c r="BM472" s="154" t="e">
        <f t="shared" si="399"/>
        <v>#N/A</v>
      </c>
      <c r="BN472" s="164" t="e">
        <f t="shared" si="400"/>
        <v>#N/A</v>
      </c>
      <c r="BO472" s="165" t="e">
        <f t="shared" si="401"/>
        <v>#N/A</v>
      </c>
      <c r="BP472" s="154" t="e">
        <f t="shared" si="402"/>
        <v>#N/A</v>
      </c>
      <c r="BQ472" s="155" t="e">
        <f t="shared" si="403"/>
        <v>#N/A</v>
      </c>
      <c r="BR472" s="153" t="e">
        <f t="shared" si="404"/>
        <v>#N/A</v>
      </c>
      <c r="BS472" s="154" t="e">
        <f t="shared" si="405"/>
        <v>#N/A</v>
      </c>
      <c r="BT472" s="164" t="e">
        <f t="shared" si="406"/>
        <v>#N/A</v>
      </c>
      <c r="BU472" s="165" t="e">
        <f t="shared" si="407"/>
        <v>#N/A</v>
      </c>
      <c r="BV472" s="154" t="e">
        <f t="shared" si="408"/>
        <v>#N/A</v>
      </c>
      <c r="BW472" s="154" t="e">
        <f t="shared" si="409"/>
        <v>#N/A</v>
      </c>
      <c r="BX472" s="164" t="e">
        <f t="shared" si="410"/>
        <v>#N/A</v>
      </c>
      <c r="BY472" s="165" t="e">
        <f t="shared" si="411"/>
        <v>#N/A</v>
      </c>
      <c r="BZ472" s="154" t="e">
        <f t="shared" si="412"/>
        <v>#N/A</v>
      </c>
      <c r="CA472" s="154" t="e">
        <f t="shared" si="413"/>
        <v>#N/A</v>
      </c>
      <c r="CB472" s="164" t="e">
        <f t="shared" si="414"/>
        <v>#N/A</v>
      </c>
      <c r="CC472" s="165" t="e">
        <f t="shared" si="415"/>
        <v>#N/A</v>
      </c>
      <c r="CD472" s="154" t="e">
        <f t="shared" si="416"/>
        <v>#N/A</v>
      </c>
      <c r="CE472" s="155" t="e">
        <f t="shared" si="417"/>
        <v>#N/A</v>
      </c>
    </row>
    <row r="473" spans="2:83" s="59" customFormat="1" hidden="1" x14ac:dyDescent="0.2">
      <c r="B473" s="59" t="e">
        <f t="shared" si="420"/>
        <v>#N/A</v>
      </c>
      <c r="C473" s="67" t="e">
        <f t="shared" si="418"/>
        <v>#N/A</v>
      </c>
      <c r="D473" s="67"/>
      <c r="E473" s="67" t="e">
        <f>IF(C473&lt;&gt;" ",$B$9, " ")</f>
        <v>#N/A</v>
      </c>
      <c r="F473" s="68" t="e">
        <f>IF(C473&lt;&gt;" ",((10.4394*(($C473^1.852)/(($B$59^1.852)*(VLOOKUP($B$17,'Hidden Data'!$A$4:$E$17,(IF($B$18="SCH 40",3,IF($B$18="SCH 80",4,5))))^4.8655))*$B$16))+IF($B$15&lt;2,0,(10.4394*((($C$19/100*$C473)^1.852)/(($B$59^1.852)*(VLOOKUP($B$20,'Hidden Data'!$A$4:$E$17,(IF($B$21="SCH 40",3,IF($B$21="SCH 80",4,5))))^4.8655))*$B$19)))+IF($B$15&lt;3,0,(10.4394*((($C$22/100*$C473)^1.852)/(($B$59^1.852)*(VLOOKUP($B$23,'Hidden Data'!$A$4:$E$17,(IF($B$24="SCH 40",3,IF($B$24="SCH 80",4,5))))^4.8655))*$B$22)))+K473+L473+M473+P473+Q473+R473+S473+T473)*(1+$B$42/100), " ")</f>
        <v>#N/A</v>
      </c>
      <c r="G473" s="68" t="e">
        <f t="shared" si="419"/>
        <v>#N/A</v>
      </c>
      <c r="H473" s="68"/>
      <c r="I473" s="68" t="e">
        <f t="shared" si="353"/>
        <v>#N/A</v>
      </c>
      <c r="J473" s="68" t="e">
        <f>IF(C473&lt;&gt;" ",IF($B$48="Spider Valve",($C473/448.83*(('Spider Valve Sizing'!$B$10^2*19.64*$B$60*SQRT($B$49))/'Spider Valve Sizing'!$B$25))^2/(2*$B$60^2*(PI()/4*('Spider Valve Sizing'!$B$10/12)^2)^2*32.2),0)," ")</f>
        <v>#N/A</v>
      </c>
      <c r="K473" s="68" t="e">
        <f>IF(C473&lt;&gt;" ",(IF($B$26="No",0,(10.4394*(((1/$B$27*$C473)^1.852)/(($B$59^1.852)*(VLOOKUP($B$29,'Hidden Data'!$A$4:$E$17,(IF($B$30="SCH 40",3,IF($B$30="SCH 80",4,5))))^4.8655))*($B$28/3)))))," ")</f>
        <v>#N/A</v>
      </c>
      <c r="L473" s="67" t="e">
        <f t="shared" si="354"/>
        <v>#N/A</v>
      </c>
      <c r="M473" s="67" t="e">
        <f t="shared" si="355"/>
        <v>#N/A</v>
      </c>
      <c r="N473" s="69">
        <f>IF($B$48="Low Pressure Pipe",(IF($C473&lt;&gt;" ",($B$50*$AC$564)," ")),IF($B$48="Spider Valve",(IF($C473&lt;&gt;" ",(($B$60*(PI()/4*'Spider Valve Sizing'!$B$10^2)/144*SQRT(2*32.2*$B$49))*448.83)/(('Spider Valve Sizing'!$B$10^2*19.64*$B$60*SQRT($B$49))/'Spider Valve Sizing'!$B$25)," ")),IF(AND(OR($B$48="Non-Pressurized",$B$48="force main")=TRUE,$C$49="yes"),$F$49,NA())))</f>
        <v>30</v>
      </c>
      <c r="O473" s="68" t="e">
        <f t="shared" si="356"/>
        <v>#N/A</v>
      </c>
      <c r="P473" s="68" t="e">
        <f>IF($C473&lt;&gt;" ",IF($A$34="",0,(10.4394*((($C473*$D$34/100)^1.852)/(($B$59^1.852)*(VLOOKUP($B$34,'Hidden Data'!$A$4:$E$17,(IF($B$18="SCH 40",3,IF($B$18="SCH 80",4,5))))^4.8655))*'Hidden Data'!$E$118)))," ")</f>
        <v>#N/A</v>
      </c>
      <c r="Q473" s="68" t="e">
        <f>IF($C473&lt;&gt;" ",IF($A$35="",0,(10.4394*((($C473*$D$35/100)^1.852)/(($B$59^1.852)*(VLOOKUP($B$35,'Hidden Data'!$A$4:$E$17,(IF($B$18="SCH 40",3,IF($B$18="SCH 80",4,5))))^4.8655))*'Hidden Data'!$E$119)))," ")</f>
        <v>#N/A</v>
      </c>
      <c r="R473" s="68" t="e">
        <f>IF($C473&lt;&gt;" ",IF($A$36="",0,(10.4394*((($C473*$D$36/100)^1.852)/(($B$59^1.852)*(VLOOKUP($B$36,'Hidden Data'!$A$4:$E$17,(IF($B$18="SCH 40",3,IF($B$18="SCH 80",4,5))))^4.8655))*'Hidden Data'!$E$120)))," ")</f>
        <v>#N/A</v>
      </c>
      <c r="S473" s="68" t="e">
        <f>IF($C473&lt;&gt;" ",IF($A$37="",0,(10.4394*((($C473*$D$37/100)^1.852)/(($B$59^1.852)*(VLOOKUP($B$37,'Hidden Data'!$A$4:$E$17,(IF($B$18="SCH 40",3,IF($B$18="SCH 80",4,5))))^4.8655))*'Hidden Data'!$E$121)))," ")</f>
        <v>#N/A</v>
      </c>
      <c r="T473" s="68" t="e">
        <f>IF($C473&lt;&gt;" ",IF($A$38="",0,(10.4394*((($C473*$D$38/100)^1.852)/(($B$59^1.852)*(VLOOKUP($B$38,'Hidden Data'!$A$4:$E$17,(IF($B$18="SCH 40",3,IF($B$18="SCH 80",4,5))))^4.8655))*'Hidden Data'!$E$122)))," ")</f>
        <v>#N/A</v>
      </c>
      <c r="U473" s="67" t="e">
        <f t="shared" si="357"/>
        <v>#N/A</v>
      </c>
      <c r="V473" s="175" t="e">
        <f t="shared" si="358"/>
        <v>#N/A</v>
      </c>
      <c r="W473" s="175" t="e">
        <f t="shared" si="359"/>
        <v>#N/A</v>
      </c>
      <c r="Z473" s="141" t="e">
        <f t="shared" si="360"/>
        <v>#N/A</v>
      </c>
      <c r="AA473" s="141" t="e">
        <f t="shared" si="361"/>
        <v>#N/A</v>
      </c>
      <c r="AB473" s="153" t="e">
        <f t="shared" si="362"/>
        <v>#N/A</v>
      </c>
      <c r="AC473" s="154" t="e">
        <f t="shared" si="363"/>
        <v>#N/A</v>
      </c>
      <c r="AD473" s="164" t="e">
        <f t="shared" si="364"/>
        <v>#N/A</v>
      </c>
      <c r="AE473" s="165" t="e">
        <f t="shared" si="365"/>
        <v>#N/A</v>
      </c>
      <c r="AF473" s="154" t="e">
        <f t="shared" si="366"/>
        <v>#N/A</v>
      </c>
      <c r="AG473" s="154" t="e">
        <f t="shared" si="367"/>
        <v>#N/A</v>
      </c>
      <c r="AH473" s="164" t="e">
        <f t="shared" si="368"/>
        <v>#N/A</v>
      </c>
      <c r="AI473" s="165" t="e">
        <f t="shared" si="369"/>
        <v>#N/A</v>
      </c>
      <c r="AJ473" s="154" t="e">
        <f t="shared" si="370"/>
        <v>#N/A</v>
      </c>
      <c r="AK473" s="154" t="e">
        <f t="shared" si="371"/>
        <v>#N/A</v>
      </c>
      <c r="AL473" s="164" t="e">
        <f t="shared" si="372"/>
        <v>#N/A</v>
      </c>
      <c r="AM473" s="165" t="e">
        <f t="shared" si="373"/>
        <v>#N/A</v>
      </c>
      <c r="AN473" s="154" t="e">
        <f t="shared" si="374"/>
        <v>#N/A</v>
      </c>
      <c r="AO473" s="155" t="e">
        <f t="shared" si="375"/>
        <v>#N/A</v>
      </c>
      <c r="AP473" s="153" t="e">
        <f t="shared" si="376"/>
        <v>#N/A</v>
      </c>
      <c r="AQ473" s="154" t="e">
        <f t="shared" si="377"/>
        <v>#N/A</v>
      </c>
      <c r="AR473" s="164" t="e">
        <f t="shared" si="378"/>
        <v>#N/A</v>
      </c>
      <c r="AS473" s="165" t="e">
        <f t="shared" si="379"/>
        <v>#N/A</v>
      </c>
      <c r="AT473" s="154" t="e">
        <f t="shared" si="380"/>
        <v>#N/A</v>
      </c>
      <c r="AU473" s="154" t="e">
        <f t="shared" si="381"/>
        <v>#N/A</v>
      </c>
      <c r="AV473" s="164" t="e">
        <f t="shared" si="382"/>
        <v>#N/A</v>
      </c>
      <c r="AW473" s="165" t="e">
        <f t="shared" si="383"/>
        <v>#N/A</v>
      </c>
      <c r="AX473" s="154" t="e">
        <f t="shared" si="384"/>
        <v>#N/A</v>
      </c>
      <c r="AY473" s="154" t="e">
        <f t="shared" si="385"/>
        <v>#N/A</v>
      </c>
      <c r="AZ473" s="164" t="e">
        <f t="shared" si="386"/>
        <v>#N/A</v>
      </c>
      <c r="BA473" s="165" t="e">
        <f t="shared" si="387"/>
        <v>#N/A</v>
      </c>
      <c r="BB473" s="154" t="e">
        <f t="shared" si="388"/>
        <v>#N/A</v>
      </c>
      <c r="BC473" s="155" t="e">
        <f t="shared" si="389"/>
        <v>#N/A</v>
      </c>
      <c r="BD473" s="153" t="e">
        <f t="shared" si="390"/>
        <v>#N/A</v>
      </c>
      <c r="BE473" s="154" t="e">
        <f t="shared" si="391"/>
        <v>#N/A</v>
      </c>
      <c r="BF473" s="164" t="e">
        <f t="shared" si="392"/>
        <v>#N/A</v>
      </c>
      <c r="BG473" s="165" t="e">
        <f t="shared" si="393"/>
        <v>#N/A</v>
      </c>
      <c r="BH473" s="154" t="e">
        <f t="shared" si="394"/>
        <v>#N/A</v>
      </c>
      <c r="BI473" s="154" t="e">
        <f t="shared" si="395"/>
        <v>#N/A</v>
      </c>
      <c r="BJ473" s="164" t="e">
        <f t="shared" si="396"/>
        <v>#N/A</v>
      </c>
      <c r="BK473" s="165" t="e">
        <f t="shared" si="397"/>
        <v>#N/A</v>
      </c>
      <c r="BL473" s="154" t="e">
        <f t="shared" si="398"/>
        <v>#N/A</v>
      </c>
      <c r="BM473" s="154" t="e">
        <f t="shared" si="399"/>
        <v>#N/A</v>
      </c>
      <c r="BN473" s="164" t="e">
        <f t="shared" si="400"/>
        <v>#N/A</v>
      </c>
      <c r="BO473" s="165" t="e">
        <f t="shared" si="401"/>
        <v>#N/A</v>
      </c>
      <c r="BP473" s="154" t="e">
        <f t="shared" si="402"/>
        <v>#N/A</v>
      </c>
      <c r="BQ473" s="155" t="e">
        <f t="shared" si="403"/>
        <v>#N/A</v>
      </c>
      <c r="BR473" s="153" t="e">
        <f t="shared" si="404"/>
        <v>#N/A</v>
      </c>
      <c r="BS473" s="154" t="e">
        <f t="shared" si="405"/>
        <v>#N/A</v>
      </c>
      <c r="BT473" s="164" t="e">
        <f t="shared" si="406"/>
        <v>#N/A</v>
      </c>
      <c r="BU473" s="165" t="e">
        <f t="shared" si="407"/>
        <v>#N/A</v>
      </c>
      <c r="BV473" s="154" t="e">
        <f t="shared" si="408"/>
        <v>#N/A</v>
      </c>
      <c r="BW473" s="154" t="e">
        <f t="shared" si="409"/>
        <v>#N/A</v>
      </c>
      <c r="BX473" s="164" t="e">
        <f t="shared" si="410"/>
        <v>#N/A</v>
      </c>
      <c r="BY473" s="165" t="e">
        <f t="shared" si="411"/>
        <v>#N/A</v>
      </c>
      <c r="BZ473" s="154" t="e">
        <f t="shared" si="412"/>
        <v>#N/A</v>
      </c>
      <c r="CA473" s="154" t="e">
        <f t="shared" si="413"/>
        <v>#N/A</v>
      </c>
      <c r="CB473" s="164" t="e">
        <f t="shared" si="414"/>
        <v>#N/A</v>
      </c>
      <c r="CC473" s="165" t="e">
        <f t="shared" si="415"/>
        <v>#N/A</v>
      </c>
      <c r="CD473" s="154" t="e">
        <f t="shared" si="416"/>
        <v>#N/A</v>
      </c>
      <c r="CE473" s="155" t="e">
        <f t="shared" si="417"/>
        <v>#N/A</v>
      </c>
    </row>
    <row r="474" spans="2:83" s="59" customFormat="1" hidden="1" x14ac:dyDescent="0.2">
      <c r="B474" s="59" t="e">
        <f t="shared" si="420"/>
        <v>#N/A</v>
      </c>
      <c r="C474" s="67" t="e">
        <f t="shared" si="418"/>
        <v>#N/A</v>
      </c>
      <c r="D474" s="67"/>
      <c r="E474" s="67" t="e">
        <f>IF(C474&lt;&gt;" ",$B$9, " ")</f>
        <v>#N/A</v>
      </c>
      <c r="F474" s="68" t="e">
        <f>IF(C474&lt;&gt;" ",((10.4394*(($C474^1.852)/(($B$59^1.852)*(VLOOKUP($B$17,'Hidden Data'!$A$4:$E$17,(IF($B$18="SCH 40",3,IF($B$18="SCH 80",4,5))))^4.8655))*$B$16))+IF($B$15&lt;2,0,(10.4394*((($C$19/100*$C474)^1.852)/(($B$59^1.852)*(VLOOKUP($B$20,'Hidden Data'!$A$4:$E$17,(IF($B$21="SCH 40",3,IF($B$21="SCH 80",4,5))))^4.8655))*$B$19)))+IF($B$15&lt;3,0,(10.4394*((($C$22/100*$C474)^1.852)/(($B$59^1.852)*(VLOOKUP($B$23,'Hidden Data'!$A$4:$E$17,(IF($B$24="SCH 40",3,IF($B$24="SCH 80",4,5))))^4.8655))*$B$22)))+K474+L474+M474+P474+Q474+R474+S474+T474)*(1+$B$42/100), " ")</f>
        <v>#N/A</v>
      </c>
      <c r="G474" s="68" t="e">
        <f t="shared" si="419"/>
        <v>#N/A</v>
      </c>
      <c r="H474" s="68"/>
      <c r="I474" s="68" t="e">
        <f t="shared" si="353"/>
        <v>#N/A</v>
      </c>
      <c r="J474" s="68" t="e">
        <f>IF(C474&lt;&gt;" ",IF($B$48="Spider Valve",($C474/448.83*(('Spider Valve Sizing'!$B$10^2*19.64*$B$60*SQRT($B$49))/'Spider Valve Sizing'!$B$25))^2/(2*$B$60^2*(PI()/4*('Spider Valve Sizing'!$B$10/12)^2)^2*32.2),0)," ")</f>
        <v>#N/A</v>
      </c>
      <c r="K474" s="68" t="e">
        <f>IF(C474&lt;&gt;" ",(IF($B$26="No",0,(10.4394*(((1/$B$27*$C474)^1.852)/(($B$59^1.852)*(VLOOKUP($B$29,'Hidden Data'!$A$4:$E$17,(IF($B$30="SCH 40",3,IF($B$30="SCH 80",4,5))))^4.8655))*($B$28/3)))))," ")</f>
        <v>#N/A</v>
      </c>
      <c r="L474" s="67" t="e">
        <f t="shared" si="354"/>
        <v>#N/A</v>
      </c>
      <c r="M474" s="67" t="e">
        <f t="shared" si="355"/>
        <v>#N/A</v>
      </c>
      <c r="N474" s="69">
        <f>IF($B$48="Low Pressure Pipe",(IF($C474&lt;&gt;" ",($B$50*$AC$564)," ")),IF($B$48="Spider Valve",(IF($C474&lt;&gt;" ",(($B$60*(PI()/4*'Spider Valve Sizing'!$B$10^2)/144*SQRT(2*32.2*$B$49))*448.83)/(('Spider Valve Sizing'!$B$10^2*19.64*$B$60*SQRT($B$49))/'Spider Valve Sizing'!$B$25)," ")),IF(AND(OR($B$48="Non-Pressurized",$B$48="force main")=TRUE,$C$49="yes"),$F$49,NA())))</f>
        <v>30</v>
      </c>
      <c r="O474" s="68" t="e">
        <f t="shared" si="356"/>
        <v>#N/A</v>
      </c>
      <c r="P474" s="68" t="e">
        <f>IF($C474&lt;&gt;" ",IF($A$34="",0,(10.4394*((($C474*$D$34/100)^1.852)/(($B$59^1.852)*(VLOOKUP($B$34,'Hidden Data'!$A$4:$E$17,(IF($B$18="SCH 40",3,IF($B$18="SCH 80",4,5))))^4.8655))*'Hidden Data'!$E$118)))," ")</f>
        <v>#N/A</v>
      </c>
      <c r="Q474" s="68" t="e">
        <f>IF($C474&lt;&gt;" ",IF($A$35="",0,(10.4394*((($C474*$D$35/100)^1.852)/(($B$59^1.852)*(VLOOKUP($B$35,'Hidden Data'!$A$4:$E$17,(IF($B$18="SCH 40",3,IF($B$18="SCH 80",4,5))))^4.8655))*'Hidden Data'!$E$119)))," ")</f>
        <v>#N/A</v>
      </c>
      <c r="R474" s="68" t="e">
        <f>IF($C474&lt;&gt;" ",IF($A$36="",0,(10.4394*((($C474*$D$36/100)^1.852)/(($B$59^1.852)*(VLOOKUP($B$36,'Hidden Data'!$A$4:$E$17,(IF($B$18="SCH 40",3,IF($B$18="SCH 80",4,5))))^4.8655))*'Hidden Data'!$E$120)))," ")</f>
        <v>#N/A</v>
      </c>
      <c r="S474" s="68" t="e">
        <f>IF($C474&lt;&gt;" ",IF($A$37="",0,(10.4394*((($C474*$D$37/100)^1.852)/(($B$59^1.852)*(VLOOKUP($B$37,'Hidden Data'!$A$4:$E$17,(IF($B$18="SCH 40",3,IF($B$18="SCH 80",4,5))))^4.8655))*'Hidden Data'!$E$121)))," ")</f>
        <v>#N/A</v>
      </c>
      <c r="T474" s="68" t="e">
        <f>IF($C474&lt;&gt;" ",IF($A$38="",0,(10.4394*((($C474*$D$38/100)^1.852)/(($B$59^1.852)*(VLOOKUP($B$38,'Hidden Data'!$A$4:$E$17,(IF($B$18="SCH 40",3,IF($B$18="SCH 80",4,5))))^4.8655))*'Hidden Data'!$E$122)))," ")</f>
        <v>#N/A</v>
      </c>
      <c r="U474" s="67" t="e">
        <f t="shared" si="357"/>
        <v>#N/A</v>
      </c>
      <c r="V474" s="175" t="e">
        <f t="shared" si="358"/>
        <v>#N/A</v>
      </c>
      <c r="W474" s="175" t="e">
        <f t="shared" si="359"/>
        <v>#N/A</v>
      </c>
      <c r="Z474" s="141" t="e">
        <f t="shared" si="360"/>
        <v>#N/A</v>
      </c>
      <c r="AA474" s="141" t="e">
        <f t="shared" si="361"/>
        <v>#N/A</v>
      </c>
      <c r="AB474" s="153" t="e">
        <f t="shared" si="362"/>
        <v>#N/A</v>
      </c>
      <c r="AC474" s="154" t="e">
        <f t="shared" si="363"/>
        <v>#N/A</v>
      </c>
      <c r="AD474" s="164" t="e">
        <f t="shared" si="364"/>
        <v>#N/A</v>
      </c>
      <c r="AE474" s="165" t="e">
        <f t="shared" si="365"/>
        <v>#N/A</v>
      </c>
      <c r="AF474" s="154" t="e">
        <f t="shared" si="366"/>
        <v>#N/A</v>
      </c>
      <c r="AG474" s="154" t="e">
        <f t="shared" si="367"/>
        <v>#N/A</v>
      </c>
      <c r="AH474" s="164" t="e">
        <f t="shared" si="368"/>
        <v>#N/A</v>
      </c>
      <c r="AI474" s="165" t="e">
        <f t="shared" si="369"/>
        <v>#N/A</v>
      </c>
      <c r="AJ474" s="154" t="e">
        <f t="shared" si="370"/>
        <v>#N/A</v>
      </c>
      <c r="AK474" s="154" t="e">
        <f t="shared" si="371"/>
        <v>#N/A</v>
      </c>
      <c r="AL474" s="164" t="e">
        <f t="shared" si="372"/>
        <v>#N/A</v>
      </c>
      <c r="AM474" s="165" t="e">
        <f t="shared" si="373"/>
        <v>#N/A</v>
      </c>
      <c r="AN474" s="154" t="e">
        <f t="shared" si="374"/>
        <v>#N/A</v>
      </c>
      <c r="AO474" s="155" t="e">
        <f t="shared" si="375"/>
        <v>#N/A</v>
      </c>
      <c r="AP474" s="153" t="e">
        <f t="shared" si="376"/>
        <v>#N/A</v>
      </c>
      <c r="AQ474" s="154" t="e">
        <f t="shared" si="377"/>
        <v>#N/A</v>
      </c>
      <c r="AR474" s="164" t="e">
        <f t="shared" si="378"/>
        <v>#N/A</v>
      </c>
      <c r="AS474" s="165" t="e">
        <f t="shared" si="379"/>
        <v>#N/A</v>
      </c>
      <c r="AT474" s="154" t="e">
        <f t="shared" si="380"/>
        <v>#N/A</v>
      </c>
      <c r="AU474" s="154" t="e">
        <f t="shared" si="381"/>
        <v>#N/A</v>
      </c>
      <c r="AV474" s="164" t="e">
        <f t="shared" si="382"/>
        <v>#N/A</v>
      </c>
      <c r="AW474" s="165" t="e">
        <f t="shared" si="383"/>
        <v>#N/A</v>
      </c>
      <c r="AX474" s="154" t="e">
        <f t="shared" si="384"/>
        <v>#N/A</v>
      </c>
      <c r="AY474" s="154" t="e">
        <f t="shared" si="385"/>
        <v>#N/A</v>
      </c>
      <c r="AZ474" s="164" t="e">
        <f t="shared" si="386"/>
        <v>#N/A</v>
      </c>
      <c r="BA474" s="165" t="e">
        <f t="shared" si="387"/>
        <v>#N/A</v>
      </c>
      <c r="BB474" s="154" t="e">
        <f t="shared" si="388"/>
        <v>#N/A</v>
      </c>
      <c r="BC474" s="155" t="e">
        <f t="shared" si="389"/>
        <v>#N/A</v>
      </c>
      <c r="BD474" s="153" t="e">
        <f t="shared" si="390"/>
        <v>#N/A</v>
      </c>
      <c r="BE474" s="154" t="e">
        <f t="shared" si="391"/>
        <v>#N/A</v>
      </c>
      <c r="BF474" s="164" t="e">
        <f t="shared" si="392"/>
        <v>#N/A</v>
      </c>
      <c r="BG474" s="165" t="e">
        <f t="shared" si="393"/>
        <v>#N/A</v>
      </c>
      <c r="BH474" s="154" t="e">
        <f t="shared" si="394"/>
        <v>#N/A</v>
      </c>
      <c r="BI474" s="154" t="e">
        <f t="shared" si="395"/>
        <v>#N/A</v>
      </c>
      <c r="BJ474" s="164" t="e">
        <f t="shared" si="396"/>
        <v>#N/A</v>
      </c>
      <c r="BK474" s="165" t="e">
        <f t="shared" si="397"/>
        <v>#N/A</v>
      </c>
      <c r="BL474" s="154" t="e">
        <f t="shared" si="398"/>
        <v>#N/A</v>
      </c>
      <c r="BM474" s="154" t="e">
        <f t="shared" si="399"/>
        <v>#N/A</v>
      </c>
      <c r="BN474" s="164" t="e">
        <f t="shared" si="400"/>
        <v>#N/A</v>
      </c>
      <c r="BO474" s="165" t="e">
        <f t="shared" si="401"/>
        <v>#N/A</v>
      </c>
      <c r="BP474" s="154" t="e">
        <f t="shared" si="402"/>
        <v>#N/A</v>
      </c>
      <c r="BQ474" s="155" t="e">
        <f t="shared" si="403"/>
        <v>#N/A</v>
      </c>
      <c r="BR474" s="153" t="e">
        <f t="shared" si="404"/>
        <v>#N/A</v>
      </c>
      <c r="BS474" s="154" t="e">
        <f t="shared" si="405"/>
        <v>#N/A</v>
      </c>
      <c r="BT474" s="164" t="e">
        <f t="shared" si="406"/>
        <v>#N/A</v>
      </c>
      <c r="BU474" s="165" t="e">
        <f t="shared" si="407"/>
        <v>#N/A</v>
      </c>
      <c r="BV474" s="154" t="e">
        <f t="shared" si="408"/>
        <v>#N/A</v>
      </c>
      <c r="BW474" s="154" t="e">
        <f t="shared" si="409"/>
        <v>#N/A</v>
      </c>
      <c r="BX474" s="164" t="e">
        <f t="shared" si="410"/>
        <v>#N/A</v>
      </c>
      <c r="BY474" s="165" t="e">
        <f t="shared" si="411"/>
        <v>#N/A</v>
      </c>
      <c r="BZ474" s="154" t="e">
        <f t="shared" si="412"/>
        <v>#N/A</v>
      </c>
      <c r="CA474" s="154" t="e">
        <f t="shared" si="413"/>
        <v>#N/A</v>
      </c>
      <c r="CB474" s="164" t="e">
        <f t="shared" si="414"/>
        <v>#N/A</v>
      </c>
      <c r="CC474" s="165" t="e">
        <f t="shared" si="415"/>
        <v>#N/A</v>
      </c>
      <c r="CD474" s="154" t="e">
        <f t="shared" si="416"/>
        <v>#N/A</v>
      </c>
      <c r="CE474" s="155" t="e">
        <f t="shared" si="417"/>
        <v>#N/A</v>
      </c>
    </row>
    <row r="475" spans="2:83" s="59" customFormat="1" hidden="1" x14ac:dyDescent="0.2">
      <c r="B475" s="59" t="e">
        <f t="shared" si="420"/>
        <v>#N/A</v>
      </c>
      <c r="C475" s="67" t="e">
        <f t="shared" si="418"/>
        <v>#N/A</v>
      </c>
      <c r="D475" s="67"/>
      <c r="E475" s="67" t="e">
        <f>IF(C475&lt;&gt;" ",$B$9, " ")</f>
        <v>#N/A</v>
      </c>
      <c r="F475" s="68" t="e">
        <f>IF(C475&lt;&gt;" ",((10.4394*(($C475^1.852)/(($B$59^1.852)*(VLOOKUP($B$17,'Hidden Data'!$A$4:$E$17,(IF($B$18="SCH 40",3,IF($B$18="SCH 80",4,5))))^4.8655))*$B$16))+IF($B$15&lt;2,0,(10.4394*((($C$19/100*$C475)^1.852)/(($B$59^1.852)*(VLOOKUP($B$20,'Hidden Data'!$A$4:$E$17,(IF($B$21="SCH 40",3,IF($B$21="SCH 80",4,5))))^4.8655))*$B$19)))+IF($B$15&lt;3,0,(10.4394*((($C$22/100*$C475)^1.852)/(($B$59^1.852)*(VLOOKUP($B$23,'Hidden Data'!$A$4:$E$17,(IF($B$24="SCH 40",3,IF($B$24="SCH 80",4,5))))^4.8655))*$B$22)))+K475+L475+M475+P475+Q475+R475+S475+T475)*(1+$B$42/100), " ")</f>
        <v>#N/A</v>
      </c>
      <c r="G475" s="68" t="e">
        <f t="shared" si="419"/>
        <v>#N/A</v>
      </c>
      <c r="H475" s="68"/>
      <c r="I475" s="68" t="e">
        <f t="shared" si="353"/>
        <v>#N/A</v>
      </c>
      <c r="J475" s="68" t="e">
        <f>IF(C475&lt;&gt;" ",IF($B$48="Spider Valve",($C475/448.83*(('Spider Valve Sizing'!$B$10^2*19.64*$B$60*SQRT($B$49))/'Spider Valve Sizing'!$B$25))^2/(2*$B$60^2*(PI()/4*('Spider Valve Sizing'!$B$10/12)^2)^2*32.2),0)," ")</f>
        <v>#N/A</v>
      </c>
      <c r="K475" s="68" t="e">
        <f>IF(C475&lt;&gt;" ",(IF($B$26="No",0,(10.4394*(((1/$B$27*$C475)^1.852)/(($B$59^1.852)*(VLOOKUP($B$29,'Hidden Data'!$A$4:$E$17,(IF($B$30="SCH 40",3,IF($B$30="SCH 80",4,5))))^4.8655))*($B$28/3)))))," ")</f>
        <v>#N/A</v>
      </c>
      <c r="L475" s="67" t="e">
        <f t="shared" si="354"/>
        <v>#N/A</v>
      </c>
      <c r="M475" s="67" t="e">
        <f t="shared" si="355"/>
        <v>#N/A</v>
      </c>
      <c r="N475" s="69">
        <f>IF($B$48="Low Pressure Pipe",(IF($C475&lt;&gt;" ",($B$50*$AC$564)," ")),IF($B$48="Spider Valve",(IF($C475&lt;&gt;" ",(($B$60*(PI()/4*'Spider Valve Sizing'!$B$10^2)/144*SQRT(2*32.2*$B$49))*448.83)/(('Spider Valve Sizing'!$B$10^2*19.64*$B$60*SQRT($B$49))/'Spider Valve Sizing'!$B$25)," ")),IF(AND(OR($B$48="Non-Pressurized",$B$48="force main")=TRUE,$C$49="yes"),$F$49,NA())))</f>
        <v>30</v>
      </c>
      <c r="O475" s="68" t="e">
        <f t="shared" si="356"/>
        <v>#N/A</v>
      </c>
      <c r="P475" s="68" t="e">
        <f>IF($C475&lt;&gt;" ",IF($A$34="",0,(10.4394*((($C475*$D$34/100)^1.852)/(($B$59^1.852)*(VLOOKUP($B$34,'Hidden Data'!$A$4:$E$17,(IF($B$18="SCH 40",3,IF($B$18="SCH 80",4,5))))^4.8655))*'Hidden Data'!$E$118)))," ")</f>
        <v>#N/A</v>
      </c>
      <c r="Q475" s="68" t="e">
        <f>IF($C475&lt;&gt;" ",IF($A$35="",0,(10.4394*((($C475*$D$35/100)^1.852)/(($B$59^1.852)*(VLOOKUP($B$35,'Hidden Data'!$A$4:$E$17,(IF($B$18="SCH 40",3,IF($B$18="SCH 80",4,5))))^4.8655))*'Hidden Data'!$E$119)))," ")</f>
        <v>#N/A</v>
      </c>
      <c r="R475" s="68" t="e">
        <f>IF($C475&lt;&gt;" ",IF($A$36="",0,(10.4394*((($C475*$D$36/100)^1.852)/(($B$59^1.852)*(VLOOKUP($B$36,'Hidden Data'!$A$4:$E$17,(IF($B$18="SCH 40",3,IF($B$18="SCH 80",4,5))))^4.8655))*'Hidden Data'!$E$120)))," ")</f>
        <v>#N/A</v>
      </c>
      <c r="S475" s="68" t="e">
        <f>IF($C475&lt;&gt;" ",IF($A$37="",0,(10.4394*((($C475*$D$37/100)^1.852)/(($B$59^1.852)*(VLOOKUP($B$37,'Hidden Data'!$A$4:$E$17,(IF($B$18="SCH 40",3,IF($B$18="SCH 80",4,5))))^4.8655))*'Hidden Data'!$E$121)))," ")</f>
        <v>#N/A</v>
      </c>
      <c r="T475" s="68" t="e">
        <f>IF($C475&lt;&gt;" ",IF($A$38="",0,(10.4394*((($C475*$D$38/100)^1.852)/(($B$59^1.852)*(VLOOKUP($B$38,'Hidden Data'!$A$4:$E$17,(IF($B$18="SCH 40",3,IF($B$18="SCH 80",4,5))))^4.8655))*'Hidden Data'!$E$122)))," ")</f>
        <v>#N/A</v>
      </c>
      <c r="U475" s="67" t="e">
        <f t="shared" si="357"/>
        <v>#N/A</v>
      </c>
      <c r="V475" s="175" t="e">
        <f t="shared" si="358"/>
        <v>#N/A</v>
      </c>
      <c r="W475" s="175" t="e">
        <f t="shared" si="359"/>
        <v>#N/A</v>
      </c>
      <c r="Z475" s="141" t="e">
        <f t="shared" si="360"/>
        <v>#N/A</v>
      </c>
      <c r="AA475" s="141" t="e">
        <f t="shared" si="361"/>
        <v>#N/A</v>
      </c>
      <c r="AB475" s="153" t="e">
        <f t="shared" si="362"/>
        <v>#N/A</v>
      </c>
      <c r="AC475" s="154" t="e">
        <f t="shared" si="363"/>
        <v>#N/A</v>
      </c>
      <c r="AD475" s="164" t="e">
        <f t="shared" si="364"/>
        <v>#N/A</v>
      </c>
      <c r="AE475" s="165" t="e">
        <f t="shared" si="365"/>
        <v>#N/A</v>
      </c>
      <c r="AF475" s="154" t="e">
        <f t="shared" si="366"/>
        <v>#N/A</v>
      </c>
      <c r="AG475" s="154" t="e">
        <f t="shared" si="367"/>
        <v>#N/A</v>
      </c>
      <c r="AH475" s="164" t="e">
        <f t="shared" si="368"/>
        <v>#N/A</v>
      </c>
      <c r="AI475" s="165" t="e">
        <f t="shared" si="369"/>
        <v>#N/A</v>
      </c>
      <c r="AJ475" s="154" t="e">
        <f t="shared" si="370"/>
        <v>#N/A</v>
      </c>
      <c r="AK475" s="154" t="e">
        <f t="shared" si="371"/>
        <v>#N/A</v>
      </c>
      <c r="AL475" s="164" t="e">
        <f t="shared" si="372"/>
        <v>#N/A</v>
      </c>
      <c r="AM475" s="165" t="e">
        <f t="shared" si="373"/>
        <v>#N/A</v>
      </c>
      <c r="AN475" s="154" t="e">
        <f t="shared" si="374"/>
        <v>#N/A</v>
      </c>
      <c r="AO475" s="155" t="e">
        <f t="shared" si="375"/>
        <v>#N/A</v>
      </c>
      <c r="AP475" s="153" t="e">
        <f t="shared" si="376"/>
        <v>#N/A</v>
      </c>
      <c r="AQ475" s="154" t="e">
        <f t="shared" si="377"/>
        <v>#N/A</v>
      </c>
      <c r="AR475" s="164" t="e">
        <f t="shared" si="378"/>
        <v>#N/A</v>
      </c>
      <c r="AS475" s="165" t="e">
        <f t="shared" si="379"/>
        <v>#N/A</v>
      </c>
      <c r="AT475" s="154" t="e">
        <f t="shared" si="380"/>
        <v>#N/A</v>
      </c>
      <c r="AU475" s="154" t="e">
        <f t="shared" si="381"/>
        <v>#N/A</v>
      </c>
      <c r="AV475" s="164" t="e">
        <f t="shared" si="382"/>
        <v>#N/A</v>
      </c>
      <c r="AW475" s="165" t="e">
        <f t="shared" si="383"/>
        <v>#N/A</v>
      </c>
      <c r="AX475" s="154" t="e">
        <f t="shared" si="384"/>
        <v>#N/A</v>
      </c>
      <c r="AY475" s="154" t="e">
        <f t="shared" si="385"/>
        <v>#N/A</v>
      </c>
      <c r="AZ475" s="164" t="e">
        <f t="shared" si="386"/>
        <v>#N/A</v>
      </c>
      <c r="BA475" s="165" t="e">
        <f t="shared" si="387"/>
        <v>#N/A</v>
      </c>
      <c r="BB475" s="154" t="e">
        <f t="shared" si="388"/>
        <v>#N/A</v>
      </c>
      <c r="BC475" s="155" t="e">
        <f t="shared" si="389"/>
        <v>#N/A</v>
      </c>
      <c r="BD475" s="153" t="e">
        <f t="shared" si="390"/>
        <v>#N/A</v>
      </c>
      <c r="BE475" s="154" t="e">
        <f t="shared" si="391"/>
        <v>#N/A</v>
      </c>
      <c r="BF475" s="164" t="e">
        <f t="shared" si="392"/>
        <v>#N/A</v>
      </c>
      <c r="BG475" s="165" t="e">
        <f t="shared" si="393"/>
        <v>#N/A</v>
      </c>
      <c r="BH475" s="154" t="e">
        <f t="shared" si="394"/>
        <v>#N/A</v>
      </c>
      <c r="BI475" s="154" t="e">
        <f t="shared" si="395"/>
        <v>#N/A</v>
      </c>
      <c r="BJ475" s="164" t="e">
        <f t="shared" si="396"/>
        <v>#N/A</v>
      </c>
      <c r="BK475" s="165" t="e">
        <f t="shared" si="397"/>
        <v>#N/A</v>
      </c>
      <c r="BL475" s="154" t="e">
        <f t="shared" si="398"/>
        <v>#N/A</v>
      </c>
      <c r="BM475" s="154" t="e">
        <f t="shared" si="399"/>
        <v>#N/A</v>
      </c>
      <c r="BN475" s="164" t="e">
        <f t="shared" si="400"/>
        <v>#N/A</v>
      </c>
      <c r="BO475" s="165" t="e">
        <f t="shared" si="401"/>
        <v>#N/A</v>
      </c>
      <c r="BP475" s="154" t="e">
        <f t="shared" si="402"/>
        <v>#N/A</v>
      </c>
      <c r="BQ475" s="155" t="e">
        <f t="shared" si="403"/>
        <v>#N/A</v>
      </c>
      <c r="BR475" s="153" t="e">
        <f t="shared" si="404"/>
        <v>#N/A</v>
      </c>
      <c r="BS475" s="154" t="e">
        <f t="shared" si="405"/>
        <v>#N/A</v>
      </c>
      <c r="BT475" s="164" t="e">
        <f t="shared" si="406"/>
        <v>#N/A</v>
      </c>
      <c r="BU475" s="165" t="e">
        <f t="shared" si="407"/>
        <v>#N/A</v>
      </c>
      <c r="BV475" s="154" t="e">
        <f t="shared" si="408"/>
        <v>#N/A</v>
      </c>
      <c r="BW475" s="154" t="e">
        <f t="shared" si="409"/>
        <v>#N/A</v>
      </c>
      <c r="BX475" s="164" t="e">
        <f t="shared" si="410"/>
        <v>#N/A</v>
      </c>
      <c r="BY475" s="165" t="e">
        <f t="shared" si="411"/>
        <v>#N/A</v>
      </c>
      <c r="BZ475" s="154" t="e">
        <f t="shared" si="412"/>
        <v>#N/A</v>
      </c>
      <c r="CA475" s="154" t="e">
        <f t="shared" si="413"/>
        <v>#N/A</v>
      </c>
      <c r="CB475" s="164" t="e">
        <f t="shared" si="414"/>
        <v>#N/A</v>
      </c>
      <c r="CC475" s="165" t="e">
        <f t="shared" si="415"/>
        <v>#N/A</v>
      </c>
      <c r="CD475" s="154" t="e">
        <f t="shared" si="416"/>
        <v>#N/A</v>
      </c>
      <c r="CE475" s="155" t="e">
        <f t="shared" si="417"/>
        <v>#N/A</v>
      </c>
    </row>
    <row r="476" spans="2:83" s="59" customFormat="1" hidden="1" x14ac:dyDescent="0.2">
      <c r="B476" s="59" t="e">
        <f t="shared" si="420"/>
        <v>#N/A</v>
      </c>
      <c r="C476" s="67" t="e">
        <f t="shared" si="418"/>
        <v>#N/A</v>
      </c>
      <c r="D476" s="67"/>
      <c r="E476" s="67" t="e">
        <f>IF(C476&lt;&gt;" ",$B$9, " ")</f>
        <v>#N/A</v>
      </c>
      <c r="F476" s="68" t="e">
        <f>IF(C476&lt;&gt;" ",((10.4394*(($C476^1.852)/(($B$59^1.852)*(VLOOKUP($B$17,'Hidden Data'!$A$4:$E$17,(IF($B$18="SCH 40",3,IF($B$18="SCH 80",4,5))))^4.8655))*$B$16))+IF($B$15&lt;2,0,(10.4394*((($C$19/100*$C476)^1.852)/(($B$59^1.852)*(VLOOKUP($B$20,'Hidden Data'!$A$4:$E$17,(IF($B$21="SCH 40",3,IF($B$21="SCH 80",4,5))))^4.8655))*$B$19)))+IF($B$15&lt;3,0,(10.4394*((($C$22/100*$C476)^1.852)/(($B$59^1.852)*(VLOOKUP($B$23,'Hidden Data'!$A$4:$E$17,(IF($B$24="SCH 40",3,IF($B$24="SCH 80",4,5))))^4.8655))*$B$22)))+K476+L476+M476+P476+Q476+R476+S476+T476)*(1+$B$42/100), " ")</f>
        <v>#N/A</v>
      </c>
      <c r="G476" s="68" t="e">
        <f t="shared" si="419"/>
        <v>#N/A</v>
      </c>
      <c r="H476" s="68"/>
      <c r="I476" s="68" t="e">
        <f t="shared" si="353"/>
        <v>#N/A</v>
      </c>
      <c r="J476" s="68" t="e">
        <f>IF(C476&lt;&gt;" ",IF($B$48="Spider Valve",($C476/448.83*(('Spider Valve Sizing'!$B$10^2*19.64*$B$60*SQRT($B$49))/'Spider Valve Sizing'!$B$25))^2/(2*$B$60^2*(PI()/4*('Spider Valve Sizing'!$B$10/12)^2)^2*32.2),0)," ")</f>
        <v>#N/A</v>
      </c>
      <c r="K476" s="68" t="e">
        <f>IF(C476&lt;&gt;" ",(IF($B$26="No",0,(10.4394*(((1/$B$27*$C476)^1.852)/(($B$59^1.852)*(VLOOKUP($B$29,'Hidden Data'!$A$4:$E$17,(IF($B$30="SCH 40",3,IF($B$30="SCH 80",4,5))))^4.8655))*($B$28/3)))))," ")</f>
        <v>#N/A</v>
      </c>
      <c r="L476" s="67" t="e">
        <f t="shared" si="354"/>
        <v>#N/A</v>
      </c>
      <c r="M476" s="67" t="e">
        <f t="shared" si="355"/>
        <v>#N/A</v>
      </c>
      <c r="N476" s="69">
        <f>IF($B$48="Low Pressure Pipe",(IF($C476&lt;&gt;" ",($B$50*$AC$564)," ")),IF($B$48="Spider Valve",(IF($C476&lt;&gt;" ",(($B$60*(PI()/4*'Spider Valve Sizing'!$B$10^2)/144*SQRT(2*32.2*$B$49))*448.83)/(('Spider Valve Sizing'!$B$10^2*19.64*$B$60*SQRT($B$49))/'Spider Valve Sizing'!$B$25)," ")),IF(AND(OR($B$48="Non-Pressurized",$B$48="force main")=TRUE,$C$49="yes"),$F$49,NA())))</f>
        <v>30</v>
      </c>
      <c r="O476" s="68" t="e">
        <f t="shared" si="356"/>
        <v>#N/A</v>
      </c>
      <c r="P476" s="68" t="e">
        <f>IF($C476&lt;&gt;" ",IF($A$34="",0,(10.4394*((($C476*$D$34/100)^1.852)/(($B$59^1.852)*(VLOOKUP($B$34,'Hidden Data'!$A$4:$E$17,(IF($B$18="SCH 40",3,IF($B$18="SCH 80",4,5))))^4.8655))*'Hidden Data'!$E$118)))," ")</f>
        <v>#N/A</v>
      </c>
      <c r="Q476" s="68" t="e">
        <f>IF($C476&lt;&gt;" ",IF($A$35="",0,(10.4394*((($C476*$D$35/100)^1.852)/(($B$59^1.852)*(VLOOKUP($B$35,'Hidden Data'!$A$4:$E$17,(IF($B$18="SCH 40",3,IF($B$18="SCH 80",4,5))))^4.8655))*'Hidden Data'!$E$119)))," ")</f>
        <v>#N/A</v>
      </c>
      <c r="R476" s="68" t="e">
        <f>IF($C476&lt;&gt;" ",IF($A$36="",0,(10.4394*((($C476*$D$36/100)^1.852)/(($B$59^1.852)*(VLOOKUP($B$36,'Hidden Data'!$A$4:$E$17,(IF($B$18="SCH 40",3,IF($B$18="SCH 80",4,5))))^4.8655))*'Hidden Data'!$E$120)))," ")</f>
        <v>#N/A</v>
      </c>
      <c r="S476" s="68" t="e">
        <f>IF($C476&lt;&gt;" ",IF($A$37="",0,(10.4394*((($C476*$D$37/100)^1.852)/(($B$59^1.852)*(VLOOKUP($B$37,'Hidden Data'!$A$4:$E$17,(IF($B$18="SCH 40",3,IF($B$18="SCH 80",4,5))))^4.8655))*'Hidden Data'!$E$121)))," ")</f>
        <v>#N/A</v>
      </c>
      <c r="T476" s="68" t="e">
        <f>IF($C476&lt;&gt;" ",IF($A$38="",0,(10.4394*((($C476*$D$38/100)^1.852)/(($B$59^1.852)*(VLOOKUP($B$38,'Hidden Data'!$A$4:$E$17,(IF($B$18="SCH 40",3,IF($B$18="SCH 80",4,5))))^4.8655))*'Hidden Data'!$E$122)))," ")</f>
        <v>#N/A</v>
      </c>
      <c r="U476" s="67" t="e">
        <f t="shared" si="357"/>
        <v>#N/A</v>
      </c>
      <c r="V476" s="175" t="e">
        <f t="shared" si="358"/>
        <v>#N/A</v>
      </c>
      <c r="W476" s="175" t="e">
        <f t="shared" si="359"/>
        <v>#N/A</v>
      </c>
      <c r="Z476" s="141" t="e">
        <f t="shared" si="360"/>
        <v>#N/A</v>
      </c>
      <c r="AA476" s="141" t="e">
        <f t="shared" si="361"/>
        <v>#N/A</v>
      </c>
      <c r="AB476" s="153" t="e">
        <f t="shared" si="362"/>
        <v>#N/A</v>
      </c>
      <c r="AC476" s="154" t="e">
        <f t="shared" si="363"/>
        <v>#N/A</v>
      </c>
      <c r="AD476" s="164" t="e">
        <f t="shared" si="364"/>
        <v>#N/A</v>
      </c>
      <c r="AE476" s="165" t="e">
        <f t="shared" si="365"/>
        <v>#N/A</v>
      </c>
      <c r="AF476" s="154" t="e">
        <f t="shared" si="366"/>
        <v>#N/A</v>
      </c>
      <c r="AG476" s="154" t="e">
        <f t="shared" si="367"/>
        <v>#N/A</v>
      </c>
      <c r="AH476" s="164" t="e">
        <f t="shared" si="368"/>
        <v>#N/A</v>
      </c>
      <c r="AI476" s="165" t="e">
        <f t="shared" si="369"/>
        <v>#N/A</v>
      </c>
      <c r="AJ476" s="154" t="e">
        <f t="shared" si="370"/>
        <v>#N/A</v>
      </c>
      <c r="AK476" s="154" t="e">
        <f t="shared" si="371"/>
        <v>#N/A</v>
      </c>
      <c r="AL476" s="164" t="e">
        <f t="shared" si="372"/>
        <v>#N/A</v>
      </c>
      <c r="AM476" s="165" t="e">
        <f t="shared" si="373"/>
        <v>#N/A</v>
      </c>
      <c r="AN476" s="154" t="e">
        <f t="shared" si="374"/>
        <v>#N/A</v>
      </c>
      <c r="AO476" s="155" t="e">
        <f t="shared" si="375"/>
        <v>#N/A</v>
      </c>
      <c r="AP476" s="153" t="e">
        <f t="shared" si="376"/>
        <v>#N/A</v>
      </c>
      <c r="AQ476" s="154" t="e">
        <f t="shared" si="377"/>
        <v>#N/A</v>
      </c>
      <c r="AR476" s="164" t="e">
        <f t="shared" si="378"/>
        <v>#N/A</v>
      </c>
      <c r="AS476" s="165" t="e">
        <f t="shared" si="379"/>
        <v>#N/A</v>
      </c>
      <c r="AT476" s="154" t="e">
        <f t="shared" si="380"/>
        <v>#N/A</v>
      </c>
      <c r="AU476" s="154" t="e">
        <f t="shared" si="381"/>
        <v>#N/A</v>
      </c>
      <c r="AV476" s="164" t="e">
        <f t="shared" si="382"/>
        <v>#N/A</v>
      </c>
      <c r="AW476" s="165" t="e">
        <f t="shared" si="383"/>
        <v>#N/A</v>
      </c>
      <c r="AX476" s="154" t="e">
        <f t="shared" si="384"/>
        <v>#N/A</v>
      </c>
      <c r="AY476" s="154" t="e">
        <f t="shared" si="385"/>
        <v>#N/A</v>
      </c>
      <c r="AZ476" s="164" t="e">
        <f t="shared" si="386"/>
        <v>#N/A</v>
      </c>
      <c r="BA476" s="165" t="e">
        <f t="shared" si="387"/>
        <v>#N/A</v>
      </c>
      <c r="BB476" s="154" t="e">
        <f t="shared" si="388"/>
        <v>#N/A</v>
      </c>
      <c r="BC476" s="155" t="e">
        <f t="shared" si="389"/>
        <v>#N/A</v>
      </c>
      <c r="BD476" s="153" t="e">
        <f t="shared" si="390"/>
        <v>#N/A</v>
      </c>
      <c r="BE476" s="154" t="e">
        <f t="shared" si="391"/>
        <v>#N/A</v>
      </c>
      <c r="BF476" s="164" t="e">
        <f t="shared" si="392"/>
        <v>#N/A</v>
      </c>
      <c r="BG476" s="165" t="e">
        <f t="shared" si="393"/>
        <v>#N/A</v>
      </c>
      <c r="BH476" s="154" t="e">
        <f t="shared" si="394"/>
        <v>#N/A</v>
      </c>
      <c r="BI476" s="154" t="e">
        <f t="shared" si="395"/>
        <v>#N/A</v>
      </c>
      <c r="BJ476" s="164" t="e">
        <f t="shared" si="396"/>
        <v>#N/A</v>
      </c>
      <c r="BK476" s="165" t="e">
        <f t="shared" si="397"/>
        <v>#N/A</v>
      </c>
      <c r="BL476" s="154" t="e">
        <f t="shared" si="398"/>
        <v>#N/A</v>
      </c>
      <c r="BM476" s="154" t="e">
        <f t="shared" si="399"/>
        <v>#N/A</v>
      </c>
      <c r="BN476" s="164" t="e">
        <f t="shared" si="400"/>
        <v>#N/A</v>
      </c>
      <c r="BO476" s="165" t="e">
        <f t="shared" si="401"/>
        <v>#N/A</v>
      </c>
      <c r="BP476" s="154" t="e">
        <f t="shared" si="402"/>
        <v>#N/A</v>
      </c>
      <c r="BQ476" s="155" t="e">
        <f t="shared" si="403"/>
        <v>#N/A</v>
      </c>
      <c r="BR476" s="153" t="e">
        <f t="shared" si="404"/>
        <v>#N/A</v>
      </c>
      <c r="BS476" s="154" t="e">
        <f t="shared" si="405"/>
        <v>#N/A</v>
      </c>
      <c r="BT476" s="164" t="e">
        <f t="shared" si="406"/>
        <v>#N/A</v>
      </c>
      <c r="BU476" s="165" t="e">
        <f t="shared" si="407"/>
        <v>#N/A</v>
      </c>
      <c r="BV476" s="154" t="e">
        <f t="shared" si="408"/>
        <v>#N/A</v>
      </c>
      <c r="BW476" s="154" t="e">
        <f t="shared" si="409"/>
        <v>#N/A</v>
      </c>
      <c r="BX476" s="164" t="e">
        <f t="shared" si="410"/>
        <v>#N/A</v>
      </c>
      <c r="BY476" s="165" t="e">
        <f t="shared" si="411"/>
        <v>#N/A</v>
      </c>
      <c r="BZ476" s="154" t="e">
        <f t="shared" si="412"/>
        <v>#N/A</v>
      </c>
      <c r="CA476" s="154" t="e">
        <f t="shared" si="413"/>
        <v>#N/A</v>
      </c>
      <c r="CB476" s="164" t="e">
        <f t="shared" si="414"/>
        <v>#N/A</v>
      </c>
      <c r="CC476" s="165" t="e">
        <f t="shared" si="415"/>
        <v>#N/A</v>
      </c>
      <c r="CD476" s="154" t="e">
        <f t="shared" si="416"/>
        <v>#N/A</v>
      </c>
      <c r="CE476" s="155" t="e">
        <f t="shared" si="417"/>
        <v>#N/A</v>
      </c>
    </row>
    <row r="477" spans="2:83" s="59" customFormat="1" hidden="1" x14ac:dyDescent="0.2">
      <c r="B477" s="59" t="e">
        <f t="shared" si="420"/>
        <v>#N/A</v>
      </c>
      <c r="C477" s="67" t="e">
        <f t="shared" si="418"/>
        <v>#N/A</v>
      </c>
      <c r="D477" s="67"/>
      <c r="E477" s="67" t="e">
        <f>IF(C477&lt;&gt;" ",$B$9, " ")</f>
        <v>#N/A</v>
      </c>
      <c r="F477" s="68" t="e">
        <f>IF(C477&lt;&gt;" ",((10.4394*(($C477^1.852)/(($B$59^1.852)*(VLOOKUP($B$17,'Hidden Data'!$A$4:$E$17,(IF($B$18="SCH 40",3,IF($B$18="SCH 80",4,5))))^4.8655))*$B$16))+IF($B$15&lt;2,0,(10.4394*((($C$19/100*$C477)^1.852)/(($B$59^1.852)*(VLOOKUP($B$20,'Hidden Data'!$A$4:$E$17,(IF($B$21="SCH 40",3,IF($B$21="SCH 80",4,5))))^4.8655))*$B$19)))+IF($B$15&lt;3,0,(10.4394*((($C$22/100*$C477)^1.852)/(($B$59^1.852)*(VLOOKUP($B$23,'Hidden Data'!$A$4:$E$17,(IF($B$24="SCH 40",3,IF($B$24="SCH 80",4,5))))^4.8655))*$B$22)))+K477+L477+M477+P477+Q477+R477+S477+T477)*(1+$B$42/100), " ")</f>
        <v>#N/A</v>
      </c>
      <c r="G477" s="68" t="e">
        <f t="shared" si="419"/>
        <v>#N/A</v>
      </c>
      <c r="H477" s="68"/>
      <c r="I477" s="68" t="e">
        <f t="shared" si="353"/>
        <v>#N/A</v>
      </c>
      <c r="J477" s="68" t="e">
        <f>IF(C477&lt;&gt;" ",IF($B$48="Spider Valve",($C477/448.83*(('Spider Valve Sizing'!$B$10^2*19.64*$B$60*SQRT($B$49))/'Spider Valve Sizing'!$B$25))^2/(2*$B$60^2*(PI()/4*('Spider Valve Sizing'!$B$10/12)^2)^2*32.2),0)," ")</f>
        <v>#N/A</v>
      </c>
      <c r="K477" s="68" t="e">
        <f>IF(C477&lt;&gt;" ",(IF($B$26="No",0,(10.4394*(((1/$B$27*$C477)^1.852)/(($B$59^1.852)*(VLOOKUP($B$29,'Hidden Data'!$A$4:$E$17,(IF($B$30="SCH 40",3,IF($B$30="SCH 80",4,5))))^4.8655))*($B$28/3)))))," ")</f>
        <v>#N/A</v>
      </c>
      <c r="L477" s="67" t="e">
        <f t="shared" si="354"/>
        <v>#N/A</v>
      </c>
      <c r="M477" s="67" t="e">
        <f t="shared" si="355"/>
        <v>#N/A</v>
      </c>
      <c r="N477" s="69">
        <f>IF($B$48="Low Pressure Pipe",(IF($C477&lt;&gt;" ",($B$50*$AC$564)," ")),IF($B$48="Spider Valve",(IF($C477&lt;&gt;" ",(($B$60*(PI()/4*'Spider Valve Sizing'!$B$10^2)/144*SQRT(2*32.2*$B$49))*448.83)/(('Spider Valve Sizing'!$B$10^2*19.64*$B$60*SQRT($B$49))/'Spider Valve Sizing'!$B$25)," ")),IF(AND(OR($B$48="Non-Pressurized",$B$48="force main")=TRUE,$C$49="yes"),$F$49,NA())))</f>
        <v>30</v>
      </c>
      <c r="O477" s="68" t="e">
        <f t="shared" si="356"/>
        <v>#N/A</v>
      </c>
      <c r="P477" s="68" t="e">
        <f>IF($C477&lt;&gt;" ",IF($A$34="",0,(10.4394*((($C477*$D$34/100)^1.852)/(($B$59^1.852)*(VLOOKUP($B$34,'Hidden Data'!$A$4:$E$17,(IF($B$18="SCH 40",3,IF($B$18="SCH 80",4,5))))^4.8655))*'Hidden Data'!$E$118)))," ")</f>
        <v>#N/A</v>
      </c>
      <c r="Q477" s="68" t="e">
        <f>IF($C477&lt;&gt;" ",IF($A$35="",0,(10.4394*((($C477*$D$35/100)^1.852)/(($B$59^1.852)*(VLOOKUP($B$35,'Hidden Data'!$A$4:$E$17,(IF($B$18="SCH 40",3,IF($B$18="SCH 80",4,5))))^4.8655))*'Hidden Data'!$E$119)))," ")</f>
        <v>#N/A</v>
      </c>
      <c r="R477" s="68" t="e">
        <f>IF($C477&lt;&gt;" ",IF($A$36="",0,(10.4394*((($C477*$D$36/100)^1.852)/(($B$59^1.852)*(VLOOKUP($B$36,'Hidden Data'!$A$4:$E$17,(IF($B$18="SCH 40",3,IF($B$18="SCH 80",4,5))))^4.8655))*'Hidden Data'!$E$120)))," ")</f>
        <v>#N/A</v>
      </c>
      <c r="S477" s="68" t="e">
        <f>IF($C477&lt;&gt;" ",IF($A$37="",0,(10.4394*((($C477*$D$37/100)^1.852)/(($B$59^1.852)*(VLOOKUP($B$37,'Hidden Data'!$A$4:$E$17,(IF($B$18="SCH 40",3,IF($B$18="SCH 80",4,5))))^4.8655))*'Hidden Data'!$E$121)))," ")</f>
        <v>#N/A</v>
      </c>
      <c r="T477" s="68" t="e">
        <f>IF($C477&lt;&gt;" ",IF($A$38="",0,(10.4394*((($C477*$D$38/100)^1.852)/(($B$59^1.852)*(VLOOKUP($B$38,'Hidden Data'!$A$4:$E$17,(IF($B$18="SCH 40",3,IF($B$18="SCH 80",4,5))))^4.8655))*'Hidden Data'!$E$122)))," ")</f>
        <v>#N/A</v>
      </c>
      <c r="U477" s="67" t="e">
        <f t="shared" si="357"/>
        <v>#N/A</v>
      </c>
      <c r="V477" s="175" t="e">
        <f t="shared" si="358"/>
        <v>#N/A</v>
      </c>
      <c r="W477" s="175" t="e">
        <f t="shared" si="359"/>
        <v>#N/A</v>
      </c>
      <c r="Z477" s="141" t="e">
        <f t="shared" si="360"/>
        <v>#N/A</v>
      </c>
      <c r="AA477" s="141" t="e">
        <f t="shared" si="361"/>
        <v>#N/A</v>
      </c>
      <c r="AB477" s="153" t="e">
        <f t="shared" si="362"/>
        <v>#N/A</v>
      </c>
      <c r="AC477" s="154" t="e">
        <f t="shared" si="363"/>
        <v>#N/A</v>
      </c>
      <c r="AD477" s="164" t="e">
        <f t="shared" si="364"/>
        <v>#N/A</v>
      </c>
      <c r="AE477" s="165" t="e">
        <f t="shared" si="365"/>
        <v>#N/A</v>
      </c>
      <c r="AF477" s="154" t="e">
        <f t="shared" si="366"/>
        <v>#N/A</v>
      </c>
      <c r="AG477" s="154" t="e">
        <f t="shared" si="367"/>
        <v>#N/A</v>
      </c>
      <c r="AH477" s="164" t="e">
        <f t="shared" si="368"/>
        <v>#N/A</v>
      </c>
      <c r="AI477" s="165" t="e">
        <f t="shared" si="369"/>
        <v>#N/A</v>
      </c>
      <c r="AJ477" s="154" t="e">
        <f t="shared" si="370"/>
        <v>#N/A</v>
      </c>
      <c r="AK477" s="154" t="e">
        <f t="shared" si="371"/>
        <v>#N/A</v>
      </c>
      <c r="AL477" s="164" t="e">
        <f t="shared" si="372"/>
        <v>#N/A</v>
      </c>
      <c r="AM477" s="165" t="e">
        <f t="shared" si="373"/>
        <v>#N/A</v>
      </c>
      <c r="AN477" s="154" t="e">
        <f t="shared" si="374"/>
        <v>#N/A</v>
      </c>
      <c r="AO477" s="155" t="e">
        <f t="shared" si="375"/>
        <v>#N/A</v>
      </c>
      <c r="AP477" s="153" t="e">
        <f t="shared" si="376"/>
        <v>#N/A</v>
      </c>
      <c r="AQ477" s="154" t="e">
        <f t="shared" si="377"/>
        <v>#N/A</v>
      </c>
      <c r="AR477" s="164" t="e">
        <f t="shared" si="378"/>
        <v>#N/A</v>
      </c>
      <c r="AS477" s="165" t="e">
        <f t="shared" si="379"/>
        <v>#N/A</v>
      </c>
      <c r="AT477" s="154" t="e">
        <f t="shared" si="380"/>
        <v>#N/A</v>
      </c>
      <c r="AU477" s="154" t="e">
        <f t="shared" si="381"/>
        <v>#N/A</v>
      </c>
      <c r="AV477" s="164" t="e">
        <f t="shared" si="382"/>
        <v>#N/A</v>
      </c>
      <c r="AW477" s="165" t="e">
        <f t="shared" si="383"/>
        <v>#N/A</v>
      </c>
      <c r="AX477" s="154" t="e">
        <f t="shared" si="384"/>
        <v>#N/A</v>
      </c>
      <c r="AY477" s="154" t="e">
        <f t="shared" si="385"/>
        <v>#N/A</v>
      </c>
      <c r="AZ477" s="164" t="e">
        <f t="shared" si="386"/>
        <v>#N/A</v>
      </c>
      <c r="BA477" s="165" t="e">
        <f t="shared" si="387"/>
        <v>#N/A</v>
      </c>
      <c r="BB477" s="154" t="e">
        <f t="shared" si="388"/>
        <v>#N/A</v>
      </c>
      <c r="BC477" s="155" t="e">
        <f t="shared" si="389"/>
        <v>#N/A</v>
      </c>
      <c r="BD477" s="153" t="e">
        <f t="shared" si="390"/>
        <v>#N/A</v>
      </c>
      <c r="BE477" s="154" t="e">
        <f t="shared" si="391"/>
        <v>#N/A</v>
      </c>
      <c r="BF477" s="164" t="e">
        <f t="shared" si="392"/>
        <v>#N/A</v>
      </c>
      <c r="BG477" s="165" t="e">
        <f t="shared" si="393"/>
        <v>#N/A</v>
      </c>
      <c r="BH477" s="154" t="e">
        <f t="shared" si="394"/>
        <v>#N/A</v>
      </c>
      <c r="BI477" s="154" t="e">
        <f t="shared" si="395"/>
        <v>#N/A</v>
      </c>
      <c r="BJ477" s="164" t="e">
        <f t="shared" si="396"/>
        <v>#N/A</v>
      </c>
      <c r="BK477" s="165" t="e">
        <f t="shared" si="397"/>
        <v>#N/A</v>
      </c>
      <c r="BL477" s="154" t="e">
        <f t="shared" si="398"/>
        <v>#N/A</v>
      </c>
      <c r="BM477" s="154" t="e">
        <f t="shared" si="399"/>
        <v>#N/A</v>
      </c>
      <c r="BN477" s="164" t="e">
        <f t="shared" si="400"/>
        <v>#N/A</v>
      </c>
      <c r="BO477" s="165" t="e">
        <f t="shared" si="401"/>
        <v>#N/A</v>
      </c>
      <c r="BP477" s="154" t="e">
        <f t="shared" si="402"/>
        <v>#N/A</v>
      </c>
      <c r="BQ477" s="155" t="e">
        <f t="shared" si="403"/>
        <v>#N/A</v>
      </c>
      <c r="BR477" s="153" t="e">
        <f t="shared" si="404"/>
        <v>#N/A</v>
      </c>
      <c r="BS477" s="154" t="e">
        <f t="shared" si="405"/>
        <v>#N/A</v>
      </c>
      <c r="BT477" s="164" t="e">
        <f t="shared" si="406"/>
        <v>#N/A</v>
      </c>
      <c r="BU477" s="165" t="e">
        <f t="shared" si="407"/>
        <v>#N/A</v>
      </c>
      <c r="BV477" s="154" t="e">
        <f t="shared" si="408"/>
        <v>#N/A</v>
      </c>
      <c r="BW477" s="154" t="e">
        <f t="shared" si="409"/>
        <v>#N/A</v>
      </c>
      <c r="BX477" s="164" t="e">
        <f t="shared" si="410"/>
        <v>#N/A</v>
      </c>
      <c r="BY477" s="165" t="e">
        <f t="shared" si="411"/>
        <v>#N/A</v>
      </c>
      <c r="BZ477" s="154" t="e">
        <f t="shared" si="412"/>
        <v>#N/A</v>
      </c>
      <c r="CA477" s="154" t="e">
        <f t="shared" si="413"/>
        <v>#N/A</v>
      </c>
      <c r="CB477" s="164" t="e">
        <f t="shared" si="414"/>
        <v>#N/A</v>
      </c>
      <c r="CC477" s="165" t="e">
        <f t="shared" si="415"/>
        <v>#N/A</v>
      </c>
      <c r="CD477" s="154" t="e">
        <f t="shared" si="416"/>
        <v>#N/A</v>
      </c>
      <c r="CE477" s="155" t="e">
        <f t="shared" si="417"/>
        <v>#N/A</v>
      </c>
    </row>
    <row r="478" spans="2:83" s="59" customFormat="1" hidden="1" x14ac:dyDescent="0.2">
      <c r="B478" s="59" t="e">
        <f t="shared" si="420"/>
        <v>#N/A</v>
      </c>
      <c r="C478" s="67" t="e">
        <f t="shared" si="418"/>
        <v>#N/A</v>
      </c>
      <c r="D478" s="67"/>
      <c r="E478" s="67" t="e">
        <f>IF(C478&lt;&gt;" ",$B$9, " ")</f>
        <v>#N/A</v>
      </c>
      <c r="F478" s="68" t="e">
        <f>IF(C478&lt;&gt;" ",((10.4394*(($C478^1.852)/(($B$59^1.852)*(VLOOKUP($B$17,'Hidden Data'!$A$4:$E$17,(IF($B$18="SCH 40",3,IF($B$18="SCH 80",4,5))))^4.8655))*$B$16))+IF($B$15&lt;2,0,(10.4394*((($C$19/100*$C478)^1.852)/(($B$59^1.852)*(VLOOKUP($B$20,'Hidden Data'!$A$4:$E$17,(IF($B$21="SCH 40",3,IF($B$21="SCH 80",4,5))))^4.8655))*$B$19)))+IF($B$15&lt;3,0,(10.4394*((($C$22/100*$C478)^1.852)/(($B$59^1.852)*(VLOOKUP($B$23,'Hidden Data'!$A$4:$E$17,(IF($B$24="SCH 40",3,IF($B$24="SCH 80",4,5))))^4.8655))*$B$22)))+K478+L478+M478+P478+Q478+R478+S478+T478)*(1+$B$42/100), " ")</f>
        <v>#N/A</v>
      </c>
      <c r="G478" s="68" t="e">
        <f t="shared" si="419"/>
        <v>#N/A</v>
      </c>
      <c r="H478" s="68"/>
      <c r="I478" s="68" t="e">
        <f t="shared" si="353"/>
        <v>#N/A</v>
      </c>
      <c r="J478" s="68" t="e">
        <f>IF(C478&lt;&gt;" ",IF($B$48="Spider Valve",($C478/448.83*(('Spider Valve Sizing'!$B$10^2*19.64*$B$60*SQRT($B$49))/'Spider Valve Sizing'!$B$25))^2/(2*$B$60^2*(PI()/4*('Spider Valve Sizing'!$B$10/12)^2)^2*32.2),0)," ")</f>
        <v>#N/A</v>
      </c>
      <c r="K478" s="68" t="e">
        <f>IF(C478&lt;&gt;" ",(IF($B$26="No",0,(10.4394*(((1/$B$27*$C478)^1.852)/(($B$59^1.852)*(VLOOKUP($B$29,'Hidden Data'!$A$4:$E$17,(IF($B$30="SCH 40",3,IF($B$30="SCH 80",4,5))))^4.8655))*($B$28/3)))))," ")</f>
        <v>#N/A</v>
      </c>
      <c r="L478" s="67" t="e">
        <f t="shared" si="354"/>
        <v>#N/A</v>
      </c>
      <c r="M478" s="67" t="e">
        <f t="shared" si="355"/>
        <v>#N/A</v>
      </c>
      <c r="N478" s="69">
        <f>IF($B$48="Low Pressure Pipe",(IF($C478&lt;&gt;" ",($B$50*$AC$564)," ")),IF($B$48="Spider Valve",(IF($C478&lt;&gt;" ",(($B$60*(PI()/4*'Spider Valve Sizing'!$B$10^2)/144*SQRT(2*32.2*$B$49))*448.83)/(('Spider Valve Sizing'!$B$10^2*19.64*$B$60*SQRT($B$49))/'Spider Valve Sizing'!$B$25)," ")),IF(AND(OR($B$48="Non-Pressurized",$B$48="force main")=TRUE,$C$49="yes"),$F$49,NA())))</f>
        <v>30</v>
      </c>
      <c r="O478" s="68" t="e">
        <f t="shared" si="356"/>
        <v>#N/A</v>
      </c>
      <c r="P478" s="68" t="e">
        <f>IF($C478&lt;&gt;" ",IF($A$34="",0,(10.4394*((($C478*$D$34/100)^1.852)/(($B$59^1.852)*(VLOOKUP($B$34,'Hidden Data'!$A$4:$E$17,(IF($B$18="SCH 40",3,IF($B$18="SCH 80",4,5))))^4.8655))*'Hidden Data'!$E$118)))," ")</f>
        <v>#N/A</v>
      </c>
      <c r="Q478" s="68" t="e">
        <f>IF($C478&lt;&gt;" ",IF($A$35="",0,(10.4394*((($C478*$D$35/100)^1.852)/(($B$59^1.852)*(VLOOKUP($B$35,'Hidden Data'!$A$4:$E$17,(IF($B$18="SCH 40",3,IF($B$18="SCH 80",4,5))))^4.8655))*'Hidden Data'!$E$119)))," ")</f>
        <v>#N/A</v>
      </c>
      <c r="R478" s="68" t="e">
        <f>IF($C478&lt;&gt;" ",IF($A$36="",0,(10.4394*((($C478*$D$36/100)^1.852)/(($B$59^1.852)*(VLOOKUP($B$36,'Hidden Data'!$A$4:$E$17,(IF($B$18="SCH 40",3,IF($B$18="SCH 80",4,5))))^4.8655))*'Hidden Data'!$E$120)))," ")</f>
        <v>#N/A</v>
      </c>
      <c r="S478" s="68" t="e">
        <f>IF($C478&lt;&gt;" ",IF($A$37="",0,(10.4394*((($C478*$D$37/100)^1.852)/(($B$59^1.852)*(VLOOKUP($B$37,'Hidden Data'!$A$4:$E$17,(IF($B$18="SCH 40",3,IF($B$18="SCH 80",4,5))))^4.8655))*'Hidden Data'!$E$121)))," ")</f>
        <v>#N/A</v>
      </c>
      <c r="T478" s="68" t="e">
        <f>IF($C478&lt;&gt;" ",IF($A$38="",0,(10.4394*((($C478*$D$38/100)^1.852)/(($B$59^1.852)*(VLOOKUP($B$38,'Hidden Data'!$A$4:$E$17,(IF($B$18="SCH 40",3,IF($B$18="SCH 80",4,5))))^4.8655))*'Hidden Data'!$E$122)))," ")</f>
        <v>#N/A</v>
      </c>
      <c r="U478" s="67" t="e">
        <f t="shared" si="357"/>
        <v>#N/A</v>
      </c>
      <c r="V478" s="175" t="e">
        <f t="shared" si="358"/>
        <v>#N/A</v>
      </c>
      <c r="W478" s="175" t="e">
        <f t="shared" si="359"/>
        <v>#N/A</v>
      </c>
      <c r="Z478" s="141" t="e">
        <f t="shared" si="360"/>
        <v>#N/A</v>
      </c>
      <c r="AA478" s="141" t="e">
        <f t="shared" si="361"/>
        <v>#N/A</v>
      </c>
      <c r="AB478" s="153" t="e">
        <f t="shared" si="362"/>
        <v>#N/A</v>
      </c>
      <c r="AC478" s="154" t="e">
        <f t="shared" si="363"/>
        <v>#N/A</v>
      </c>
      <c r="AD478" s="164" t="e">
        <f t="shared" si="364"/>
        <v>#N/A</v>
      </c>
      <c r="AE478" s="165" t="e">
        <f t="shared" si="365"/>
        <v>#N/A</v>
      </c>
      <c r="AF478" s="154" t="e">
        <f t="shared" si="366"/>
        <v>#N/A</v>
      </c>
      <c r="AG478" s="154" t="e">
        <f t="shared" si="367"/>
        <v>#N/A</v>
      </c>
      <c r="AH478" s="164" t="e">
        <f t="shared" si="368"/>
        <v>#N/A</v>
      </c>
      <c r="AI478" s="165" t="e">
        <f t="shared" si="369"/>
        <v>#N/A</v>
      </c>
      <c r="AJ478" s="154" t="e">
        <f t="shared" si="370"/>
        <v>#N/A</v>
      </c>
      <c r="AK478" s="154" t="e">
        <f t="shared" si="371"/>
        <v>#N/A</v>
      </c>
      <c r="AL478" s="164" t="e">
        <f t="shared" si="372"/>
        <v>#N/A</v>
      </c>
      <c r="AM478" s="165" t="e">
        <f t="shared" si="373"/>
        <v>#N/A</v>
      </c>
      <c r="AN478" s="154" t="e">
        <f t="shared" si="374"/>
        <v>#N/A</v>
      </c>
      <c r="AO478" s="155" t="e">
        <f t="shared" si="375"/>
        <v>#N/A</v>
      </c>
      <c r="AP478" s="153" t="e">
        <f t="shared" si="376"/>
        <v>#N/A</v>
      </c>
      <c r="AQ478" s="154" t="e">
        <f t="shared" si="377"/>
        <v>#N/A</v>
      </c>
      <c r="AR478" s="164" t="e">
        <f t="shared" si="378"/>
        <v>#N/A</v>
      </c>
      <c r="AS478" s="165" t="e">
        <f t="shared" si="379"/>
        <v>#N/A</v>
      </c>
      <c r="AT478" s="154" t="e">
        <f t="shared" si="380"/>
        <v>#N/A</v>
      </c>
      <c r="AU478" s="154" t="e">
        <f t="shared" si="381"/>
        <v>#N/A</v>
      </c>
      <c r="AV478" s="164" t="e">
        <f t="shared" si="382"/>
        <v>#N/A</v>
      </c>
      <c r="AW478" s="165" t="e">
        <f t="shared" si="383"/>
        <v>#N/A</v>
      </c>
      <c r="AX478" s="154" t="e">
        <f t="shared" si="384"/>
        <v>#N/A</v>
      </c>
      <c r="AY478" s="154" t="e">
        <f t="shared" si="385"/>
        <v>#N/A</v>
      </c>
      <c r="AZ478" s="164" t="e">
        <f t="shared" si="386"/>
        <v>#N/A</v>
      </c>
      <c r="BA478" s="165" t="e">
        <f t="shared" si="387"/>
        <v>#N/A</v>
      </c>
      <c r="BB478" s="154" t="e">
        <f t="shared" si="388"/>
        <v>#N/A</v>
      </c>
      <c r="BC478" s="155" t="e">
        <f t="shared" si="389"/>
        <v>#N/A</v>
      </c>
      <c r="BD478" s="153" t="e">
        <f t="shared" si="390"/>
        <v>#N/A</v>
      </c>
      <c r="BE478" s="154" t="e">
        <f t="shared" si="391"/>
        <v>#N/A</v>
      </c>
      <c r="BF478" s="164" t="e">
        <f t="shared" si="392"/>
        <v>#N/A</v>
      </c>
      <c r="BG478" s="165" t="e">
        <f t="shared" si="393"/>
        <v>#N/A</v>
      </c>
      <c r="BH478" s="154" t="e">
        <f t="shared" si="394"/>
        <v>#N/A</v>
      </c>
      <c r="BI478" s="154" t="e">
        <f t="shared" si="395"/>
        <v>#N/A</v>
      </c>
      <c r="BJ478" s="164" t="e">
        <f t="shared" si="396"/>
        <v>#N/A</v>
      </c>
      <c r="BK478" s="165" t="e">
        <f t="shared" si="397"/>
        <v>#N/A</v>
      </c>
      <c r="BL478" s="154" t="e">
        <f t="shared" si="398"/>
        <v>#N/A</v>
      </c>
      <c r="BM478" s="154" t="e">
        <f t="shared" si="399"/>
        <v>#N/A</v>
      </c>
      <c r="BN478" s="164" t="e">
        <f t="shared" si="400"/>
        <v>#N/A</v>
      </c>
      <c r="BO478" s="165" t="e">
        <f t="shared" si="401"/>
        <v>#N/A</v>
      </c>
      <c r="BP478" s="154" t="e">
        <f t="shared" si="402"/>
        <v>#N/A</v>
      </c>
      <c r="BQ478" s="155" t="e">
        <f t="shared" si="403"/>
        <v>#N/A</v>
      </c>
      <c r="BR478" s="153" t="e">
        <f t="shared" si="404"/>
        <v>#N/A</v>
      </c>
      <c r="BS478" s="154" t="e">
        <f t="shared" si="405"/>
        <v>#N/A</v>
      </c>
      <c r="BT478" s="164" t="e">
        <f t="shared" si="406"/>
        <v>#N/A</v>
      </c>
      <c r="BU478" s="165" t="e">
        <f t="shared" si="407"/>
        <v>#N/A</v>
      </c>
      <c r="BV478" s="154" t="e">
        <f t="shared" si="408"/>
        <v>#N/A</v>
      </c>
      <c r="BW478" s="154" t="e">
        <f t="shared" si="409"/>
        <v>#N/A</v>
      </c>
      <c r="BX478" s="164" t="e">
        <f t="shared" si="410"/>
        <v>#N/A</v>
      </c>
      <c r="BY478" s="165" t="e">
        <f t="shared" si="411"/>
        <v>#N/A</v>
      </c>
      <c r="BZ478" s="154" t="e">
        <f t="shared" si="412"/>
        <v>#N/A</v>
      </c>
      <c r="CA478" s="154" t="e">
        <f t="shared" si="413"/>
        <v>#N/A</v>
      </c>
      <c r="CB478" s="164" t="e">
        <f t="shared" si="414"/>
        <v>#N/A</v>
      </c>
      <c r="CC478" s="165" t="e">
        <f t="shared" si="415"/>
        <v>#N/A</v>
      </c>
      <c r="CD478" s="154" t="e">
        <f t="shared" si="416"/>
        <v>#N/A</v>
      </c>
      <c r="CE478" s="155" t="e">
        <f t="shared" si="417"/>
        <v>#N/A</v>
      </c>
    </row>
    <row r="479" spans="2:83" s="59" customFormat="1" hidden="1" x14ac:dyDescent="0.2">
      <c r="B479" s="59" t="e">
        <f t="shared" si="420"/>
        <v>#N/A</v>
      </c>
      <c r="C479" s="67" t="e">
        <f t="shared" si="418"/>
        <v>#N/A</v>
      </c>
      <c r="D479" s="67"/>
      <c r="E479" s="67" t="e">
        <f>IF(C479&lt;&gt;" ",$B$9, " ")</f>
        <v>#N/A</v>
      </c>
      <c r="F479" s="68" t="e">
        <f>IF(C479&lt;&gt;" ",((10.4394*(($C479^1.852)/(($B$59^1.852)*(VLOOKUP($B$17,'Hidden Data'!$A$4:$E$17,(IF($B$18="SCH 40",3,IF($B$18="SCH 80",4,5))))^4.8655))*$B$16))+IF($B$15&lt;2,0,(10.4394*((($C$19/100*$C479)^1.852)/(($B$59^1.852)*(VLOOKUP($B$20,'Hidden Data'!$A$4:$E$17,(IF($B$21="SCH 40",3,IF($B$21="SCH 80",4,5))))^4.8655))*$B$19)))+IF($B$15&lt;3,0,(10.4394*((($C$22/100*$C479)^1.852)/(($B$59^1.852)*(VLOOKUP($B$23,'Hidden Data'!$A$4:$E$17,(IF($B$24="SCH 40",3,IF($B$24="SCH 80",4,5))))^4.8655))*$B$22)))+K479+L479+M479+P479+Q479+R479+S479+T479)*(1+$B$42/100), " ")</f>
        <v>#N/A</v>
      </c>
      <c r="G479" s="68" t="e">
        <f t="shared" si="419"/>
        <v>#N/A</v>
      </c>
      <c r="H479" s="68"/>
      <c r="I479" s="68" t="e">
        <f t="shared" si="353"/>
        <v>#N/A</v>
      </c>
      <c r="J479" s="68" t="e">
        <f>IF(C479&lt;&gt;" ",IF($B$48="Spider Valve",($C479/448.83*(('Spider Valve Sizing'!$B$10^2*19.64*$B$60*SQRT($B$49))/'Spider Valve Sizing'!$B$25))^2/(2*$B$60^2*(PI()/4*('Spider Valve Sizing'!$B$10/12)^2)^2*32.2),0)," ")</f>
        <v>#N/A</v>
      </c>
      <c r="K479" s="68" t="e">
        <f>IF(C479&lt;&gt;" ",(IF($B$26="No",0,(10.4394*(((1/$B$27*$C479)^1.852)/(($B$59^1.852)*(VLOOKUP($B$29,'Hidden Data'!$A$4:$E$17,(IF($B$30="SCH 40",3,IF($B$30="SCH 80",4,5))))^4.8655))*($B$28/3)))))," ")</f>
        <v>#N/A</v>
      </c>
      <c r="L479" s="67" t="e">
        <f t="shared" si="354"/>
        <v>#N/A</v>
      </c>
      <c r="M479" s="67" t="e">
        <f t="shared" si="355"/>
        <v>#N/A</v>
      </c>
      <c r="N479" s="69">
        <f>IF($B$48="Low Pressure Pipe",(IF($C479&lt;&gt;" ",($B$50*$AC$564)," ")),IF($B$48="Spider Valve",(IF($C479&lt;&gt;" ",(($B$60*(PI()/4*'Spider Valve Sizing'!$B$10^2)/144*SQRT(2*32.2*$B$49))*448.83)/(('Spider Valve Sizing'!$B$10^2*19.64*$B$60*SQRT($B$49))/'Spider Valve Sizing'!$B$25)," ")),IF(AND(OR($B$48="Non-Pressurized",$B$48="force main")=TRUE,$C$49="yes"),$F$49,NA())))</f>
        <v>30</v>
      </c>
      <c r="O479" s="68" t="e">
        <f t="shared" si="356"/>
        <v>#N/A</v>
      </c>
      <c r="P479" s="68" t="e">
        <f>IF($C479&lt;&gt;" ",IF($A$34="",0,(10.4394*((($C479*$D$34/100)^1.852)/(($B$59^1.852)*(VLOOKUP($B$34,'Hidden Data'!$A$4:$E$17,(IF($B$18="SCH 40",3,IF($B$18="SCH 80",4,5))))^4.8655))*'Hidden Data'!$E$118)))," ")</f>
        <v>#N/A</v>
      </c>
      <c r="Q479" s="68" t="e">
        <f>IF($C479&lt;&gt;" ",IF($A$35="",0,(10.4394*((($C479*$D$35/100)^1.852)/(($B$59^1.852)*(VLOOKUP($B$35,'Hidden Data'!$A$4:$E$17,(IF($B$18="SCH 40",3,IF($B$18="SCH 80",4,5))))^4.8655))*'Hidden Data'!$E$119)))," ")</f>
        <v>#N/A</v>
      </c>
      <c r="R479" s="68" t="e">
        <f>IF($C479&lt;&gt;" ",IF($A$36="",0,(10.4394*((($C479*$D$36/100)^1.852)/(($B$59^1.852)*(VLOOKUP($B$36,'Hidden Data'!$A$4:$E$17,(IF($B$18="SCH 40",3,IF($B$18="SCH 80",4,5))))^4.8655))*'Hidden Data'!$E$120)))," ")</f>
        <v>#N/A</v>
      </c>
      <c r="S479" s="68" t="e">
        <f>IF($C479&lt;&gt;" ",IF($A$37="",0,(10.4394*((($C479*$D$37/100)^1.852)/(($B$59^1.852)*(VLOOKUP($B$37,'Hidden Data'!$A$4:$E$17,(IF($B$18="SCH 40",3,IF($B$18="SCH 80",4,5))))^4.8655))*'Hidden Data'!$E$121)))," ")</f>
        <v>#N/A</v>
      </c>
      <c r="T479" s="68" t="e">
        <f>IF($C479&lt;&gt;" ",IF($A$38="",0,(10.4394*((($C479*$D$38/100)^1.852)/(($B$59^1.852)*(VLOOKUP($B$38,'Hidden Data'!$A$4:$E$17,(IF($B$18="SCH 40",3,IF($B$18="SCH 80",4,5))))^4.8655))*'Hidden Data'!$E$122)))," ")</f>
        <v>#N/A</v>
      </c>
      <c r="U479" s="67" t="e">
        <f t="shared" si="357"/>
        <v>#N/A</v>
      </c>
      <c r="V479" s="175" t="e">
        <f t="shared" si="358"/>
        <v>#N/A</v>
      </c>
      <c r="W479" s="175" t="e">
        <f t="shared" si="359"/>
        <v>#N/A</v>
      </c>
      <c r="Z479" s="141" t="e">
        <f t="shared" si="360"/>
        <v>#N/A</v>
      </c>
      <c r="AA479" s="141" t="e">
        <f t="shared" si="361"/>
        <v>#N/A</v>
      </c>
      <c r="AB479" s="153" t="e">
        <f t="shared" si="362"/>
        <v>#N/A</v>
      </c>
      <c r="AC479" s="154" t="e">
        <f t="shared" si="363"/>
        <v>#N/A</v>
      </c>
      <c r="AD479" s="164" t="e">
        <f t="shared" si="364"/>
        <v>#N/A</v>
      </c>
      <c r="AE479" s="165" t="e">
        <f t="shared" si="365"/>
        <v>#N/A</v>
      </c>
      <c r="AF479" s="154" t="e">
        <f t="shared" si="366"/>
        <v>#N/A</v>
      </c>
      <c r="AG479" s="154" t="e">
        <f t="shared" si="367"/>
        <v>#N/A</v>
      </c>
      <c r="AH479" s="164" t="e">
        <f t="shared" si="368"/>
        <v>#N/A</v>
      </c>
      <c r="AI479" s="165" t="e">
        <f t="shared" si="369"/>
        <v>#N/A</v>
      </c>
      <c r="AJ479" s="154" t="e">
        <f t="shared" si="370"/>
        <v>#N/A</v>
      </c>
      <c r="AK479" s="154" t="e">
        <f t="shared" si="371"/>
        <v>#N/A</v>
      </c>
      <c r="AL479" s="164" t="e">
        <f t="shared" si="372"/>
        <v>#N/A</v>
      </c>
      <c r="AM479" s="165" t="e">
        <f t="shared" si="373"/>
        <v>#N/A</v>
      </c>
      <c r="AN479" s="154" t="e">
        <f t="shared" si="374"/>
        <v>#N/A</v>
      </c>
      <c r="AO479" s="155" t="e">
        <f t="shared" si="375"/>
        <v>#N/A</v>
      </c>
      <c r="AP479" s="153" t="e">
        <f t="shared" si="376"/>
        <v>#N/A</v>
      </c>
      <c r="AQ479" s="154" t="e">
        <f t="shared" si="377"/>
        <v>#N/A</v>
      </c>
      <c r="AR479" s="164" t="e">
        <f t="shared" si="378"/>
        <v>#N/A</v>
      </c>
      <c r="AS479" s="165" t="e">
        <f t="shared" si="379"/>
        <v>#N/A</v>
      </c>
      <c r="AT479" s="154" t="e">
        <f t="shared" si="380"/>
        <v>#N/A</v>
      </c>
      <c r="AU479" s="154" t="e">
        <f t="shared" si="381"/>
        <v>#N/A</v>
      </c>
      <c r="AV479" s="164" t="e">
        <f t="shared" si="382"/>
        <v>#N/A</v>
      </c>
      <c r="AW479" s="165" t="e">
        <f t="shared" si="383"/>
        <v>#N/A</v>
      </c>
      <c r="AX479" s="154" t="e">
        <f t="shared" si="384"/>
        <v>#N/A</v>
      </c>
      <c r="AY479" s="154" t="e">
        <f t="shared" si="385"/>
        <v>#N/A</v>
      </c>
      <c r="AZ479" s="164" t="e">
        <f t="shared" si="386"/>
        <v>#N/A</v>
      </c>
      <c r="BA479" s="165" t="e">
        <f t="shared" si="387"/>
        <v>#N/A</v>
      </c>
      <c r="BB479" s="154" t="e">
        <f t="shared" si="388"/>
        <v>#N/A</v>
      </c>
      <c r="BC479" s="155" t="e">
        <f t="shared" si="389"/>
        <v>#N/A</v>
      </c>
      <c r="BD479" s="153" t="e">
        <f t="shared" si="390"/>
        <v>#N/A</v>
      </c>
      <c r="BE479" s="154" t="e">
        <f t="shared" si="391"/>
        <v>#N/A</v>
      </c>
      <c r="BF479" s="164" t="e">
        <f t="shared" si="392"/>
        <v>#N/A</v>
      </c>
      <c r="BG479" s="165" t="e">
        <f t="shared" si="393"/>
        <v>#N/A</v>
      </c>
      <c r="BH479" s="154" t="e">
        <f t="shared" si="394"/>
        <v>#N/A</v>
      </c>
      <c r="BI479" s="154" t="e">
        <f t="shared" si="395"/>
        <v>#N/A</v>
      </c>
      <c r="BJ479" s="164" t="e">
        <f t="shared" si="396"/>
        <v>#N/A</v>
      </c>
      <c r="BK479" s="165" t="e">
        <f t="shared" si="397"/>
        <v>#N/A</v>
      </c>
      <c r="BL479" s="154" t="e">
        <f t="shared" si="398"/>
        <v>#N/A</v>
      </c>
      <c r="BM479" s="154" t="e">
        <f t="shared" si="399"/>
        <v>#N/A</v>
      </c>
      <c r="BN479" s="164" t="e">
        <f t="shared" si="400"/>
        <v>#N/A</v>
      </c>
      <c r="BO479" s="165" t="e">
        <f t="shared" si="401"/>
        <v>#N/A</v>
      </c>
      <c r="BP479" s="154" t="e">
        <f t="shared" si="402"/>
        <v>#N/A</v>
      </c>
      <c r="BQ479" s="155" t="e">
        <f t="shared" si="403"/>
        <v>#N/A</v>
      </c>
      <c r="BR479" s="153" t="e">
        <f t="shared" si="404"/>
        <v>#N/A</v>
      </c>
      <c r="BS479" s="154" t="e">
        <f t="shared" si="405"/>
        <v>#N/A</v>
      </c>
      <c r="BT479" s="164" t="e">
        <f t="shared" si="406"/>
        <v>#N/A</v>
      </c>
      <c r="BU479" s="165" t="e">
        <f t="shared" si="407"/>
        <v>#N/A</v>
      </c>
      <c r="BV479" s="154" t="e">
        <f t="shared" si="408"/>
        <v>#N/A</v>
      </c>
      <c r="BW479" s="154" t="e">
        <f t="shared" si="409"/>
        <v>#N/A</v>
      </c>
      <c r="BX479" s="164" t="e">
        <f t="shared" si="410"/>
        <v>#N/A</v>
      </c>
      <c r="BY479" s="165" t="e">
        <f t="shared" si="411"/>
        <v>#N/A</v>
      </c>
      <c r="BZ479" s="154" t="e">
        <f t="shared" si="412"/>
        <v>#N/A</v>
      </c>
      <c r="CA479" s="154" t="e">
        <f t="shared" si="413"/>
        <v>#N/A</v>
      </c>
      <c r="CB479" s="164" t="e">
        <f t="shared" si="414"/>
        <v>#N/A</v>
      </c>
      <c r="CC479" s="165" t="e">
        <f t="shared" si="415"/>
        <v>#N/A</v>
      </c>
      <c r="CD479" s="154" t="e">
        <f t="shared" si="416"/>
        <v>#N/A</v>
      </c>
      <c r="CE479" s="155" t="e">
        <f t="shared" si="417"/>
        <v>#N/A</v>
      </c>
    </row>
    <row r="480" spans="2:83" s="59" customFormat="1" hidden="1" x14ac:dyDescent="0.2">
      <c r="B480" s="59" t="e">
        <f t="shared" si="420"/>
        <v>#N/A</v>
      </c>
      <c r="C480" s="67" t="e">
        <f t="shared" si="418"/>
        <v>#N/A</v>
      </c>
      <c r="D480" s="67"/>
      <c r="E480" s="67" t="e">
        <f>IF(C480&lt;&gt;" ",$B$9, " ")</f>
        <v>#N/A</v>
      </c>
      <c r="F480" s="68" t="e">
        <f>IF(C480&lt;&gt;" ",((10.4394*(($C480^1.852)/(($B$59^1.852)*(VLOOKUP($B$17,'Hidden Data'!$A$4:$E$17,(IF($B$18="SCH 40",3,IF($B$18="SCH 80",4,5))))^4.8655))*$B$16))+IF($B$15&lt;2,0,(10.4394*((($C$19/100*$C480)^1.852)/(($B$59^1.852)*(VLOOKUP($B$20,'Hidden Data'!$A$4:$E$17,(IF($B$21="SCH 40",3,IF($B$21="SCH 80",4,5))))^4.8655))*$B$19)))+IF($B$15&lt;3,0,(10.4394*((($C$22/100*$C480)^1.852)/(($B$59^1.852)*(VLOOKUP($B$23,'Hidden Data'!$A$4:$E$17,(IF($B$24="SCH 40",3,IF($B$24="SCH 80",4,5))))^4.8655))*$B$22)))+K480+L480+M480+P480+Q480+R480+S480+T480)*(1+$B$42/100), " ")</f>
        <v>#N/A</v>
      </c>
      <c r="G480" s="68" t="e">
        <f t="shared" si="419"/>
        <v>#N/A</v>
      </c>
      <c r="H480" s="68"/>
      <c r="I480" s="68" t="e">
        <f t="shared" si="353"/>
        <v>#N/A</v>
      </c>
      <c r="J480" s="68" t="e">
        <f>IF(C480&lt;&gt;" ",IF($B$48="Spider Valve",($C480/448.83*(('Spider Valve Sizing'!$B$10^2*19.64*$B$60*SQRT($B$49))/'Spider Valve Sizing'!$B$25))^2/(2*$B$60^2*(PI()/4*('Spider Valve Sizing'!$B$10/12)^2)^2*32.2),0)," ")</f>
        <v>#N/A</v>
      </c>
      <c r="K480" s="68" t="e">
        <f>IF(C480&lt;&gt;" ",(IF($B$26="No",0,(10.4394*(((1/$B$27*$C480)^1.852)/(($B$59^1.852)*(VLOOKUP($B$29,'Hidden Data'!$A$4:$E$17,(IF($B$30="SCH 40",3,IF($B$30="SCH 80",4,5))))^4.8655))*($B$28/3)))))," ")</f>
        <v>#N/A</v>
      </c>
      <c r="L480" s="67" t="e">
        <f t="shared" si="354"/>
        <v>#N/A</v>
      </c>
      <c r="M480" s="67" t="e">
        <f t="shared" si="355"/>
        <v>#N/A</v>
      </c>
      <c r="N480" s="69">
        <f>IF($B$48="Low Pressure Pipe",(IF($C480&lt;&gt;" ",($B$50*$AC$564)," ")),IF($B$48="Spider Valve",(IF($C480&lt;&gt;" ",(($B$60*(PI()/4*'Spider Valve Sizing'!$B$10^2)/144*SQRT(2*32.2*$B$49))*448.83)/(('Spider Valve Sizing'!$B$10^2*19.64*$B$60*SQRT($B$49))/'Spider Valve Sizing'!$B$25)," ")),IF(AND(OR($B$48="Non-Pressurized",$B$48="force main")=TRUE,$C$49="yes"),$F$49,NA())))</f>
        <v>30</v>
      </c>
      <c r="O480" s="68" t="e">
        <f t="shared" si="356"/>
        <v>#N/A</v>
      </c>
      <c r="P480" s="68" t="e">
        <f>IF($C480&lt;&gt;" ",IF($A$34="",0,(10.4394*((($C480*$D$34/100)^1.852)/(($B$59^1.852)*(VLOOKUP($B$34,'Hidden Data'!$A$4:$E$17,(IF($B$18="SCH 40",3,IF($B$18="SCH 80",4,5))))^4.8655))*'Hidden Data'!$E$118)))," ")</f>
        <v>#N/A</v>
      </c>
      <c r="Q480" s="68" t="e">
        <f>IF($C480&lt;&gt;" ",IF($A$35="",0,(10.4394*((($C480*$D$35/100)^1.852)/(($B$59^1.852)*(VLOOKUP($B$35,'Hidden Data'!$A$4:$E$17,(IF($B$18="SCH 40",3,IF($B$18="SCH 80",4,5))))^4.8655))*'Hidden Data'!$E$119)))," ")</f>
        <v>#N/A</v>
      </c>
      <c r="R480" s="68" t="e">
        <f>IF($C480&lt;&gt;" ",IF($A$36="",0,(10.4394*((($C480*$D$36/100)^1.852)/(($B$59^1.852)*(VLOOKUP($B$36,'Hidden Data'!$A$4:$E$17,(IF($B$18="SCH 40",3,IF($B$18="SCH 80",4,5))))^4.8655))*'Hidden Data'!$E$120)))," ")</f>
        <v>#N/A</v>
      </c>
      <c r="S480" s="68" t="e">
        <f>IF($C480&lt;&gt;" ",IF($A$37="",0,(10.4394*((($C480*$D$37/100)^1.852)/(($B$59^1.852)*(VLOOKUP($B$37,'Hidden Data'!$A$4:$E$17,(IF($B$18="SCH 40",3,IF($B$18="SCH 80",4,5))))^4.8655))*'Hidden Data'!$E$121)))," ")</f>
        <v>#N/A</v>
      </c>
      <c r="T480" s="68" t="e">
        <f>IF($C480&lt;&gt;" ",IF($A$38="",0,(10.4394*((($C480*$D$38/100)^1.852)/(($B$59^1.852)*(VLOOKUP($B$38,'Hidden Data'!$A$4:$E$17,(IF($B$18="SCH 40",3,IF($B$18="SCH 80",4,5))))^4.8655))*'Hidden Data'!$E$122)))," ")</f>
        <v>#N/A</v>
      </c>
      <c r="U480" s="67" t="e">
        <f t="shared" si="357"/>
        <v>#N/A</v>
      </c>
      <c r="V480" s="175" t="e">
        <f t="shared" si="358"/>
        <v>#N/A</v>
      </c>
      <c r="W480" s="175" t="e">
        <f t="shared" si="359"/>
        <v>#N/A</v>
      </c>
      <c r="Z480" s="141" t="e">
        <f t="shared" si="360"/>
        <v>#N/A</v>
      </c>
      <c r="AA480" s="141" t="e">
        <f t="shared" si="361"/>
        <v>#N/A</v>
      </c>
      <c r="AB480" s="153" t="e">
        <f t="shared" si="362"/>
        <v>#N/A</v>
      </c>
      <c r="AC480" s="154" t="e">
        <f t="shared" si="363"/>
        <v>#N/A</v>
      </c>
      <c r="AD480" s="164" t="e">
        <f t="shared" si="364"/>
        <v>#N/A</v>
      </c>
      <c r="AE480" s="165" t="e">
        <f t="shared" si="365"/>
        <v>#N/A</v>
      </c>
      <c r="AF480" s="154" t="e">
        <f t="shared" si="366"/>
        <v>#N/A</v>
      </c>
      <c r="AG480" s="154" t="e">
        <f t="shared" si="367"/>
        <v>#N/A</v>
      </c>
      <c r="AH480" s="164" t="e">
        <f t="shared" si="368"/>
        <v>#N/A</v>
      </c>
      <c r="AI480" s="165" t="e">
        <f t="shared" si="369"/>
        <v>#N/A</v>
      </c>
      <c r="AJ480" s="154" t="e">
        <f t="shared" si="370"/>
        <v>#N/A</v>
      </c>
      <c r="AK480" s="154" t="e">
        <f t="shared" si="371"/>
        <v>#N/A</v>
      </c>
      <c r="AL480" s="164" t="e">
        <f t="shared" si="372"/>
        <v>#N/A</v>
      </c>
      <c r="AM480" s="165" t="e">
        <f t="shared" si="373"/>
        <v>#N/A</v>
      </c>
      <c r="AN480" s="154" t="e">
        <f t="shared" si="374"/>
        <v>#N/A</v>
      </c>
      <c r="AO480" s="155" t="e">
        <f t="shared" si="375"/>
        <v>#N/A</v>
      </c>
      <c r="AP480" s="153" t="e">
        <f t="shared" si="376"/>
        <v>#N/A</v>
      </c>
      <c r="AQ480" s="154" t="e">
        <f t="shared" si="377"/>
        <v>#N/A</v>
      </c>
      <c r="AR480" s="164" t="e">
        <f t="shared" si="378"/>
        <v>#N/A</v>
      </c>
      <c r="AS480" s="165" t="e">
        <f t="shared" si="379"/>
        <v>#N/A</v>
      </c>
      <c r="AT480" s="154" t="e">
        <f t="shared" si="380"/>
        <v>#N/A</v>
      </c>
      <c r="AU480" s="154" t="e">
        <f t="shared" si="381"/>
        <v>#N/A</v>
      </c>
      <c r="AV480" s="164" t="e">
        <f t="shared" si="382"/>
        <v>#N/A</v>
      </c>
      <c r="AW480" s="165" t="e">
        <f t="shared" si="383"/>
        <v>#N/A</v>
      </c>
      <c r="AX480" s="154" t="e">
        <f t="shared" si="384"/>
        <v>#N/A</v>
      </c>
      <c r="AY480" s="154" t="e">
        <f t="shared" si="385"/>
        <v>#N/A</v>
      </c>
      <c r="AZ480" s="164" t="e">
        <f t="shared" si="386"/>
        <v>#N/A</v>
      </c>
      <c r="BA480" s="165" t="e">
        <f t="shared" si="387"/>
        <v>#N/A</v>
      </c>
      <c r="BB480" s="154" t="e">
        <f t="shared" si="388"/>
        <v>#N/A</v>
      </c>
      <c r="BC480" s="155" t="e">
        <f t="shared" si="389"/>
        <v>#N/A</v>
      </c>
      <c r="BD480" s="153" t="e">
        <f t="shared" si="390"/>
        <v>#N/A</v>
      </c>
      <c r="BE480" s="154" t="e">
        <f t="shared" si="391"/>
        <v>#N/A</v>
      </c>
      <c r="BF480" s="164" t="e">
        <f t="shared" si="392"/>
        <v>#N/A</v>
      </c>
      <c r="BG480" s="165" t="e">
        <f t="shared" si="393"/>
        <v>#N/A</v>
      </c>
      <c r="BH480" s="154" t="e">
        <f t="shared" si="394"/>
        <v>#N/A</v>
      </c>
      <c r="BI480" s="154" t="e">
        <f t="shared" si="395"/>
        <v>#N/A</v>
      </c>
      <c r="BJ480" s="164" t="e">
        <f t="shared" si="396"/>
        <v>#N/A</v>
      </c>
      <c r="BK480" s="165" t="e">
        <f t="shared" si="397"/>
        <v>#N/A</v>
      </c>
      <c r="BL480" s="154" t="e">
        <f t="shared" si="398"/>
        <v>#N/A</v>
      </c>
      <c r="BM480" s="154" t="e">
        <f t="shared" si="399"/>
        <v>#N/A</v>
      </c>
      <c r="BN480" s="164" t="e">
        <f t="shared" si="400"/>
        <v>#N/A</v>
      </c>
      <c r="BO480" s="165" t="e">
        <f t="shared" si="401"/>
        <v>#N/A</v>
      </c>
      <c r="BP480" s="154" t="e">
        <f t="shared" si="402"/>
        <v>#N/A</v>
      </c>
      <c r="BQ480" s="155" t="e">
        <f t="shared" si="403"/>
        <v>#N/A</v>
      </c>
      <c r="BR480" s="153" t="e">
        <f t="shared" si="404"/>
        <v>#N/A</v>
      </c>
      <c r="BS480" s="154" t="e">
        <f t="shared" si="405"/>
        <v>#N/A</v>
      </c>
      <c r="BT480" s="164" t="e">
        <f t="shared" si="406"/>
        <v>#N/A</v>
      </c>
      <c r="BU480" s="165" t="e">
        <f t="shared" si="407"/>
        <v>#N/A</v>
      </c>
      <c r="BV480" s="154" t="e">
        <f t="shared" si="408"/>
        <v>#N/A</v>
      </c>
      <c r="BW480" s="154" t="e">
        <f t="shared" si="409"/>
        <v>#N/A</v>
      </c>
      <c r="BX480" s="164" t="e">
        <f t="shared" si="410"/>
        <v>#N/A</v>
      </c>
      <c r="BY480" s="165" t="e">
        <f t="shared" si="411"/>
        <v>#N/A</v>
      </c>
      <c r="BZ480" s="154" t="e">
        <f t="shared" si="412"/>
        <v>#N/A</v>
      </c>
      <c r="CA480" s="154" t="e">
        <f t="shared" si="413"/>
        <v>#N/A</v>
      </c>
      <c r="CB480" s="164" t="e">
        <f t="shared" si="414"/>
        <v>#N/A</v>
      </c>
      <c r="CC480" s="165" t="e">
        <f t="shared" si="415"/>
        <v>#N/A</v>
      </c>
      <c r="CD480" s="154" t="e">
        <f t="shared" si="416"/>
        <v>#N/A</v>
      </c>
      <c r="CE480" s="155" t="e">
        <f t="shared" si="417"/>
        <v>#N/A</v>
      </c>
    </row>
    <row r="481" spans="2:83" s="59" customFormat="1" hidden="1" x14ac:dyDescent="0.2">
      <c r="B481" s="59" t="e">
        <f t="shared" si="420"/>
        <v>#N/A</v>
      </c>
      <c r="C481" s="67" t="e">
        <f t="shared" si="418"/>
        <v>#N/A</v>
      </c>
      <c r="D481" s="67"/>
      <c r="E481" s="67" t="e">
        <f>IF(C481&lt;&gt;" ",$B$9, " ")</f>
        <v>#N/A</v>
      </c>
      <c r="F481" s="68" t="e">
        <f>IF(C481&lt;&gt;" ",((10.4394*(($C481^1.852)/(($B$59^1.852)*(VLOOKUP($B$17,'Hidden Data'!$A$4:$E$17,(IF($B$18="SCH 40",3,IF($B$18="SCH 80",4,5))))^4.8655))*$B$16))+IF($B$15&lt;2,0,(10.4394*((($C$19/100*$C481)^1.852)/(($B$59^1.852)*(VLOOKUP($B$20,'Hidden Data'!$A$4:$E$17,(IF($B$21="SCH 40",3,IF($B$21="SCH 80",4,5))))^4.8655))*$B$19)))+IF($B$15&lt;3,0,(10.4394*((($C$22/100*$C481)^1.852)/(($B$59^1.852)*(VLOOKUP($B$23,'Hidden Data'!$A$4:$E$17,(IF($B$24="SCH 40",3,IF($B$24="SCH 80",4,5))))^4.8655))*$B$22)))+K481+L481+M481+P481+Q481+R481+S481+T481)*(1+$B$42/100), " ")</f>
        <v>#N/A</v>
      </c>
      <c r="G481" s="68" t="e">
        <f t="shared" si="419"/>
        <v>#N/A</v>
      </c>
      <c r="H481" s="68"/>
      <c r="I481" s="68" t="e">
        <f t="shared" si="353"/>
        <v>#N/A</v>
      </c>
      <c r="J481" s="68" t="e">
        <f>IF(C481&lt;&gt;" ",IF($B$48="Spider Valve",($C481/448.83*(('Spider Valve Sizing'!$B$10^2*19.64*$B$60*SQRT($B$49))/'Spider Valve Sizing'!$B$25))^2/(2*$B$60^2*(PI()/4*('Spider Valve Sizing'!$B$10/12)^2)^2*32.2),0)," ")</f>
        <v>#N/A</v>
      </c>
      <c r="K481" s="68" t="e">
        <f>IF(C481&lt;&gt;" ",(IF($B$26="No",0,(10.4394*(((1/$B$27*$C481)^1.852)/(($B$59^1.852)*(VLOOKUP($B$29,'Hidden Data'!$A$4:$E$17,(IF($B$30="SCH 40",3,IF($B$30="SCH 80",4,5))))^4.8655))*($B$28/3)))))," ")</f>
        <v>#N/A</v>
      </c>
      <c r="L481" s="67" t="e">
        <f t="shared" si="354"/>
        <v>#N/A</v>
      </c>
      <c r="M481" s="67" t="e">
        <f t="shared" si="355"/>
        <v>#N/A</v>
      </c>
      <c r="N481" s="69">
        <f>IF($B$48="Low Pressure Pipe",(IF($C481&lt;&gt;" ",($B$50*$AC$564)," ")),IF($B$48="Spider Valve",(IF($C481&lt;&gt;" ",(($B$60*(PI()/4*'Spider Valve Sizing'!$B$10^2)/144*SQRT(2*32.2*$B$49))*448.83)/(('Spider Valve Sizing'!$B$10^2*19.64*$B$60*SQRT($B$49))/'Spider Valve Sizing'!$B$25)," ")),IF(AND(OR($B$48="Non-Pressurized",$B$48="force main")=TRUE,$C$49="yes"),$F$49,NA())))</f>
        <v>30</v>
      </c>
      <c r="O481" s="68" t="e">
        <f t="shared" si="356"/>
        <v>#N/A</v>
      </c>
      <c r="P481" s="68" t="e">
        <f>IF($C481&lt;&gt;" ",IF($A$34="",0,(10.4394*((($C481*$D$34/100)^1.852)/(($B$59^1.852)*(VLOOKUP($B$34,'Hidden Data'!$A$4:$E$17,(IF($B$18="SCH 40",3,IF($B$18="SCH 80",4,5))))^4.8655))*'Hidden Data'!$E$118)))," ")</f>
        <v>#N/A</v>
      </c>
      <c r="Q481" s="68" t="e">
        <f>IF($C481&lt;&gt;" ",IF($A$35="",0,(10.4394*((($C481*$D$35/100)^1.852)/(($B$59^1.852)*(VLOOKUP($B$35,'Hidden Data'!$A$4:$E$17,(IF($B$18="SCH 40",3,IF($B$18="SCH 80",4,5))))^4.8655))*'Hidden Data'!$E$119)))," ")</f>
        <v>#N/A</v>
      </c>
      <c r="R481" s="68" t="e">
        <f>IF($C481&lt;&gt;" ",IF($A$36="",0,(10.4394*((($C481*$D$36/100)^1.852)/(($B$59^1.852)*(VLOOKUP($B$36,'Hidden Data'!$A$4:$E$17,(IF($B$18="SCH 40",3,IF($B$18="SCH 80",4,5))))^4.8655))*'Hidden Data'!$E$120)))," ")</f>
        <v>#N/A</v>
      </c>
      <c r="S481" s="68" t="e">
        <f>IF($C481&lt;&gt;" ",IF($A$37="",0,(10.4394*((($C481*$D$37/100)^1.852)/(($B$59^1.852)*(VLOOKUP($B$37,'Hidden Data'!$A$4:$E$17,(IF($B$18="SCH 40",3,IF($B$18="SCH 80",4,5))))^4.8655))*'Hidden Data'!$E$121)))," ")</f>
        <v>#N/A</v>
      </c>
      <c r="T481" s="68" t="e">
        <f>IF($C481&lt;&gt;" ",IF($A$38="",0,(10.4394*((($C481*$D$38/100)^1.852)/(($B$59^1.852)*(VLOOKUP($B$38,'Hidden Data'!$A$4:$E$17,(IF($B$18="SCH 40",3,IF($B$18="SCH 80",4,5))))^4.8655))*'Hidden Data'!$E$122)))," ")</f>
        <v>#N/A</v>
      </c>
      <c r="U481" s="67" t="e">
        <f t="shared" si="357"/>
        <v>#N/A</v>
      </c>
      <c r="V481" s="175" t="e">
        <f t="shared" si="358"/>
        <v>#N/A</v>
      </c>
      <c r="W481" s="175" t="e">
        <f t="shared" si="359"/>
        <v>#N/A</v>
      </c>
      <c r="Z481" s="141" t="e">
        <f t="shared" si="360"/>
        <v>#N/A</v>
      </c>
      <c r="AA481" s="141" t="e">
        <f t="shared" si="361"/>
        <v>#N/A</v>
      </c>
      <c r="AB481" s="153" t="e">
        <f t="shared" si="362"/>
        <v>#N/A</v>
      </c>
      <c r="AC481" s="154" t="e">
        <f t="shared" si="363"/>
        <v>#N/A</v>
      </c>
      <c r="AD481" s="164" t="e">
        <f t="shared" si="364"/>
        <v>#N/A</v>
      </c>
      <c r="AE481" s="165" t="e">
        <f t="shared" si="365"/>
        <v>#N/A</v>
      </c>
      <c r="AF481" s="154" t="e">
        <f t="shared" si="366"/>
        <v>#N/A</v>
      </c>
      <c r="AG481" s="154" t="e">
        <f t="shared" si="367"/>
        <v>#N/A</v>
      </c>
      <c r="AH481" s="164" t="e">
        <f t="shared" si="368"/>
        <v>#N/A</v>
      </c>
      <c r="AI481" s="165" t="e">
        <f t="shared" si="369"/>
        <v>#N/A</v>
      </c>
      <c r="AJ481" s="154" t="e">
        <f t="shared" si="370"/>
        <v>#N/A</v>
      </c>
      <c r="AK481" s="154" t="e">
        <f t="shared" si="371"/>
        <v>#N/A</v>
      </c>
      <c r="AL481" s="164" t="e">
        <f t="shared" si="372"/>
        <v>#N/A</v>
      </c>
      <c r="AM481" s="165" t="e">
        <f t="shared" si="373"/>
        <v>#N/A</v>
      </c>
      <c r="AN481" s="154" t="e">
        <f t="shared" si="374"/>
        <v>#N/A</v>
      </c>
      <c r="AO481" s="155" t="e">
        <f t="shared" si="375"/>
        <v>#N/A</v>
      </c>
      <c r="AP481" s="153" t="e">
        <f t="shared" si="376"/>
        <v>#N/A</v>
      </c>
      <c r="AQ481" s="154" t="e">
        <f t="shared" si="377"/>
        <v>#N/A</v>
      </c>
      <c r="AR481" s="164" t="e">
        <f t="shared" si="378"/>
        <v>#N/A</v>
      </c>
      <c r="AS481" s="165" t="e">
        <f t="shared" si="379"/>
        <v>#N/A</v>
      </c>
      <c r="AT481" s="154" t="e">
        <f t="shared" si="380"/>
        <v>#N/A</v>
      </c>
      <c r="AU481" s="154" t="e">
        <f t="shared" si="381"/>
        <v>#N/A</v>
      </c>
      <c r="AV481" s="164" t="e">
        <f t="shared" si="382"/>
        <v>#N/A</v>
      </c>
      <c r="AW481" s="165" t="e">
        <f t="shared" si="383"/>
        <v>#N/A</v>
      </c>
      <c r="AX481" s="154" t="e">
        <f t="shared" si="384"/>
        <v>#N/A</v>
      </c>
      <c r="AY481" s="154" t="e">
        <f t="shared" si="385"/>
        <v>#N/A</v>
      </c>
      <c r="AZ481" s="164" t="e">
        <f t="shared" si="386"/>
        <v>#N/A</v>
      </c>
      <c r="BA481" s="165" t="e">
        <f t="shared" si="387"/>
        <v>#N/A</v>
      </c>
      <c r="BB481" s="154" t="e">
        <f t="shared" si="388"/>
        <v>#N/A</v>
      </c>
      <c r="BC481" s="155" t="e">
        <f t="shared" si="389"/>
        <v>#N/A</v>
      </c>
      <c r="BD481" s="153" t="e">
        <f t="shared" si="390"/>
        <v>#N/A</v>
      </c>
      <c r="BE481" s="154" t="e">
        <f t="shared" si="391"/>
        <v>#N/A</v>
      </c>
      <c r="BF481" s="164" t="e">
        <f t="shared" si="392"/>
        <v>#N/A</v>
      </c>
      <c r="BG481" s="165" t="e">
        <f t="shared" si="393"/>
        <v>#N/A</v>
      </c>
      <c r="BH481" s="154" t="e">
        <f t="shared" si="394"/>
        <v>#N/A</v>
      </c>
      <c r="BI481" s="154" t="e">
        <f t="shared" si="395"/>
        <v>#N/A</v>
      </c>
      <c r="BJ481" s="164" t="e">
        <f t="shared" si="396"/>
        <v>#N/A</v>
      </c>
      <c r="BK481" s="165" t="e">
        <f t="shared" si="397"/>
        <v>#N/A</v>
      </c>
      <c r="BL481" s="154" t="e">
        <f t="shared" si="398"/>
        <v>#N/A</v>
      </c>
      <c r="BM481" s="154" t="e">
        <f t="shared" si="399"/>
        <v>#N/A</v>
      </c>
      <c r="BN481" s="164" t="e">
        <f t="shared" si="400"/>
        <v>#N/A</v>
      </c>
      <c r="BO481" s="165" t="e">
        <f t="shared" si="401"/>
        <v>#N/A</v>
      </c>
      <c r="BP481" s="154" t="e">
        <f t="shared" si="402"/>
        <v>#N/A</v>
      </c>
      <c r="BQ481" s="155" t="e">
        <f t="shared" si="403"/>
        <v>#N/A</v>
      </c>
      <c r="BR481" s="153" t="e">
        <f t="shared" si="404"/>
        <v>#N/A</v>
      </c>
      <c r="BS481" s="154" t="e">
        <f t="shared" si="405"/>
        <v>#N/A</v>
      </c>
      <c r="BT481" s="164" t="e">
        <f t="shared" si="406"/>
        <v>#N/A</v>
      </c>
      <c r="BU481" s="165" t="e">
        <f t="shared" si="407"/>
        <v>#N/A</v>
      </c>
      <c r="BV481" s="154" t="e">
        <f t="shared" si="408"/>
        <v>#N/A</v>
      </c>
      <c r="BW481" s="154" t="e">
        <f t="shared" si="409"/>
        <v>#N/A</v>
      </c>
      <c r="BX481" s="164" t="e">
        <f t="shared" si="410"/>
        <v>#N/A</v>
      </c>
      <c r="BY481" s="165" t="e">
        <f t="shared" si="411"/>
        <v>#N/A</v>
      </c>
      <c r="BZ481" s="154" t="e">
        <f t="shared" si="412"/>
        <v>#N/A</v>
      </c>
      <c r="CA481" s="154" t="e">
        <f t="shared" si="413"/>
        <v>#N/A</v>
      </c>
      <c r="CB481" s="164" t="e">
        <f t="shared" si="414"/>
        <v>#N/A</v>
      </c>
      <c r="CC481" s="165" t="e">
        <f t="shared" si="415"/>
        <v>#N/A</v>
      </c>
      <c r="CD481" s="154" t="e">
        <f t="shared" si="416"/>
        <v>#N/A</v>
      </c>
      <c r="CE481" s="155" t="e">
        <f t="shared" si="417"/>
        <v>#N/A</v>
      </c>
    </row>
    <row r="482" spans="2:83" s="59" customFormat="1" hidden="1" x14ac:dyDescent="0.2">
      <c r="B482" s="59" t="e">
        <f t="shared" si="420"/>
        <v>#N/A</v>
      </c>
      <c r="C482" s="67" t="e">
        <f t="shared" si="418"/>
        <v>#N/A</v>
      </c>
      <c r="D482" s="67"/>
      <c r="E482" s="67" t="e">
        <f>IF(C482&lt;&gt;" ",$B$9, " ")</f>
        <v>#N/A</v>
      </c>
      <c r="F482" s="68" t="e">
        <f>IF(C482&lt;&gt;" ",((10.4394*(($C482^1.852)/(($B$59^1.852)*(VLOOKUP($B$17,'Hidden Data'!$A$4:$E$17,(IF($B$18="SCH 40",3,IF($B$18="SCH 80",4,5))))^4.8655))*$B$16))+IF($B$15&lt;2,0,(10.4394*((($C$19/100*$C482)^1.852)/(($B$59^1.852)*(VLOOKUP($B$20,'Hidden Data'!$A$4:$E$17,(IF($B$21="SCH 40",3,IF($B$21="SCH 80",4,5))))^4.8655))*$B$19)))+IF($B$15&lt;3,0,(10.4394*((($C$22/100*$C482)^1.852)/(($B$59^1.852)*(VLOOKUP($B$23,'Hidden Data'!$A$4:$E$17,(IF($B$24="SCH 40",3,IF($B$24="SCH 80",4,5))))^4.8655))*$B$22)))+K482+L482+M482+P482+Q482+R482+S482+T482)*(1+$B$42/100), " ")</f>
        <v>#N/A</v>
      </c>
      <c r="G482" s="68" t="e">
        <f t="shared" si="419"/>
        <v>#N/A</v>
      </c>
      <c r="H482" s="68"/>
      <c r="I482" s="68" t="e">
        <f t="shared" si="353"/>
        <v>#N/A</v>
      </c>
      <c r="J482" s="68" t="e">
        <f>IF(C482&lt;&gt;" ",IF($B$48="Spider Valve",($C482/448.83*(('Spider Valve Sizing'!$B$10^2*19.64*$B$60*SQRT($B$49))/'Spider Valve Sizing'!$B$25))^2/(2*$B$60^2*(PI()/4*('Spider Valve Sizing'!$B$10/12)^2)^2*32.2),0)," ")</f>
        <v>#N/A</v>
      </c>
      <c r="K482" s="68" t="e">
        <f>IF(C482&lt;&gt;" ",(IF($B$26="No",0,(10.4394*(((1/$B$27*$C482)^1.852)/(($B$59^1.852)*(VLOOKUP($B$29,'Hidden Data'!$A$4:$E$17,(IF($B$30="SCH 40",3,IF($B$30="SCH 80",4,5))))^4.8655))*($B$28/3)))))," ")</f>
        <v>#N/A</v>
      </c>
      <c r="L482" s="67" t="e">
        <f t="shared" si="354"/>
        <v>#N/A</v>
      </c>
      <c r="M482" s="67" t="e">
        <f t="shared" si="355"/>
        <v>#N/A</v>
      </c>
      <c r="N482" s="69">
        <f>IF($B$48="Low Pressure Pipe",(IF($C482&lt;&gt;" ",($B$50*$AC$564)," ")),IF($B$48="Spider Valve",(IF($C482&lt;&gt;" ",(($B$60*(PI()/4*'Spider Valve Sizing'!$B$10^2)/144*SQRT(2*32.2*$B$49))*448.83)/(('Spider Valve Sizing'!$B$10^2*19.64*$B$60*SQRT($B$49))/'Spider Valve Sizing'!$B$25)," ")),IF(AND(OR($B$48="Non-Pressurized",$B$48="force main")=TRUE,$C$49="yes"),$F$49,NA())))</f>
        <v>30</v>
      </c>
      <c r="O482" s="68" t="e">
        <f t="shared" si="356"/>
        <v>#N/A</v>
      </c>
      <c r="P482" s="68" t="e">
        <f>IF($C482&lt;&gt;" ",IF($A$34="",0,(10.4394*((($C482*$D$34/100)^1.852)/(($B$59^1.852)*(VLOOKUP($B$34,'Hidden Data'!$A$4:$E$17,(IF($B$18="SCH 40",3,IF($B$18="SCH 80",4,5))))^4.8655))*'Hidden Data'!$E$118)))," ")</f>
        <v>#N/A</v>
      </c>
      <c r="Q482" s="68" t="e">
        <f>IF($C482&lt;&gt;" ",IF($A$35="",0,(10.4394*((($C482*$D$35/100)^1.852)/(($B$59^1.852)*(VLOOKUP($B$35,'Hidden Data'!$A$4:$E$17,(IF($B$18="SCH 40",3,IF($B$18="SCH 80",4,5))))^4.8655))*'Hidden Data'!$E$119)))," ")</f>
        <v>#N/A</v>
      </c>
      <c r="R482" s="68" t="e">
        <f>IF($C482&lt;&gt;" ",IF($A$36="",0,(10.4394*((($C482*$D$36/100)^1.852)/(($B$59^1.852)*(VLOOKUP($B$36,'Hidden Data'!$A$4:$E$17,(IF($B$18="SCH 40",3,IF($B$18="SCH 80",4,5))))^4.8655))*'Hidden Data'!$E$120)))," ")</f>
        <v>#N/A</v>
      </c>
      <c r="S482" s="68" t="e">
        <f>IF($C482&lt;&gt;" ",IF($A$37="",0,(10.4394*((($C482*$D$37/100)^1.852)/(($B$59^1.852)*(VLOOKUP($B$37,'Hidden Data'!$A$4:$E$17,(IF($B$18="SCH 40",3,IF($B$18="SCH 80",4,5))))^4.8655))*'Hidden Data'!$E$121)))," ")</f>
        <v>#N/A</v>
      </c>
      <c r="T482" s="68" t="e">
        <f>IF($C482&lt;&gt;" ",IF($A$38="",0,(10.4394*((($C482*$D$38/100)^1.852)/(($B$59^1.852)*(VLOOKUP($B$38,'Hidden Data'!$A$4:$E$17,(IF($B$18="SCH 40",3,IF($B$18="SCH 80",4,5))))^4.8655))*'Hidden Data'!$E$122)))," ")</f>
        <v>#N/A</v>
      </c>
      <c r="U482" s="67" t="e">
        <f t="shared" si="357"/>
        <v>#N/A</v>
      </c>
      <c r="V482" s="175" t="e">
        <f t="shared" si="358"/>
        <v>#N/A</v>
      </c>
      <c r="W482" s="175" t="e">
        <f t="shared" si="359"/>
        <v>#N/A</v>
      </c>
      <c r="Z482" s="141" t="e">
        <f t="shared" si="360"/>
        <v>#N/A</v>
      </c>
      <c r="AA482" s="141" t="e">
        <f t="shared" si="361"/>
        <v>#N/A</v>
      </c>
      <c r="AB482" s="153" t="e">
        <f t="shared" si="362"/>
        <v>#N/A</v>
      </c>
      <c r="AC482" s="154" t="e">
        <f t="shared" si="363"/>
        <v>#N/A</v>
      </c>
      <c r="AD482" s="164" t="e">
        <f t="shared" si="364"/>
        <v>#N/A</v>
      </c>
      <c r="AE482" s="165" t="e">
        <f t="shared" si="365"/>
        <v>#N/A</v>
      </c>
      <c r="AF482" s="154" t="e">
        <f t="shared" si="366"/>
        <v>#N/A</v>
      </c>
      <c r="AG482" s="154" t="e">
        <f t="shared" si="367"/>
        <v>#N/A</v>
      </c>
      <c r="AH482" s="164" t="e">
        <f t="shared" si="368"/>
        <v>#N/A</v>
      </c>
      <c r="AI482" s="165" t="e">
        <f t="shared" si="369"/>
        <v>#N/A</v>
      </c>
      <c r="AJ482" s="154" t="e">
        <f t="shared" si="370"/>
        <v>#N/A</v>
      </c>
      <c r="AK482" s="154" t="e">
        <f t="shared" si="371"/>
        <v>#N/A</v>
      </c>
      <c r="AL482" s="164" t="e">
        <f t="shared" si="372"/>
        <v>#N/A</v>
      </c>
      <c r="AM482" s="165" t="e">
        <f t="shared" si="373"/>
        <v>#N/A</v>
      </c>
      <c r="AN482" s="154" t="e">
        <f t="shared" si="374"/>
        <v>#N/A</v>
      </c>
      <c r="AO482" s="155" t="e">
        <f t="shared" si="375"/>
        <v>#N/A</v>
      </c>
      <c r="AP482" s="153" t="e">
        <f t="shared" si="376"/>
        <v>#N/A</v>
      </c>
      <c r="AQ482" s="154" t="e">
        <f t="shared" si="377"/>
        <v>#N/A</v>
      </c>
      <c r="AR482" s="164" t="e">
        <f t="shared" si="378"/>
        <v>#N/A</v>
      </c>
      <c r="AS482" s="165" t="e">
        <f t="shared" si="379"/>
        <v>#N/A</v>
      </c>
      <c r="AT482" s="154" t="e">
        <f t="shared" si="380"/>
        <v>#N/A</v>
      </c>
      <c r="AU482" s="154" t="e">
        <f t="shared" si="381"/>
        <v>#N/A</v>
      </c>
      <c r="AV482" s="164" t="e">
        <f t="shared" si="382"/>
        <v>#N/A</v>
      </c>
      <c r="AW482" s="165" t="e">
        <f t="shared" si="383"/>
        <v>#N/A</v>
      </c>
      <c r="AX482" s="154" t="e">
        <f t="shared" si="384"/>
        <v>#N/A</v>
      </c>
      <c r="AY482" s="154" t="e">
        <f t="shared" si="385"/>
        <v>#N/A</v>
      </c>
      <c r="AZ482" s="164" t="e">
        <f t="shared" si="386"/>
        <v>#N/A</v>
      </c>
      <c r="BA482" s="165" t="e">
        <f t="shared" si="387"/>
        <v>#N/A</v>
      </c>
      <c r="BB482" s="154" t="e">
        <f t="shared" si="388"/>
        <v>#N/A</v>
      </c>
      <c r="BC482" s="155" t="e">
        <f t="shared" si="389"/>
        <v>#N/A</v>
      </c>
      <c r="BD482" s="153" t="e">
        <f t="shared" si="390"/>
        <v>#N/A</v>
      </c>
      <c r="BE482" s="154" t="e">
        <f t="shared" si="391"/>
        <v>#N/A</v>
      </c>
      <c r="BF482" s="164" t="e">
        <f t="shared" si="392"/>
        <v>#N/A</v>
      </c>
      <c r="BG482" s="165" t="e">
        <f t="shared" si="393"/>
        <v>#N/A</v>
      </c>
      <c r="BH482" s="154" t="e">
        <f t="shared" si="394"/>
        <v>#N/A</v>
      </c>
      <c r="BI482" s="154" t="e">
        <f t="shared" si="395"/>
        <v>#N/A</v>
      </c>
      <c r="BJ482" s="164" t="e">
        <f t="shared" si="396"/>
        <v>#N/A</v>
      </c>
      <c r="BK482" s="165" t="e">
        <f t="shared" si="397"/>
        <v>#N/A</v>
      </c>
      <c r="BL482" s="154" t="e">
        <f t="shared" si="398"/>
        <v>#N/A</v>
      </c>
      <c r="BM482" s="154" t="e">
        <f t="shared" si="399"/>
        <v>#N/A</v>
      </c>
      <c r="BN482" s="164" t="e">
        <f t="shared" si="400"/>
        <v>#N/A</v>
      </c>
      <c r="BO482" s="165" t="e">
        <f t="shared" si="401"/>
        <v>#N/A</v>
      </c>
      <c r="BP482" s="154" t="e">
        <f t="shared" si="402"/>
        <v>#N/A</v>
      </c>
      <c r="BQ482" s="155" t="e">
        <f t="shared" si="403"/>
        <v>#N/A</v>
      </c>
      <c r="BR482" s="153" t="e">
        <f t="shared" si="404"/>
        <v>#N/A</v>
      </c>
      <c r="BS482" s="154" t="e">
        <f t="shared" si="405"/>
        <v>#N/A</v>
      </c>
      <c r="BT482" s="164" t="e">
        <f t="shared" si="406"/>
        <v>#N/A</v>
      </c>
      <c r="BU482" s="165" t="e">
        <f t="shared" si="407"/>
        <v>#N/A</v>
      </c>
      <c r="BV482" s="154" t="e">
        <f t="shared" si="408"/>
        <v>#N/A</v>
      </c>
      <c r="BW482" s="154" t="e">
        <f t="shared" si="409"/>
        <v>#N/A</v>
      </c>
      <c r="BX482" s="164" t="e">
        <f t="shared" si="410"/>
        <v>#N/A</v>
      </c>
      <c r="BY482" s="165" t="e">
        <f t="shared" si="411"/>
        <v>#N/A</v>
      </c>
      <c r="BZ482" s="154" t="e">
        <f t="shared" si="412"/>
        <v>#N/A</v>
      </c>
      <c r="CA482" s="154" t="e">
        <f t="shared" si="413"/>
        <v>#N/A</v>
      </c>
      <c r="CB482" s="164" t="e">
        <f t="shared" si="414"/>
        <v>#N/A</v>
      </c>
      <c r="CC482" s="165" t="e">
        <f t="shared" si="415"/>
        <v>#N/A</v>
      </c>
      <c r="CD482" s="154" t="e">
        <f t="shared" si="416"/>
        <v>#N/A</v>
      </c>
      <c r="CE482" s="155" t="e">
        <f t="shared" si="417"/>
        <v>#N/A</v>
      </c>
    </row>
    <row r="483" spans="2:83" s="59" customFormat="1" hidden="1" x14ac:dyDescent="0.2">
      <c r="B483" s="59" t="e">
        <f t="shared" si="420"/>
        <v>#N/A</v>
      </c>
      <c r="C483" s="67" t="e">
        <f t="shared" si="418"/>
        <v>#N/A</v>
      </c>
      <c r="D483" s="67"/>
      <c r="E483" s="67" t="e">
        <f>IF(C483&lt;&gt;" ",$B$9, " ")</f>
        <v>#N/A</v>
      </c>
      <c r="F483" s="68" t="e">
        <f>IF(C483&lt;&gt;" ",((10.4394*(($C483^1.852)/(($B$59^1.852)*(VLOOKUP($B$17,'Hidden Data'!$A$4:$E$17,(IF($B$18="SCH 40",3,IF($B$18="SCH 80",4,5))))^4.8655))*$B$16))+IF($B$15&lt;2,0,(10.4394*((($C$19/100*$C483)^1.852)/(($B$59^1.852)*(VLOOKUP($B$20,'Hidden Data'!$A$4:$E$17,(IF($B$21="SCH 40",3,IF($B$21="SCH 80",4,5))))^4.8655))*$B$19)))+IF($B$15&lt;3,0,(10.4394*((($C$22/100*$C483)^1.852)/(($B$59^1.852)*(VLOOKUP($B$23,'Hidden Data'!$A$4:$E$17,(IF($B$24="SCH 40",3,IF($B$24="SCH 80",4,5))))^4.8655))*$B$22)))+K483+L483+M483+P483+Q483+R483+S483+T483)*(1+$B$42/100), " ")</f>
        <v>#N/A</v>
      </c>
      <c r="G483" s="68" t="e">
        <f t="shared" si="419"/>
        <v>#N/A</v>
      </c>
      <c r="H483" s="68"/>
      <c r="I483" s="68" t="e">
        <f t="shared" si="353"/>
        <v>#N/A</v>
      </c>
      <c r="J483" s="68" t="e">
        <f>IF(C483&lt;&gt;" ",IF($B$48="Spider Valve",($C483/448.83*(('Spider Valve Sizing'!$B$10^2*19.64*$B$60*SQRT($B$49))/'Spider Valve Sizing'!$B$25))^2/(2*$B$60^2*(PI()/4*('Spider Valve Sizing'!$B$10/12)^2)^2*32.2),0)," ")</f>
        <v>#N/A</v>
      </c>
      <c r="K483" s="68" t="e">
        <f>IF(C483&lt;&gt;" ",(IF($B$26="No",0,(10.4394*(((1/$B$27*$C483)^1.852)/(($B$59^1.852)*(VLOOKUP($B$29,'Hidden Data'!$A$4:$E$17,(IF($B$30="SCH 40",3,IF($B$30="SCH 80",4,5))))^4.8655))*($B$28/3)))))," ")</f>
        <v>#N/A</v>
      </c>
      <c r="L483" s="67" t="e">
        <f t="shared" si="354"/>
        <v>#N/A</v>
      </c>
      <c r="M483" s="67" t="e">
        <f t="shared" si="355"/>
        <v>#N/A</v>
      </c>
      <c r="N483" s="69">
        <f>IF($B$48="Low Pressure Pipe",(IF($C483&lt;&gt;" ",($B$50*$AC$564)," ")),IF($B$48="Spider Valve",(IF($C483&lt;&gt;" ",(($B$60*(PI()/4*'Spider Valve Sizing'!$B$10^2)/144*SQRT(2*32.2*$B$49))*448.83)/(('Spider Valve Sizing'!$B$10^2*19.64*$B$60*SQRT($B$49))/'Spider Valve Sizing'!$B$25)," ")),IF(AND(OR($B$48="Non-Pressurized",$B$48="force main")=TRUE,$C$49="yes"),$F$49,NA())))</f>
        <v>30</v>
      </c>
      <c r="O483" s="68" t="e">
        <f t="shared" si="356"/>
        <v>#N/A</v>
      </c>
      <c r="P483" s="68" t="e">
        <f>IF($C483&lt;&gt;" ",IF($A$34="",0,(10.4394*((($C483*$D$34/100)^1.852)/(($B$59^1.852)*(VLOOKUP($B$34,'Hidden Data'!$A$4:$E$17,(IF($B$18="SCH 40",3,IF($B$18="SCH 80",4,5))))^4.8655))*'Hidden Data'!$E$118)))," ")</f>
        <v>#N/A</v>
      </c>
      <c r="Q483" s="68" t="e">
        <f>IF($C483&lt;&gt;" ",IF($A$35="",0,(10.4394*((($C483*$D$35/100)^1.852)/(($B$59^1.852)*(VLOOKUP($B$35,'Hidden Data'!$A$4:$E$17,(IF($B$18="SCH 40",3,IF($B$18="SCH 80",4,5))))^4.8655))*'Hidden Data'!$E$119)))," ")</f>
        <v>#N/A</v>
      </c>
      <c r="R483" s="68" t="e">
        <f>IF($C483&lt;&gt;" ",IF($A$36="",0,(10.4394*((($C483*$D$36/100)^1.852)/(($B$59^1.852)*(VLOOKUP($B$36,'Hidden Data'!$A$4:$E$17,(IF($B$18="SCH 40",3,IF($B$18="SCH 80",4,5))))^4.8655))*'Hidden Data'!$E$120)))," ")</f>
        <v>#N/A</v>
      </c>
      <c r="S483" s="68" t="e">
        <f>IF($C483&lt;&gt;" ",IF($A$37="",0,(10.4394*((($C483*$D$37/100)^1.852)/(($B$59^1.852)*(VLOOKUP($B$37,'Hidden Data'!$A$4:$E$17,(IF($B$18="SCH 40",3,IF($B$18="SCH 80",4,5))))^4.8655))*'Hidden Data'!$E$121)))," ")</f>
        <v>#N/A</v>
      </c>
      <c r="T483" s="68" t="e">
        <f>IF($C483&lt;&gt;" ",IF($A$38="",0,(10.4394*((($C483*$D$38/100)^1.852)/(($B$59^1.852)*(VLOOKUP($B$38,'Hidden Data'!$A$4:$E$17,(IF($B$18="SCH 40",3,IF($B$18="SCH 80",4,5))))^4.8655))*'Hidden Data'!$E$122)))," ")</f>
        <v>#N/A</v>
      </c>
      <c r="U483" s="67" t="e">
        <f t="shared" si="357"/>
        <v>#N/A</v>
      </c>
      <c r="V483" s="175" t="e">
        <f t="shared" si="358"/>
        <v>#N/A</v>
      </c>
      <c r="W483" s="175" t="e">
        <f t="shared" si="359"/>
        <v>#N/A</v>
      </c>
      <c r="Z483" s="141" t="e">
        <f t="shared" si="360"/>
        <v>#N/A</v>
      </c>
      <c r="AA483" s="141" t="e">
        <f t="shared" si="361"/>
        <v>#N/A</v>
      </c>
      <c r="AB483" s="153" t="e">
        <f t="shared" si="362"/>
        <v>#N/A</v>
      </c>
      <c r="AC483" s="154" t="e">
        <f t="shared" si="363"/>
        <v>#N/A</v>
      </c>
      <c r="AD483" s="164" t="e">
        <f t="shared" si="364"/>
        <v>#N/A</v>
      </c>
      <c r="AE483" s="165" t="e">
        <f t="shared" si="365"/>
        <v>#N/A</v>
      </c>
      <c r="AF483" s="154" t="e">
        <f t="shared" si="366"/>
        <v>#N/A</v>
      </c>
      <c r="AG483" s="154" t="e">
        <f t="shared" si="367"/>
        <v>#N/A</v>
      </c>
      <c r="AH483" s="164" t="e">
        <f t="shared" si="368"/>
        <v>#N/A</v>
      </c>
      <c r="AI483" s="165" t="e">
        <f t="shared" si="369"/>
        <v>#N/A</v>
      </c>
      <c r="AJ483" s="154" t="e">
        <f t="shared" si="370"/>
        <v>#N/A</v>
      </c>
      <c r="AK483" s="154" t="e">
        <f t="shared" si="371"/>
        <v>#N/A</v>
      </c>
      <c r="AL483" s="164" t="e">
        <f t="shared" si="372"/>
        <v>#N/A</v>
      </c>
      <c r="AM483" s="165" t="e">
        <f t="shared" si="373"/>
        <v>#N/A</v>
      </c>
      <c r="AN483" s="154" t="e">
        <f t="shared" si="374"/>
        <v>#N/A</v>
      </c>
      <c r="AO483" s="155" t="e">
        <f t="shared" si="375"/>
        <v>#N/A</v>
      </c>
      <c r="AP483" s="153" t="e">
        <f t="shared" si="376"/>
        <v>#N/A</v>
      </c>
      <c r="AQ483" s="154" t="e">
        <f t="shared" si="377"/>
        <v>#N/A</v>
      </c>
      <c r="AR483" s="164" t="e">
        <f t="shared" si="378"/>
        <v>#N/A</v>
      </c>
      <c r="AS483" s="165" t="e">
        <f t="shared" si="379"/>
        <v>#N/A</v>
      </c>
      <c r="AT483" s="154" t="e">
        <f t="shared" si="380"/>
        <v>#N/A</v>
      </c>
      <c r="AU483" s="154" t="e">
        <f t="shared" si="381"/>
        <v>#N/A</v>
      </c>
      <c r="AV483" s="164" t="e">
        <f t="shared" si="382"/>
        <v>#N/A</v>
      </c>
      <c r="AW483" s="165" t="e">
        <f t="shared" si="383"/>
        <v>#N/A</v>
      </c>
      <c r="AX483" s="154" t="e">
        <f t="shared" si="384"/>
        <v>#N/A</v>
      </c>
      <c r="AY483" s="154" t="e">
        <f t="shared" si="385"/>
        <v>#N/A</v>
      </c>
      <c r="AZ483" s="164" t="e">
        <f t="shared" si="386"/>
        <v>#N/A</v>
      </c>
      <c r="BA483" s="165" t="e">
        <f t="shared" si="387"/>
        <v>#N/A</v>
      </c>
      <c r="BB483" s="154" t="e">
        <f t="shared" si="388"/>
        <v>#N/A</v>
      </c>
      <c r="BC483" s="155" t="e">
        <f t="shared" si="389"/>
        <v>#N/A</v>
      </c>
      <c r="BD483" s="153" t="e">
        <f t="shared" si="390"/>
        <v>#N/A</v>
      </c>
      <c r="BE483" s="154" t="e">
        <f t="shared" si="391"/>
        <v>#N/A</v>
      </c>
      <c r="BF483" s="164" t="e">
        <f t="shared" si="392"/>
        <v>#N/A</v>
      </c>
      <c r="BG483" s="165" t="e">
        <f t="shared" si="393"/>
        <v>#N/A</v>
      </c>
      <c r="BH483" s="154" t="e">
        <f t="shared" si="394"/>
        <v>#N/A</v>
      </c>
      <c r="BI483" s="154" t="e">
        <f t="shared" si="395"/>
        <v>#N/A</v>
      </c>
      <c r="BJ483" s="164" t="e">
        <f t="shared" si="396"/>
        <v>#N/A</v>
      </c>
      <c r="BK483" s="165" t="e">
        <f t="shared" si="397"/>
        <v>#N/A</v>
      </c>
      <c r="BL483" s="154" t="e">
        <f t="shared" si="398"/>
        <v>#N/A</v>
      </c>
      <c r="BM483" s="154" t="e">
        <f t="shared" si="399"/>
        <v>#N/A</v>
      </c>
      <c r="BN483" s="164" t="e">
        <f t="shared" si="400"/>
        <v>#N/A</v>
      </c>
      <c r="BO483" s="165" t="e">
        <f t="shared" si="401"/>
        <v>#N/A</v>
      </c>
      <c r="BP483" s="154" t="e">
        <f t="shared" si="402"/>
        <v>#N/A</v>
      </c>
      <c r="BQ483" s="155" t="e">
        <f t="shared" si="403"/>
        <v>#N/A</v>
      </c>
      <c r="BR483" s="153" t="e">
        <f t="shared" si="404"/>
        <v>#N/A</v>
      </c>
      <c r="BS483" s="154" t="e">
        <f t="shared" si="405"/>
        <v>#N/A</v>
      </c>
      <c r="BT483" s="164" t="e">
        <f t="shared" si="406"/>
        <v>#N/A</v>
      </c>
      <c r="BU483" s="165" t="e">
        <f t="shared" si="407"/>
        <v>#N/A</v>
      </c>
      <c r="BV483" s="154" t="e">
        <f t="shared" si="408"/>
        <v>#N/A</v>
      </c>
      <c r="BW483" s="154" t="e">
        <f t="shared" si="409"/>
        <v>#N/A</v>
      </c>
      <c r="BX483" s="164" t="e">
        <f t="shared" si="410"/>
        <v>#N/A</v>
      </c>
      <c r="BY483" s="165" t="e">
        <f t="shared" si="411"/>
        <v>#N/A</v>
      </c>
      <c r="BZ483" s="154" t="e">
        <f t="shared" si="412"/>
        <v>#N/A</v>
      </c>
      <c r="CA483" s="154" t="e">
        <f t="shared" si="413"/>
        <v>#N/A</v>
      </c>
      <c r="CB483" s="164" t="e">
        <f t="shared" si="414"/>
        <v>#N/A</v>
      </c>
      <c r="CC483" s="165" t="e">
        <f t="shared" si="415"/>
        <v>#N/A</v>
      </c>
      <c r="CD483" s="154" t="e">
        <f t="shared" si="416"/>
        <v>#N/A</v>
      </c>
      <c r="CE483" s="155" t="e">
        <f t="shared" si="417"/>
        <v>#N/A</v>
      </c>
    </row>
    <row r="484" spans="2:83" s="59" customFormat="1" hidden="1" x14ac:dyDescent="0.2">
      <c r="B484" s="59" t="e">
        <f t="shared" si="420"/>
        <v>#N/A</v>
      </c>
      <c r="C484" s="67" t="e">
        <f t="shared" si="418"/>
        <v>#N/A</v>
      </c>
      <c r="D484" s="67"/>
      <c r="E484" s="67" t="e">
        <f>IF(C484&lt;&gt;" ",$B$9, " ")</f>
        <v>#N/A</v>
      </c>
      <c r="F484" s="68" t="e">
        <f>IF(C484&lt;&gt;" ",((10.4394*(($C484^1.852)/(($B$59^1.852)*(VLOOKUP($B$17,'Hidden Data'!$A$4:$E$17,(IF($B$18="SCH 40",3,IF($B$18="SCH 80",4,5))))^4.8655))*$B$16))+IF($B$15&lt;2,0,(10.4394*((($C$19/100*$C484)^1.852)/(($B$59^1.852)*(VLOOKUP($B$20,'Hidden Data'!$A$4:$E$17,(IF($B$21="SCH 40",3,IF($B$21="SCH 80",4,5))))^4.8655))*$B$19)))+IF($B$15&lt;3,0,(10.4394*((($C$22/100*$C484)^1.852)/(($B$59^1.852)*(VLOOKUP($B$23,'Hidden Data'!$A$4:$E$17,(IF($B$24="SCH 40",3,IF($B$24="SCH 80",4,5))))^4.8655))*$B$22)))+K484+L484+M484+P484+Q484+R484+S484+T484)*(1+$B$42/100), " ")</f>
        <v>#N/A</v>
      </c>
      <c r="G484" s="68" t="e">
        <f t="shared" si="419"/>
        <v>#N/A</v>
      </c>
      <c r="H484" s="68"/>
      <c r="I484" s="68" t="e">
        <f t="shared" si="353"/>
        <v>#N/A</v>
      </c>
      <c r="J484" s="68" t="e">
        <f>IF(C484&lt;&gt;" ",IF($B$48="Spider Valve",($C484/448.83*(('Spider Valve Sizing'!$B$10^2*19.64*$B$60*SQRT($B$49))/'Spider Valve Sizing'!$B$25))^2/(2*$B$60^2*(PI()/4*('Spider Valve Sizing'!$B$10/12)^2)^2*32.2),0)," ")</f>
        <v>#N/A</v>
      </c>
      <c r="K484" s="68" t="e">
        <f>IF(C484&lt;&gt;" ",(IF($B$26="No",0,(10.4394*(((1/$B$27*$C484)^1.852)/(($B$59^1.852)*(VLOOKUP($B$29,'Hidden Data'!$A$4:$E$17,(IF($B$30="SCH 40",3,IF($B$30="SCH 80",4,5))))^4.8655))*($B$28/3)))))," ")</f>
        <v>#N/A</v>
      </c>
      <c r="L484" s="67" t="e">
        <f t="shared" si="354"/>
        <v>#N/A</v>
      </c>
      <c r="M484" s="67" t="e">
        <f t="shared" si="355"/>
        <v>#N/A</v>
      </c>
      <c r="N484" s="69">
        <f>IF($B$48="Low Pressure Pipe",(IF($C484&lt;&gt;" ",($B$50*$AC$564)," ")),IF($B$48="Spider Valve",(IF($C484&lt;&gt;" ",(($B$60*(PI()/4*'Spider Valve Sizing'!$B$10^2)/144*SQRT(2*32.2*$B$49))*448.83)/(('Spider Valve Sizing'!$B$10^2*19.64*$B$60*SQRT($B$49))/'Spider Valve Sizing'!$B$25)," ")),IF(AND(OR($B$48="Non-Pressurized",$B$48="force main")=TRUE,$C$49="yes"),$F$49,NA())))</f>
        <v>30</v>
      </c>
      <c r="O484" s="68" t="e">
        <f t="shared" si="356"/>
        <v>#N/A</v>
      </c>
      <c r="P484" s="68" t="e">
        <f>IF($C484&lt;&gt;" ",IF($A$34="",0,(10.4394*((($C484*$D$34/100)^1.852)/(($B$59^1.852)*(VLOOKUP($B$34,'Hidden Data'!$A$4:$E$17,(IF($B$18="SCH 40",3,IF($B$18="SCH 80",4,5))))^4.8655))*'Hidden Data'!$E$118)))," ")</f>
        <v>#N/A</v>
      </c>
      <c r="Q484" s="68" t="e">
        <f>IF($C484&lt;&gt;" ",IF($A$35="",0,(10.4394*((($C484*$D$35/100)^1.852)/(($B$59^1.852)*(VLOOKUP($B$35,'Hidden Data'!$A$4:$E$17,(IF($B$18="SCH 40",3,IF($B$18="SCH 80",4,5))))^4.8655))*'Hidden Data'!$E$119)))," ")</f>
        <v>#N/A</v>
      </c>
      <c r="R484" s="68" t="e">
        <f>IF($C484&lt;&gt;" ",IF($A$36="",0,(10.4394*((($C484*$D$36/100)^1.852)/(($B$59^1.852)*(VLOOKUP($B$36,'Hidden Data'!$A$4:$E$17,(IF($B$18="SCH 40",3,IF($B$18="SCH 80",4,5))))^4.8655))*'Hidden Data'!$E$120)))," ")</f>
        <v>#N/A</v>
      </c>
      <c r="S484" s="68" t="e">
        <f>IF($C484&lt;&gt;" ",IF($A$37="",0,(10.4394*((($C484*$D$37/100)^1.852)/(($B$59^1.852)*(VLOOKUP($B$37,'Hidden Data'!$A$4:$E$17,(IF($B$18="SCH 40",3,IF($B$18="SCH 80",4,5))))^4.8655))*'Hidden Data'!$E$121)))," ")</f>
        <v>#N/A</v>
      </c>
      <c r="T484" s="68" t="e">
        <f>IF($C484&lt;&gt;" ",IF($A$38="",0,(10.4394*((($C484*$D$38/100)^1.852)/(($B$59^1.852)*(VLOOKUP($B$38,'Hidden Data'!$A$4:$E$17,(IF($B$18="SCH 40",3,IF($B$18="SCH 80",4,5))))^4.8655))*'Hidden Data'!$E$122)))," ")</f>
        <v>#N/A</v>
      </c>
      <c r="U484" s="67" t="e">
        <f t="shared" si="357"/>
        <v>#N/A</v>
      </c>
      <c r="V484" s="175" t="e">
        <f t="shared" si="358"/>
        <v>#N/A</v>
      </c>
      <c r="W484" s="175" t="e">
        <f t="shared" si="359"/>
        <v>#N/A</v>
      </c>
      <c r="Z484" s="141" t="e">
        <f t="shared" si="360"/>
        <v>#N/A</v>
      </c>
      <c r="AA484" s="141" t="e">
        <f t="shared" si="361"/>
        <v>#N/A</v>
      </c>
      <c r="AB484" s="153" t="e">
        <f t="shared" si="362"/>
        <v>#N/A</v>
      </c>
      <c r="AC484" s="154" t="e">
        <f t="shared" si="363"/>
        <v>#N/A</v>
      </c>
      <c r="AD484" s="164" t="e">
        <f t="shared" si="364"/>
        <v>#N/A</v>
      </c>
      <c r="AE484" s="165" t="e">
        <f t="shared" si="365"/>
        <v>#N/A</v>
      </c>
      <c r="AF484" s="154" t="e">
        <f t="shared" si="366"/>
        <v>#N/A</v>
      </c>
      <c r="AG484" s="154" t="e">
        <f t="shared" si="367"/>
        <v>#N/A</v>
      </c>
      <c r="AH484" s="164" t="e">
        <f t="shared" si="368"/>
        <v>#N/A</v>
      </c>
      <c r="AI484" s="165" t="e">
        <f t="shared" si="369"/>
        <v>#N/A</v>
      </c>
      <c r="AJ484" s="154" t="e">
        <f t="shared" si="370"/>
        <v>#N/A</v>
      </c>
      <c r="AK484" s="154" t="e">
        <f t="shared" si="371"/>
        <v>#N/A</v>
      </c>
      <c r="AL484" s="164" t="e">
        <f t="shared" si="372"/>
        <v>#N/A</v>
      </c>
      <c r="AM484" s="165" t="e">
        <f t="shared" si="373"/>
        <v>#N/A</v>
      </c>
      <c r="AN484" s="154" t="e">
        <f t="shared" si="374"/>
        <v>#N/A</v>
      </c>
      <c r="AO484" s="155" t="e">
        <f t="shared" si="375"/>
        <v>#N/A</v>
      </c>
      <c r="AP484" s="153" t="e">
        <f t="shared" si="376"/>
        <v>#N/A</v>
      </c>
      <c r="AQ484" s="154" t="e">
        <f t="shared" si="377"/>
        <v>#N/A</v>
      </c>
      <c r="AR484" s="164" t="e">
        <f t="shared" si="378"/>
        <v>#N/A</v>
      </c>
      <c r="AS484" s="165" t="e">
        <f t="shared" si="379"/>
        <v>#N/A</v>
      </c>
      <c r="AT484" s="154" t="e">
        <f t="shared" si="380"/>
        <v>#N/A</v>
      </c>
      <c r="AU484" s="154" t="e">
        <f t="shared" si="381"/>
        <v>#N/A</v>
      </c>
      <c r="AV484" s="164" t="e">
        <f t="shared" si="382"/>
        <v>#N/A</v>
      </c>
      <c r="AW484" s="165" t="e">
        <f t="shared" si="383"/>
        <v>#N/A</v>
      </c>
      <c r="AX484" s="154" t="e">
        <f t="shared" si="384"/>
        <v>#N/A</v>
      </c>
      <c r="AY484" s="154" t="e">
        <f t="shared" si="385"/>
        <v>#N/A</v>
      </c>
      <c r="AZ484" s="164" t="e">
        <f t="shared" si="386"/>
        <v>#N/A</v>
      </c>
      <c r="BA484" s="165" t="e">
        <f t="shared" si="387"/>
        <v>#N/A</v>
      </c>
      <c r="BB484" s="154" t="e">
        <f t="shared" si="388"/>
        <v>#N/A</v>
      </c>
      <c r="BC484" s="155" t="e">
        <f t="shared" si="389"/>
        <v>#N/A</v>
      </c>
      <c r="BD484" s="153" t="e">
        <f t="shared" si="390"/>
        <v>#N/A</v>
      </c>
      <c r="BE484" s="154" t="e">
        <f t="shared" si="391"/>
        <v>#N/A</v>
      </c>
      <c r="BF484" s="164" t="e">
        <f t="shared" si="392"/>
        <v>#N/A</v>
      </c>
      <c r="BG484" s="165" t="e">
        <f t="shared" si="393"/>
        <v>#N/A</v>
      </c>
      <c r="BH484" s="154" t="e">
        <f t="shared" si="394"/>
        <v>#N/A</v>
      </c>
      <c r="BI484" s="154" t="e">
        <f t="shared" si="395"/>
        <v>#N/A</v>
      </c>
      <c r="BJ484" s="164" t="e">
        <f t="shared" si="396"/>
        <v>#N/A</v>
      </c>
      <c r="BK484" s="165" t="e">
        <f t="shared" si="397"/>
        <v>#N/A</v>
      </c>
      <c r="BL484" s="154" t="e">
        <f t="shared" si="398"/>
        <v>#N/A</v>
      </c>
      <c r="BM484" s="154" t="e">
        <f t="shared" si="399"/>
        <v>#N/A</v>
      </c>
      <c r="BN484" s="164" t="e">
        <f t="shared" si="400"/>
        <v>#N/A</v>
      </c>
      <c r="BO484" s="165" t="e">
        <f t="shared" si="401"/>
        <v>#N/A</v>
      </c>
      <c r="BP484" s="154" t="e">
        <f t="shared" si="402"/>
        <v>#N/A</v>
      </c>
      <c r="BQ484" s="155" t="e">
        <f t="shared" si="403"/>
        <v>#N/A</v>
      </c>
      <c r="BR484" s="153" t="e">
        <f t="shared" si="404"/>
        <v>#N/A</v>
      </c>
      <c r="BS484" s="154" t="e">
        <f t="shared" si="405"/>
        <v>#N/A</v>
      </c>
      <c r="BT484" s="164" t="e">
        <f t="shared" si="406"/>
        <v>#N/A</v>
      </c>
      <c r="BU484" s="165" t="e">
        <f t="shared" si="407"/>
        <v>#N/A</v>
      </c>
      <c r="BV484" s="154" t="e">
        <f t="shared" si="408"/>
        <v>#N/A</v>
      </c>
      <c r="BW484" s="154" t="e">
        <f t="shared" si="409"/>
        <v>#N/A</v>
      </c>
      <c r="BX484" s="164" t="e">
        <f t="shared" si="410"/>
        <v>#N/A</v>
      </c>
      <c r="BY484" s="165" t="e">
        <f t="shared" si="411"/>
        <v>#N/A</v>
      </c>
      <c r="BZ484" s="154" t="e">
        <f t="shared" si="412"/>
        <v>#N/A</v>
      </c>
      <c r="CA484" s="154" t="e">
        <f t="shared" si="413"/>
        <v>#N/A</v>
      </c>
      <c r="CB484" s="164" t="e">
        <f t="shared" si="414"/>
        <v>#N/A</v>
      </c>
      <c r="CC484" s="165" t="e">
        <f t="shared" si="415"/>
        <v>#N/A</v>
      </c>
      <c r="CD484" s="154" t="e">
        <f t="shared" si="416"/>
        <v>#N/A</v>
      </c>
      <c r="CE484" s="155" t="e">
        <f t="shared" si="417"/>
        <v>#N/A</v>
      </c>
    </row>
    <row r="485" spans="2:83" s="59" customFormat="1" hidden="1" x14ac:dyDescent="0.2">
      <c r="B485" s="59" t="e">
        <f t="shared" si="420"/>
        <v>#N/A</v>
      </c>
      <c r="C485" s="67" t="e">
        <f t="shared" si="418"/>
        <v>#N/A</v>
      </c>
      <c r="D485" s="67"/>
      <c r="E485" s="67" t="e">
        <f>IF(C485&lt;&gt;" ",$B$9, " ")</f>
        <v>#N/A</v>
      </c>
      <c r="F485" s="68" t="e">
        <f>IF(C485&lt;&gt;" ",((10.4394*(($C485^1.852)/(($B$59^1.852)*(VLOOKUP($B$17,'Hidden Data'!$A$4:$E$17,(IF($B$18="SCH 40",3,IF($B$18="SCH 80",4,5))))^4.8655))*$B$16))+IF($B$15&lt;2,0,(10.4394*((($C$19/100*$C485)^1.852)/(($B$59^1.852)*(VLOOKUP($B$20,'Hidden Data'!$A$4:$E$17,(IF($B$21="SCH 40",3,IF($B$21="SCH 80",4,5))))^4.8655))*$B$19)))+IF($B$15&lt;3,0,(10.4394*((($C$22/100*$C485)^1.852)/(($B$59^1.852)*(VLOOKUP($B$23,'Hidden Data'!$A$4:$E$17,(IF($B$24="SCH 40",3,IF($B$24="SCH 80",4,5))))^4.8655))*$B$22)))+K485+L485+M485+P485+Q485+R485+S485+T485)*(1+$B$42/100), " ")</f>
        <v>#N/A</v>
      </c>
      <c r="G485" s="68" t="e">
        <f t="shared" si="419"/>
        <v>#N/A</v>
      </c>
      <c r="H485" s="68"/>
      <c r="I485" s="68" t="e">
        <f t="shared" ref="I485:I548" si="421">IF(C485&lt;&gt;" ",IF($B$48="Low Pressure Pipe",($C485/448.83/$B$50)^2/(2*$B$60^2*(PI()/4*($B$51/12)^2)^2*32.2),IF($B$48="Spider Valve",J485,IF($B$48="Force Main",U485,0))),0)</f>
        <v>#N/A</v>
      </c>
      <c r="J485" s="68" t="e">
        <f>IF(C485&lt;&gt;" ",IF($B$48="Spider Valve",($C485/448.83*(('Spider Valve Sizing'!$B$10^2*19.64*$B$60*SQRT($B$49))/'Spider Valve Sizing'!$B$25))^2/(2*$B$60^2*(PI()/4*('Spider Valve Sizing'!$B$10/12)^2)^2*32.2),0)," ")</f>
        <v>#N/A</v>
      </c>
      <c r="K485" s="68" t="e">
        <f>IF(C485&lt;&gt;" ",(IF($B$26="No",0,(10.4394*(((1/$B$27*$C485)^1.852)/(($B$59^1.852)*(VLOOKUP($B$29,'Hidden Data'!$A$4:$E$17,(IF($B$30="SCH 40",3,IF($B$30="SCH 80",4,5))))^4.8655))*($B$28/3)))))," ")</f>
        <v>#N/A</v>
      </c>
      <c r="L485" s="67" t="e">
        <f t="shared" ref="L485:L548" si="422">IF(C485&lt;&gt;" ",(IF($B$43="Yes",(0.004*($C$43/100*$C485)^2+0.0938*($C$43/100*$C485)),0))," ")</f>
        <v>#N/A</v>
      </c>
      <c r="M485" s="67" t="e">
        <f t="shared" ref="M485:M548" si="423">IF(C485&lt;&gt;" ",(IF($B$44="Yes",(0.0002*($C$44/100*$C485)^2+0.0001*($C$44/100*$C485)),0))," ")</f>
        <v>#N/A</v>
      </c>
      <c r="N485" s="69">
        <f>IF($B$48="Low Pressure Pipe",(IF($C485&lt;&gt;" ",($B$50*$AC$564)," ")),IF($B$48="Spider Valve",(IF($C485&lt;&gt;" ",(($B$60*(PI()/4*'Spider Valve Sizing'!$B$10^2)/144*SQRT(2*32.2*$B$49))*448.83)/(('Spider Valve Sizing'!$B$10^2*19.64*$B$60*SQRT($B$49))/'Spider Valve Sizing'!$B$25)," ")),IF(AND(OR($B$48="Non-Pressurized",$B$48="force main")=TRUE,$C$49="yes"),$F$49,NA())))</f>
        <v>30</v>
      </c>
      <c r="O485" s="68" t="e">
        <f t="shared" ref="O485:O548" si="424">IF(C485&lt;&gt;" ",E485+F485+I485, " ")</f>
        <v>#N/A</v>
      </c>
      <c r="P485" s="68" t="e">
        <f>IF($C485&lt;&gt;" ",IF($A$34="",0,(10.4394*((($C485*$D$34/100)^1.852)/(($B$59^1.852)*(VLOOKUP($B$34,'Hidden Data'!$A$4:$E$17,(IF($B$18="SCH 40",3,IF($B$18="SCH 80",4,5))))^4.8655))*'Hidden Data'!$E$118)))," ")</f>
        <v>#N/A</v>
      </c>
      <c r="Q485" s="68" t="e">
        <f>IF($C485&lt;&gt;" ",IF($A$35="",0,(10.4394*((($C485*$D$35/100)^1.852)/(($B$59^1.852)*(VLOOKUP($B$35,'Hidden Data'!$A$4:$E$17,(IF($B$18="SCH 40",3,IF($B$18="SCH 80",4,5))))^4.8655))*'Hidden Data'!$E$119)))," ")</f>
        <v>#N/A</v>
      </c>
      <c r="R485" s="68" t="e">
        <f>IF($C485&lt;&gt;" ",IF($A$36="",0,(10.4394*((($C485*$D$36/100)^1.852)/(($B$59^1.852)*(VLOOKUP($B$36,'Hidden Data'!$A$4:$E$17,(IF($B$18="SCH 40",3,IF($B$18="SCH 80",4,5))))^4.8655))*'Hidden Data'!$E$120)))," ")</f>
        <v>#N/A</v>
      </c>
      <c r="S485" s="68" t="e">
        <f>IF($C485&lt;&gt;" ",IF($A$37="",0,(10.4394*((($C485*$D$37/100)^1.852)/(($B$59^1.852)*(VLOOKUP($B$37,'Hidden Data'!$A$4:$E$17,(IF($B$18="SCH 40",3,IF($B$18="SCH 80",4,5))))^4.8655))*'Hidden Data'!$E$121)))," ")</f>
        <v>#N/A</v>
      </c>
      <c r="T485" s="68" t="e">
        <f>IF($C485&lt;&gt;" ",IF($A$38="",0,(10.4394*((($C485*$D$38/100)^1.852)/(($B$59^1.852)*(VLOOKUP($B$38,'Hidden Data'!$A$4:$E$17,(IF($B$18="SCH 40",3,IF($B$18="SCH 80",4,5))))^4.8655))*'Hidden Data'!$E$122)))," ")</f>
        <v>#N/A</v>
      </c>
      <c r="U485" s="67" t="e">
        <f t="shared" ref="U485:U549" si="425">IF(C485&lt;&gt;" ",IF($B$48="Force Main",$B$49*1,0),0)</f>
        <v>#N/A</v>
      </c>
      <c r="V485" s="175" t="e">
        <f t="shared" si="358"/>
        <v>#N/A</v>
      </c>
      <c r="W485" s="175" t="e">
        <f t="shared" si="359"/>
        <v>#N/A</v>
      </c>
      <c r="Z485" s="141" t="e">
        <f t="shared" si="360"/>
        <v>#N/A</v>
      </c>
      <c r="AA485" s="141" t="e">
        <f t="shared" si="361"/>
        <v>#N/A</v>
      </c>
      <c r="AB485" s="153" t="e">
        <f t="shared" si="362"/>
        <v>#N/A</v>
      </c>
      <c r="AC485" s="154" t="e">
        <f t="shared" si="363"/>
        <v>#N/A</v>
      </c>
      <c r="AD485" s="164" t="e">
        <f t="shared" si="364"/>
        <v>#N/A</v>
      </c>
      <c r="AE485" s="165" t="e">
        <f t="shared" si="365"/>
        <v>#N/A</v>
      </c>
      <c r="AF485" s="154" t="e">
        <f t="shared" si="366"/>
        <v>#N/A</v>
      </c>
      <c r="AG485" s="154" t="e">
        <f t="shared" si="367"/>
        <v>#N/A</v>
      </c>
      <c r="AH485" s="164" t="e">
        <f t="shared" si="368"/>
        <v>#N/A</v>
      </c>
      <c r="AI485" s="165" t="e">
        <f t="shared" si="369"/>
        <v>#N/A</v>
      </c>
      <c r="AJ485" s="154" t="e">
        <f t="shared" si="370"/>
        <v>#N/A</v>
      </c>
      <c r="AK485" s="154" t="e">
        <f t="shared" si="371"/>
        <v>#N/A</v>
      </c>
      <c r="AL485" s="164" t="e">
        <f t="shared" si="372"/>
        <v>#N/A</v>
      </c>
      <c r="AM485" s="165" t="e">
        <f t="shared" si="373"/>
        <v>#N/A</v>
      </c>
      <c r="AN485" s="154" t="e">
        <f t="shared" si="374"/>
        <v>#N/A</v>
      </c>
      <c r="AO485" s="155" t="e">
        <f t="shared" si="375"/>
        <v>#N/A</v>
      </c>
      <c r="AP485" s="153" t="e">
        <f t="shared" si="376"/>
        <v>#N/A</v>
      </c>
      <c r="AQ485" s="154" t="e">
        <f t="shared" si="377"/>
        <v>#N/A</v>
      </c>
      <c r="AR485" s="164" t="e">
        <f t="shared" si="378"/>
        <v>#N/A</v>
      </c>
      <c r="AS485" s="165" t="e">
        <f t="shared" si="379"/>
        <v>#N/A</v>
      </c>
      <c r="AT485" s="154" t="e">
        <f t="shared" si="380"/>
        <v>#N/A</v>
      </c>
      <c r="AU485" s="154" t="e">
        <f t="shared" si="381"/>
        <v>#N/A</v>
      </c>
      <c r="AV485" s="164" t="e">
        <f t="shared" si="382"/>
        <v>#N/A</v>
      </c>
      <c r="AW485" s="165" t="e">
        <f t="shared" si="383"/>
        <v>#N/A</v>
      </c>
      <c r="AX485" s="154" t="e">
        <f t="shared" si="384"/>
        <v>#N/A</v>
      </c>
      <c r="AY485" s="154" t="e">
        <f t="shared" si="385"/>
        <v>#N/A</v>
      </c>
      <c r="AZ485" s="164" t="e">
        <f t="shared" si="386"/>
        <v>#N/A</v>
      </c>
      <c r="BA485" s="165" t="e">
        <f t="shared" si="387"/>
        <v>#N/A</v>
      </c>
      <c r="BB485" s="154" t="e">
        <f t="shared" si="388"/>
        <v>#N/A</v>
      </c>
      <c r="BC485" s="155" t="e">
        <f t="shared" si="389"/>
        <v>#N/A</v>
      </c>
      <c r="BD485" s="153" t="e">
        <f t="shared" si="390"/>
        <v>#N/A</v>
      </c>
      <c r="BE485" s="154" t="e">
        <f t="shared" si="391"/>
        <v>#N/A</v>
      </c>
      <c r="BF485" s="164" t="e">
        <f t="shared" si="392"/>
        <v>#N/A</v>
      </c>
      <c r="BG485" s="165" t="e">
        <f t="shared" si="393"/>
        <v>#N/A</v>
      </c>
      <c r="BH485" s="154" t="e">
        <f t="shared" si="394"/>
        <v>#N/A</v>
      </c>
      <c r="BI485" s="154" t="e">
        <f t="shared" si="395"/>
        <v>#N/A</v>
      </c>
      <c r="BJ485" s="164" t="e">
        <f t="shared" si="396"/>
        <v>#N/A</v>
      </c>
      <c r="BK485" s="165" t="e">
        <f t="shared" si="397"/>
        <v>#N/A</v>
      </c>
      <c r="BL485" s="154" t="e">
        <f t="shared" si="398"/>
        <v>#N/A</v>
      </c>
      <c r="BM485" s="154" t="e">
        <f t="shared" si="399"/>
        <v>#N/A</v>
      </c>
      <c r="BN485" s="164" t="e">
        <f t="shared" si="400"/>
        <v>#N/A</v>
      </c>
      <c r="BO485" s="165" t="e">
        <f t="shared" si="401"/>
        <v>#N/A</v>
      </c>
      <c r="BP485" s="154" t="e">
        <f t="shared" si="402"/>
        <v>#N/A</v>
      </c>
      <c r="BQ485" s="155" t="e">
        <f t="shared" si="403"/>
        <v>#N/A</v>
      </c>
      <c r="BR485" s="153" t="e">
        <f t="shared" si="404"/>
        <v>#N/A</v>
      </c>
      <c r="BS485" s="154" t="e">
        <f t="shared" si="405"/>
        <v>#N/A</v>
      </c>
      <c r="BT485" s="164" t="e">
        <f t="shared" si="406"/>
        <v>#N/A</v>
      </c>
      <c r="BU485" s="165" t="e">
        <f t="shared" si="407"/>
        <v>#N/A</v>
      </c>
      <c r="BV485" s="154" t="e">
        <f t="shared" si="408"/>
        <v>#N/A</v>
      </c>
      <c r="BW485" s="154" t="e">
        <f t="shared" si="409"/>
        <v>#N/A</v>
      </c>
      <c r="BX485" s="164" t="e">
        <f t="shared" si="410"/>
        <v>#N/A</v>
      </c>
      <c r="BY485" s="165" t="e">
        <f t="shared" si="411"/>
        <v>#N/A</v>
      </c>
      <c r="BZ485" s="154" t="e">
        <f t="shared" si="412"/>
        <v>#N/A</v>
      </c>
      <c r="CA485" s="154" t="e">
        <f t="shared" si="413"/>
        <v>#N/A</v>
      </c>
      <c r="CB485" s="164" t="e">
        <f t="shared" si="414"/>
        <v>#N/A</v>
      </c>
      <c r="CC485" s="165" t="e">
        <f t="shared" si="415"/>
        <v>#N/A</v>
      </c>
      <c r="CD485" s="154" t="e">
        <f t="shared" si="416"/>
        <v>#N/A</v>
      </c>
      <c r="CE485" s="155" t="e">
        <f t="shared" si="417"/>
        <v>#N/A</v>
      </c>
    </row>
    <row r="486" spans="2:83" s="59" customFormat="1" hidden="1" x14ac:dyDescent="0.2">
      <c r="B486" s="59" t="e">
        <f t="shared" si="420"/>
        <v>#N/A</v>
      </c>
      <c r="C486" s="67" t="e">
        <f t="shared" si="418"/>
        <v>#N/A</v>
      </c>
      <c r="D486" s="67"/>
      <c r="E486" s="67" t="e">
        <f>IF(C486&lt;&gt;" ",$B$9, " ")</f>
        <v>#N/A</v>
      </c>
      <c r="F486" s="68" t="e">
        <f>IF(C486&lt;&gt;" ",((10.4394*(($C486^1.852)/(($B$59^1.852)*(VLOOKUP($B$17,'Hidden Data'!$A$4:$E$17,(IF($B$18="SCH 40",3,IF($B$18="SCH 80",4,5))))^4.8655))*$B$16))+IF($B$15&lt;2,0,(10.4394*((($C$19/100*$C486)^1.852)/(($B$59^1.852)*(VLOOKUP($B$20,'Hidden Data'!$A$4:$E$17,(IF($B$21="SCH 40",3,IF($B$21="SCH 80",4,5))))^4.8655))*$B$19)))+IF($B$15&lt;3,0,(10.4394*((($C$22/100*$C486)^1.852)/(($B$59^1.852)*(VLOOKUP($B$23,'Hidden Data'!$A$4:$E$17,(IF($B$24="SCH 40",3,IF($B$24="SCH 80",4,5))))^4.8655))*$B$22)))+K486+L486+M486+P486+Q486+R486+S486+T486)*(1+$B$42/100), " ")</f>
        <v>#N/A</v>
      </c>
      <c r="G486" s="68" t="e">
        <f t="shared" si="419"/>
        <v>#N/A</v>
      </c>
      <c r="H486" s="68"/>
      <c r="I486" s="68" t="e">
        <f t="shared" si="421"/>
        <v>#N/A</v>
      </c>
      <c r="J486" s="68" t="e">
        <f>IF(C486&lt;&gt;" ",IF($B$48="Spider Valve",($C486/448.83*(('Spider Valve Sizing'!$B$10^2*19.64*$B$60*SQRT($B$49))/'Spider Valve Sizing'!$B$25))^2/(2*$B$60^2*(PI()/4*('Spider Valve Sizing'!$B$10/12)^2)^2*32.2),0)," ")</f>
        <v>#N/A</v>
      </c>
      <c r="K486" s="68" t="e">
        <f>IF(C486&lt;&gt;" ",(IF($B$26="No",0,(10.4394*(((1/$B$27*$C486)^1.852)/(($B$59^1.852)*(VLOOKUP($B$29,'Hidden Data'!$A$4:$E$17,(IF($B$30="SCH 40",3,IF($B$30="SCH 80",4,5))))^4.8655))*($B$28/3)))))," ")</f>
        <v>#N/A</v>
      </c>
      <c r="L486" s="67" t="e">
        <f t="shared" si="422"/>
        <v>#N/A</v>
      </c>
      <c r="M486" s="67" t="e">
        <f t="shared" si="423"/>
        <v>#N/A</v>
      </c>
      <c r="N486" s="69">
        <f>IF($B$48="Low Pressure Pipe",(IF($C486&lt;&gt;" ",($B$50*$AC$564)," ")),IF($B$48="Spider Valve",(IF($C486&lt;&gt;" ",(($B$60*(PI()/4*'Spider Valve Sizing'!$B$10^2)/144*SQRT(2*32.2*$B$49))*448.83)/(('Spider Valve Sizing'!$B$10^2*19.64*$B$60*SQRT($B$49))/'Spider Valve Sizing'!$B$25)," ")),IF(AND(OR($B$48="Non-Pressurized",$B$48="force main")=TRUE,$C$49="yes"),$F$49,NA())))</f>
        <v>30</v>
      </c>
      <c r="O486" s="68" t="e">
        <f t="shared" si="424"/>
        <v>#N/A</v>
      </c>
      <c r="P486" s="68" t="e">
        <f>IF($C486&lt;&gt;" ",IF($A$34="",0,(10.4394*((($C486*$D$34/100)^1.852)/(($B$59^1.852)*(VLOOKUP($B$34,'Hidden Data'!$A$4:$E$17,(IF($B$18="SCH 40",3,IF($B$18="SCH 80",4,5))))^4.8655))*'Hidden Data'!$E$118)))," ")</f>
        <v>#N/A</v>
      </c>
      <c r="Q486" s="68" t="e">
        <f>IF($C486&lt;&gt;" ",IF($A$35="",0,(10.4394*((($C486*$D$35/100)^1.852)/(($B$59^1.852)*(VLOOKUP($B$35,'Hidden Data'!$A$4:$E$17,(IF($B$18="SCH 40",3,IF($B$18="SCH 80",4,5))))^4.8655))*'Hidden Data'!$E$119)))," ")</f>
        <v>#N/A</v>
      </c>
      <c r="R486" s="68" t="e">
        <f>IF($C486&lt;&gt;" ",IF($A$36="",0,(10.4394*((($C486*$D$36/100)^1.852)/(($B$59^1.852)*(VLOOKUP($B$36,'Hidden Data'!$A$4:$E$17,(IF($B$18="SCH 40",3,IF($B$18="SCH 80",4,5))))^4.8655))*'Hidden Data'!$E$120)))," ")</f>
        <v>#N/A</v>
      </c>
      <c r="S486" s="68" t="e">
        <f>IF($C486&lt;&gt;" ",IF($A$37="",0,(10.4394*((($C486*$D$37/100)^1.852)/(($B$59^1.852)*(VLOOKUP($B$37,'Hidden Data'!$A$4:$E$17,(IF($B$18="SCH 40",3,IF($B$18="SCH 80",4,5))))^4.8655))*'Hidden Data'!$E$121)))," ")</f>
        <v>#N/A</v>
      </c>
      <c r="T486" s="68" t="e">
        <f>IF($C486&lt;&gt;" ",IF($A$38="",0,(10.4394*((($C486*$D$38/100)^1.852)/(($B$59^1.852)*(VLOOKUP($B$38,'Hidden Data'!$A$4:$E$17,(IF($B$18="SCH 40",3,IF($B$18="SCH 80",4,5))))^4.8655))*'Hidden Data'!$E$122)))," ")</f>
        <v>#N/A</v>
      </c>
      <c r="U486" s="67" t="e">
        <f t="shared" si="425"/>
        <v>#N/A</v>
      </c>
      <c r="V486" s="175" t="e">
        <f t="shared" ref="V486:V549" si="426">($S$72*(PI()/4*$C$41^2)/144*SQRT(2*32.2*O486))*448.83</f>
        <v>#N/A</v>
      </c>
      <c r="W486" s="175" t="e">
        <f t="shared" ref="W486:W549" si="427">V486+C486</f>
        <v>#N/A</v>
      </c>
      <c r="Z486" s="141" t="e">
        <f t="shared" si="360"/>
        <v>#N/A</v>
      </c>
      <c r="AA486" s="141" t="e">
        <f t="shared" si="361"/>
        <v>#N/A</v>
      </c>
      <c r="AB486" s="153" t="e">
        <f t="shared" si="362"/>
        <v>#N/A</v>
      </c>
      <c r="AC486" s="154" t="e">
        <f t="shared" si="363"/>
        <v>#N/A</v>
      </c>
      <c r="AD486" s="164" t="e">
        <f t="shared" si="364"/>
        <v>#N/A</v>
      </c>
      <c r="AE486" s="165" t="e">
        <f t="shared" si="365"/>
        <v>#N/A</v>
      </c>
      <c r="AF486" s="154" t="e">
        <f t="shared" si="366"/>
        <v>#N/A</v>
      </c>
      <c r="AG486" s="154" t="e">
        <f t="shared" si="367"/>
        <v>#N/A</v>
      </c>
      <c r="AH486" s="164" t="e">
        <f t="shared" si="368"/>
        <v>#N/A</v>
      </c>
      <c r="AI486" s="165" t="e">
        <f t="shared" si="369"/>
        <v>#N/A</v>
      </c>
      <c r="AJ486" s="154" t="e">
        <f t="shared" si="370"/>
        <v>#N/A</v>
      </c>
      <c r="AK486" s="154" t="e">
        <f t="shared" si="371"/>
        <v>#N/A</v>
      </c>
      <c r="AL486" s="164" t="e">
        <f t="shared" si="372"/>
        <v>#N/A</v>
      </c>
      <c r="AM486" s="165" t="e">
        <f t="shared" si="373"/>
        <v>#N/A</v>
      </c>
      <c r="AN486" s="154" t="e">
        <f t="shared" si="374"/>
        <v>#N/A</v>
      </c>
      <c r="AO486" s="155" t="e">
        <f t="shared" si="375"/>
        <v>#N/A</v>
      </c>
      <c r="AP486" s="153" t="e">
        <f t="shared" si="376"/>
        <v>#N/A</v>
      </c>
      <c r="AQ486" s="154" t="e">
        <f t="shared" si="377"/>
        <v>#N/A</v>
      </c>
      <c r="AR486" s="164" t="e">
        <f t="shared" si="378"/>
        <v>#N/A</v>
      </c>
      <c r="AS486" s="165" t="e">
        <f t="shared" si="379"/>
        <v>#N/A</v>
      </c>
      <c r="AT486" s="154" t="e">
        <f t="shared" si="380"/>
        <v>#N/A</v>
      </c>
      <c r="AU486" s="154" t="e">
        <f t="shared" si="381"/>
        <v>#N/A</v>
      </c>
      <c r="AV486" s="164" t="e">
        <f t="shared" si="382"/>
        <v>#N/A</v>
      </c>
      <c r="AW486" s="165" t="e">
        <f t="shared" si="383"/>
        <v>#N/A</v>
      </c>
      <c r="AX486" s="154" t="e">
        <f t="shared" si="384"/>
        <v>#N/A</v>
      </c>
      <c r="AY486" s="154" t="e">
        <f t="shared" si="385"/>
        <v>#N/A</v>
      </c>
      <c r="AZ486" s="164" t="e">
        <f t="shared" si="386"/>
        <v>#N/A</v>
      </c>
      <c r="BA486" s="165" t="e">
        <f t="shared" si="387"/>
        <v>#N/A</v>
      </c>
      <c r="BB486" s="154" t="e">
        <f t="shared" si="388"/>
        <v>#N/A</v>
      </c>
      <c r="BC486" s="155" t="e">
        <f t="shared" si="389"/>
        <v>#N/A</v>
      </c>
      <c r="BD486" s="153" t="e">
        <f t="shared" si="390"/>
        <v>#N/A</v>
      </c>
      <c r="BE486" s="154" t="e">
        <f t="shared" si="391"/>
        <v>#N/A</v>
      </c>
      <c r="BF486" s="164" t="e">
        <f t="shared" si="392"/>
        <v>#N/A</v>
      </c>
      <c r="BG486" s="165" t="e">
        <f t="shared" si="393"/>
        <v>#N/A</v>
      </c>
      <c r="BH486" s="154" t="e">
        <f t="shared" si="394"/>
        <v>#N/A</v>
      </c>
      <c r="BI486" s="154" t="e">
        <f t="shared" si="395"/>
        <v>#N/A</v>
      </c>
      <c r="BJ486" s="164" t="e">
        <f t="shared" si="396"/>
        <v>#N/A</v>
      </c>
      <c r="BK486" s="165" t="e">
        <f t="shared" si="397"/>
        <v>#N/A</v>
      </c>
      <c r="BL486" s="154" t="e">
        <f t="shared" si="398"/>
        <v>#N/A</v>
      </c>
      <c r="BM486" s="154" t="e">
        <f t="shared" si="399"/>
        <v>#N/A</v>
      </c>
      <c r="BN486" s="164" t="e">
        <f t="shared" si="400"/>
        <v>#N/A</v>
      </c>
      <c r="BO486" s="165" t="e">
        <f t="shared" si="401"/>
        <v>#N/A</v>
      </c>
      <c r="BP486" s="154" t="e">
        <f t="shared" si="402"/>
        <v>#N/A</v>
      </c>
      <c r="BQ486" s="155" t="e">
        <f t="shared" si="403"/>
        <v>#N/A</v>
      </c>
      <c r="BR486" s="153" t="e">
        <f t="shared" si="404"/>
        <v>#N/A</v>
      </c>
      <c r="BS486" s="154" t="e">
        <f t="shared" si="405"/>
        <v>#N/A</v>
      </c>
      <c r="BT486" s="164" t="e">
        <f t="shared" si="406"/>
        <v>#N/A</v>
      </c>
      <c r="BU486" s="165" t="e">
        <f t="shared" si="407"/>
        <v>#N/A</v>
      </c>
      <c r="BV486" s="154" t="e">
        <f t="shared" si="408"/>
        <v>#N/A</v>
      </c>
      <c r="BW486" s="154" t="e">
        <f t="shared" si="409"/>
        <v>#N/A</v>
      </c>
      <c r="BX486" s="164" t="e">
        <f t="shared" si="410"/>
        <v>#N/A</v>
      </c>
      <c r="BY486" s="165" t="e">
        <f t="shared" si="411"/>
        <v>#N/A</v>
      </c>
      <c r="BZ486" s="154" t="e">
        <f t="shared" si="412"/>
        <v>#N/A</v>
      </c>
      <c r="CA486" s="154" t="e">
        <f t="shared" si="413"/>
        <v>#N/A</v>
      </c>
      <c r="CB486" s="164" t="e">
        <f t="shared" si="414"/>
        <v>#N/A</v>
      </c>
      <c r="CC486" s="165" t="e">
        <f t="shared" si="415"/>
        <v>#N/A</v>
      </c>
      <c r="CD486" s="154" t="e">
        <f t="shared" si="416"/>
        <v>#N/A</v>
      </c>
      <c r="CE486" s="155" t="e">
        <f t="shared" si="417"/>
        <v>#N/A</v>
      </c>
    </row>
    <row r="487" spans="2:83" s="59" customFormat="1" hidden="1" x14ac:dyDescent="0.2">
      <c r="B487" s="59" t="e">
        <f t="shared" si="420"/>
        <v>#N/A</v>
      </c>
      <c r="C487" s="67" t="e">
        <f t="shared" si="418"/>
        <v>#N/A</v>
      </c>
      <c r="D487" s="67"/>
      <c r="E487" s="67" t="e">
        <f>IF(C487&lt;&gt;" ",$B$9, " ")</f>
        <v>#N/A</v>
      </c>
      <c r="F487" s="68" t="e">
        <f>IF(C487&lt;&gt;" ",((10.4394*(($C487^1.852)/(($B$59^1.852)*(VLOOKUP($B$17,'Hidden Data'!$A$4:$E$17,(IF($B$18="SCH 40",3,IF($B$18="SCH 80",4,5))))^4.8655))*$B$16))+IF($B$15&lt;2,0,(10.4394*((($C$19/100*$C487)^1.852)/(($B$59^1.852)*(VLOOKUP($B$20,'Hidden Data'!$A$4:$E$17,(IF($B$21="SCH 40",3,IF($B$21="SCH 80",4,5))))^4.8655))*$B$19)))+IF($B$15&lt;3,0,(10.4394*((($C$22/100*$C487)^1.852)/(($B$59^1.852)*(VLOOKUP($B$23,'Hidden Data'!$A$4:$E$17,(IF($B$24="SCH 40",3,IF($B$24="SCH 80",4,5))))^4.8655))*$B$22)))+K487+L487+M487+P487+Q487+R487+S487+T487)*(1+$B$42/100), " ")</f>
        <v>#N/A</v>
      </c>
      <c r="G487" s="68" t="e">
        <f t="shared" si="419"/>
        <v>#N/A</v>
      </c>
      <c r="H487" s="68"/>
      <c r="I487" s="68" t="e">
        <f t="shared" si="421"/>
        <v>#N/A</v>
      </c>
      <c r="J487" s="68" t="e">
        <f>IF(C487&lt;&gt;" ",IF($B$48="Spider Valve",($C487/448.83*(('Spider Valve Sizing'!$B$10^2*19.64*$B$60*SQRT($B$49))/'Spider Valve Sizing'!$B$25))^2/(2*$B$60^2*(PI()/4*('Spider Valve Sizing'!$B$10/12)^2)^2*32.2),0)," ")</f>
        <v>#N/A</v>
      </c>
      <c r="K487" s="68" t="e">
        <f>IF(C487&lt;&gt;" ",(IF($B$26="No",0,(10.4394*(((1/$B$27*$C487)^1.852)/(($B$59^1.852)*(VLOOKUP($B$29,'Hidden Data'!$A$4:$E$17,(IF($B$30="SCH 40",3,IF($B$30="SCH 80",4,5))))^4.8655))*($B$28/3)))))," ")</f>
        <v>#N/A</v>
      </c>
      <c r="L487" s="67" t="e">
        <f t="shared" si="422"/>
        <v>#N/A</v>
      </c>
      <c r="M487" s="67" t="e">
        <f t="shared" si="423"/>
        <v>#N/A</v>
      </c>
      <c r="N487" s="69">
        <f>IF($B$48="Low Pressure Pipe",(IF($C487&lt;&gt;" ",($B$50*$AC$564)," ")),IF($B$48="Spider Valve",(IF($C487&lt;&gt;" ",(($B$60*(PI()/4*'Spider Valve Sizing'!$B$10^2)/144*SQRT(2*32.2*$B$49))*448.83)/(('Spider Valve Sizing'!$B$10^2*19.64*$B$60*SQRT($B$49))/'Spider Valve Sizing'!$B$25)," ")),IF(AND(OR($B$48="Non-Pressurized",$B$48="force main")=TRUE,$C$49="yes"),$F$49,NA())))</f>
        <v>30</v>
      </c>
      <c r="O487" s="68" t="e">
        <f t="shared" si="424"/>
        <v>#N/A</v>
      </c>
      <c r="P487" s="68" t="e">
        <f>IF($C487&lt;&gt;" ",IF($A$34="",0,(10.4394*((($C487*$D$34/100)^1.852)/(($B$59^1.852)*(VLOOKUP($B$34,'Hidden Data'!$A$4:$E$17,(IF($B$18="SCH 40",3,IF($B$18="SCH 80",4,5))))^4.8655))*'Hidden Data'!$E$118)))," ")</f>
        <v>#N/A</v>
      </c>
      <c r="Q487" s="68" t="e">
        <f>IF($C487&lt;&gt;" ",IF($A$35="",0,(10.4394*((($C487*$D$35/100)^1.852)/(($B$59^1.852)*(VLOOKUP($B$35,'Hidden Data'!$A$4:$E$17,(IF($B$18="SCH 40",3,IF($B$18="SCH 80",4,5))))^4.8655))*'Hidden Data'!$E$119)))," ")</f>
        <v>#N/A</v>
      </c>
      <c r="R487" s="68" t="e">
        <f>IF($C487&lt;&gt;" ",IF($A$36="",0,(10.4394*((($C487*$D$36/100)^1.852)/(($B$59^1.852)*(VLOOKUP($B$36,'Hidden Data'!$A$4:$E$17,(IF($B$18="SCH 40",3,IF($B$18="SCH 80",4,5))))^4.8655))*'Hidden Data'!$E$120)))," ")</f>
        <v>#N/A</v>
      </c>
      <c r="S487" s="68" t="e">
        <f>IF($C487&lt;&gt;" ",IF($A$37="",0,(10.4394*((($C487*$D$37/100)^1.852)/(($B$59^1.852)*(VLOOKUP($B$37,'Hidden Data'!$A$4:$E$17,(IF($B$18="SCH 40",3,IF($B$18="SCH 80",4,5))))^4.8655))*'Hidden Data'!$E$121)))," ")</f>
        <v>#N/A</v>
      </c>
      <c r="T487" s="68" t="e">
        <f>IF($C487&lt;&gt;" ",IF($A$38="",0,(10.4394*((($C487*$D$38/100)^1.852)/(($B$59^1.852)*(VLOOKUP($B$38,'Hidden Data'!$A$4:$E$17,(IF($B$18="SCH 40",3,IF($B$18="SCH 80",4,5))))^4.8655))*'Hidden Data'!$E$122)))," ")</f>
        <v>#N/A</v>
      </c>
      <c r="U487" s="67" t="e">
        <f t="shared" si="425"/>
        <v>#N/A</v>
      </c>
      <c r="V487" s="175" t="e">
        <f t="shared" si="426"/>
        <v>#N/A</v>
      </c>
      <c r="W487" s="175" t="e">
        <f t="shared" si="427"/>
        <v>#N/A</v>
      </c>
      <c r="Z487" s="141" t="e">
        <f t="shared" ref="Z487:Z550" si="428">(O486-O487)/(C486-C487)</f>
        <v>#N/A</v>
      </c>
      <c r="AA487" s="141" t="e">
        <f t="shared" ref="AA487:AA550" si="429">O486-(Z487*C486)</f>
        <v>#N/A</v>
      </c>
      <c r="AB487" s="153" t="e">
        <f t="shared" ref="AB487:AB550" si="430">IF(AND($P$77&lt;=($AA487-$Q$87)/($P$87-$Z487),($AA487-$Q$87)/($P$87-$Z487)&lt;=$P$78,$C486&lt;=($AA487-$Q$87)/($P$87-$Z487),($AA487-$Q$87)/($P$87-$Z487)&lt;=$C487)=TRUE,($AA487-$Q$87)/($P$87-$Z487),"")</f>
        <v>#N/A</v>
      </c>
      <c r="AC487" s="154" t="e">
        <f t="shared" ref="AC487:AC550" si="431">IF(AND($Q$77&gt;=$Z487*($AA487-$Q$87)/($P$87-$Z487)+$AA487,$Z487*($AA487-$Q$87)/($P$87-$Z487)+$AA487&gt;=$Q$78,$O486&lt;=$Z487*($AA487-$Q$87)/($P$87-$Z487)+$AA487,$Z487*($AA487-$Q$87)/($P$87-$Z487)+$AA487&lt;=$O487)=TRUE,$Z487*($AA487-$Q$87)/($P$87-$Z487)+$AA487,"")</f>
        <v>#N/A</v>
      </c>
      <c r="AD487" s="164" t="e">
        <f t="shared" ref="AD487:AD550" si="432">IF(AND($P$78&lt;=($AA487-$Q$88)/($P$88-$Z487),($AA487-$Q$88)/($P$88-$Z487)&lt;=$P$79,$C486&lt;=($AA487-$Q$88)/($P$88-$Z487),($AA487-$Q$88)/($P$88-$Z487)&lt;=$C487)=TRUE,($AA487-$Q$88)/($P$88-$Z487),"")</f>
        <v>#N/A</v>
      </c>
      <c r="AE487" s="165" t="e">
        <f t="shared" ref="AE487:AE550" si="433">IF(AND($Q$78&gt;=$Z487*($AA487-$Q$88)/($P$88-$Z487)+$AA487,$Z487*($AA487-$Q$88)/($P$88-$Z487)+$AA487&gt;=$Q$79,$O486&lt;=$Z487*($AA487-$Q$88)/($P$88-$Z487)+$AA487,$Z487*($AA487-$Q$88)/($P$88-$Z487)+$AA487&lt;=$O487)=TRUE,$Z487*($AA487-$Q$88)/($P$88-$Z487)+$AA487,"")</f>
        <v>#N/A</v>
      </c>
      <c r="AF487" s="154" t="e">
        <f t="shared" ref="AF487:AF550" si="434">IF(AND($P$79&lt;=($AA487-$Q$89)/($P$89-$Z487),($AA487-$Q$89)/($P$89-$Z487)&lt;=$P$80,$C486&lt;=($AA487-$Q$89)/($P$89-$Z487),($AA487-$Q$89)/($P$89-$Z487)&lt;=$C487)=TRUE,($AA487-$Q$89)/($P$89-$Z487),"")</f>
        <v>#N/A</v>
      </c>
      <c r="AG487" s="154" t="e">
        <f t="shared" ref="AG487:AG550" si="435">IF(AND($Q$79&gt;=$Z487*($AA487-$Q$89)/($P$89-$Z487)+$AA487,$Z487*($AA487-$Q$89)/($P$89-$Z487)+$AA487&gt;=$Q$80,$O486&lt;=$Z487*($AA487-$Q$89)/($P$89-$Z487)+$AA487,$Z487*($AA487-$Q$89)/($P$89-$Z487)+$AA487&lt;=$O487)=TRUE,$Z487*($AA487-$Q$89)/($P$89-$Z487)+$AA487,"")</f>
        <v>#N/A</v>
      </c>
      <c r="AH487" s="164" t="e">
        <f t="shared" ref="AH487:AH550" si="436">IF(AND($P$80&lt;=($AA487-$Q$90)/($P$90-$Z487),($AA487-$Q$90)/($P$90-$Z487)&lt;=$P$81,$C486&lt;=($AA487-$Q$90)/($P$90-$Z487),($AA487-$Q$90)/($P$90-$Z487)&lt;=$C487)=TRUE,($AA487-$Q$90)/($P$90-$Z487),"")</f>
        <v>#N/A</v>
      </c>
      <c r="AI487" s="165" t="e">
        <f t="shared" ref="AI487:AI550" si="437">IF(AND($Q$80&gt;=$Z487*($AA487-$Q$90)/($P$90-$Z487)+$AA487,$Z487*($AA487-$Q$90)/($P$90-$Z487)+$AA487&gt;=$Q$81,$O486&lt;=$Z487*($AA487-$Q$90)/($P$90-$Z487)+$AA487,$Z487*($AA487-$Q$90)/($P$90-$Z487)+$AA487&lt;=$O487)=TRUE,$Z487*($AA487-$Q$90)/($P$90-$Z487)+$AA487,"")</f>
        <v>#N/A</v>
      </c>
      <c r="AJ487" s="154" t="e">
        <f t="shared" ref="AJ487:AJ550" si="438">IF(AND($P$81&lt;=($AA487-$Q$91)/($P$91-$Z487),($AA487-$Q$91)/($P$91-$Z487)&lt;=$P$82,$C486&lt;=($AA487-$Q$91)/($P$91-$Z487),($AA487-$Q$91)/($P$91-$Z487)&lt;=$C487)=TRUE,($AA487-$Q$91)/($P$91-$Z487),"")</f>
        <v>#N/A</v>
      </c>
      <c r="AK487" s="154" t="e">
        <f t="shared" ref="AK487:AK550" si="439">IF(AND($Q$81&gt;=$Z487*($AA487-$Q$91)/($P$91-$Z487)+$AA487,$Z487*($AA487-$Q$91)/($P$91-$Z487)+$AA487&gt;=$Q$82,$O486&lt;=$Z487*($AA487-$Q$91)/($P$91-$Z487)+$AA487,$Z487*($AA487-$Q$91)/($P$91-$Z487)+$AA487&lt;=$O487)=TRUE,$Z487*($AA487-$Q$91)/($P$91-$Z487)+$AA487,"")</f>
        <v>#N/A</v>
      </c>
      <c r="AL487" s="164" t="e">
        <f t="shared" ref="AL487:AL550" si="440">IF(AND($P$82&lt;=($AA487-$Q$92)/($P$92-$Z487),($AA487-$Q$92)/($P$92-$Z487)&lt;=$P$83,$C486&lt;=($AA487-$Q$92)/($P$92-$Z487),($AA487-$Q$92)/($P$92-$Z487)&lt;=$C487)=TRUE,($AA487-$Q$92)/($P$92-$Z487),"")</f>
        <v>#N/A</v>
      </c>
      <c r="AM487" s="165" t="e">
        <f t="shared" ref="AM487:AM550" si="441">IF(AND($Q$82&gt;=$Z487*($AA487-$Q$92)/($P$92-$Z487)+$AA487,$Z487*($AA487-$Q$92)/($P$92-$Z487)+$AA487&gt;=$Q$83,$O486&lt;=$Z487*($AA487-$Q$92)/($P$92-$Z487)+$AA487,$Z487*($AA487-$Q$92)/($P$92-$Z487)+$AA487&lt;=$O487)=TRUE,$Z487*($AA487-$Q$92)/($P$92-$Z487)+$AA487,"")</f>
        <v>#N/A</v>
      </c>
      <c r="AN487" s="154" t="e">
        <f t="shared" ref="AN487:AN550" si="442">IF(AND($P$83&lt;=($AA487-$Q$93)/($P$93-$Z487),($AA487-$Q$93)/($P$93-$Z487)&lt;=$P$84,$C486&lt;=($AA487-$Q$93)/($P$93-$Z487),($AA487-$Q$93)/($P$93-$Z487)&lt;=$C487)=TRUE,($AA487-$Q$93)/($P$93-$Z487),"")</f>
        <v>#N/A</v>
      </c>
      <c r="AO487" s="155" t="e">
        <f t="shared" ref="AO487:AO550" si="443">IF(AND($Q$83&gt;=$Z487*($AA487-$Q$93)/($P$93-$Z487)+$AA487,$Z487*($AA487-$Q$93)/($P$93-$Z487)+$AA487&gt;=$Q$84,$O486&lt;=$Z487*($AA487-$Q$93)/($P$93-$Z487)+$AA487,$Z487*($AA487-$Q$93)/($P$93-$Z487)+$AA487&lt;=$O487)=TRUE,$Z487*($AA487-$Q$93)/($P$93-$Z487)+$AA487,"")</f>
        <v>#N/A</v>
      </c>
      <c r="AP487" s="153" t="e">
        <f t="shared" ref="AP487:AP550" si="444">IF(AND($S$77&lt;=($AA487-$T$87)/($S$87-$Z487),($AA487-$T$87)/($S$87-$Z487)&lt;=$S$78,$C486&lt;=($AA487-$T$87)/($S$87-$Z487),($AA487-$T$87)/($S$87-$Z487)&lt;=$C487)=TRUE,($AA487-$T$87)/($S$87-$Z487),"")</f>
        <v>#N/A</v>
      </c>
      <c r="AQ487" s="154" t="e">
        <f t="shared" ref="AQ487:AQ550" si="445">IF(AND($T$77&gt;=$Z487*($AA487-$T$87)/($S$87-$Z487)+$AA487,$Z487*($AA487-$T$87)/($S$87-$Z487)+$AA487&gt;=$T$78,$O486&lt;=$Z487*($AA487-$T$87)/($S$87-$Z487)+$AA487,$Z487*($AA487-$T$87)/($S$87-$Z487)+$AA487&lt;=$O487)=TRUE,$Z487*($AA487-$T$87)/($S$87-$Z487)+$AA487,"")</f>
        <v>#N/A</v>
      </c>
      <c r="AR487" s="164" t="e">
        <f t="shared" ref="AR487:AR550" si="446">IF(AND($S$78&lt;=($AA487-$T$88)/($S$88-$Z487),($AA487-$T$88)/($S$88-$Z487)&lt;=$S$79,$C486&lt;=($AA487-$T$88)/($S$88-$Z487),($AA487-$T$88)/($S$88-$Z487)&lt;=$C487)=TRUE,($AA487-$T$88)/($S$88-$Z487),"")</f>
        <v>#N/A</v>
      </c>
      <c r="AS487" s="165" t="e">
        <f t="shared" ref="AS487:AS550" si="447">IF(AND($T$78&gt;=$Z487*($AA487-$T$88)/($S$88-$Z487)+$AA487,$Z487*($AA487-$T$88)/($S$88-$Z487)+$AA487&gt;=$T$79,$O486&lt;=$Z487*($AA487-$T$88)/($S$88-$Z487)+$AA487,$Z487*($AA487-$T$88)/($S$88-$Z487)+$AA487&lt;=$O487)=TRUE,$Z487*($AA487-$T$88)/($S$88-$Z487)+$AA487,"")</f>
        <v>#N/A</v>
      </c>
      <c r="AT487" s="154" t="e">
        <f t="shared" ref="AT487:AT550" si="448">IF(AND($S$79&lt;=($AA487-$T$89)/($S$89-$Z487),($AA487-$T$89)/($S$89-$Z487)&lt;=$S$80,$C486&lt;=($AA487-$T$89)/($S$89-$Z487),($AA487-$T$89)/($S$89-$Z487)&lt;=$C487)=TRUE,($AA487-$T$89)/($S$89-$Z487),"")</f>
        <v>#N/A</v>
      </c>
      <c r="AU487" s="154" t="e">
        <f t="shared" ref="AU487:AU550" si="449">IF(AND($T$79&gt;=$Z487*($AA487-$T$89)/($S$89-$Z487)+$AA487,$Z487*($AA487-$T$89)/($S$89-$Z487)+$AA487&gt;=$T$80,$O486&lt;=$Z487*($AA487-$T$89)/($S$89-$Z487)+$AA487,$Z487*($AA487-$T$89)/($S$89-$Z487)+$AA487&lt;=$O487)=TRUE,$Z487*($AA487-$T$89)/($S$89-$Z487)+$AA487,"")</f>
        <v>#N/A</v>
      </c>
      <c r="AV487" s="164" t="e">
        <f t="shared" ref="AV487:AV550" si="450">IF(AND($S$80&lt;=($AA487-$T$90)/($S$90-$Z487),($AA487-$T$90)/($S$90-$Z487)&lt;=$S$81,$C486&lt;=($AA487-$T$90)/($S$90-$Z487),($AA487-$T$90)/($S$90-$Z487)&lt;=$C487)=TRUE,($AA487-$T$90)/($S$90-$Z487),"")</f>
        <v>#N/A</v>
      </c>
      <c r="AW487" s="165" t="e">
        <f t="shared" ref="AW487:AW550" si="451">IF(AND($T$80&gt;=$Z487*($AA487-$T$90)/($S$90-$Z487)+$AA487,$Z487*($AA487-$T$90)/($S$90-$Z487)+$AA487&gt;=$T$81,$O486&lt;=$Z487*($AA487-$T$90)/($S$90-$Z487)+$AA487,$Z487*($AA487-$T$90)/($S$90-$Z487)+$AA487&lt;=$O487)=TRUE,$Z487*($AA487-$T$90)/($S$90-$Z487)+$AA487,"")</f>
        <v>#N/A</v>
      </c>
      <c r="AX487" s="154" t="e">
        <f t="shared" ref="AX487:AX550" si="452">IF(AND($S$81&lt;=($AA487-$T$91)/($S$91-$Z487),($AA487-$T$91)/($S$91-$Z487)&lt;=$S$82,$C486&lt;=($AA487-$T$91)/($S$91-$Z487),($AA487-$T$91)/($S$91-$Z487)&lt;=$C487)=TRUE,($AA487-$T$91)/($S$91-$Z487),"")</f>
        <v>#N/A</v>
      </c>
      <c r="AY487" s="154" t="e">
        <f t="shared" ref="AY487:AY550" si="453">IF(AND($T$81&gt;=$Z487*($AA487-$T$91)/($S$91-$Z487)+$AA487,$Z487*($AA487-$T$91)/($S$91-$Z487)+$AA487&gt;=$T$82,$O486&lt;=$Z487*($AA487-$T$91)/($S$91-$Z487)+$AA487,$Z487*($AA487-$T$91)/($S$91-$Z487)+$AA487&lt;=$O487)=TRUE,$Z487*($AA487-$T$91)/($S$91-$Z487)+$AA487,"")</f>
        <v>#N/A</v>
      </c>
      <c r="AZ487" s="164" t="e">
        <f t="shared" ref="AZ487:AZ550" si="454">IF(AND($S$82&lt;=($AA487-$T$92)/($S$92-$Z487),($AA487-$T$92)/($S$92-$Z487)&lt;=$S$83,$C486&lt;=($AA487-$T$92)/($S$92-$Z487),($AA487-$T$92)/($S$92-$Z487)&lt;=$C487)=TRUE,($AA487-$T$92)/($S$92-$Z487),"")</f>
        <v>#N/A</v>
      </c>
      <c r="BA487" s="165" t="e">
        <f t="shared" ref="BA487:BA550" si="455">IF(AND($T$82&gt;=$Z487*($AA487-$T$92)/($S$92-$Z487)+$AA487,$Z487*($AA487-$T$92)/($S$92-$Z487)+$AA487&gt;=$T$83,$O486&lt;=$Z487*($AA487-$T$92)/($S$92-$Z487)+$AA487,$Z487*($AA487-$T$92)/($S$92-$Z487)+$AA487&lt;=$O487)=TRUE,$Z487*($AA487-$T$92)/($S$92-$Z487)+$AA487,"")</f>
        <v>#N/A</v>
      </c>
      <c r="BB487" s="154" t="e">
        <f t="shared" ref="BB487:BB550" si="456">IF(AND($S$83&lt;=($AA487-$T$93)/($S$93-$Z487),($AA487-$T$93)/($S$93-$Z487)&lt;=$S$84,$C486&lt;=($AA487-$T$93)/($S$93-$Z487),($AA487-$T$93)/($S$93-$Z487)&lt;=$C487)=TRUE,($AA487-$T$93)/($S$93-$Z487),"")</f>
        <v>#N/A</v>
      </c>
      <c r="BC487" s="155" t="e">
        <f t="shared" ref="BC487:BC550" si="457">IF(AND($T$83&gt;=$Z487*($AA487-$T$93)/($S$93-$Z487)+$AA487,$Z487*($AA487-$T$93)/($S$93-$Z487)+$AA487&gt;=$T$84,$O486&lt;=$Z487*($AA487-$T$93)/($S$93-$Z487)+$AA487,$Z487*($AA487-$T$93)/($S$93-$Z487)+$AA487&lt;=$O487)=TRUE,$Z487*($AA487-$T$93)/($S$93-$Z487)+$AA487,"")</f>
        <v>#N/A</v>
      </c>
      <c r="BD487" s="153" t="e">
        <f t="shared" ref="BD487:BD550" si="458">IF(AND($V$77&lt;=($AA487-$W$87)/($V$87-$Z487),($AA487-$W$87)/($V$87-$Z487)&lt;=$V$78,$C486&lt;=($AA487-$W$87)/($V$87-$Z487),($AA487-$W$87)/($V$87-$Z487)&lt;=$C487)=TRUE,($AA487-$W$87)/($V$87-$Z487),"")</f>
        <v>#N/A</v>
      </c>
      <c r="BE487" s="154" t="e">
        <f t="shared" ref="BE487:BE550" si="459">IF(AND($W$77&gt;=$Z487*($AA487-$W$87)/($V$87-$Z487)+$AA487,$Z487*($AA487-$W$87)/($V$87-$Z487)+$AA487&gt;=$W$78,$O486&lt;=$Z487*($AA487-$W$87)/($V$87-$Z487)+$AA487,$Z487*($AA487-$W$87)/($V$87-$Z487)+$AA487&lt;=$O487)=TRUE,$Z487*($AA487-$W$87)/($V$87-$Z487)+$AA487,"")</f>
        <v>#N/A</v>
      </c>
      <c r="BF487" s="164" t="e">
        <f t="shared" ref="BF487:BF550" si="460">IF(AND($V$78&lt;=($AA487-$W$88)/($V$88-$Z487),($AA487-$W$88)/($V$88-$Z487)&lt;=$V$79,$C486&lt;=($AA487-$W$88)/($V$88-$Z487),($AA487-$W$88)/($V$88-$Z487)&lt;=$C487)=TRUE,($AA487-$W$88)/($V$88-$Z487),"")</f>
        <v>#N/A</v>
      </c>
      <c r="BG487" s="165" t="e">
        <f t="shared" ref="BG487:BG550" si="461">IF(AND($W$78&gt;=$Z487*($AA487-$W$88)/($V$88-$Z487)+$AA487,$Z487*($AA487-$W$88)/($V$88-$Z487)+$AA487&gt;=$W$79,$O486&lt;=$Z487*($AA487-$W$88)/($V$88-$Z487)+$AA487,$Z487*($AA487-$W$88)/($V$88-$Z487)+$AA487&lt;=$O487)=TRUE,$Z487*($AA487-$W$88)/($V$88-$Z487)+$AA487,"")</f>
        <v>#N/A</v>
      </c>
      <c r="BH487" s="154" t="e">
        <f t="shared" ref="BH487:BH550" si="462">IF(AND($V$79&lt;=($AA487-$W$89)/($V$89-$Z487),($AA487-$W$89)/($V$89-$Z487)&lt;=$V$80,$C486&lt;=($AA487-$W$89)/($V$89-$Z487),($AA487-$W$89)/($V$89-$Z487)&lt;=$C487)=TRUE,($AA487-$W$89)/($V$89-$Z487),"")</f>
        <v>#N/A</v>
      </c>
      <c r="BI487" s="154" t="e">
        <f t="shared" ref="BI487:BI550" si="463">IF(AND($W$79&gt;=$Z487*($AA487-$W$89)/($V$89-$Z487)+$AA487,$Z487*($AA487-$W$89)/($V$89-$Z487)+$AA487&gt;=$W$80,$O486&lt;=$Z487*($AA487-$W$89)/($V$89-$Z487)+$AA487,$Z487*($AA487-$W$89)/($V$89-$Z487)+$AA487&lt;=$O487)=TRUE,$Z487*($AA487-$W$89)/($V$89-$Z487)+$AA487,"")</f>
        <v>#N/A</v>
      </c>
      <c r="BJ487" s="164" t="e">
        <f t="shared" ref="BJ487:BJ550" si="464">IF(AND($V$80&lt;=($AA487-$W$90)/($V$90-$Z487),($AA487-$W$90)/($V$90-$Z487)&lt;=$V$81,$C486&lt;=($AA487-$W$90)/($V$90-$Z487),($AA487-$W$90)/($V$90-$Z487)&lt;=$C487)=TRUE,($AA487-$W$90)/($V$90-$Z487),"")</f>
        <v>#N/A</v>
      </c>
      <c r="BK487" s="165" t="e">
        <f t="shared" ref="BK487:BK550" si="465">IF(AND($W$80&gt;=$Z487*($AA487-$W$90)/($V$90-$Z487)+$AA487,$Z487*($AA487-$W$90)/($V$90-$Z487)+$AA487&gt;=$W$81,$O486&lt;=$Z487*($AA487-$W$90)/($V$90-$Z487)+$AA487,$Z487*($AA487-$W$90)/($V$90-$Z487)+$AA487&lt;=$O487)=TRUE,$Z487*($AA487-$W$90)/($V$90-$Z487)+$AA487,"")</f>
        <v>#N/A</v>
      </c>
      <c r="BL487" s="154" t="e">
        <f t="shared" ref="BL487:BL550" si="466">IF(AND($V$81&lt;=($AA487-$W$91)/($V$91-$Z487),($AA487-$W$91)/($V$91-$Z487)&lt;=$V$82,$C486&lt;=($AA487-$W$91)/($V$91-$Z487),($AA487-$W$91)/($V$91-$Z487)&lt;=$C487)=TRUE,($AA487-$W$91)/($V$91-$Z487),"")</f>
        <v>#N/A</v>
      </c>
      <c r="BM487" s="154" t="e">
        <f t="shared" ref="BM487:BM550" si="467">IF(AND($W$81&gt;=$Z487*($AA487-$W$91)/($V$91-$Z487)+$AA487,$Z487*($AA487-$W$91)/($V$91-$Z487)+$AA487&gt;=$W$82,$O486&lt;=$Z487*($AA487-$W$91)/($V$91-$Z487)+$AA487,$Z487*($AA487-$W$91)/($V$91-$Z487)+$AA487&lt;=$O487)=TRUE,$Z487*($AA487-$W$91)/($V$91-$Z487)+$AA487,"")</f>
        <v>#N/A</v>
      </c>
      <c r="BN487" s="164" t="e">
        <f t="shared" ref="BN487:BN550" si="468">IF(AND($V$82&lt;=($AA487-$W$92)/($V$92-$Z487),($AA487-$W$92)/($V$92-$Z487)&lt;=$V$83,$C486&lt;=($AA487-$W$92)/($V$92-$Z487),($AA487-$W$92)/($V$92-$Z487)&lt;=$C487)=TRUE,($AA487-$W$92)/($V$92-$Z487),"")</f>
        <v>#N/A</v>
      </c>
      <c r="BO487" s="165" t="e">
        <f t="shared" ref="BO487:BO550" si="469">IF(AND($W$82&gt;=$Z487*($AA487-$W$92)/($V$92-$Z487)+$AA487,$Z487*($AA487-$W$92)/($V$92-$Z487)+$AA487&gt;=$W$83,$O486&lt;=$Z487*($AA487-$W$92)/($V$92-$Z487)+$AA487,$Z487*($AA487-$W$92)/($V$92-$Z487)+$AA487&lt;=$O487)=TRUE,$Z487*($AA487-$W$92)/($V$92-$Z487)+$AA487,"")</f>
        <v>#N/A</v>
      </c>
      <c r="BP487" s="154" t="e">
        <f t="shared" ref="BP487:BP550" si="470">IF(AND($V$83&lt;=($AA487-$W$93)/($V$93-$Z487),($AA487-$W$93)/($V$93-$Z487)&lt;=$V$84,$C486&lt;=($AA487-$W$93)/($V$93-$Z487),($AA487-$W$93)/($V$93-$Z487)&lt;=$C487)=TRUE,($AA487-$W$93)/($V$93-$Z487),"")</f>
        <v>#N/A</v>
      </c>
      <c r="BQ487" s="155" t="e">
        <f t="shared" ref="BQ487:BQ550" si="471">IF(AND($W$83&gt;=$Z487*($AA487-$W$93)/($V$93-$Z487)+$AA487,$Z487*($AA487-$W$93)/($V$93-$Z487)+$AA487&gt;=$W$84,$O486&lt;=$Z487*($AA487-$W$93)/($V$93-$Z487)+$AA487,$Z487*($AA487-$W$93)/($V$93-$Z487)+$AA487&lt;=$O487)=TRUE,$Z487*($AA487-$W$93)/($V$93-$Z487)+$AA487,"")</f>
        <v>#N/A</v>
      </c>
      <c r="BR487" s="153" t="e">
        <f t="shared" ref="BR487:BR550" si="472">IF(AND($X$77&lt;=($AA487-$Y$87)/($X$87-$Z487),($AA487-$Y$87)/($X$87-$Z487)&lt;=$X$78,$C486&lt;=($AA487-$Y$87)/($X$87-$Z487),($AA487-$Y$87)/($X$87-$Z487)&lt;=$C487)=TRUE,($AA487-$Y$87)/($X$87-$Z487),"")</f>
        <v>#N/A</v>
      </c>
      <c r="BS487" s="154" t="e">
        <f t="shared" ref="BS487:BS550" si="473">IF(AND($Y$77&gt;=$Z487*($AA487-$Y$87)/($X$87-$Z487)+$AA487,$Z487*($AA487-$Y$87)/($X$87-$Z487)+$AA487&gt;=$Y$78,$O486&lt;=$Z487*($AA487-$Y$87)/($X$87-$Z487)+$AA487,$Z487*($AA487-$Y$87)/($X$87-$Z487)+$AA487&lt;=$O487)=TRUE,$Z487*($AA487-$Y$87)/($X$87-$Z487)+$AA487,"")</f>
        <v>#N/A</v>
      </c>
      <c r="BT487" s="164" t="e">
        <f t="shared" ref="BT487:BT550" si="474">IF(AND($X$78&lt;=($AA487-$Y$88)/($X$88-$Z487),($AA487-$Y$88)/($X$88-$Z487)&lt;=$X$79,$C486&lt;=($AA487-$Y$88)/($X$88-$Z487),($AA487-$Y$88)/($X$88-$Z487)&lt;=$C487)=TRUE,($AA487-$Y$88)/($X$88-$Z487),"")</f>
        <v>#N/A</v>
      </c>
      <c r="BU487" s="165" t="e">
        <f t="shared" ref="BU487:BU550" si="475">IF(AND($Y$78&gt;=$Z487*($AA487-$Y$88)/($X$88-$Z487)+$AA487,$Z487*($AA487-$Y$88)/($X$88-$Z487)+$AA487&gt;=$Y$79,$O486&lt;=$Z487*($AA487-$Y$88)/($X$88-$Z487)+$AA487,$Z487*($AA487-$Y$88)/($X$88-$Z487)+$AA487&lt;=$O487)=TRUE,$Z487*($AA487-$Y$88)/($X$88-$Z487)+$AA487,"")</f>
        <v>#N/A</v>
      </c>
      <c r="BV487" s="154" t="e">
        <f t="shared" ref="BV487:BV550" si="476">IF(AND($X$79&lt;=($AA487-$Y$89)/($X$89-$Z487),($AA487-$Y$89)/($X$89-$Z487)&lt;=$X$80,$C486&lt;=($AA487-$Y$89)/($X$89-$Z487),($AA487-$Y$89)/($X$89-$Z487)&lt;=$C487)=TRUE,($AA487-$Y$89)/($X$89-$Z487),"")</f>
        <v>#N/A</v>
      </c>
      <c r="BW487" s="154" t="e">
        <f t="shared" ref="BW487:BW550" si="477">IF(AND($Y$79&gt;=$Z487*($AA487-$Y$89)/($X$89-$Z487)+$AA487,$Z487*($AA487-$Y$89)/($X$89-$Z487)+$AA487&gt;=$Y$80,$O486&lt;=$Z487*($AA487-$Y$89)/($X$89-$Z487)+$AA487,$Z487*($AA487-$Y$89)/($X$89-$Z487)+$AA487&lt;=$O487)=TRUE,$Z487*($AA487-$Y$89)/($X$89-$Z487)+$AA487,"")</f>
        <v>#N/A</v>
      </c>
      <c r="BX487" s="164" t="e">
        <f t="shared" ref="BX487:BX550" si="478">IF(AND($X$80&lt;=($AA487-$Y$90)/($X$90-$Z487),($AA487-$Y$90)/($X$90-$Z487)&lt;=$X$81,$C486&lt;=($AA487-$Y$90)/($X$90-$Z487),($AA487-$Y$90)/($X$90-$Z487)&lt;=$C487)=TRUE,($AA487-$Y$90)/($X$90-$Z487),"")</f>
        <v>#N/A</v>
      </c>
      <c r="BY487" s="165" t="e">
        <f t="shared" ref="BY487:BY550" si="479">IF(AND($Y$80&gt;=$Z487*($AA487-$Y$90)/($X$90-$Z487)+$AA487,$Z487*($AA487-$Y$90)/($X$90-$Z487)+$AA487&gt;=$Y$81,$O486&lt;=$Z487*($AA487-$Y$90)/($X$90-$Z487)+$AA487,$Z487*($AA487-$Y$90)/($X$90-$Z487)+$AA487&lt;=$O487)=TRUE,$Z487*($AA487-$Y$90)/($X$90-$Z487)+$AA487,"")</f>
        <v>#N/A</v>
      </c>
      <c r="BZ487" s="154" t="e">
        <f t="shared" ref="BZ487:BZ550" si="480">IF(AND($X$81&lt;=($AA487-$Y$91)/($X$91-$Z487),($AA487-$Y$91)/($X$91-$Z487)&lt;=$X$82,$C486&lt;=($AA487-$Y$91)/($X$91-$Z487),($AA487-$Y$91)/($X$91-$Z487)&lt;=$C487)=TRUE,($AA487-$Y$91)/($X$91-$Z487),"")</f>
        <v>#N/A</v>
      </c>
      <c r="CA487" s="154" t="e">
        <f t="shared" ref="CA487:CA550" si="481">IF(AND($Y$81&gt;=$Z487*($AA487-$Y$91)/($X$91-$Z487)+$AA487,$Z487*($AA487-$Y$91)/($X$91-$Z487)+$AA487&gt;=$Y$82,$O486&lt;=$Z487*($AA487-$Y$91)/($X$91-$Z487)+$AA487,$Z487*($AA487-$Y$91)/($X$91-$Z487)+$AA487&lt;=$O487)=TRUE,$Z487*($AA487-$Y$91)/($X$91-$Z487)+$AA487,"")</f>
        <v>#N/A</v>
      </c>
      <c r="CB487" s="164" t="e">
        <f t="shared" ref="CB487:CB550" si="482">IF(AND($X$82&lt;=($AA487-$Y$92)/($X$92-$Z487),($AA487-$Y$92)/($X$92-$Z487)&lt;=$X$83,$C486&lt;=($AA487-$Y$92)/($X$92-$Z487),($AA487-$Y$92)/($X$92-$Z487)&lt;=$C487)=TRUE,($AA487-$Y$92)/($X$92-$Z487),"")</f>
        <v>#N/A</v>
      </c>
      <c r="CC487" s="165" t="e">
        <f t="shared" ref="CC487:CC550" si="483">IF(AND($Y$82&gt;=$Z487*($AA487-$Y$92)/($X$92-$Z487)+$AA487,$Z487*($AA487-$Y$92)/($X$92-$Z487)+$AA487&gt;=$Y$83,$O486&lt;=$Z487*($AA487-$Y$92)/($X$92-$Z487)+$AA487,$Z487*($AA487-$Y$92)/($X$92-$Z487)+$AA487&lt;=$O487)=TRUE,$Z487*($AA487-$Y$92)/($X$92-$Z487)+$AA487,"")</f>
        <v>#N/A</v>
      </c>
      <c r="CD487" s="154" t="e">
        <f t="shared" ref="CD487:CD550" si="484">IF(AND($X$83&lt;=($AA487-$Y$93)/($X$93-$Z487),($AA487-$Y$93)/($X$93-$Z487)&lt;=$X$84,$C486&lt;=($AA487-$Y$93)/($X$93-$Z487),($AA487-$Y$93)/($X$93-$Z487)&lt;=$C487)=TRUE,($AA487-$Y$93)/($X$93-$Z487),"")</f>
        <v>#N/A</v>
      </c>
      <c r="CE487" s="155" t="e">
        <f t="shared" ref="CE487:CE550" si="485">IF(AND($Y$83&gt;=$Z487*($AA487-$Y$93)/($X$93-$Z487)+$AA487,$Z487*($AA487-$Y$93)/($X$93-$Z487)+$AA487&gt;=$Y$84,$O486&lt;=$Z487*($AA487-$Y$93)/($X$93-$Z487)+$AA487,$Z487*($AA487-$Y$93)/($X$93-$Z487)+$AA487&lt;=$O487)=TRUE,$Z487*($AA487-$Y$93)/($X$93-$Z487)+$AA487,"")</f>
        <v>#N/A</v>
      </c>
    </row>
    <row r="488" spans="2:83" s="59" customFormat="1" hidden="1" x14ac:dyDescent="0.2">
      <c r="B488" s="59" t="e">
        <f t="shared" si="420"/>
        <v>#N/A</v>
      </c>
      <c r="C488" s="67" t="e">
        <f t="shared" si="418"/>
        <v>#N/A</v>
      </c>
      <c r="D488" s="67"/>
      <c r="E488" s="67" t="e">
        <f>IF(C488&lt;&gt;" ",$B$9, " ")</f>
        <v>#N/A</v>
      </c>
      <c r="F488" s="68" t="e">
        <f>IF(C488&lt;&gt;" ",((10.4394*(($C488^1.852)/(($B$59^1.852)*(VLOOKUP($B$17,'Hidden Data'!$A$4:$E$17,(IF($B$18="SCH 40",3,IF($B$18="SCH 80",4,5))))^4.8655))*$B$16))+IF($B$15&lt;2,0,(10.4394*((($C$19/100*$C488)^1.852)/(($B$59^1.852)*(VLOOKUP($B$20,'Hidden Data'!$A$4:$E$17,(IF($B$21="SCH 40",3,IF($B$21="SCH 80",4,5))))^4.8655))*$B$19)))+IF($B$15&lt;3,0,(10.4394*((($C$22/100*$C488)^1.852)/(($B$59^1.852)*(VLOOKUP($B$23,'Hidden Data'!$A$4:$E$17,(IF($B$24="SCH 40",3,IF($B$24="SCH 80",4,5))))^4.8655))*$B$22)))+K488+L488+M488+P488+Q488+R488+S488+T488)*(1+$B$42/100), " ")</f>
        <v>#N/A</v>
      </c>
      <c r="G488" s="68" t="e">
        <f t="shared" si="419"/>
        <v>#N/A</v>
      </c>
      <c r="H488" s="68"/>
      <c r="I488" s="68" t="e">
        <f t="shared" si="421"/>
        <v>#N/A</v>
      </c>
      <c r="J488" s="68" t="e">
        <f>IF(C488&lt;&gt;" ",IF($B$48="Spider Valve",($C488/448.83*(('Spider Valve Sizing'!$B$10^2*19.64*$B$60*SQRT($B$49))/'Spider Valve Sizing'!$B$25))^2/(2*$B$60^2*(PI()/4*('Spider Valve Sizing'!$B$10/12)^2)^2*32.2),0)," ")</f>
        <v>#N/A</v>
      </c>
      <c r="K488" s="68" t="e">
        <f>IF(C488&lt;&gt;" ",(IF($B$26="No",0,(10.4394*(((1/$B$27*$C488)^1.852)/(($B$59^1.852)*(VLOOKUP($B$29,'Hidden Data'!$A$4:$E$17,(IF($B$30="SCH 40",3,IF($B$30="SCH 80",4,5))))^4.8655))*($B$28/3)))))," ")</f>
        <v>#N/A</v>
      </c>
      <c r="L488" s="67" t="e">
        <f t="shared" si="422"/>
        <v>#N/A</v>
      </c>
      <c r="M488" s="67" t="e">
        <f t="shared" si="423"/>
        <v>#N/A</v>
      </c>
      <c r="N488" s="69">
        <f>IF($B$48="Low Pressure Pipe",(IF($C488&lt;&gt;" ",($B$50*$AC$564)," ")),IF($B$48="Spider Valve",(IF($C488&lt;&gt;" ",(($B$60*(PI()/4*'Spider Valve Sizing'!$B$10^2)/144*SQRT(2*32.2*$B$49))*448.83)/(('Spider Valve Sizing'!$B$10^2*19.64*$B$60*SQRT($B$49))/'Spider Valve Sizing'!$B$25)," ")),IF(AND(OR($B$48="Non-Pressurized",$B$48="force main")=TRUE,$C$49="yes"),$F$49,NA())))</f>
        <v>30</v>
      </c>
      <c r="O488" s="68" t="e">
        <f t="shared" si="424"/>
        <v>#N/A</v>
      </c>
      <c r="P488" s="68" t="e">
        <f>IF($C488&lt;&gt;" ",IF($A$34="",0,(10.4394*((($C488*$D$34/100)^1.852)/(($B$59^1.852)*(VLOOKUP($B$34,'Hidden Data'!$A$4:$E$17,(IF($B$18="SCH 40",3,IF($B$18="SCH 80",4,5))))^4.8655))*'Hidden Data'!$E$118)))," ")</f>
        <v>#N/A</v>
      </c>
      <c r="Q488" s="68" t="e">
        <f>IF($C488&lt;&gt;" ",IF($A$35="",0,(10.4394*((($C488*$D$35/100)^1.852)/(($B$59^1.852)*(VLOOKUP($B$35,'Hidden Data'!$A$4:$E$17,(IF($B$18="SCH 40",3,IF($B$18="SCH 80",4,5))))^4.8655))*'Hidden Data'!$E$119)))," ")</f>
        <v>#N/A</v>
      </c>
      <c r="R488" s="68" t="e">
        <f>IF($C488&lt;&gt;" ",IF($A$36="",0,(10.4394*((($C488*$D$36/100)^1.852)/(($B$59^1.852)*(VLOOKUP($B$36,'Hidden Data'!$A$4:$E$17,(IF($B$18="SCH 40",3,IF($B$18="SCH 80",4,5))))^4.8655))*'Hidden Data'!$E$120)))," ")</f>
        <v>#N/A</v>
      </c>
      <c r="S488" s="68" t="e">
        <f>IF($C488&lt;&gt;" ",IF($A$37="",0,(10.4394*((($C488*$D$37/100)^1.852)/(($B$59^1.852)*(VLOOKUP($B$37,'Hidden Data'!$A$4:$E$17,(IF($B$18="SCH 40",3,IF($B$18="SCH 80",4,5))))^4.8655))*'Hidden Data'!$E$121)))," ")</f>
        <v>#N/A</v>
      </c>
      <c r="T488" s="68" t="e">
        <f>IF($C488&lt;&gt;" ",IF($A$38="",0,(10.4394*((($C488*$D$38/100)^1.852)/(($B$59^1.852)*(VLOOKUP($B$38,'Hidden Data'!$A$4:$E$17,(IF($B$18="SCH 40",3,IF($B$18="SCH 80",4,5))))^4.8655))*'Hidden Data'!$E$122)))," ")</f>
        <v>#N/A</v>
      </c>
      <c r="U488" s="67" t="e">
        <f t="shared" si="425"/>
        <v>#N/A</v>
      </c>
      <c r="V488" s="175" t="e">
        <f t="shared" si="426"/>
        <v>#N/A</v>
      </c>
      <c r="W488" s="175" t="e">
        <f t="shared" si="427"/>
        <v>#N/A</v>
      </c>
      <c r="Z488" s="141" t="e">
        <f t="shared" si="428"/>
        <v>#N/A</v>
      </c>
      <c r="AA488" s="141" t="e">
        <f t="shared" si="429"/>
        <v>#N/A</v>
      </c>
      <c r="AB488" s="153" t="e">
        <f t="shared" si="430"/>
        <v>#N/A</v>
      </c>
      <c r="AC488" s="154" t="e">
        <f t="shared" si="431"/>
        <v>#N/A</v>
      </c>
      <c r="AD488" s="164" t="e">
        <f t="shared" si="432"/>
        <v>#N/A</v>
      </c>
      <c r="AE488" s="165" t="e">
        <f t="shared" si="433"/>
        <v>#N/A</v>
      </c>
      <c r="AF488" s="154" t="e">
        <f t="shared" si="434"/>
        <v>#N/A</v>
      </c>
      <c r="AG488" s="154" t="e">
        <f t="shared" si="435"/>
        <v>#N/A</v>
      </c>
      <c r="AH488" s="164" t="e">
        <f t="shared" si="436"/>
        <v>#N/A</v>
      </c>
      <c r="AI488" s="165" t="e">
        <f t="shared" si="437"/>
        <v>#N/A</v>
      </c>
      <c r="AJ488" s="154" t="e">
        <f t="shared" si="438"/>
        <v>#N/A</v>
      </c>
      <c r="AK488" s="154" t="e">
        <f t="shared" si="439"/>
        <v>#N/A</v>
      </c>
      <c r="AL488" s="164" t="e">
        <f t="shared" si="440"/>
        <v>#N/A</v>
      </c>
      <c r="AM488" s="165" t="e">
        <f t="shared" si="441"/>
        <v>#N/A</v>
      </c>
      <c r="AN488" s="154" t="e">
        <f t="shared" si="442"/>
        <v>#N/A</v>
      </c>
      <c r="AO488" s="155" t="e">
        <f t="shared" si="443"/>
        <v>#N/A</v>
      </c>
      <c r="AP488" s="153" t="e">
        <f t="shared" si="444"/>
        <v>#N/A</v>
      </c>
      <c r="AQ488" s="154" t="e">
        <f t="shared" si="445"/>
        <v>#N/A</v>
      </c>
      <c r="AR488" s="164" t="e">
        <f t="shared" si="446"/>
        <v>#N/A</v>
      </c>
      <c r="AS488" s="165" t="e">
        <f t="shared" si="447"/>
        <v>#N/A</v>
      </c>
      <c r="AT488" s="154" t="e">
        <f t="shared" si="448"/>
        <v>#N/A</v>
      </c>
      <c r="AU488" s="154" t="e">
        <f t="shared" si="449"/>
        <v>#N/A</v>
      </c>
      <c r="AV488" s="164" t="e">
        <f t="shared" si="450"/>
        <v>#N/A</v>
      </c>
      <c r="AW488" s="165" t="e">
        <f t="shared" si="451"/>
        <v>#N/A</v>
      </c>
      <c r="AX488" s="154" t="e">
        <f t="shared" si="452"/>
        <v>#N/A</v>
      </c>
      <c r="AY488" s="154" t="e">
        <f t="shared" si="453"/>
        <v>#N/A</v>
      </c>
      <c r="AZ488" s="164" t="e">
        <f t="shared" si="454"/>
        <v>#N/A</v>
      </c>
      <c r="BA488" s="165" t="e">
        <f t="shared" si="455"/>
        <v>#N/A</v>
      </c>
      <c r="BB488" s="154" t="e">
        <f t="shared" si="456"/>
        <v>#N/A</v>
      </c>
      <c r="BC488" s="155" t="e">
        <f t="shared" si="457"/>
        <v>#N/A</v>
      </c>
      <c r="BD488" s="153" t="e">
        <f t="shared" si="458"/>
        <v>#N/A</v>
      </c>
      <c r="BE488" s="154" t="e">
        <f t="shared" si="459"/>
        <v>#N/A</v>
      </c>
      <c r="BF488" s="164" t="e">
        <f t="shared" si="460"/>
        <v>#N/A</v>
      </c>
      <c r="BG488" s="165" t="e">
        <f t="shared" si="461"/>
        <v>#N/A</v>
      </c>
      <c r="BH488" s="154" t="e">
        <f t="shared" si="462"/>
        <v>#N/A</v>
      </c>
      <c r="BI488" s="154" t="e">
        <f t="shared" si="463"/>
        <v>#N/A</v>
      </c>
      <c r="BJ488" s="164" t="e">
        <f t="shared" si="464"/>
        <v>#N/A</v>
      </c>
      <c r="BK488" s="165" t="e">
        <f t="shared" si="465"/>
        <v>#N/A</v>
      </c>
      <c r="BL488" s="154" t="e">
        <f t="shared" si="466"/>
        <v>#N/A</v>
      </c>
      <c r="BM488" s="154" t="e">
        <f t="shared" si="467"/>
        <v>#N/A</v>
      </c>
      <c r="BN488" s="164" t="e">
        <f t="shared" si="468"/>
        <v>#N/A</v>
      </c>
      <c r="BO488" s="165" t="e">
        <f t="shared" si="469"/>
        <v>#N/A</v>
      </c>
      <c r="BP488" s="154" t="e">
        <f t="shared" si="470"/>
        <v>#N/A</v>
      </c>
      <c r="BQ488" s="155" t="e">
        <f t="shared" si="471"/>
        <v>#N/A</v>
      </c>
      <c r="BR488" s="153" t="e">
        <f t="shared" si="472"/>
        <v>#N/A</v>
      </c>
      <c r="BS488" s="154" t="e">
        <f t="shared" si="473"/>
        <v>#N/A</v>
      </c>
      <c r="BT488" s="164" t="e">
        <f t="shared" si="474"/>
        <v>#N/A</v>
      </c>
      <c r="BU488" s="165" t="e">
        <f t="shared" si="475"/>
        <v>#N/A</v>
      </c>
      <c r="BV488" s="154" t="e">
        <f t="shared" si="476"/>
        <v>#N/A</v>
      </c>
      <c r="BW488" s="154" t="e">
        <f t="shared" si="477"/>
        <v>#N/A</v>
      </c>
      <c r="BX488" s="164" t="e">
        <f t="shared" si="478"/>
        <v>#N/A</v>
      </c>
      <c r="BY488" s="165" t="e">
        <f t="shared" si="479"/>
        <v>#N/A</v>
      </c>
      <c r="BZ488" s="154" t="e">
        <f t="shared" si="480"/>
        <v>#N/A</v>
      </c>
      <c r="CA488" s="154" t="e">
        <f t="shared" si="481"/>
        <v>#N/A</v>
      </c>
      <c r="CB488" s="164" t="e">
        <f t="shared" si="482"/>
        <v>#N/A</v>
      </c>
      <c r="CC488" s="165" t="e">
        <f t="shared" si="483"/>
        <v>#N/A</v>
      </c>
      <c r="CD488" s="154" t="e">
        <f t="shared" si="484"/>
        <v>#N/A</v>
      </c>
      <c r="CE488" s="155" t="e">
        <f t="shared" si="485"/>
        <v>#N/A</v>
      </c>
    </row>
    <row r="489" spans="2:83" s="59" customFormat="1" hidden="1" x14ac:dyDescent="0.2">
      <c r="B489" s="59" t="e">
        <f t="shared" si="420"/>
        <v>#N/A</v>
      </c>
      <c r="C489" s="67" t="e">
        <f t="shared" si="418"/>
        <v>#N/A</v>
      </c>
      <c r="D489" s="67"/>
      <c r="E489" s="67" t="e">
        <f>IF(C489&lt;&gt;" ",$B$9, " ")</f>
        <v>#N/A</v>
      </c>
      <c r="F489" s="68" t="e">
        <f>IF(C489&lt;&gt;" ",((10.4394*(($C489^1.852)/(($B$59^1.852)*(VLOOKUP($B$17,'Hidden Data'!$A$4:$E$17,(IF($B$18="SCH 40",3,IF($B$18="SCH 80",4,5))))^4.8655))*$B$16))+IF($B$15&lt;2,0,(10.4394*((($C$19/100*$C489)^1.852)/(($B$59^1.852)*(VLOOKUP($B$20,'Hidden Data'!$A$4:$E$17,(IF($B$21="SCH 40",3,IF($B$21="SCH 80",4,5))))^4.8655))*$B$19)))+IF($B$15&lt;3,0,(10.4394*((($C$22/100*$C489)^1.852)/(($B$59^1.852)*(VLOOKUP($B$23,'Hidden Data'!$A$4:$E$17,(IF($B$24="SCH 40",3,IF($B$24="SCH 80",4,5))))^4.8655))*$B$22)))+K489+L489+M489+P489+Q489+R489+S489+T489)*(1+$B$42/100), " ")</f>
        <v>#N/A</v>
      </c>
      <c r="G489" s="68" t="e">
        <f t="shared" si="419"/>
        <v>#N/A</v>
      </c>
      <c r="H489" s="68"/>
      <c r="I489" s="68" t="e">
        <f t="shared" si="421"/>
        <v>#N/A</v>
      </c>
      <c r="J489" s="68" t="e">
        <f>IF(C489&lt;&gt;" ",IF($B$48="Spider Valve",($C489/448.83*(('Spider Valve Sizing'!$B$10^2*19.64*$B$60*SQRT($B$49))/'Spider Valve Sizing'!$B$25))^2/(2*$B$60^2*(PI()/4*('Spider Valve Sizing'!$B$10/12)^2)^2*32.2),0)," ")</f>
        <v>#N/A</v>
      </c>
      <c r="K489" s="68" t="e">
        <f>IF(C489&lt;&gt;" ",(IF($B$26="No",0,(10.4394*(((1/$B$27*$C489)^1.852)/(($B$59^1.852)*(VLOOKUP($B$29,'Hidden Data'!$A$4:$E$17,(IF($B$30="SCH 40",3,IF($B$30="SCH 80",4,5))))^4.8655))*($B$28/3)))))," ")</f>
        <v>#N/A</v>
      </c>
      <c r="L489" s="67" t="e">
        <f t="shared" si="422"/>
        <v>#N/A</v>
      </c>
      <c r="M489" s="67" t="e">
        <f t="shared" si="423"/>
        <v>#N/A</v>
      </c>
      <c r="N489" s="69">
        <f>IF($B$48="Low Pressure Pipe",(IF($C489&lt;&gt;" ",($B$50*$AC$564)," ")),IF($B$48="Spider Valve",(IF($C489&lt;&gt;" ",(($B$60*(PI()/4*'Spider Valve Sizing'!$B$10^2)/144*SQRT(2*32.2*$B$49))*448.83)/(('Spider Valve Sizing'!$B$10^2*19.64*$B$60*SQRT($B$49))/'Spider Valve Sizing'!$B$25)," ")),IF(AND(OR($B$48="Non-Pressurized",$B$48="force main")=TRUE,$C$49="yes"),$F$49,NA())))</f>
        <v>30</v>
      </c>
      <c r="O489" s="68" t="e">
        <f t="shared" si="424"/>
        <v>#N/A</v>
      </c>
      <c r="P489" s="68" t="e">
        <f>IF($C489&lt;&gt;" ",IF($A$34="",0,(10.4394*((($C489*$D$34/100)^1.852)/(($B$59^1.852)*(VLOOKUP($B$34,'Hidden Data'!$A$4:$E$17,(IF($B$18="SCH 40",3,IF($B$18="SCH 80",4,5))))^4.8655))*'Hidden Data'!$E$118)))," ")</f>
        <v>#N/A</v>
      </c>
      <c r="Q489" s="68" t="e">
        <f>IF($C489&lt;&gt;" ",IF($A$35="",0,(10.4394*((($C489*$D$35/100)^1.852)/(($B$59^1.852)*(VLOOKUP($B$35,'Hidden Data'!$A$4:$E$17,(IF($B$18="SCH 40",3,IF($B$18="SCH 80",4,5))))^4.8655))*'Hidden Data'!$E$119)))," ")</f>
        <v>#N/A</v>
      </c>
      <c r="R489" s="68" t="e">
        <f>IF($C489&lt;&gt;" ",IF($A$36="",0,(10.4394*((($C489*$D$36/100)^1.852)/(($B$59^1.852)*(VLOOKUP($B$36,'Hidden Data'!$A$4:$E$17,(IF($B$18="SCH 40",3,IF($B$18="SCH 80",4,5))))^4.8655))*'Hidden Data'!$E$120)))," ")</f>
        <v>#N/A</v>
      </c>
      <c r="S489" s="68" t="e">
        <f>IF($C489&lt;&gt;" ",IF($A$37="",0,(10.4394*((($C489*$D$37/100)^1.852)/(($B$59^1.852)*(VLOOKUP($B$37,'Hidden Data'!$A$4:$E$17,(IF($B$18="SCH 40",3,IF($B$18="SCH 80",4,5))))^4.8655))*'Hidden Data'!$E$121)))," ")</f>
        <v>#N/A</v>
      </c>
      <c r="T489" s="68" t="e">
        <f>IF($C489&lt;&gt;" ",IF($A$38="",0,(10.4394*((($C489*$D$38/100)^1.852)/(($B$59^1.852)*(VLOOKUP($B$38,'Hidden Data'!$A$4:$E$17,(IF($B$18="SCH 40",3,IF($B$18="SCH 80",4,5))))^4.8655))*'Hidden Data'!$E$122)))," ")</f>
        <v>#N/A</v>
      </c>
      <c r="U489" s="67" t="e">
        <f t="shared" si="425"/>
        <v>#N/A</v>
      </c>
      <c r="V489" s="175" t="e">
        <f t="shared" si="426"/>
        <v>#N/A</v>
      </c>
      <c r="W489" s="175" t="e">
        <f t="shared" si="427"/>
        <v>#N/A</v>
      </c>
      <c r="Z489" s="141" t="e">
        <f t="shared" si="428"/>
        <v>#N/A</v>
      </c>
      <c r="AA489" s="141" t="e">
        <f t="shared" si="429"/>
        <v>#N/A</v>
      </c>
      <c r="AB489" s="153" t="e">
        <f t="shared" si="430"/>
        <v>#N/A</v>
      </c>
      <c r="AC489" s="154" t="e">
        <f t="shared" si="431"/>
        <v>#N/A</v>
      </c>
      <c r="AD489" s="164" t="e">
        <f t="shared" si="432"/>
        <v>#N/A</v>
      </c>
      <c r="AE489" s="165" t="e">
        <f t="shared" si="433"/>
        <v>#N/A</v>
      </c>
      <c r="AF489" s="154" t="e">
        <f t="shared" si="434"/>
        <v>#N/A</v>
      </c>
      <c r="AG489" s="154" t="e">
        <f t="shared" si="435"/>
        <v>#N/A</v>
      </c>
      <c r="AH489" s="164" t="e">
        <f t="shared" si="436"/>
        <v>#N/A</v>
      </c>
      <c r="AI489" s="165" t="e">
        <f t="shared" si="437"/>
        <v>#N/A</v>
      </c>
      <c r="AJ489" s="154" t="e">
        <f t="shared" si="438"/>
        <v>#N/A</v>
      </c>
      <c r="AK489" s="154" t="e">
        <f t="shared" si="439"/>
        <v>#N/A</v>
      </c>
      <c r="AL489" s="164" t="e">
        <f t="shared" si="440"/>
        <v>#N/A</v>
      </c>
      <c r="AM489" s="165" t="e">
        <f t="shared" si="441"/>
        <v>#N/A</v>
      </c>
      <c r="AN489" s="154" t="e">
        <f t="shared" si="442"/>
        <v>#N/A</v>
      </c>
      <c r="AO489" s="155" t="e">
        <f t="shared" si="443"/>
        <v>#N/A</v>
      </c>
      <c r="AP489" s="153" t="e">
        <f t="shared" si="444"/>
        <v>#N/A</v>
      </c>
      <c r="AQ489" s="154" t="e">
        <f t="shared" si="445"/>
        <v>#N/A</v>
      </c>
      <c r="AR489" s="164" t="e">
        <f t="shared" si="446"/>
        <v>#N/A</v>
      </c>
      <c r="AS489" s="165" t="e">
        <f t="shared" si="447"/>
        <v>#N/A</v>
      </c>
      <c r="AT489" s="154" t="e">
        <f t="shared" si="448"/>
        <v>#N/A</v>
      </c>
      <c r="AU489" s="154" t="e">
        <f t="shared" si="449"/>
        <v>#N/A</v>
      </c>
      <c r="AV489" s="164" t="e">
        <f t="shared" si="450"/>
        <v>#N/A</v>
      </c>
      <c r="AW489" s="165" t="e">
        <f t="shared" si="451"/>
        <v>#N/A</v>
      </c>
      <c r="AX489" s="154" t="e">
        <f t="shared" si="452"/>
        <v>#N/A</v>
      </c>
      <c r="AY489" s="154" t="e">
        <f t="shared" si="453"/>
        <v>#N/A</v>
      </c>
      <c r="AZ489" s="164" t="e">
        <f t="shared" si="454"/>
        <v>#N/A</v>
      </c>
      <c r="BA489" s="165" t="e">
        <f t="shared" si="455"/>
        <v>#N/A</v>
      </c>
      <c r="BB489" s="154" t="e">
        <f t="shared" si="456"/>
        <v>#N/A</v>
      </c>
      <c r="BC489" s="155" t="e">
        <f t="shared" si="457"/>
        <v>#N/A</v>
      </c>
      <c r="BD489" s="153" t="e">
        <f t="shared" si="458"/>
        <v>#N/A</v>
      </c>
      <c r="BE489" s="154" t="e">
        <f t="shared" si="459"/>
        <v>#N/A</v>
      </c>
      <c r="BF489" s="164" t="e">
        <f t="shared" si="460"/>
        <v>#N/A</v>
      </c>
      <c r="BG489" s="165" t="e">
        <f t="shared" si="461"/>
        <v>#N/A</v>
      </c>
      <c r="BH489" s="154" t="e">
        <f t="shared" si="462"/>
        <v>#N/A</v>
      </c>
      <c r="BI489" s="154" t="e">
        <f t="shared" si="463"/>
        <v>#N/A</v>
      </c>
      <c r="BJ489" s="164" t="e">
        <f t="shared" si="464"/>
        <v>#N/A</v>
      </c>
      <c r="BK489" s="165" t="e">
        <f t="shared" si="465"/>
        <v>#N/A</v>
      </c>
      <c r="BL489" s="154" t="e">
        <f t="shared" si="466"/>
        <v>#N/A</v>
      </c>
      <c r="BM489" s="154" t="e">
        <f t="shared" si="467"/>
        <v>#N/A</v>
      </c>
      <c r="BN489" s="164" t="e">
        <f t="shared" si="468"/>
        <v>#N/A</v>
      </c>
      <c r="BO489" s="165" t="e">
        <f t="shared" si="469"/>
        <v>#N/A</v>
      </c>
      <c r="BP489" s="154" t="e">
        <f t="shared" si="470"/>
        <v>#N/A</v>
      </c>
      <c r="BQ489" s="155" t="e">
        <f t="shared" si="471"/>
        <v>#N/A</v>
      </c>
      <c r="BR489" s="153" t="e">
        <f t="shared" si="472"/>
        <v>#N/A</v>
      </c>
      <c r="BS489" s="154" t="e">
        <f t="shared" si="473"/>
        <v>#N/A</v>
      </c>
      <c r="BT489" s="164" t="e">
        <f t="shared" si="474"/>
        <v>#N/A</v>
      </c>
      <c r="BU489" s="165" t="e">
        <f t="shared" si="475"/>
        <v>#N/A</v>
      </c>
      <c r="BV489" s="154" t="e">
        <f t="shared" si="476"/>
        <v>#N/A</v>
      </c>
      <c r="BW489" s="154" t="e">
        <f t="shared" si="477"/>
        <v>#N/A</v>
      </c>
      <c r="BX489" s="164" t="e">
        <f t="shared" si="478"/>
        <v>#N/A</v>
      </c>
      <c r="BY489" s="165" t="e">
        <f t="shared" si="479"/>
        <v>#N/A</v>
      </c>
      <c r="BZ489" s="154" t="e">
        <f t="shared" si="480"/>
        <v>#N/A</v>
      </c>
      <c r="CA489" s="154" t="e">
        <f t="shared" si="481"/>
        <v>#N/A</v>
      </c>
      <c r="CB489" s="164" t="e">
        <f t="shared" si="482"/>
        <v>#N/A</v>
      </c>
      <c r="CC489" s="165" t="e">
        <f t="shared" si="483"/>
        <v>#N/A</v>
      </c>
      <c r="CD489" s="154" t="e">
        <f t="shared" si="484"/>
        <v>#N/A</v>
      </c>
      <c r="CE489" s="155" t="e">
        <f t="shared" si="485"/>
        <v>#N/A</v>
      </c>
    </row>
    <row r="490" spans="2:83" s="59" customFormat="1" hidden="1" x14ac:dyDescent="0.2">
      <c r="B490" s="59" t="e">
        <f t="shared" si="420"/>
        <v>#N/A</v>
      </c>
      <c r="C490" s="67" t="e">
        <f t="shared" si="418"/>
        <v>#N/A</v>
      </c>
      <c r="D490" s="67"/>
      <c r="E490" s="67" t="e">
        <f>IF(C490&lt;&gt;" ",$B$9, " ")</f>
        <v>#N/A</v>
      </c>
      <c r="F490" s="68" t="e">
        <f>IF(C490&lt;&gt;" ",((10.4394*(($C490^1.852)/(($B$59^1.852)*(VLOOKUP($B$17,'Hidden Data'!$A$4:$E$17,(IF($B$18="SCH 40",3,IF($B$18="SCH 80",4,5))))^4.8655))*$B$16))+IF($B$15&lt;2,0,(10.4394*((($C$19/100*$C490)^1.852)/(($B$59^1.852)*(VLOOKUP($B$20,'Hidden Data'!$A$4:$E$17,(IF($B$21="SCH 40",3,IF($B$21="SCH 80",4,5))))^4.8655))*$B$19)))+IF($B$15&lt;3,0,(10.4394*((($C$22/100*$C490)^1.852)/(($B$59^1.852)*(VLOOKUP($B$23,'Hidden Data'!$A$4:$E$17,(IF($B$24="SCH 40",3,IF($B$24="SCH 80",4,5))))^4.8655))*$B$22)))+K490+L490+M490+P490+Q490+R490+S490+T490)*(1+$B$42/100), " ")</f>
        <v>#N/A</v>
      </c>
      <c r="G490" s="68" t="e">
        <f t="shared" si="419"/>
        <v>#N/A</v>
      </c>
      <c r="H490" s="68"/>
      <c r="I490" s="68" t="e">
        <f t="shared" si="421"/>
        <v>#N/A</v>
      </c>
      <c r="J490" s="68" t="e">
        <f>IF(C490&lt;&gt;" ",IF($B$48="Spider Valve",($C490/448.83*(('Spider Valve Sizing'!$B$10^2*19.64*$B$60*SQRT($B$49))/'Spider Valve Sizing'!$B$25))^2/(2*$B$60^2*(PI()/4*('Spider Valve Sizing'!$B$10/12)^2)^2*32.2),0)," ")</f>
        <v>#N/A</v>
      </c>
      <c r="K490" s="68" t="e">
        <f>IF(C490&lt;&gt;" ",(IF($B$26="No",0,(10.4394*(((1/$B$27*$C490)^1.852)/(($B$59^1.852)*(VLOOKUP($B$29,'Hidden Data'!$A$4:$E$17,(IF($B$30="SCH 40",3,IF($B$30="SCH 80",4,5))))^4.8655))*($B$28/3)))))," ")</f>
        <v>#N/A</v>
      </c>
      <c r="L490" s="67" t="e">
        <f t="shared" si="422"/>
        <v>#N/A</v>
      </c>
      <c r="M490" s="67" t="e">
        <f t="shared" si="423"/>
        <v>#N/A</v>
      </c>
      <c r="N490" s="69">
        <f>IF($B$48="Low Pressure Pipe",(IF($C490&lt;&gt;" ",($B$50*$AC$564)," ")),IF($B$48="Spider Valve",(IF($C490&lt;&gt;" ",(($B$60*(PI()/4*'Spider Valve Sizing'!$B$10^2)/144*SQRT(2*32.2*$B$49))*448.83)/(('Spider Valve Sizing'!$B$10^2*19.64*$B$60*SQRT($B$49))/'Spider Valve Sizing'!$B$25)," ")),IF(AND(OR($B$48="Non-Pressurized",$B$48="force main")=TRUE,$C$49="yes"),$F$49,NA())))</f>
        <v>30</v>
      </c>
      <c r="O490" s="68" t="e">
        <f t="shared" si="424"/>
        <v>#N/A</v>
      </c>
      <c r="P490" s="68" t="e">
        <f>IF($C490&lt;&gt;" ",IF($A$34="",0,(10.4394*((($C490*$D$34/100)^1.852)/(($B$59^1.852)*(VLOOKUP($B$34,'Hidden Data'!$A$4:$E$17,(IF($B$18="SCH 40",3,IF($B$18="SCH 80",4,5))))^4.8655))*'Hidden Data'!$E$118)))," ")</f>
        <v>#N/A</v>
      </c>
      <c r="Q490" s="68" t="e">
        <f>IF($C490&lt;&gt;" ",IF($A$35="",0,(10.4394*((($C490*$D$35/100)^1.852)/(($B$59^1.852)*(VLOOKUP($B$35,'Hidden Data'!$A$4:$E$17,(IF($B$18="SCH 40",3,IF($B$18="SCH 80",4,5))))^4.8655))*'Hidden Data'!$E$119)))," ")</f>
        <v>#N/A</v>
      </c>
      <c r="R490" s="68" t="e">
        <f>IF($C490&lt;&gt;" ",IF($A$36="",0,(10.4394*((($C490*$D$36/100)^1.852)/(($B$59^1.852)*(VLOOKUP($B$36,'Hidden Data'!$A$4:$E$17,(IF($B$18="SCH 40",3,IF($B$18="SCH 80",4,5))))^4.8655))*'Hidden Data'!$E$120)))," ")</f>
        <v>#N/A</v>
      </c>
      <c r="S490" s="68" t="e">
        <f>IF($C490&lt;&gt;" ",IF($A$37="",0,(10.4394*((($C490*$D$37/100)^1.852)/(($B$59^1.852)*(VLOOKUP($B$37,'Hidden Data'!$A$4:$E$17,(IF($B$18="SCH 40",3,IF($B$18="SCH 80",4,5))))^4.8655))*'Hidden Data'!$E$121)))," ")</f>
        <v>#N/A</v>
      </c>
      <c r="T490" s="68" t="e">
        <f>IF($C490&lt;&gt;" ",IF($A$38="",0,(10.4394*((($C490*$D$38/100)^1.852)/(($B$59^1.852)*(VLOOKUP($B$38,'Hidden Data'!$A$4:$E$17,(IF($B$18="SCH 40",3,IF($B$18="SCH 80",4,5))))^4.8655))*'Hidden Data'!$E$122)))," ")</f>
        <v>#N/A</v>
      </c>
      <c r="U490" s="67" t="e">
        <f t="shared" si="425"/>
        <v>#N/A</v>
      </c>
      <c r="V490" s="175" t="e">
        <f t="shared" si="426"/>
        <v>#N/A</v>
      </c>
      <c r="W490" s="175" t="e">
        <f t="shared" si="427"/>
        <v>#N/A</v>
      </c>
      <c r="Z490" s="141" t="e">
        <f t="shared" si="428"/>
        <v>#N/A</v>
      </c>
      <c r="AA490" s="141" t="e">
        <f t="shared" si="429"/>
        <v>#N/A</v>
      </c>
      <c r="AB490" s="153" t="e">
        <f t="shared" si="430"/>
        <v>#N/A</v>
      </c>
      <c r="AC490" s="154" t="e">
        <f t="shared" si="431"/>
        <v>#N/A</v>
      </c>
      <c r="AD490" s="164" t="e">
        <f t="shared" si="432"/>
        <v>#N/A</v>
      </c>
      <c r="AE490" s="165" t="e">
        <f t="shared" si="433"/>
        <v>#N/A</v>
      </c>
      <c r="AF490" s="154" t="e">
        <f t="shared" si="434"/>
        <v>#N/A</v>
      </c>
      <c r="AG490" s="154" t="e">
        <f t="shared" si="435"/>
        <v>#N/A</v>
      </c>
      <c r="AH490" s="164" t="e">
        <f t="shared" si="436"/>
        <v>#N/A</v>
      </c>
      <c r="AI490" s="165" t="e">
        <f t="shared" si="437"/>
        <v>#N/A</v>
      </c>
      <c r="AJ490" s="154" t="e">
        <f t="shared" si="438"/>
        <v>#N/A</v>
      </c>
      <c r="AK490" s="154" t="e">
        <f t="shared" si="439"/>
        <v>#N/A</v>
      </c>
      <c r="AL490" s="164" t="e">
        <f t="shared" si="440"/>
        <v>#N/A</v>
      </c>
      <c r="AM490" s="165" t="e">
        <f t="shared" si="441"/>
        <v>#N/A</v>
      </c>
      <c r="AN490" s="154" t="e">
        <f t="shared" si="442"/>
        <v>#N/A</v>
      </c>
      <c r="AO490" s="155" t="e">
        <f t="shared" si="443"/>
        <v>#N/A</v>
      </c>
      <c r="AP490" s="153" t="e">
        <f t="shared" si="444"/>
        <v>#N/A</v>
      </c>
      <c r="AQ490" s="154" t="e">
        <f t="shared" si="445"/>
        <v>#N/A</v>
      </c>
      <c r="AR490" s="164" t="e">
        <f t="shared" si="446"/>
        <v>#N/A</v>
      </c>
      <c r="AS490" s="165" t="e">
        <f t="shared" si="447"/>
        <v>#N/A</v>
      </c>
      <c r="AT490" s="154" t="e">
        <f t="shared" si="448"/>
        <v>#N/A</v>
      </c>
      <c r="AU490" s="154" t="e">
        <f t="shared" si="449"/>
        <v>#N/A</v>
      </c>
      <c r="AV490" s="164" t="e">
        <f t="shared" si="450"/>
        <v>#N/A</v>
      </c>
      <c r="AW490" s="165" t="e">
        <f t="shared" si="451"/>
        <v>#N/A</v>
      </c>
      <c r="AX490" s="154" t="e">
        <f t="shared" si="452"/>
        <v>#N/A</v>
      </c>
      <c r="AY490" s="154" t="e">
        <f t="shared" si="453"/>
        <v>#N/A</v>
      </c>
      <c r="AZ490" s="164" t="e">
        <f t="shared" si="454"/>
        <v>#N/A</v>
      </c>
      <c r="BA490" s="165" t="e">
        <f t="shared" si="455"/>
        <v>#N/A</v>
      </c>
      <c r="BB490" s="154" t="e">
        <f t="shared" si="456"/>
        <v>#N/A</v>
      </c>
      <c r="BC490" s="155" t="e">
        <f t="shared" si="457"/>
        <v>#N/A</v>
      </c>
      <c r="BD490" s="153" t="e">
        <f t="shared" si="458"/>
        <v>#N/A</v>
      </c>
      <c r="BE490" s="154" t="e">
        <f t="shared" si="459"/>
        <v>#N/A</v>
      </c>
      <c r="BF490" s="164" t="e">
        <f t="shared" si="460"/>
        <v>#N/A</v>
      </c>
      <c r="BG490" s="165" t="e">
        <f t="shared" si="461"/>
        <v>#N/A</v>
      </c>
      <c r="BH490" s="154" t="e">
        <f t="shared" si="462"/>
        <v>#N/A</v>
      </c>
      <c r="BI490" s="154" t="e">
        <f t="shared" si="463"/>
        <v>#N/A</v>
      </c>
      <c r="BJ490" s="164" t="e">
        <f t="shared" si="464"/>
        <v>#N/A</v>
      </c>
      <c r="BK490" s="165" t="e">
        <f t="shared" si="465"/>
        <v>#N/A</v>
      </c>
      <c r="BL490" s="154" t="e">
        <f t="shared" si="466"/>
        <v>#N/A</v>
      </c>
      <c r="BM490" s="154" t="e">
        <f t="shared" si="467"/>
        <v>#N/A</v>
      </c>
      <c r="BN490" s="164" t="e">
        <f t="shared" si="468"/>
        <v>#N/A</v>
      </c>
      <c r="BO490" s="165" t="e">
        <f t="shared" si="469"/>
        <v>#N/A</v>
      </c>
      <c r="BP490" s="154" t="e">
        <f t="shared" si="470"/>
        <v>#N/A</v>
      </c>
      <c r="BQ490" s="155" t="e">
        <f t="shared" si="471"/>
        <v>#N/A</v>
      </c>
      <c r="BR490" s="153" t="e">
        <f t="shared" si="472"/>
        <v>#N/A</v>
      </c>
      <c r="BS490" s="154" t="e">
        <f t="shared" si="473"/>
        <v>#N/A</v>
      </c>
      <c r="BT490" s="164" t="e">
        <f t="shared" si="474"/>
        <v>#N/A</v>
      </c>
      <c r="BU490" s="165" t="e">
        <f t="shared" si="475"/>
        <v>#N/A</v>
      </c>
      <c r="BV490" s="154" t="e">
        <f t="shared" si="476"/>
        <v>#N/A</v>
      </c>
      <c r="BW490" s="154" t="e">
        <f t="shared" si="477"/>
        <v>#N/A</v>
      </c>
      <c r="BX490" s="164" t="e">
        <f t="shared" si="478"/>
        <v>#N/A</v>
      </c>
      <c r="BY490" s="165" t="e">
        <f t="shared" si="479"/>
        <v>#N/A</v>
      </c>
      <c r="BZ490" s="154" t="e">
        <f t="shared" si="480"/>
        <v>#N/A</v>
      </c>
      <c r="CA490" s="154" t="e">
        <f t="shared" si="481"/>
        <v>#N/A</v>
      </c>
      <c r="CB490" s="164" t="e">
        <f t="shared" si="482"/>
        <v>#N/A</v>
      </c>
      <c r="CC490" s="165" t="e">
        <f t="shared" si="483"/>
        <v>#N/A</v>
      </c>
      <c r="CD490" s="154" t="e">
        <f t="shared" si="484"/>
        <v>#N/A</v>
      </c>
      <c r="CE490" s="155" t="e">
        <f t="shared" si="485"/>
        <v>#N/A</v>
      </c>
    </row>
    <row r="491" spans="2:83" s="59" customFormat="1" hidden="1" x14ac:dyDescent="0.2">
      <c r="B491" s="59" t="e">
        <f t="shared" si="420"/>
        <v>#N/A</v>
      </c>
      <c r="C491" s="67" t="e">
        <f t="shared" si="418"/>
        <v>#N/A</v>
      </c>
      <c r="D491" s="67"/>
      <c r="E491" s="67" t="e">
        <f>IF(C491&lt;&gt;" ",$B$9, " ")</f>
        <v>#N/A</v>
      </c>
      <c r="F491" s="68" t="e">
        <f>IF(C491&lt;&gt;" ",((10.4394*(($C491^1.852)/(($B$59^1.852)*(VLOOKUP($B$17,'Hidden Data'!$A$4:$E$17,(IF($B$18="SCH 40",3,IF($B$18="SCH 80",4,5))))^4.8655))*$B$16))+IF($B$15&lt;2,0,(10.4394*((($C$19/100*$C491)^1.852)/(($B$59^1.852)*(VLOOKUP($B$20,'Hidden Data'!$A$4:$E$17,(IF($B$21="SCH 40",3,IF($B$21="SCH 80",4,5))))^4.8655))*$B$19)))+IF($B$15&lt;3,0,(10.4394*((($C$22/100*$C491)^1.852)/(($B$59^1.852)*(VLOOKUP($B$23,'Hidden Data'!$A$4:$E$17,(IF($B$24="SCH 40",3,IF($B$24="SCH 80",4,5))))^4.8655))*$B$22)))+K491+L491+M491+P491+Q491+R491+S491+T491)*(1+$B$42/100), " ")</f>
        <v>#N/A</v>
      </c>
      <c r="G491" s="68" t="e">
        <f t="shared" si="419"/>
        <v>#N/A</v>
      </c>
      <c r="H491" s="68"/>
      <c r="I491" s="68" t="e">
        <f t="shared" si="421"/>
        <v>#N/A</v>
      </c>
      <c r="J491" s="68" t="e">
        <f>IF(C491&lt;&gt;" ",IF($B$48="Spider Valve",($C491/448.83*(('Spider Valve Sizing'!$B$10^2*19.64*$B$60*SQRT($B$49))/'Spider Valve Sizing'!$B$25))^2/(2*$B$60^2*(PI()/4*('Spider Valve Sizing'!$B$10/12)^2)^2*32.2),0)," ")</f>
        <v>#N/A</v>
      </c>
      <c r="K491" s="68" t="e">
        <f>IF(C491&lt;&gt;" ",(IF($B$26="No",0,(10.4394*(((1/$B$27*$C491)^1.852)/(($B$59^1.852)*(VLOOKUP($B$29,'Hidden Data'!$A$4:$E$17,(IF($B$30="SCH 40",3,IF($B$30="SCH 80",4,5))))^4.8655))*($B$28/3)))))," ")</f>
        <v>#N/A</v>
      </c>
      <c r="L491" s="67" t="e">
        <f t="shared" si="422"/>
        <v>#N/A</v>
      </c>
      <c r="M491" s="67" t="e">
        <f t="shared" si="423"/>
        <v>#N/A</v>
      </c>
      <c r="N491" s="69">
        <f>IF($B$48="Low Pressure Pipe",(IF($C491&lt;&gt;" ",($B$50*$AC$564)," ")),IF($B$48="Spider Valve",(IF($C491&lt;&gt;" ",(($B$60*(PI()/4*'Spider Valve Sizing'!$B$10^2)/144*SQRT(2*32.2*$B$49))*448.83)/(('Spider Valve Sizing'!$B$10^2*19.64*$B$60*SQRT($B$49))/'Spider Valve Sizing'!$B$25)," ")),IF(AND(OR($B$48="Non-Pressurized",$B$48="force main")=TRUE,$C$49="yes"),$F$49,NA())))</f>
        <v>30</v>
      </c>
      <c r="O491" s="68" t="e">
        <f t="shared" si="424"/>
        <v>#N/A</v>
      </c>
      <c r="P491" s="68" t="e">
        <f>IF($C491&lt;&gt;" ",IF($A$34="",0,(10.4394*((($C491*$D$34/100)^1.852)/(($B$59^1.852)*(VLOOKUP($B$34,'Hidden Data'!$A$4:$E$17,(IF($B$18="SCH 40",3,IF($B$18="SCH 80",4,5))))^4.8655))*'Hidden Data'!$E$118)))," ")</f>
        <v>#N/A</v>
      </c>
      <c r="Q491" s="68" t="e">
        <f>IF($C491&lt;&gt;" ",IF($A$35="",0,(10.4394*((($C491*$D$35/100)^1.852)/(($B$59^1.852)*(VLOOKUP($B$35,'Hidden Data'!$A$4:$E$17,(IF($B$18="SCH 40",3,IF($B$18="SCH 80",4,5))))^4.8655))*'Hidden Data'!$E$119)))," ")</f>
        <v>#N/A</v>
      </c>
      <c r="R491" s="68" t="e">
        <f>IF($C491&lt;&gt;" ",IF($A$36="",0,(10.4394*((($C491*$D$36/100)^1.852)/(($B$59^1.852)*(VLOOKUP($B$36,'Hidden Data'!$A$4:$E$17,(IF($B$18="SCH 40",3,IF($B$18="SCH 80",4,5))))^4.8655))*'Hidden Data'!$E$120)))," ")</f>
        <v>#N/A</v>
      </c>
      <c r="S491" s="68" t="e">
        <f>IF($C491&lt;&gt;" ",IF($A$37="",0,(10.4394*((($C491*$D$37/100)^1.852)/(($B$59^1.852)*(VLOOKUP($B$37,'Hidden Data'!$A$4:$E$17,(IF($B$18="SCH 40",3,IF($B$18="SCH 80",4,5))))^4.8655))*'Hidden Data'!$E$121)))," ")</f>
        <v>#N/A</v>
      </c>
      <c r="T491" s="68" t="e">
        <f>IF($C491&lt;&gt;" ",IF($A$38="",0,(10.4394*((($C491*$D$38/100)^1.852)/(($B$59^1.852)*(VLOOKUP($B$38,'Hidden Data'!$A$4:$E$17,(IF($B$18="SCH 40",3,IF($B$18="SCH 80",4,5))))^4.8655))*'Hidden Data'!$E$122)))," ")</f>
        <v>#N/A</v>
      </c>
      <c r="U491" s="67" t="e">
        <f t="shared" si="425"/>
        <v>#N/A</v>
      </c>
      <c r="V491" s="175" t="e">
        <f t="shared" si="426"/>
        <v>#N/A</v>
      </c>
      <c r="W491" s="175" t="e">
        <f t="shared" si="427"/>
        <v>#N/A</v>
      </c>
      <c r="Z491" s="141" t="e">
        <f t="shared" si="428"/>
        <v>#N/A</v>
      </c>
      <c r="AA491" s="141" t="e">
        <f t="shared" si="429"/>
        <v>#N/A</v>
      </c>
      <c r="AB491" s="153" t="e">
        <f t="shared" si="430"/>
        <v>#N/A</v>
      </c>
      <c r="AC491" s="154" t="e">
        <f t="shared" si="431"/>
        <v>#N/A</v>
      </c>
      <c r="AD491" s="164" t="e">
        <f t="shared" si="432"/>
        <v>#N/A</v>
      </c>
      <c r="AE491" s="165" t="e">
        <f t="shared" si="433"/>
        <v>#N/A</v>
      </c>
      <c r="AF491" s="154" t="e">
        <f t="shared" si="434"/>
        <v>#N/A</v>
      </c>
      <c r="AG491" s="154" t="e">
        <f t="shared" si="435"/>
        <v>#N/A</v>
      </c>
      <c r="AH491" s="164" t="e">
        <f t="shared" si="436"/>
        <v>#N/A</v>
      </c>
      <c r="AI491" s="165" t="e">
        <f t="shared" si="437"/>
        <v>#N/A</v>
      </c>
      <c r="AJ491" s="154" t="e">
        <f t="shared" si="438"/>
        <v>#N/A</v>
      </c>
      <c r="AK491" s="154" t="e">
        <f t="shared" si="439"/>
        <v>#N/A</v>
      </c>
      <c r="AL491" s="164" t="e">
        <f t="shared" si="440"/>
        <v>#N/A</v>
      </c>
      <c r="AM491" s="165" t="e">
        <f t="shared" si="441"/>
        <v>#N/A</v>
      </c>
      <c r="AN491" s="154" t="e">
        <f t="shared" si="442"/>
        <v>#N/A</v>
      </c>
      <c r="AO491" s="155" t="e">
        <f t="shared" si="443"/>
        <v>#N/A</v>
      </c>
      <c r="AP491" s="153" t="e">
        <f t="shared" si="444"/>
        <v>#N/A</v>
      </c>
      <c r="AQ491" s="154" t="e">
        <f t="shared" si="445"/>
        <v>#N/A</v>
      </c>
      <c r="AR491" s="164" t="e">
        <f t="shared" si="446"/>
        <v>#N/A</v>
      </c>
      <c r="AS491" s="165" t="e">
        <f t="shared" si="447"/>
        <v>#N/A</v>
      </c>
      <c r="AT491" s="154" t="e">
        <f t="shared" si="448"/>
        <v>#N/A</v>
      </c>
      <c r="AU491" s="154" t="e">
        <f t="shared" si="449"/>
        <v>#N/A</v>
      </c>
      <c r="AV491" s="164" t="e">
        <f t="shared" si="450"/>
        <v>#N/A</v>
      </c>
      <c r="AW491" s="165" t="e">
        <f t="shared" si="451"/>
        <v>#N/A</v>
      </c>
      <c r="AX491" s="154" t="e">
        <f t="shared" si="452"/>
        <v>#N/A</v>
      </c>
      <c r="AY491" s="154" t="e">
        <f t="shared" si="453"/>
        <v>#N/A</v>
      </c>
      <c r="AZ491" s="164" t="e">
        <f t="shared" si="454"/>
        <v>#N/A</v>
      </c>
      <c r="BA491" s="165" t="e">
        <f t="shared" si="455"/>
        <v>#N/A</v>
      </c>
      <c r="BB491" s="154" t="e">
        <f t="shared" si="456"/>
        <v>#N/A</v>
      </c>
      <c r="BC491" s="155" t="e">
        <f t="shared" si="457"/>
        <v>#N/A</v>
      </c>
      <c r="BD491" s="153" t="e">
        <f t="shared" si="458"/>
        <v>#N/A</v>
      </c>
      <c r="BE491" s="154" t="e">
        <f t="shared" si="459"/>
        <v>#N/A</v>
      </c>
      <c r="BF491" s="164" t="e">
        <f t="shared" si="460"/>
        <v>#N/A</v>
      </c>
      <c r="BG491" s="165" t="e">
        <f t="shared" si="461"/>
        <v>#N/A</v>
      </c>
      <c r="BH491" s="154" t="e">
        <f t="shared" si="462"/>
        <v>#N/A</v>
      </c>
      <c r="BI491" s="154" t="e">
        <f t="shared" si="463"/>
        <v>#N/A</v>
      </c>
      <c r="BJ491" s="164" t="e">
        <f t="shared" si="464"/>
        <v>#N/A</v>
      </c>
      <c r="BK491" s="165" t="e">
        <f t="shared" si="465"/>
        <v>#N/A</v>
      </c>
      <c r="BL491" s="154" t="e">
        <f t="shared" si="466"/>
        <v>#N/A</v>
      </c>
      <c r="BM491" s="154" t="e">
        <f t="shared" si="467"/>
        <v>#N/A</v>
      </c>
      <c r="BN491" s="164" t="e">
        <f t="shared" si="468"/>
        <v>#N/A</v>
      </c>
      <c r="BO491" s="165" t="e">
        <f t="shared" si="469"/>
        <v>#N/A</v>
      </c>
      <c r="BP491" s="154" t="e">
        <f t="shared" si="470"/>
        <v>#N/A</v>
      </c>
      <c r="BQ491" s="155" t="e">
        <f t="shared" si="471"/>
        <v>#N/A</v>
      </c>
      <c r="BR491" s="153" t="e">
        <f t="shared" si="472"/>
        <v>#N/A</v>
      </c>
      <c r="BS491" s="154" t="e">
        <f t="shared" si="473"/>
        <v>#N/A</v>
      </c>
      <c r="BT491" s="164" t="e">
        <f t="shared" si="474"/>
        <v>#N/A</v>
      </c>
      <c r="BU491" s="165" t="e">
        <f t="shared" si="475"/>
        <v>#N/A</v>
      </c>
      <c r="BV491" s="154" t="e">
        <f t="shared" si="476"/>
        <v>#N/A</v>
      </c>
      <c r="BW491" s="154" t="e">
        <f t="shared" si="477"/>
        <v>#N/A</v>
      </c>
      <c r="BX491" s="164" t="e">
        <f t="shared" si="478"/>
        <v>#N/A</v>
      </c>
      <c r="BY491" s="165" t="e">
        <f t="shared" si="479"/>
        <v>#N/A</v>
      </c>
      <c r="BZ491" s="154" t="e">
        <f t="shared" si="480"/>
        <v>#N/A</v>
      </c>
      <c r="CA491" s="154" t="e">
        <f t="shared" si="481"/>
        <v>#N/A</v>
      </c>
      <c r="CB491" s="164" t="e">
        <f t="shared" si="482"/>
        <v>#N/A</v>
      </c>
      <c r="CC491" s="165" t="e">
        <f t="shared" si="483"/>
        <v>#N/A</v>
      </c>
      <c r="CD491" s="154" t="e">
        <f t="shared" si="484"/>
        <v>#N/A</v>
      </c>
      <c r="CE491" s="155" t="e">
        <f t="shared" si="485"/>
        <v>#N/A</v>
      </c>
    </row>
    <row r="492" spans="2:83" s="59" customFormat="1" hidden="1" x14ac:dyDescent="0.2">
      <c r="B492" s="59" t="e">
        <f t="shared" si="420"/>
        <v>#N/A</v>
      </c>
      <c r="C492" s="67" t="e">
        <f t="shared" si="418"/>
        <v>#N/A</v>
      </c>
      <c r="D492" s="67"/>
      <c r="E492" s="67" t="e">
        <f>IF(C492&lt;&gt;" ",$B$9, " ")</f>
        <v>#N/A</v>
      </c>
      <c r="F492" s="68" t="e">
        <f>IF(C492&lt;&gt;" ",((10.4394*(($C492^1.852)/(($B$59^1.852)*(VLOOKUP($B$17,'Hidden Data'!$A$4:$E$17,(IF($B$18="SCH 40",3,IF($B$18="SCH 80",4,5))))^4.8655))*$B$16))+IF($B$15&lt;2,0,(10.4394*((($C$19/100*$C492)^1.852)/(($B$59^1.852)*(VLOOKUP($B$20,'Hidden Data'!$A$4:$E$17,(IF($B$21="SCH 40",3,IF($B$21="SCH 80",4,5))))^4.8655))*$B$19)))+IF($B$15&lt;3,0,(10.4394*((($C$22/100*$C492)^1.852)/(($B$59^1.852)*(VLOOKUP($B$23,'Hidden Data'!$A$4:$E$17,(IF($B$24="SCH 40",3,IF($B$24="SCH 80",4,5))))^4.8655))*$B$22)))+K492+L492+M492+P492+Q492+R492+S492+T492)*(1+$B$42/100), " ")</f>
        <v>#N/A</v>
      </c>
      <c r="G492" s="68" t="e">
        <f t="shared" si="419"/>
        <v>#N/A</v>
      </c>
      <c r="H492" s="68"/>
      <c r="I492" s="68" t="e">
        <f t="shared" si="421"/>
        <v>#N/A</v>
      </c>
      <c r="J492" s="68" t="e">
        <f>IF(C492&lt;&gt;" ",IF($B$48="Spider Valve",($C492/448.83*(('Spider Valve Sizing'!$B$10^2*19.64*$B$60*SQRT($B$49))/'Spider Valve Sizing'!$B$25))^2/(2*$B$60^2*(PI()/4*('Spider Valve Sizing'!$B$10/12)^2)^2*32.2),0)," ")</f>
        <v>#N/A</v>
      </c>
      <c r="K492" s="68" t="e">
        <f>IF(C492&lt;&gt;" ",(IF($B$26="No",0,(10.4394*(((1/$B$27*$C492)^1.852)/(($B$59^1.852)*(VLOOKUP($B$29,'Hidden Data'!$A$4:$E$17,(IF($B$30="SCH 40",3,IF($B$30="SCH 80",4,5))))^4.8655))*($B$28/3)))))," ")</f>
        <v>#N/A</v>
      </c>
      <c r="L492" s="67" t="e">
        <f t="shared" si="422"/>
        <v>#N/A</v>
      </c>
      <c r="M492" s="67" t="e">
        <f t="shared" si="423"/>
        <v>#N/A</v>
      </c>
      <c r="N492" s="69">
        <f>IF($B$48="Low Pressure Pipe",(IF($C492&lt;&gt;" ",($B$50*$AC$564)," ")),IF($B$48="Spider Valve",(IF($C492&lt;&gt;" ",(($B$60*(PI()/4*'Spider Valve Sizing'!$B$10^2)/144*SQRT(2*32.2*$B$49))*448.83)/(('Spider Valve Sizing'!$B$10^2*19.64*$B$60*SQRT($B$49))/'Spider Valve Sizing'!$B$25)," ")),IF(AND(OR($B$48="Non-Pressurized",$B$48="force main")=TRUE,$C$49="yes"),$F$49,NA())))</f>
        <v>30</v>
      </c>
      <c r="O492" s="68" t="e">
        <f t="shared" si="424"/>
        <v>#N/A</v>
      </c>
      <c r="P492" s="68" t="e">
        <f>IF($C492&lt;&gt;" ",IF($A$34="",0,(10.4394*((($C492*$D$34/100)^1.852)/(($B$59^1.852)*(VLOOKUP($B$34,'Hidden Data'!$A$4:$E$17,(IF($B$18="SCH 40",3,IF($B$18="SCH 80",4,5))))^4.8655))*'Hidden Data'!$E$118)))," ")</f>
        <v>#N/A</v>
      </c>
      <c r="Q492" s="68" t="e">
        <f>IF($C492&lt;&gt;" ",IF($A$35="",0,(10.4394*((($C492*$D$35/100)^1.852)/(($B$59^1.852)*(VLOOKUP($B$35,'Hidden Data'!$A$4:$E$17,(IF($B$18="SCH 40",3,IF($B$18="SCH 80",4,5))))^4.8655))*'Hidden Data'!$E$119)))," ")</f>
        <v>#N/A</v>
      </c>
      <c r="R492" s="68" t="e">
        <f>IF($C492&lt;&gt;" ",IF($A$36="",0,(10.4394*((($C492*$D$36/100)^1.852)/(($B$59^1.852)*(VLOOKUP($B$36,'Hidden Data'!$A$4:$E$17,(IF($B$18="SCH 40",3,IF($B$18="SCH 80",4,5))))^4.8655))*'Hidden Data'!$E$120)))," ")</f>
        <v>#N/A</v>
      </c>
      <c r="S492" s="68" t="e">
        <f>IF($C492&lt;&gt;" ",IF($A$37="",0,(10.4394*((($C492*$D$37/100)^1.852)/(($B$59^1.852)*(VLOOKUP($B$37,'Hidden Data'!$A$4:$E$17,(IF($B$18="SCH 40",3,IF($B$18="SCH 80",4,5))))^4.8655))*'Hidden Data'!$E$121)))," ")</f>
        <v>#N/A</v>
      </c>
      <c r="T492" s="68" t="e">
        <f>IF($C492&lt;&gt;" ",IF($A$38="",0,(10.4394*((($C492*$D$38/100)^1.852)/(($B$59^1.852)*(VLOOKUP($B$38,'Hidden Data'!$A$4:$E$17,(IF($B$18="SCH 40",3,IF($B$18="SCH 80",4,5))))^4.8655))*'Hidden Data'!$E$122)))," ")</f>
        <v>#N/A</v>
      </c>
      <c r="U492" s="67" t="e">
        <f t="shared" si="425"/>
        <v>#N/A</v>
      </c>
      <c r="V492" s="175" t="e">
        <f t="shared" si="426"/>
        <v>#N/A</v>
      </c>
      <c r="W492" s="175" t="e">
        <f t="shared" si="427"/>
        <v>#N/A</v>
      </c>
      <c r="Z492" s="141" t="e">
        <f t="shared" si="428"/>
        <v>#N/A</v>
      </c>
      <c r="AA492" s="141" t="e">
        <f t="shared" si="429"/>
        <v>#N/A</v>
      </c>
      <c r="AB492" s="153" t="e">
        <f t="shared" si="430"/>
        <v>#N/A</v>
      </c>
      <c r="AC492" s="154" t="e">
        <f t="shared" si="431"/>
        <v>#N/A</v>
      </c>
      <c r="AD492" s="164" t="e">
        <f t="shared" si="432"/>
        <v>#N/A</v>
      </c>
      <c r="AE492" s="165" t="e">
        <f t="shared" si="433"/>
        <v>#N/A</v>
      </c>
      <c r="AF492" s="154" t="e">
        <f t="shared" si="434"/>
        <v>#N/A</v>
      </c>
      <c r="AG492" s="154" t="e">
        <f t="shared" si="435"/>
        <v>#N/A</v>
      </c>
      <c r="AH492" s="164" t="e">
        <f t="shared" si="436"/>
        <v>#N/A</v>
      </c>
      <c r="AI492" s="165" t="e">
        <f t="shared" si="437"/>
        <v>#N/A</v>
      </c>
      <c r="AJ492" s="154" t="e">
        <f t="shared" si="438"/>
        <v>#N/A</v>
      </c>
      <c r="AK492" s="154" t="e">
        <f t="shared" si="439"/>
        <v>#N/A</v>
      </c>
      <c r="AL492" s="164" t="e">
        <f t="shared" si="440"/>
        <v>#N/A</v>
      </c>
      <c r="AM492" s="165" t="e">
        <f t="shared" si="441"/>
        <v>#N/A</v>
      </c>
      <c r="AN492" s="154" t="e">
        <f t="shared" si="442"/>
        <v>#N/A</v>
      </c>
      <c r="AO492" s="155" t="e">
        <f t="shared" si="443"/>
        <v>#N/A</v>
      </c>
      <c r="AP492" s="153" t="e">
        <f t="shared" si="444"/>
        <v>#N/A</v>
      </c>
      <c r="AQ492" s="154" t="e">
        <f t="shared" si="445"/>
        <v>#N/A</v>
      </c>
      <c r="AR492" s="164" t="e">
        <f t="shared" si="446"/>
        <v>#N/A</v>
      </c>
      <c r="AS492" s="165" t="e">
        <f t="shared" si="447"/>
        <v>#N/A</v>
      </c>
      <c r="AT492" s="154" t="e">
        <f t="shared" si="448"/>
        <v>#N/A</v>
      </c>
      <c r="AU492" s="154" t="e">
        <f t="shared" si="449"/>
        <v>#N/A</v>
      </c>
      <c r="AV492" s="164" t="e">
        <f t="shared" si="450"/>
        <v>#N/A</v>
      </c>
      <c r="AW492" s="165" t="e">
        <f t="shared" si="451"/>
        <v>#N/A</v>
      </c>
      <c r="AX492" s="154" t="e">
        <f t="shared" si="452"/>
        <v>#N/A</v>
      </c>
      <c r="AY492" s="154" t="e">
        <f t="shared" si="453"/>
        <v>#N/A</v>
      </c>
      <c r="AZ492" s="164" t="e">
        <f t="shared" si="454"/>
        <v>#N/A</v>
      </c>
      <c r="BA492" s="165" t="e">
        <f t="shared" si="455"/>
        <v>#N/A</v>
      </c>
      <c r="BB492" s="154" t="e">
        <f t="shared" si="456"/>
        <v>#N/A</v>
      </c>
      <c r="BC492" s="155" t="e">
        <f t="shared" si="457"/>
        <v>#N/A</v>
      </c>
      <c r="BD492" s="153" t="e">
        <f t="shared" si="458"/>
        <v>#N/A</v>
      </c>
      <c r="BE492" s="154" t="e">
        <f t="shared" si="459"/>
        <v>#N/A</v>
      </c>
      <c r="BF492" s="164" t="e">
        <f t="shared" si="460"/>
        <v>#N/A</v>
      </c>
      <c r="BG492" s="165" t="e">
        <f t="shared" si="461"/>
        <v>#N/A</v>
      </c>
      <c r="BH492" s="154" t="e">
        <f t="shared" si="462"/>
        <v>#N/A</v>
      </c>
      <c r="BI492" s="154" t="e">
        <f t="shared" si="463"/>
        <v>#N/A</v>
      </c>
      <c r="BJ492" s="164" t="e">
        <f t="shared" si="464"/>
        <v>#N/A</v>
      </c>
      <c r="BK492" s="165" t="e">
        <f t="shared" si="465"/>
        <v>#N/A</v>
      </c>
      <c r="BL492" s="154" t="e">
        <f t="shared" si="466"/>
        <v>#N/A</v>
      </c>
      <c r="BM492" s="154" t="e">
        <f t="shared" si="467"/>
        <v>#N/A</v>
      </c>
      <c r="BN492" s="164" t="e">
        <f t="shared" si="468"/>
        <v>#N/A</v>
      </c>
      <c r="BO492" s="165" t="e">
        <f t="shared" si="469"/>
        <v>#N/A</v>
      </c>
      <c r="BP492" s="154" t="e">
        <f t="shared" si="470"/>
        <v>#N/A</v>
      </c>
      <c r="BQ492" s="155" t="e">
        <f t="shared" si="471"/>
        <v>#N/A</v>
      </c>
      <c r="BR492" s="153" t="e">
        <f t="shared" si="472"/>
        <v>#N/A</v>
      </c>
      <c r="BS492" s="154" t="e">
        <f t="shared" si="473"/>
        <v>#N/A</v>
      </c>
      <c r="BT492" s="164" t="e">
        <f t="shared" si="474"/>
        <v>#N/A</v>
      </c>
      <c r="BU492" s="165" t="e">
        <f t="shared" si="475"/>
        <v>#N/A</v>
      </c>
      <c r="BV492" s="154" t="e">
        <f t="shared" si="476"/>
        <v>#N/A</v>
      </c>
      <c r="BW492" s="154" t="e">
        <f t="shared" si="477"/>
        <v>#N/A</v>
      </c>
      <c r="BX492" s="164" t="e">
        <f t="shared" si="478"/>
        <v>#N/A</v>
      </c>
      <c r="BY492" s="165" t="e">
        <f t="shared" si="479"/>
        <v>#N/A</v>
      </c>
      <c r="BZ492" s="154" t="e">
        <f t="shared" si="480"/>
        <v>#N/A</v>
      </c>
      <c r="CA492" s="154" t="e">
        <f t="shared" si="481"/>
        <v>#N/A</v>
      </c>
      <c r="CB492" s="164" t="e">
        <f t="shared" si="482"/>
        <v>#N/A</v>
      </c>
      <c r="CC492" s="165" t="e">
        <f t="shared" si="483"/>
        <v>#N/A</v>
      </c>
      <c r="CD492" s="154" t="e">
        <f t="shared" si="484"/>
        <v>#N/A</v>
      </c>
      <c r="CE492" s="155" t="e">
        <f t="shared" si="485"/>
        <v>#N/A</v>
      </c>
    </row>
    <row r="493" spans="2:83" s="59" customFormat="1" hidden="1" x14ac:dyDescent="0.2">
      <c r="B493" s="59" t="e">
        <f t="shared" si="420"/>
        <v>#N/A</v>
      </c>
      <c r="C493" s="67" t="e">
        <f t="shared" si="418"/>
        <v>#N/A</v>
      </c>
      <c r="D493" s="67"/>
      <c r="E493" s="67" t="e">
        <f>IF(C493&lt;&gt;" ",$B$9, " ")</f>
        <v>#N/A</v>
      </c>
      <c r="F493" s="68" t="e">
        <f>IF(C493&lt;&gt;" ",((10.4394*(($C493^1.852)/(($B$59^1.852)*(VLOOKUP($B$17,'Hidden Data'!$A$4:$E$17,(IF($B$18="SCH 40",3,IF($B$18="SCH 80",4,5))))^4.8655))*$B$16))+IF($B$15&lt;2,0,(10.4394*((($C$19/100*$C493)^1.852)/(($B$59^1.852)*(VLOOKUP($B$20,'Hidden Data'!$A$4:$E$17,(IF($B$21="SCH 40",3,IF($B$21="SCH 80",4,5))))^4.8655))*$B$19)))+IF($B$15&lt;3,0,(10.4394*((($C$22/100*$C493)^1.852)/(($B$59^1.852)*(VLOOKUP($B$23,'Hidden Data'!$A$4:$E$17,(IF($B$24="SCH 40",3,IF($B$24="SCH 80",4,5))))^4.8655))*$B$22)))+K493+L493+M493+P493+Q493+R493+S493+T493)*(1+$B$42/100), " ")</f>
        <v>#N/A</v>
      </c>
      <c r="G493" s="68" t="e">
        <f t="shared" si="419"/>
        <v>#N/A</v>
      </c>
      <c r="H493" s="68"/>
      <c r="I493" s="68" t="e">
        <f t="shared" si="421"/>
        <v>#N/A</v>
      </c>
      <c r="J493" s="68" t="e">
        <f>IF(C493&lt;&gt;" ",IF($B$48="Spider Valve",($C493/448.83*(('Spider Valve Sizing'!$B$10^2*19.64*$B$60*SQRT($B$49))/'Spider Valve Sizing'!$B$25))^2/(2*$B$60^2*(PI()/4*('Spider Valve Sizing'!$B$10/12)^2)^2*32.2),0)," ")</f>
        <v>#N/A</v>
      </c>
      <c r="K493" s="68" t="e">
        <f>IF(C493&lt;&gt;" ",(IF($B$26="No",0,(10.4394*(((1/$B$27*$C493)^1.852)/(($B$59^1.852)*(VLOOKUP($B$29,'Hidden Data'!$A$4:$E$17,(IF($B$30="SCH 40",3,IF($B$30="SCH 80",4,5))))^4.8655))*($B$28/3)))))," ")</f>
        <v>#N/A</v>
      </c>
      <c r="L493" s="67" t="e">
        <f t="shared" si="422"/>
        <v>#N/A</v>
      </c>
      <c r="M493" s="67" t="e">
        <f t="shared" si="423"/>
        <v>#N/A</v>
      </c>
      <c r="N493" s="69">
        <f>IF($B$48="Low Pressure Pipe",(IF($C493&lt;&gt;" ",($B$50*$AC$564)," ")),IF($B$48="Spider Valve",(IF($C493&lt;&gt;" ",(($B$60*(PI()/4*'Spider Valve Sizing'!$B$10^2)/144*SQRT(2*32.2*$B$49))*448.83)/(('Spider Valve Sizing'!$B$10^2*19.64*$B$60*SQRT($B$49))/'Spider Valve Sizing'!$B$25)," ")),IF(AND(OR($B$48="Non-Pressurized",$B$48="force main")=TRUE,$C$49="yes"),$F$49,NA())))</f>
        <v>30</v>
      </c>
      <c r="O493" s="68" t="e">
        <f t="shared" si="424"/>
        <v>#N/A</v>
      </c>
      <c r="P493" s="68" t="e">
        <f>IF($C493&lt;&gt;" ",IF($A$34="",0,(10.4394*((($C493*$D$34/100)^1.852)/(($B$59^1.852)*(VLOOKUP($B$34,'Hidden Data'!$A$4:$E$17,(IF($B$18="SCH 40",3,IF($B$18="SCH 80",4,5))))^4.8655))*'Hidden Data'!$E$118)))," ")</f>
        <v>#N/A</v>
      </c>
      <c r="Q493" s="68" t="e">
        <f>IF($C493&lt;&gt;" ",IF($A$35="",0,(10.4394*((($C493*$D$35/100)^1.852)/(($B$59^1.852)*(VLOOKUP($B$35,'Hidden Data'!$A$4:$E$17,(IF($B$18="SCH 40",3,IF($B$18="SCH 80",4,5))))^4.8655))*'Hidden Data'!$E$119)))," ")</f>
        <v>#N/A</v>
      </c>
      <c r="R493" s="68" t="e">
        <f>IF($C493&lt;&gt;" ",IF($A$36="",0,(10.4394*((($C493*$D$36/100)^1.852)/(($B$59^1.852)*(VLOOKUP($B$36,'Hidden Data'!$A$4:$E$17,(IF($B$18="SCH 40",3,IF($B$18="SCH 80",4,5))))^4.8655))*'Hidden Data'!$E$120)))," ")</f>
        <v>#N/A</v>
      </c>
      <c r="S493" s="68" t="e">
        <f>IF($C493&lt;&gt;" ",IF($A$37="",0,(10.4394*((($C493*$D$37/100)^1.852)/(($B$59^1.852)*(VLOOKUP($B$37,'Hidden Data'!$A$4:$E$17,(IF($B$18="SCH 40",3,IF($B$18="SCH 80",4,5))))^4.8655))*'Hidden Data'!$E$121)))," ")</f>
        <v>#N/A</v>
      </c>
      <c r="T493" s="68" t="e">
        <f>IF($C493&lt;&gt;" ",IF($A$38="",0,(10.4394*((($C493*$D$38/100)^1.852)/(($B$59^1.852)*(VLOOKUP($B$38,'Hidden Data'!$A$4:$E$17,(IF($B$18="SCH 40",3,IF($B$18="SCH 80",4,5))))^4.8655))*'Hidden Data'!$E$122)))," ")</f>
        <v>#N/A</v>
      </c>
      <c r="U493" s="67" t="e">
        <f t="shared" si="425"/>
        <v>#N/A</v>
      </c>
      <c r="V493" s="175" t="e">
        <f t="shared" si="426"/>
        <v>#N/A</v>
      </c>
      <c r="W493" s="175" t="e">
        <f t="shared" si="427"/>
        <v>#N/A</v>
      </c>
      <c r="Z493" s="141" t="e">
        <f t="shared" si="428"/>
        <v>#N/A</v>
      </c>
      <c r="AA493" s="141" t="e">
        <f t="shared" si="429"/>
        <v>#N/A</v>
      </c>
      <c r="AB493" s="153" t="e">
        <f t="shared" si="430"/>
        <v>#N/A</v>
      </c>
      <c r="AC493" s="154" t="e">
        <f t="shared" si="431"/>
        <v>#N/A</v>
      </c>
      <c r="AD493" s="164" t="e">
        <f t="shared" si="432"/>
        <v>#N/A</v>
      </c>
      <c r="AE493" s="165" t="e">
        <f t="shared" si="433"/>
        <v>#N/A</v>
      </c>
      <c r="AF493" s="154" t="e">
        <f t="shared" si="434"/>
        <v>#N/A</v>
      </c>
      <c r="AG493" s="154" t="e">
        <f t="shared" si="435"/>
        <v>#N/A</v>
      </c>
      <c r="AH493" s="164" t="e">
        <f t="shared" si="436"/>
        <v>#N/A</v>
      </c>
      <c r="AI493" s="165" t="e">
        <f t="shared" si="437"/>
        <v>#N/A</v>
      </c>
      <c r="AJ493" s="154" t="e">
        <f t="shared" si="438"/>
        <v>#N/A</v>
      </c>
      <c r="AK493" s="154" t="e">
        <f t="shared" si="439"/>
        <v>#N/A</v>
      </c>
      <c r="AL493" s="164" t="e">
        <f t="shared" si="440"/>
        <v>#N/A</v>
      </c>
      <c r="AM493" s="165" t="e">
        <f t="shared" si="441"/>
        <v>#N/A</v>
      </c>
      <c r="AN493" s="154" t="e">
        <f t="shared" si="442"/>
        <v>#N/A</v>
      </c>
      <c r="AO493" s="155" t="e">
        <f t="shared" si="443"/>
        <v>#N/A</v>
      </c>
      <c r="AP493" s="153" t="e">
        <f t="shared" si="444"/>
        <v>#N/A</v>
      </c>
      <c r="AQ493" s="154" t="e">
        <f t="shared" si="445"/>
        <v>#N/A</v>
      </c>
      <c r="AR493" s="164" t="e">
        <f t="shared" si="446"/>
        <v>#N/A</v>
      </c>
      <c r="AS493" s="165" t="e">
        <f t="shared" si="447"/>
        <v>#N/A</v>
      </c>
      <c r="AT493" s="154" t="e">
        <f t="shared" si="448"/>
        <v>#N/A</v>
      </c>
      <c r="AU493" s="154" t="e">
        <f t="shared" si="449"/>
        <v>#N/A</v>
      </c>
      <c r="AV493" s="164" t="e">
        <f t="shared" si="450"/>
        <v>#N/A</v>
      </c>
      <c r="AW493" s="165" t="e">
        <f t="shared" si="451"/>
        <v>#N/A</v>
      </c>
      <c r="AX493" s="154" t="e">
        <f t="shared" si="452"/>
        <v>#N/A</v>
      </c>
      <c r="AY493" s="154" t="e">
        <f t="shared" si="453"/>
        <v>#N/A</v>
      </c>
      <c r="AZ493" s="164" t="e">
        <f t="shared" si="454"/>
        <v>#N/A</v>
      </c>
      <c r="BA493" s="165" t="e">
        <f t="shared" si="455"/>
        <v>#N/A</v>
      </c>
      <c r="BB493" s="154" t="e">
        <f t="shared" si="456"/>
        <v>#N/A</v>
      </c>
      <c r="BC493" s="155" t="e">
        <f t="shared" si="457"/>
        <v>#N/A</v>
      </c>
      <c r="BD493" s="153" t="e">
        <f t="shared" si="458"/>
        <v>#N/A</v>
      </c>
      <c r="BE493" s="154" t="e">
        <f t="shared" si="459"/>
        <v>#N/A</v>
      </c>
      <c r="BF493" s="164" t="e">
        <f t="shared" si="460"/>
        <v>#N/A</v>
      </c>
      <c r="BG493" s="165" t="e">
        <f t="shared" si="461"/>
        <v>#N/A</v>
      </c>
      <c r="BH493" s="154" t="e">
        <f t="shared" si="462"/>
        <v>#N/A</v>
      </c>
      <c r="BI493" s="154" t="e">
        <f t="shared" si="463"/>
        <v>#N/A</v>
      </c>
      <c r="BJ493" s="164" t="e">
        <f t="shared" si="464"/>
        <v>#N/A</v>
      </c>
      <c r="BK493" s="165" t="e">
        <f t="shared" si="465"/>
        <v>#N/A</v>
      </c>
      <c r="BL493" s="154" t="e">
        <f t="shared" si="466"/>
        <v>#N/A</v>
      </c>
      <c r="BM493" s="154" t="e">
        <f t="shared" si="467"/>
        <v>#N/A</v>
      </c>
      <c r="BN493" s="164" t="e">
        <f t="shared" si="468"/>
        <v>#N/A</v>
      </c>
      <c r="BO493" s="165" t="e">
        <f t="shared" si="469"/>
        <v>#N/A</v>
      </c>
      <c r="BP493" s="154" t="e">
        <f t="shared" si="470"/>
        <v>#N/A</v>
      </c>
      <c r="BQ493" s="155" t="e">
        <f t="shared" si="471"/>
        <v>#N/A</v>
      </c>
      <c r="BR493" s="153" t="e">
        <f t="shared" si="472"/>
        <v>#N/A</v>
      </c>
      <c r="BS493" s="154" t="e">
        <f t="shared" si="473"/>
        <v>#N/A</v>
      </c>
      <c r="BT493" s="164" t="e">
        <f t="shared" si="474"/>
        <v>#N/A</v>
      </c>
      <c r="BU493" s="165" t="e">
        <f t="shared" si="475"/>
        <v>#N/A</v>
      </c>
      <c r="BV493" s="154" t="e">
        <f t="shared" si="476"/>
        <v>#N/A</v>
      </c>
      <c r="BW493" s="154" t="e">
        <f t="shared" si="477"/>
        <v>#N/A</v>
      </c>
      <c r="BX493" s="164" t="e">
        <f t="shared" si="478"/>
        <v>#N/A</v>
      </c>
      <c r="BY493" s="165" t="e">
        <f t="shared" si="479"/>
        <v>#N/A</v>
      </c>
      <c r="BZ493" s="154" t="e">
        <f t="shared" si="480"/>
        <v>#N/A</v>
      </c>
      <c r="CA493" s="154" t="e">
        <f t="shared" si="481"/>
        <v>#N/A</v>
      </c>
      <c r="CB493" s="164" t="e">
        <f t="shared" si="482"/>
        <v>#N/A</v>
      </c>
      <c r="CC493" s="165" t="e">
        <f t="shared" si="483"/>
        <v>#N/A</v>
      </c>
      <c r="CD493" s="154" t="e">
        <f t="shared" si="484"/>
        <v>#N/A</v>
      </c>
      <c r="CE493" s="155" t="e">
        <f t="shared" si="485"/>
        <v>#N/A</v>
      </c>
    </row>
    <row r="494" spans="2:83" s="59" customFormat="1" hidden="1" x14ac:dyDescent="0.2">
      <c r="B494" s="59" t="e">
        <f t="shared" si="420"/>
        <v>#N/A</v>
      </c>
      <c r="C494" s="67" t="e">
        <f t="shared" si="418"/>
        <v>#N/A</v>
      </c>
      <c r="D494" s="67"/>
      <c r="E494" s="67" t="e">
        <f>IF(C494&lt;&gt;" ",$B$9, " ")</f>
        <v>#N/A</v>
      </c>
      <c r="F494" s="68" t="e">
        <f>IF(C494&lt;&gt;" ",((10.4394*(($C494^1.852)/(($B$59^1.852)*(VLOOKUP($B$17,'Hidden Data'!$A$4:$E$17,(IF($B$18="SCH 40",3,IF($B$18="SCH 80",4,5))))^4.8655))*$B$16))+IF($B$15&lt;2,0,(10.4394*((($C$19/100*$C494)^1.852)/(($B$59^1.852)*(VLOOKUP($B$20,'Hidden Data'!$A$4:$E$17,(IF($B$21="SCH 40",3,IF($B$21="SCH 80",4,5))))^4.8655))*$B$19)))+IF($B$15&lt;3,0,(10.4394*((($C$22/100*$C494)^1.852)/(($B$59^1.852)*(VLOOKUP($B$23,'Hidden Data'!$A$4:$E$17,(IF($B$24="SCH 40",3,IF($B$24="SCH 80",4,5))))^4.8655))*$B$22)))+K494+L494+M494+P494+Q494+R494+S494+T494)*(1+$B$42/100), " ")</f>
        <v>#N/A</v>
      </c>
      <c r="G494" s="68" t="e">
        <f t="shared" si="419"/>
        <v>#N/A</v>
      </c>
      <c r="H494" s="68"/>
      <c r="I494" s="68" t="e">
        <f t="shared" si="421"/>
        <v>#N/A</v>
      </c>
      <c r="J494" s="68" t="e">
        <f>IF(C494&lt;&gt;" ",IF($B$48="Spider Valve",($C494/448.83*(('Spider Valve Sizing'!$B$10^2*19.64*$B$60*SQRT($B$49))/'Spider Valve Sizing'!$B$25))^2/(2*$B$60^2*(PI()/4*('Spider Valve Sizing'!$B$10/12)^2)^2*32.2),0)," ")</f>
        <v>#N/A</v>
      </c>
      <c r="K494" s="68" t="e">
        <f>IF(C494&lt;&gt;" ",(IF($B$26="No",0,(10.4394*(((1/$B$27*$C494)^1.852)/(($B$59^1.852)*(VLOOKUP($B$29,'Hidden Data'!$A$4:$E$17,(IF($B$30="SCH 40",3,IF($B$30="SCH 80",4,5))))^4.8655))*($B$28/3)))))," ")</f>
        <v>#N/A</v>
      </c>
      <c r="L494" s="67" t="e">
        <f t="shared" si="422"/>
        <v>#N/A</v>
      </c>
      <c r="M494" s="67" t="e">
        <f t="shared" si="423"/>
        <v>#N/A</v>
      </c>
      <c r="N494" s="69">
        <f>IF($B$48="Low Pressure Pipe",(IF($C494&lt;&gt;" ",($B$50*$AC$564)," ")),IF($B$48="Spider Valve",(IF($C494&lt;&gt;" ",(($B$60*(PI()/4*'Spider Valve Sizing'!$B$10^2)/144*SQRT(2*32.2*$B$49))*448.83)/(('Spider Valve Sizing'!$B$10^2*19.64*$B$60*SQRT($B$49))/'Spider Valve Sizing'!$B$25)," ")),IF(AND(OR($B$48="Non-Pressurized",$B$48="force main")=TRUE,$C$49="yes"),$F$49,NA())))</f>
        <v>30</v>
      </c>
      <c r="O494" s="68" t="e">
        <f t="shared" si="424"/>
        <v>#N/A</v>
      </c>
      <c r="P494" s="68" t="e">
        <f>IF($C494&lt;&gt;" ",IF($A$34="",0,(10.4394*((($C494*$D$34/100)^1.852)/(($B$59^1.852)*(VLOOKUP($B$34,'Hidden Data'!$A$4:$E$17,(IF($B$18="SCH 40",3,IF($B$18="SCH 80",4,5))))^4.8655))*'Hidden Data'!$E$118)))," ")</f>
        <v>#N/A</v>
      </c>
      <c r="Q494" s="68" t="e">
        <f>IF($C494&lt;&gt;" ",IF($A$35="",0,(10.4394*((($C494*$D$35/100)^1.852)/(($B$59^1.852)*(VLOOKUP($B$35,'Hidden Data'!$A$4:$E$17,(IF($B$18="SCH 40",3,IF($B$18="SCH 80",4,5))))^4.8655))*'Hidden Data'!$E$119)))," ")</f>
        <v>#N/A</v>
      </c>
      <c r="R494" s="68" t="e">
        <f>IF($C494&lt;&gt;" ",IF($A$36="",0,(10.4394*((($C494*$D$36/100)^1.852)/(($B$59^1.852)*(VLOOKUP($B$36,'Hidden Data'!$A$4:$E$17,(IF($B$18="SCH 40",3,IF($B$18="SCH 80",4,5))))^4.8655))*'Hidden Data'!$E$120)))," ")</f>
        <v>#N/A</v>
      </c>
      <c r="S494" s="68" t="e">
        <f>IF($C494&lt;&gt;" ",IF($A$37="",0,(10.4394*((($C494*$D$37/100)^1.852)/(($B$59^1.852)*(VLOOKUP($B$37,'Hidden Data'!$A$4:$E$17,(IF($B$18="SCH 40",3,IF($B$18="SCH 80",4,5))))^4.8655))*'Hidden Data'!$E$121)))," ")</f>
        <v>#N/A</v>
      </c>
      <c r="T494" s="68" t="e">
        <f>IF($C494&lt;&gt;" ",IF($A$38="",0,(10.4394*((($C494*$D$38/100)^1.852)/(($B$59^1.852)*(VLOOKUP($B$38,'Hidden Data'!$A$4:$E$17,(IF($B$18="SCH 40",3,IF($B$18="SCH 80",4,5))))^4.8655))*'Hidden Data'!$E$122)))," ")</f>
        <v>#N/A</v>
      </c>
      <c r="U494" s="67" t="e">
        <f t="shared" si="425"/>
        <v>#N/A</v>
      </c>
      <c r="V494" s="175" t="e">
        <f t="shared" si="426"/>
        <v>#N/A</v>
      </c>
      <c r="W494" s="175" t="e">
        <f t="shared" si="427"/>
        <v>#N/A</v>
      </c>
      <c r="Z494" s="141" t="e">
        <f t="shared" si="428"/>
        <v>#N/A</v>
      </c>
      <c r="AA494" s="141" t="e">
        <f t="shared" si="429"/>
        <v>#N/A</v>
      </c>
      <c r="AB494" s="153" t="e">
        <f t="shared" si="430"/>
        <v>#N/A</v>
      </c>
      <c r="AC494" s="154" t="e">
        <f t="shared" si="431"/>
        <v>#N/A</v>
      </c>
      <c r="AD494" s="164" t="e">
        <f t="shared" si="432"/>
        <v>#N/A</v>
      </c>
      <c r="AE494" s="165" t="e">
        <f t="shared" si="433"/>
        <v>#N/A</v>
      </c>
      <c r="AF494" s="154" t="e">
        <f t="shared" si="434"/>
        <v>#N/A</v>
      </c>
      <c r="AG494" s="154" t="e">
        <f t="shared" si="435"/>
        <v>#N/A</v>
      </c>
      <c r="AH494" s="164" t="e">
        <f t="shared" si="436"/>
        <v>#N/A</v>
      </c>
      <c r="AI494" s="165" t="e">
        <f t="shared" si="437"/>
        <v>#N/A</v>
      </c>
      <c r="AJ494" s="154" t="e">
        <f t="shared" si="438"/>
        <v>#N/A</v>
      </c>
      <c r="AK494" s="154" t="e">
        <f t="shared" si="439"/>
        <v>#N/A</v>
      </c>
      <c r="AL494" s="164" t="e">
        <f t="shared" si="440"/>
        <v>#N/A</v>
      </c>
      <c r="AM494" s="165" t="e">
        <f t="shared" si="441"/>
        <v>#N/A</v>
      </c>
      <c r="AN494" s="154" t="e">
        <f t="shared" si="442"/>
        <v>#N/A</v>
      </c>
      <c r="AO494" s="155" t="e">
        <f t="shared" si="443"/>
        <v>#N/A</v>
      </c>
      <c r="AP494" s="153" t="e">
        <f t="shared" si="444"/>
        <v>#N/A</v>
      </c>
      <c r="AQ494" s="154" t="e">
        <f t="shared" si="445"/>
        <v>#N/A</v>
      </c>
      <c r="AR494" s="164" t="e">
        <f t="shared" si="446"/>
        <v>#N/A</v>
      </c>
      <c r="AS494" s="165" t="e">
        <f t="shared" si="447"/>
        <v>#N/A</v>
      </c>
      <c r="AT494" s="154" t="e">
        <f t="shared" si="448"/>
        <v>#N/A</v>
      </c>
      <c r="AU494" s="154" t="e">
        <f t="shared" si="449"/>
        <v>#N/A</v>
      </c>
      <c r="AV494" s="164" t="e">
        <f t="shared" si="450"/>
        <v>#N/A</v>
      </c>
      <c r="AW494" s="165" t="e">
        <f t="shared" si="451"/>
        <v>#N/A</v>
      </c>
      <c r="AX494" s="154" t="e">
        <f t="shared" si="452"/>
        <v>#N/A</v>
      </c>
      <c r="AY494" s="154" t="e">
        <f t="shared" si="453"/>
        <v>#N/A</v>
      </c>
      <c r="AZ494" s="164" t="e">
        <f t="shared" si="454"/>
        <v>#N/A</v>
      </c>
      <c r="BA494" s="165" t="e">
        <f t="shared" si="455"/>
        <v>#N/A</v>
      </c>
      <c r="BB494" s="154" t="e">
        <f t="shared" si="456"/>
        <v>#N/A</v>
      </c>
      <c r="BC494" s="155" t="e">
        <f t="shared" si="457"/>
        <v>#N/A</v>
      </c>
      <c r="BD494" s="153" t="e">
        <f t="shared" si="458"/>
        <v>#N/A</v>
      </c>
      <c r="BE494" s="154" t="e">
        <f t="shared" si="459"/>
        <v>#N/A</v>
      </c>
      <c r="BF494" s="164" t="e">
        <f t="shared" si="460"/>
        <v>#N/A</v>
      </c>
      <c r="BG494" s="165" t="e">
        <f t="shared" si="461"/>
        <v>#N/A</v>
      </c>
      <c r="BH494" s="154" t="e">
        <f t="shared" si="462"/>
        <v>#N/A</v>
      </c>
      <c r="BI494" s="154" t="e">
        <f t="shared" si="463"/>
        <v>#N/A</v>
      </c>
      <c r="BJ494" s="164" t="e">
        <f t="shared" si="464"/>
        <v>#N/A</v>
      </c>
      <c r="BK494" s="165" t="e">
        <f t="shared" si="465"/>
        <v>#N/A</v>
      </c>
      <c r="BL494" s="154" t="e">
        <f t="shared" si="466"/>
        <v>#N/A</v>
      </c>
      <c r="BM494" s="154" t="e">
        <f t="shared" si="467"/>
        <v>#N/A</v>
      </c>
      <c r="BN494" s="164" t="e">
        <f t="shared" si="468"/>
        <v>#N/A</v>
      </c>
      <c r="BO494" s="165" t="e">
        <f t="shared" si="469"/>
        <v>#N/A</v>
      </c>
      <c r="BP494" s="154" t="e">
        <f t="shared" si="470"/>
        <v>#N/A</v>
      </c>
      <c r="BQ494" s="155" t="e">
        <f t="shared" si="471"/>
        <v>#N/A</v>
      </c>
      <c r="BR494" s="153" t="e">
        <f t="shared" si="472"/>
        <v>#N/A</v>
      </c>
      <c r="BS494" s="154" t="e">
        <f t="shared" si="473"/>
        <v>#N/A</v>
      </c>
      <c r="BT494" s="164" t="e">
        <f t="shared" si="474"/>
        <v>#N/A</v>
      </c>
      <c r="BU494" s="165" t="e">
        <f t="shared" si="475"/>
        <v>#N/A</v>
      </c>
      <c r="BV494" s="154" t="e">
        <f t="shared" si="476"/>
        <v>#N/A</v>
      </c>
      <c r="BW494" s="154" t="e">
        <f t="shared" si="477"/>
        <v>#N/A</v>
      </c>
      <c r="BX494" s="164" t="e">
        <f t="shared" si="478"/>
        <v>#N/A</v>
      </c>
      <c r="BY494" s="165" t="e">
        <f t="shared" si="479"/>
        <v>#N/A</v>
      </c>
      <c r="BZ494" s="154" t="e">
        <f t="shared" si="480"/>
        <v>#N/A</v>
      </c>
      <c r="CA494" s="154" t="e">
        <f t="shared" si="481"/>
        <v>#N/A</v>
      </c>
      <c r="CB494" s="164" t="e">
        <f t="shared" si="482"/>
        <v>#N/A</v>
      </c>
      <c r="CC494" s="165" t="e">
        <f t="shared" si="483"/>
        <v>#N/A</v>
      </c>
      <c r="CD494" s="154" t="e">
        <f t="shared" si="484"/>
        <v>#N/A</v>
      </c>
      <c r="CE494" s="155" t="e">
        <f t="shared" si="485"/>
        <v>#N/A</v>
      </c>
    </row>
    <row r="495" spans="2:83" s="59" customFormat="1" hidden="1" x14ac:dyDescent="0.2">
      <c r="B495" s="59" t="e">
        <f t="shared" si="420"/>
        <v>#N/A</v>
      </c>
      <c r="C495" s="67" t="e">
        <f t="shared" si="418"/>
        <v>#N/A</v>
      </c>
      <c r="D495" s="67"/>
      <c r="E495" s="67" t="e">
        <f>IF(C495&lt;&gt;" ",$B$9, " ")</f>
        <v>#N/A</v>
      </c>
      <c r="F495" s="68" t="e">
        <f>IF(C495&lt;&gt;" ",((10.4394*(($C495^1.852)/(($B$59^1.852)*(VLOOKUP($B$17,'Hidden Data'!$A$4:$E$17,(IF($B$18="SCH 40",3,IF($B$18="SCH 80",4,5))))^4.8655))*$B$16))+IF($B$15&lt;2,0,(10.4394*((($C$19/100*$C495)^1.852)/(($B$59^1.852)*(VLOOKUP($B$20,'Hidden Data'!$A$4:$E$17,(IF($B$21="SCH 40",3,IF($B$21="SCH 80",4,5))))^4.8655))*$B$19)))+IF($B$15&lt;3,0,(10.4394*((($C$22/100*$C495)^1.852)/(($B$59^1.852)*(VLOOKUP($B$23,'Hidden Data'!$A$4:$E$17,(IF($B$24="SCH 40",3,IF($B$24="SCH 80",4,5))))^4.8655))*$B$22)))+K495+L495+M495+P495+Q495+R495+S495+T495)*(1+$B$42/100), " ")</f>
        <v>#N/A</v>
      </c>
      <c r="G495" s="68" t="e">
        <f t="shared" si="419"/>
        <v>#N/A</v>
      </c>
      <c r="H495" s="68"/>
      <c r="I495" s="68" t="e">
        <f t="shared" si="421"/>
        <v>#N/A</v>
      </c>
      <c r="J495" s="68" t="e">
        <f>IF(C495&lt;&gt;" ",IF($B$48="Spider Valve",($C495/448.83*(('Spider Valve Sizing'!$B$10^2*19.64*$B$60*SQRT($B$49))/'Spider Valve Sizing'!$B$25))^2/(2*$B$60^2*(PI()/4*('Spider Valve Sizing'!$B$10/12)^2)^2*32.2),0)," ")</f>
        <v>#N/A</v>
      </c>
      <c r="K495" s="68" t="e">
        <f>IF(C495&lt;&gt;" ",(IF($B$26="No",0,(10.4394*(((1/$B$27*$C495)^1.852)/(($B$59^1.852)*(VLOOKUP($B$29,'Hidden Data'!$A$4:$E$17,(IF($B$30="SCH 40",3,IF($B$30="SCH 80",4,5))))^4.8655))*($B$28/3)))))," ")</f>
        <v>#N/A</v>
      </c>
      <c r="L495" s="67" t="e">
        <f t="shared" si="422"/>
        <v>#N/A</v>
      </c>
      <c r="M495" s="67" t="e">
        <f t="shared" si="423"/>
        <v>#N/A</v>
      </c>
      <c r="N495" s="69">
        <f>IF($B$48="Low Pressure Pipe",(IF($C495&lt;&gt;" ",($B$50*$AC$564)," ")),IF($B$48="Spider Valve",(IF($C495&lt;&gt;" ",(($B$60*(PI()/4*'Spider Valve Sizing'!$B$10^2)/144*SQRT(2*32.2*$B$49))*448.83)/(('Spider Valve Sizing'!$B$10^2*19.64*$B$60*SQRT($B$49))/'Spider Valve Sizing'!$B$25)," ")),IF(AND(OR($B$48="Non-Pressurized",$B$48="force main")=TRUE,$C$49="yes"),$F$49,NA())))</f>
        <v>30</v>
      </c>
      <c r="O495" s="68" t="e">
        <f t="shared" si="424"/>
        <v>#N/A</v>
      </c>
      <c r="P495" s="68" t="e">
        <f>IF($C495&lt;&gt;" ",IF($A$34="",0,(10.4394*((($C495*$D$34/100)^1.852)/(($B$59^1.852)*(VLOOKUP($B$34,'Hidden Data'!$A$4:$E$17,(IF($B$18="SCH 40",3,IF($B$18="SCH 80",4,5))))^4.8655))*'Hidden Data'!$E$118)))," ")</f>
        <v>#N/A</v>
      </c>
      <c r="Q495" s="68" t="e">
        <f>IF($C495&lt;&gt;" ",IF($A$35="",0,(10.4394*((($C495*$D$35/100)^1.852)/(($B$59^1.852)*(VLOOKUP($B$35,'Hidden Data'!$A$4:$E$17,(IF($B$18="SCH 40",3,IF($B$18="SCH 80",4,5))))^4.8655))*'Hidden Data'!$E$119)))," ")</f>
        <v>#N/A</v>
      </c>
      <c r="R495" s="68" t="e">
        <f>IF($C495&lt;&gt;" ",IF($A$36="",0,(10.4394*((($C495*$D$36/100)^1.852)/(($B$59^1.852)*(VLOOKUP($B$36,'Hidden Data'!$A$4:$E$17,(IF($B$18="SCH 40",3,IF($B$18="SCH 80",4,5))))^4.8655))*'Hidden Data'!$E$120)))," ")</f>
        <v>#N/A</v>
      </c>
      <c r="S495" s="68" t="e">
        <f>IF($C495&lt;&gt;" ",IF($A$37="",0,(10.4394*((($C495*$D$37/100)^1.852)/(($B$59^1.852)*(VLOOKUP($B$37,'Hidden Data'!$A$4:$E$17,(IF($B$18="SCH 40",3,IF($B$18="SCH 80",4,5))))^4.8655))*'Hidden Data'!$E$121)))," ")</f>
        <v>#N/A</v>
      </c>
      <c r="T495" s="68" t="e">
        <f>IF($C495&lt;&gt;" ",IF($A$38="",0,(10.4394*((($C495*$D$38/100)^1.852)/(($B$59^1.852)*(VLOOKUP($B$38,'Hidden Data'!$A$4:$E$17,(IF($B$18="SCH 40",3,IF($B$18="SCH 80",4,5))))^4.8655))*'Hidden Data'!$E$122)))," ")</f>
        <v>#N/A</v>
      </c>
      <c r="U495" s="67" t="e">
        <f t="shared" si="425"/>
        <v>#N/A</v>
      </c>
      <c r="V495" s="175" t="e">
        <f t="shared" si="426"/>
        <v>#N/A</v>
      </c>
      <c r="W495" s="175" t="e">
        <f t="shared" si="427"/>
        <v>#N/A</v>
      </c>
      <c r="Z495" s="141" t="e">
        <f t="shared" si="428"/>
        <v>#N/A</v>
      </c>
      <c r="AA495" s="141" t="e">
        <f t="shared" si="429"/>
        <v>#N/A</v>
      </c>
      <c r="AB495" s="153" t="e">
        <f t="shared" si="430"/>
        <v>#N/A</v>
      </c>
      <c r="AC495" s="154" t="e">
        <f t="shared" si="431"/>
        <v>#N/A</v>
      </c>
      <c r="AD495" s="164" t="e">
        <f t="shared" si="432"/>
        <v>#N/A</v>
      </c>
      <c r="AE495" s="165" t="e">
        <f t="shared" si="433"/>
        <v>#N/A</v>
      </c>
      <c r="AF495" s="154" t="e">
        <f t="shared" si="434"/>
        <v>#N/A</v>
      </c>
      <c r="AG495" s="154" t="e">
        <f t="shared" si="435"/>
        <v>#N/A</v>
      </c>
      <c r="AH495" s="164" t="e">
        <f t="shared" si="436"/>
        <v>#N/A</v>
      </c>
      <c r="AI495" s="165" t="e">
        <f t="shared" si="437"/>
        <v>#N/A</v>
      </c>
      <c r="AJ495" s="154" t="e">
        <f t="shared" si="438"/>
        <v>#N/A</v>
      </c>
      <c r="AK495" s="154" t="e">
        <f t="shared" si="439"/>
        <v>#N/A</v>
      </c>
      <c r="AL495" s="164" t="e">
        <f t="shared" si="440"/>
        <v>#N/A</v>
      </c>
      <c r="AM495" s="165" t="e">
        <f t="shared" si="441"/>
        <v>#N/A</v>
      </c>
      <c r="AN495" s="154" t="e">
        <f t="shared" si="442"/>
        <v>#N/A</v>
      </c>
      <c r="AO495" s="155" t="e">
        <f t="shared" si="443"/>
        <v>#N/A</v>
      </c>
      <c r="AP495" s="153" t="e">
        <f t="shared" si="444"/>
        <v>#N/A</v>
      </c>
      <c r="AQ495" s="154" t="e">
        <f t="shared" si="445"/>
        <v>#N/A</v>
      </c>
      <c r="AR495" s="164" t="e">
        <f t="shared" si="446"/>
        <v>#N/A</v>
      </c>
      <c r="AS495" s="165" t="e">
        <f t="shared" si="447"/>
        <v>#N/A</v>
      </c>
      <c r="AT495" s="154" t="e">
        <f t="shared" si="448"/>
        <v>#N/A</v>
      </c>
      <c r="AU495" s="154" t="e">
        <f t="shared" si="449"/>
        <v>#N/A</v>
      </c>
      <c r="AV495" s="164" t="e">
        <f t="shared" si="450"/>
        <v>#N/A</v>
      </c>
      <c r="AW495" s="165" t="e">
        <f t="shared" si="451"/>
        <v>#N/A</v>
      </c>
      <c r="AX495" s="154" t="e">
        <f t="shared" si="452"/>
        <v>#N/A</v>
      </c>
      <c r="AY495" s="154" t="e">
        <f t="shared" si="453"/>
        <v>#N/A</v>
      </c>
      <c r="AZ495" s="164" t="e">
        <f t="shared" si="454"/>
        <v>#N/A</v>
      </c>
      <c r="BA495" s="165" t="e">
        <f t="shared" si="455"/>
        <v>#N/A</v>
      </c>
      <c r="BB495" s="154" t="e">
        <f t="shared" si="456"/>
        <v>#N/A</v>
      </c>
      <c r="BC495" s="155" t="e">
        <f t="shared" si="457"/>
        <v>#N/A</v>
      </c>
      <c r="BD495" s="153" t="e">
        <f t="shared" si="458"/>
        <v>#N/A</v>
      </c>
      <c r="BE495" s="154" t="e">
        <f t="shared" si="459"/>
        <v>#N/A</v>
      </c>
      <c r="BF495" s="164" t="e">
        <f t="shared" si="460"/>
        <v>#N/A</v>
      </c>
      <c r="BG495" s="165" t="e">
        <f t="shared" si="461"/>
        <v>#N/A</v>
      </c>
      <c r="BH495" s="154" t="e">
        <f t="shared" si="462"/>
        <v>#N/A</v>
      </c>
      <c r="BI495" s="154" t="e">
        <f t="shared" si="463"/>
        <v>#N/A</v>
      </c>
      <c r="BJ495" s="164" t="e">
        <f t="shared" si="464"/>
        <v>#N/A</v>
      </c>
      <c r="BK495" s="165" t="e">
        <f t="shared" si="465"/>
        <v>#N/A</v>
      </c>
      <c r="BL495" s="154" t="e">
        <f t="shared" si="466"/>
        <v>#N/A</v>
      </c>
      <c r="BM495" s="154" t="e">
        <f t="shared" si="467"/>
        <v>#N/A</v>
      </c>
      <c r="BN495" s="164" t="e">
        <f t="shared" si="468"/>
        <v>#N/A</v>
      </c>
      <c r="BO495" s="165" t="e">
        <f t="shared" si="469"/>
        <v>#N/A</v>
      </c>
      <c r="BP495" s="154" t="e">
        <f t="shared" si="470"/>
        <v>#N/A</v>
      </c>
      <c r="BQ495" s="155" t="e">
        <f t="shared" si="471"/>
        <v>#N/A</v>
      </c>
      <c r="BR495" s="153" t="e">
        <f t="shared" si="472"/>
        <v>#N/A</v>
      </c>
      <c r="BS495" s="154" t="e">
        <f t="shared" si="473"/>
        <v>#N/A</v>
      </c>
      <c r="BT495" s="164" t="e">
        <f t="shared" si="474"/>
        <v>#N/A</v>
      </c>
      <c r="BU495" s="165" t="e">
        <f t="shared" si="475"/>
        <v>#N/A</v>
      </c>
      <c r="BV495" s="154" t="e">
        <f t="shared" si="476"/>
        <v>#N/A</v>
      </c>
      <c r="BW495" s="154" t="e">
        <f t="shared" si="477"/>
        <v>#N/A</v>
      </c>
      <c r="BX495" s="164" t="e">
        <f t="shared" si="478"/>
        <v>#N/A</v>
      </c>
      <c r="BY495" s="165" t="e">
        <f t="shared" si="479"/>
        <v>#N/A</v>
      </c>
      <c r="BZ495" s="154" t="e">
        <f t="shared" si="480"/>
        <v>#N/A</v>
      </c>
      <c r="CA495" s="154" t="e">
        <f t="shared" si="481"/>
        <v>#N/A</v>
      </c>
      <c r="CB495" s="164" t="e">
        <f t="shared" si="482"/>
        <v>#N/A</v>
      </c>
      <c r="CC495" s="165" t="e">
        <f t="shared" si="483"/>
        <v>#N/A</v>
      </c>
      <c r="CD495" s="154" t="e">
        <f t="shared" si="484"/>
        <v>#N/A</v>
      </c>
      <c r="CE495" s="155" t="e">
        <f t="shared" si="485"/>
        <v>#N/A</v>
      </c>
    </row>
    <row r="496" spans="2:83" s="59" customFormat="1" hidden="1" x14ac:dyDescent="0.2">
      <c r="B496" s="59" t="e">
        <f t="shared" si="420"/>
        <v>#N/A</v>
      </c>
      <c r="C496" s="67" t="e">
        <f t="shared" si="418"/>
        <v>#N/A</v>
      </c>
      <c r="D496" s="67"/>
      <c r="E496" s="67" t="e">
        <f>IF(C496&lt;&gt;" ",$B$9, " ")</f>
        <v>#N/A</v>
      </c>
      <c r="F496" s="68" t="e">
        <f>IF(C496&lt;&gt;" ",((10.4394*(($C496^1.852)/(($B$59^1.852)*(VLOOKUP($B$17,'Hidden Data'!$A$4:$E$17,(IF($B$18="SCH 40",3,IF($B$18="SCH 80",4,5))))^4.8655))*$B$16))+IF($B$15&lt;2,0,(10.4394*((($C$19/100*$C496)^1.852)/(($B$59^1.852)*(VLOOKUP($B$20,'Hidden Data'!$A$4:$E$17,(IF($B$21="SCH 40",3,IF($B$21="SCH 80",4,5))))^4.8655))*$B$19)))+IF($B$15&lt;3,0,(10.4394*((($C$22/100*$C496)^1.852)/(($B$59^1.852)*(VLOOKUP($B$23,'Hidden Data'!$A$4:$E$17,(IF($B$24="SCH 40",3,IF($B$24="SCH 80",4,5))))^4.8655))*$B$22)))+K496+L496+M496+P496+Q496+R496+S496+T496)*(1+$B$42/100), " ")</f>
        <v>#N/A</v>
      </c>
      <c r="G496" s="68" t="e">
        <f t="shared" si="419"/>
        <v>#N/A</v>
      </c>
      <c r="H496" s="68"/>
      <c r="I496" s="68" t="e">
        <f t="shared" si="421"/>
        <v>#N/A</v>
      </c>
      <c r="J496" s="68" t="e">
        <f>IF(C496&lt;&gt;" ",IF($B$48="Spider Valve",($C496/448.83*(('Spider Valve Sizing'!$B$10^2*19.64*$B$60*SQRT($B$49))/'Spider Valve Sizing'!$B$25))^2/(2*$B$60^2*(PI()/4*('Spider Valve Sizing'!$B$10/12)^2)^2*32.2),0)," ")</f>
        <v>#N/A</v>
      </c>
      <c r="K496" s="68" t="e">
        <f>IF(C496&lt;&gt;" ",(IF($B$26="No",0,(10.4394*(((1/$B$27*$C496)^1.852)/(($B$59^1.852)*(VLOOKUP($B$29,'Hidden Data'!$A$4:$E$17,(IF($B$30="SCH 40",3,IF($B$30="SCH 80",4,5))))^4.8655))*($B$28/3)))))," ")</f>
        <v>#N/A</v>
      </c>
      <c r="L496" s="67" t="e">
        <f t="shared" si="422"/>
        <v>#N/A</v>
      </c>
      <c r="M496" s="67" t="e">
        <f t="shared" si="423"/>
        <v>#N/A</v>
      </c>
      <c r="N496" s="69">
        <f>IF($B$48="Low Pressure Pipe",(IF($C496&lt;&gt;" ",($B$50*$AC$564)," ")),IF($B$48="Spider Valve",(IF($C496&lt;&gt;" ",(($B$60*(PI()/4*'Spider Valve Sizing'!$B$10^2)/144*SQRT(2*32.2*$B$49))*448.83)/(('Spider Valve Sizing'!$B$10^2*19.64*$B$60*SQRT($B$49))/'Spider Valve Sizing'!$B$25)," ")),IF(AND(OR($B$48="Non-Pressurized",$B$48="force main")=TRUE,$C$49="yes"),$F$49,NA())))</f>
        <v>30</v>
      </c>
      <c r="O496" s="68" t="e">
        <f t="shared" si="424"/>
        <v>#N/A</v>
      </c>
      <c r="P496" s="68" t="e">
        <f>IF($C496&lt;&gt;" ",IF($A$34="",0,(10.4394*((($C496*$D$34/100)^1.852)/(($B$59^1.852)*(VLOOKUP($B$34,'Hidden Data'!$A$4:$E$17,(IF($B$18="SCH 40",3,IF($B$18="SCH 80",4,5))))^4.8655))*'Hidden Data'!$E$118)))," ")</f>
        <v>#N/A</v>
      </c>
      <c r="Q496" s="68" t="e">
        <f>IF($C496&lt;&gt;" ",IF($A$35="",0,(10.4394*((($C496*$D$35/100)^1.852)/(($B$59^1.852)*(VLOOKUP($B$35,'Hidden Data'!$A$4:$E$17,(IF($B$18="SCH 40",3,IF($B$18="SCH 80",4,5))))^4.8655))*'Hidden Data'!$E$119)))," ")</f>
        <v>#N/A</v>
      </c>
      <c r="R496" s="68" t="e">
        <f>IF($C496&lt;&gt;" ",IF($A$36="",0,(10.4394*((($C496*$D$36/100)^1.852)/(($B$59^1.852)*(VLOOKUP($B$36,'Hidden Data'!$A$4:$E$17,(IF($B$18="SCH 40",3,IF($B$18="SCH 80",4,5))))^4.8655))*'Hidden Data'!$E$120)))," ")</f>
        <v>#N/A</v>
      </c>
      <c r="S496" s="68" t="e">
        <f>IF($C496&lt;&gt;" ",IF($A$37="",0,(10.4394*((($C496*$D$37/100)^1.852)/(($B$59^1.852)*(VLOOKUP($B$37,'Hidden Data'!$A$4:$E$17,(IF($B$18="SCH 40",3,IF($B$18="SCH 80",4,5))))^4.8655))*'Hidden Data'!$E$121)))," ")</f>
        <v>#N/A</v>
      </c>
      <c r="T496" s="68" t="e">
        <f>IF($C496&lt;&gt;" ",IF($A$38="",0,(10.4394*((($C496*$D$38/100)^1.852)/(($B$59^1.852)*(VLOOKUP($B$38,'Hidden Data'!$A$4:$E$17,(IF($B$18="SCH 40",3,IF($B$18="SCH 80",4,5))))^4.8655))*'Hidden Data'!$E$122)))," ")</f>
        <v>#N/A</v>
      </c>
      <c r="U496" s="67" t="e">
        <f t="shared" si="425"/>
        <v>#N/A</v>
      </c>
      <c r="V496" s="175" t="e">
        <f t="shared" si="426"/>
        <v>#N/A</v>
      </c>
      <c r="W496" s="175" t="e">
        <f t="shared" si="427"/>
        <v>#N/A</v>
      </c>
      <c r="Z496" s="141" t="e">
        <f t="shared" si="428"/>
        <v>#N/A</v>
      </c>
      <c r="AA496" s="141" t="e">
        <f t="shared" si="429"/>
        <v>#N/A</v>
      </c>
      <c r="AB496" s="153" t="e">
        <f t="shared" si="430"/>
        <v>#N/A</v>
      </c>
      <c r="AC496" s="154" t="e">
        <f t="shared" si="431"/>
        <v>#N/A</v>
      </c>
      <c r="AD496" s="164" t="e">
        <f t="shared" si="432"/>
        <v>#N/A</v>
      </c>
      <c r="AE496" s="165" t="e">
        <f t="shared" si="433"/>
        <v>#N/A</v>
      </c>
      <c r="AF496" s="154" t="e">
        <f t="shared" si="434"/>
        <v>#N/A</v>
      </c>
      <c r="AG496" s="154" t="e">
        <f t="shared" si="435"/>
        <v>#N/A</v>
      </c>
      <c r="AH496" s="164" t="e">
        <f t="shared" si="436"/>
        <v>#N/A</v>
      </c>
      <c r="AI496" s="165" t="e">
        <f t="shared" si="437"/>
        <v>#N/A</v>
      </c>
      <c r="AJ496" s="154" t="e">
        <f t="shared" si="438"/>
        <v>#N/A</v>
      </c>
      <c r="AK496" s="154" t="e">
        <f t="shared" si="439"/>
        <v>#N/A</v>
      </c>
      <c r="AL496" s="164" t="e">
        <f t="shared" si="440"/>
        <v>#N/A</v>
      </c>
      <c r="AM496" s="165" t="e">
        <f t="shared" si="441"/>
        <v>#N/A</v>
      </c>
      <c r="AN496" s="154" t="e">
        <f t="shared" si="442"/>
        <v>#N/A</v>
      </c>
      <c r="AO496" s="155" t="e">
        <f t="shared" si="443"/>
        <v>#N/A</v>
      </c>
      <c r="AP496" s="153" t="e">
        <f t="shared" si="444"/>
        <v>#N/A</v>
      </c>
      <c r="AQ496" s="154" t="e">
        <f t="shared" si="445"/>
        <v>#N/A</v>
      </c>
      <c r="AR496" s="164" t="e">
        <f t="shared" si="446"/>
        <v>#N/A</v>
      </c>
      <c r="AS496" s="165" t="e">
        <f t="shared" si="447"/>
        <v>#N/A</v>
      </c>
      <c r="AT496" s="154" t="e">
        <f t="shared" si="448"/>
        <v>#N/A</v>
      </c>
      <c r="AU496" s="154" t="e">
        <f t="shared" si="449"/>
        <v>#N/A</v>
      </c>
      <c r="AV496" s="164" t="e">
        <f t="shared" si="450"/>
        <v>#N/A</v>
      </c>
      <c r="AW496" s="165" t="e">
        <f t="shared" si="451"/>
        <v>#N/A</v>
      </c>
      <c r="AX496" s="154" t="e">
        <f t="shared" si="452"/>
        <v>#N/A</v>
      </c>
      <c r="AY496" s="154" t="e">
        <f t="shared" si="453"/>
        <v>#N/A</v>
      </c>
      <c r="AZ496" s="164" t="e">
        <f t="shared" si="454"/>
        <v>#N/A</v>
      </c>
      <c r="BA496" s="165" t="e">
        <f t="shared" si="455"/>
        <v>#N/A</v>
      </c>
      <c r="BB496" s="154" t="e">
        <f t="shared" si="456"/>
        <v>#N/A</v>
      </c>
      <c r="BC496" s="155" t="e">
        <f t="shared" si="457"/>
        <v>#N/A</v>
      </c>
      <c r="BD496" s="153" t="e">
        <f t="shared" si="458"/>
        <v>#N/A</v>
      </c>
      <c r="BE496" s="154" t="e">
        <f t="shared" si="459"/>
        <v>#N/A</v>
      </c>
      <c r="BF496" s="164" t="e">
        <f t="shared" si="460"/>
        <v>#N/A</v>
      </c>
      <c r="BG496" s="165" t="e">
        <f t="shared" si="461"/>
        <v>#N/A</v>
      </c>
      <c r="BH496" s="154" t="e">
        <f t="shared" si="462"/>
        <v>#N/A</v>
      </c>
      <c r="BI496" s="154" t="e">
        <f t="shared" si="463"/>
        <v>#N/A</v>
      </c>
      <c r="BJ496" s="164" t="e">
        <f t="shared" si="464"/>
        <v>#N/A</v>
      </c>
      <c r="BK496" s="165" t="e">
        <f t="shared" si="465"/>
        <v>#N/A</v>
      </c>
      <c r="BL496" s="154" t="e">
        <f t="shared" si="466"/>
        <v>#N/A</v>
      </c>
      <c r="BM496" s="154" t="e">
        <f t="shared" si="467"/>
        <v>#N/A</v>
      </c>
      <c r="BN496" s="164" t="e">
        <f t="shared" si="468"/>
        <v>#N/A</v>
      </c>
      <c r="BO496" s="165" t="e">
        <f t="shared" si="469"/>
        <v>#N/A</v>
      </c>
      <c r="BP496" s="154" t="e">
        <f t="shared" si="470"/>
        <v>#N/A</v>
      </c>
      <c r="BQ496" s="155" t="e">
        <f t="shared" si="471"/>
        <v>#N/A</v>
      </c>
      <c r="BR496" s="153" t="e">
        <f t="shared" si="472"/>
        <v>#N/A</v>
      </c>
      <c r="BS496" s="154" t="e">
        <f t="shared" si="473"/>
        <v>#N/A</v>
      </c>
      <c r="BT496" s="164" t="e">
        <f t="shared" si="474"/>
        <v>#N/A</v>
      </c>
      <c r="BU496" s="165" t="e">
        <f t="shared" si="475"/>
        <v>#N/A</v>
      </c>
      <c r="BV496" s="154" t="e">
        <f t="shared" si="476"/>
        <v>#N/A</v>
      </c>
      <c r="BW496" s="154" t="e">
        <f t="shared" si="477"/>
        <v>#N/A</v>
      </c>
      <c r="BX496" s="164" t="e">
        <f t="shared" si="478"/>
        <v>#N/A</v>
      </c>
      <c r="BY496" s="165" t="e">
        <f t="shared" si="479"/>
        <v>#N/A</v>
      </c>
      <c r="BZ496" s="154" t="e">
        <f t="shared" si="480"/>
        <v>#N/A</v>
      </c>
      <c r="CA496" s="154" t="e">
        <f t="shared" si="481"/>
        <v>#N/A</v>
      </c>
      <c r="CB496" s="164" t="e">
        <f t="shared" si="482"/>
        <v>#N/A</v>
      </c>
      <c r="CC496" s="165" t="e">
        <f t="shared" si="483"/>
        <v>#N/A</v>
      </c>
      <c r="CD496" s="154" t="e">
        <f t="shared" si="484"/>
        <v>#N/A</v>
      </c>
      <c r="CE496" s="155" t="e">
        <f t="shared" si="485"/>
        <v>#N/A</v>
      </c>
    </row>
    <row r="497" spans="2:83" s="59" customFormat="1" hidden="1" x14ac:dyDescent="0.2">
      <c r="B497" s="59" t="e">
        <f t="shared" si="420"/>
        <v>#N/A</v>
      </c>
      <c r="C497" s="67" t="e">
        <f t="shared" si="418"/>
        <v>#N/A</v>
      </c>
      <c r="D497" s="67"/>
      <c r="E497" s="67" t="e">
        <f>IF(C497&lt;&gt;" ",$B$9, " ")</f>
        <v>#N/A</v>
      </c>
      <c r="F497" s="68" t="e">
        <f>IF(C497&lt;&gt;" ",((10.4394*(($C497^1.852)/(($B$59^1.852)*(VLOOKUP($B$17,'Hidden Data'!$A$4:$E$17,(IF($B$18="SCH 40",3,IF($B$18="SCH 80",4,5))))^4.8655))*$B$16))+IF($B$15&lt;2,0,(10.4394*((($C$19/100*$C497)^1.852)/(($B$59^1.852)*(VLOOKUP($B$20,'Hidden Data'!$A$4:$E$17,(IF($B$21="SCH 40",3,IF($B$21="SCH 80",4,5))))^4.8655))*$B$19)))+IF($B$15&lt;3,0,(10.4394*((($C$22/100*$C497)^1.852)/(($B$59^1.852)*(VLOOKUP($B$23,'Hidden Data'!$A$4:$E$17,(IF($B$24="SCH 40",3,IF($B$24="SCH 80",4,5))))^4.8655))*$B$22)))+K497+L497+M497+P497+Q497+R497+S497+T497)*(1+$B$42/100), " ")</f>
        <v>#N/A</v>
      </c>
      <c r="G497" s="68" t="e">
        <f t="shared" si="419"/>
        <v>#N/A</v>
      </c>
      <c r="H497" s="68"/>
      <c r="I497" s="68" t="e">
        <f t="shared" si="421"/>
        <v>#N/A</v>
      </c>
      <c r="J497" s="68" t="e">
        <f>IF(C497&lt;&gt;" ",IF($B$48="Spider Valve",($C497/448.83*(('Spider Valve Sizing'!$B$10^2*19.64*$B$60*SQRT($B$49))/'Spider Valve Sizing'!$B$25))^2/(2*$B$60^2*(PI()/4*('Spider Valve Sizing'!$B$10/12)^2)^2*32.2),0)," ")</f>
        <v>#N/A</v>
      </c>
      <c r="K497" s="68" t="e">
        <f>IF(C497&lt;&gt;" ",(IF($B$26="No",0,(10.4394*(((1/$B$27*$C497)^1.852)/(($B$59^1.852)*(VLOOKUP($B$29,'Hidden Data'!$A$4:$E$17,(IF($B$30="SCH 40",3,IF($B$30="SCH 80",4,5))))^4.8655))*($B$28/3)))))," ")</f>
        <v>#N/A</v>
      </c>
      <c r="L497" s="67" t="e">
        <f t="shared" si="422"/>
        <v>#N/A</v>
      </c>
      <c r="M497" s="67" t="e">
        <f t="shared" si="423"/>
        <v>#N/A</v>
      </c>
      <c r="N497" s="69">
        <f>IF($B$48="Low Pressure Pipe",(IF($C497&lt;&gt;" ",($B$50*$AC$564)," ")),IF($B$48="Spider Valve",(IF($C497&lt;&gt;" ",(($B$60*(PI()/4*'Spider Valve Sizing'!$B$10^2)/144*SQRT(2*32.2*$B$49))*448.83)/(('Spider Valve Sizing'!$B$10^2*19.64*$B$60*SQRT($B$49))/'Spider Valve Sizing'!$B$25)," ")),IF(AND(OR($B$48="Non-Pressurized",$B$48="force main")=TRUE,$C$49="yes"),$F$49,NA())))</f>
        <v>30</v>
      </c>
      <c r="O497" s="68" t="e">
        <f t="shared" si="424"/>
        <v>#N/A</v>
      </c>
      <c r="P497" s="68" t="e">
        <f>IF($C497&lt;&gt;" ",IF($A$34="",0,(10.4394*((($C497*$D$34/100)^1.852)/(($B$59^1.852)*(VLOOKUP($B$34,'Hidden Data'!$A$4:$E$17,(IF($B$18="SCH 40",3,IF($B$18="SCH 80",4,5))))^4.8655))*'Hidden Data'!$E$118)))," ")</f>
        <v>#N/A</v>
      </c>
      <c r="Q497" s="68" t="e">
        <f>IF($C497&lt;&gt;" ",IF($A$35="",0,(10.4394*((($C497*$D$35/100)^1.852)/(($B$59^1.852)*(VLOOKUP($B$35,'Hidden Data'!$A$4:$E$17,(IF($B$18="SCH 40",3,IF($B$18="SCH 80",4,5))))^4.8655))*'Hidden Data'!$E$119)))," ")</f>
        <v>#N/A</v>
      </c>
      <c r="R497" s="68" t="e">
        <f>IF($C497&lt;&gt;" ",IF($A$36="",0,(10.4394*((($C497*$D$36/100)^1.852)/(($B$59^1.852)*(VLOOKUP($B$36,'Hidden Data'!$A$4:$E$17,(IF($B$18="SCH 40",3,IF($B$18="SCH 80",4,5))))^4.8655))*'Hidden Data'!$E$120)))," ")</f>
        <v>#N/A</v>
      </c>
      <c r="S497" s="68" t="e">
        <f>IF($C497&lt;&gt;" ",IF($A$37="",0,(10.4394*((($C497*$D$37/100)^1.852)/(($B$59^1.852)*(VLOOKUP($B$37,'Hidden Data'!$A$4:$E$17,(IF($B$18="SCH 40",3,IF($B$18="SCH 80",4,5))))^4.8655))*'Hidden Data'!$E$121)))," ")</f>
        <v>#N/A</v>
      </c>
      <c r="T497" s="68" t="e">
        <f>IF($C497&lt;&gt;" ",IF($A$38="",0,(10.4394*((($C497*$D$38/100)^1.852)/(($B$59^1.852)*(VLOOKUP($B$38,'Hidden Data'!$A$4:$E$17,(IF($B$18="SCH 40",3,IF($B$18="SCH 80",4,5))))^4.8655))*'Hidden Data'!$E$122)))," ")</f>
        <v>#N/A</v>
      </c>
      <c r="U497" s="67" t="e">
        <f t="shared" si="425"/>
        <v>#N/A</v>
      </c>
      <c r="V497" s="175" t="e">
        <f t="shared" si="426"/>
        <v>#N/A</v>
      </c>
      <c r="W497" s="175" t="e">
        <f t="shared" si="427"/>
        <v>#N/A</v>
      </c>
      <c r="Z497" s="141" t="e">
        <f t="shared" si="428"/>
        <v>#N/A</v>
      </c>
      <c r="AA497" s="141" t="e">
        <f t="shared" si="429"/>
        <v>#N/A</v>
      </c>
      <c r="AB497" s="153" t="e">
        <f t="shared" si="430"/>
        <v>#N/A</v>
      </c>
      <c r="AC497" s="154" t="e">
        <f t="shared" si="431"/>
        <v>#N/A</v>
      </c>
      <c r="AD497" s="164" t="e">
        <f t="shared" si="432"/>
        <v>#N/A</v>
      </c>
      <c r="AE497" s="165" t="e">
        <f t="shared" si="433"/>
        <v>#N/A</v>
      </c>
      <c r="AF497" s="154" t="e">
        <f t="shared" si="434"/>
        <v>#N/A</v>
      </c>
      <c r="AG497" s="154" t="e">
        <f t="shared" si="435"/>
        <v>#N/A</v>
      </c>
      <c r="AH497" s="164" t="e">
        <f t="shared" si="436"/>
        <v>#N/A</v>
      </c>
      <c r="AI497" s="165" t="e">
        <f t="shared" si="437"/>
        <v>#N/A</v>
      </c>
      <c r="AJ497" s="154" t="e">
        <f t="shared" si="438"/>
        <v>#N/A</v>
      </c>
      <c r="AK497" s="154" t="e">
        <f t="shared" si="439"/>
        <v>#N/A</v>
      </c>
      <c r="AL497" s="164" t="e">
        <f t="shared" si="440"/>
        <v>#N/A</v>
      </c>
      <c r="AM497" s="165" t="e">
        <f t="shared" si="441"/>
        <v>#N/A</v>
      </c>
      <c r="AN497" s="154" t="e">
        <f t="shared" si="442"/>
        <v>#N/A</v>
      </c>
      <c r="AO497" s="155" t="e">
        <f t="shared" si="443"/>
        <v>#N/A</v>
      </c>
      <c r="AP497" s="153" t="e">
        <f t="shared" si="444"/>
        <v>#N/A</v>
      </c>
      <c r="AQ497" s="154" t="e">
        <f t="shared" si="445"/>
        <v>#N/A</v>
      </c>
      <c r="AR497" s="164" t="e">
        <f t="shared" si="446"/>
        <v>#N/A</v>
      </c>
      <c r="AS497" s="165" t="e">
        <f t="shared" si="447"/>
        <v>#N/A</v>
      </c>
      <c r="AT497" s="154" t="e">
        <f t="shared" si="448"/>
        <v>#N/A</v>
      </c>
      <c r="AU497" s="154" t="e">
        <f t="shared" si="449"/>
        <v>#N/A</v>
      </c>
      <c r="AV497" s="164" t="e">
        <f t="shared" si="450"/>
        <v>#N/A</v>
      </c>
      <c r="AW497" s="165" t="e">
        <f t="shared" si="451"/>
        <v>#N/A</v>
      </c>
      <c r="AX497" s="154" t="e">
        <f t="shared" si="452"/>
        <v>#N/A</v>
      </c>
      <c r="AY497" s="154" t="e">
        <f t="shared" si="453"/>
        <v>#N/A</v>
      </c>
      <c r="AZ497" s="164" t="e">
        <f t="shared" si="454"/>
        <v>#N/A</v>
      </c>
      <c r="BA497" s="165" t="e">
        <f t="shared" si="455"/>
        <v>#N/A</v>
      </c>
      <c r="BB497" s="154" t="e">
        <f t="shared" si="456"/>
        <v>#N/A</v>
      </c>
      <c r="BC497" s="155" t="e">
        <f t="shared" si="457"/>
        <v>#N/A</v>
      </c>
      <c r="BD497" s="153" t="e">
        <f t="shared" si="458"/>
        <v>#N/A</v>
      </c>
      <c r="BE497" s="154" t="e">
        <f t="shared" si="459"/>
        <v>#N/A</v>
      </c>
      <c r="BF497" s="164" t="e">
        <f t="shared" si="460"/>
        <v>#N/A</v>
      </c>
      <c r="BG497" s="165" t="e">
        <f t="shared" si="461"/>
        <v>#N/A</v>
      </c>
      <c r="BH497" s="154" t="e">
        <f t="shared" si="462"/>
        <v>#N/A</v>
      </c>
      <c r="BI497" s="154" t="e">
        <f t="shared" si="463"/>
        <v>#N/A</v>
      </c>
      <c r="BJ497" s="164" t="e">
        <f t="shared" si="464"/>
        <v>#N/A</v>
      </c>
      <c r="BK497" s="165" t="e">
        <f t="shared" si="465"/>
        <v>#N/A</v>
      </c>
      <c r="BL497" s="154" t="e">
        <f t="shared" si="466"/>
        <v>#N/A</v>
      </c>
      <c r="BM497" s="154" t="e">
        <f t="shared" si="467"/>
        <v>#N/A</v>
      </c>
      <c r="BN497" s="164" t="e">
        <f t="shared" si="468"/>
        <v>#N/A</v>
      </c>
      <c r="BO497" s="165" t="e">
        <f t="shared" si="469"/>
        <v>#N/A</v>
      </c>
      <c r="BP497" s="154" t="e">
        <f t="shared" si="470"/>
        <v>#N/A</v>
      </c>
      <c r="BQ497" s="155" t="e">
        <f t="shared" si="471"/>
        <v>#N/A</v>
      </c>
      <c r="BR497" s="153" t="e">
        <f t="shared" si="472"/>
        <v>#N/A</v>
      </c>
      <c r="BS497" s="154" t="e">
        <f t="shared" si="473"/>
        <v>#N/A</v>
      </c>
      <c r="BT497" s="164" t="e">
        <f t="shared" si="474"/>
        <v>#N/A</v>
      </c>
      <c r="BU497" s="165" t="e">
        <f t="shared" si="475"/>
        <v>#N/A</v>
      </c>
      <c r="BV497" s="154" t="e">
        <f t="shared" si="476"/>
        <v>#N/A</v>
      </c>
      <c r="BW497" s="154" t="e">
        <f t="shared" si="477"/>
        <v>#N/A</v>
      </c>
      <c r="BX497" s="164" t="e">
        <f t="shared" si="478"/>
        <v>#N/A</v>
      </c>
      <c r="BY497" s="165" t="e">
        <f t="shared" si="479"/>
        <v>#N/A</v>
      </c>
      <c r="BZ497" s="154" t="e">
        <f t="shared" si="480"/>
        <v>#N/A</v>
      </c>
      <c r="CA497" s="154" t="e">
        <f t="shared" si="481"/>
        <v>#N/A</v>
      </c>
      <c r="CB497" s="164" t="e">
        <f t="shared" si="482"/>
        <v>#N/A</v>
      </c>
      <c r="CC497" s="165" t="e">
        <f t="shared" si="483"/>
        <v>#N/A</v>
      </c>
      <c r="CD497" s="154" t="e">
        <f t="shared" si="484"/>
        <v>#N/A</v>
      </c>
      <c r="CE497" s="155" t="e">
        <f t="shared" si="485"/>
        <v>#N/A</v>
      </c>
    </row>
    <row r="498" spans="2:83" s="59" customFormat="1" hidden="1" x14ac:dyDescent="0.2">
      <c r="B498" s="59" t="e">
        <f t="shared" si="420"/>
        <v>#N/A</v>
      </c>
      <c r="C498" s="67" t="e">
        <f t="shared" si="418"/>
        <v>#N/A</v>
      </c>
      <c r="D498" s="67"/>
      <c r="E498" s="67" t="e">
        <f>IF(C498&lt;&gt;" ",$B$9, " ")</f>
        <v>#N/A</v>
      </c>
      <c r="F498" s="68" t="e">
        <f>IF(C498&lt;&gt;" ",((10.4394*(($C498^1.852)/(($B$59^1.852)*(VLOOKUP($B$17,'Hidden Data'!$A$4:$E$17,(IF($B$18="SCH 40",3,IF($B$18="SCH 80",4,5))))^4.8655))*$B$16))+IF($B$15&lt;2,0,(10.4394*((($C$19/100*$C498)^1.852)/(($B$59^1.852)*(VLOOKUP($B$20,'Hidden Data'!$A$4:$E$17,(IF($B$21="SCH 40",3,IF($B$21="SCH 80",4,5))))^4.8655))*$B$19)))+IF($B$15&lt;3,0,(10.4394*((($C$22/100*$C498)^1.852)/(($B$59^1.852)*(VLOOKUP($B$23,'Hidden Data'!$A$4:$E$17,(IF($B$24="SCH 40",3,IF($B$24="SCH 80",4,5))))^4.8655))*$B$22)))+K498+L498+M498+P498+Q498+R498+S498+T498)*(1+$B$42/100), " ")</f>
        <v>#N/A</v>
      </c>
      <c r="G498" s="68" t="e">
        <f t="shared" si="419"/>
        <v>#N/A</v>
      </c>
      <c r="H498" s="68"/>
      <c r="I498" s="68" t="e">
        <f t="shared" si="421"/>
        <v>#N/A</v>
      </c>
      <c r="J498" s="68" t="e">
        <f>IF(C498&lt;&gt;" ",IF($B$48="Spider Valve",($C498/448.83*(('Spider Valve Sizing'!$B$10^2*19.64*$B$60*SQRT($B$49))/'Spider Valve Sizing'!$B$25))^2/(2*$B$60^2*(PI()/4*('Spider Valve Sizing'!$B$10/12)^2)^2*32.2),0)," ")</f>
        <v>#N/A</v>
      </c>
      <c r="K498" s="68" t="e">
        <f>IF(C498&lt;&gt;" ",(IF($B$26="No",0,(10.4394*(((1/$B$27*$C498)^1.852)/(($B$59^1.852)*(VLOOKUP($B$29,'Hidden Data'!$A$4:$E$17,(IF($B$30="SCH 40",3,IF($B$30="SCH 80",4,5))))^4.8655))*($B$28/3)))))," ")</f>
        <v>#N/A</v>
      </c>
      <c r="L498" s="67" t="e">
        <f t="shared" si="422"/>
        <v>#N/A</v>
      </c>
      <c r="M498" s="67" t="e">
        <f t="shared" si="423"/>
        <v>#N/A</v>
      </c>
      <c r="N498" s="69">
        <f>IF($B$48="Low Pressure Pipe",(IF($C498&lt;&gt;" ",($B$50*$AC$564)," ")),IF($B$48="Spider Valve",(IF($C498&lt;&gt;" ",(($B$60*(PI()/4*'Spider Valve Sizing'!$B$10^2)/144*SQRT(2*32.2*$B$49))*448.83)/(('Spider Valve Sizing'!$B$10^2*19.64*$B$60*SQRT($B$49))/'Spider Valve Sizing'!$B$25)," ")),IF(AND(OR($B$48="Non-Pressurized",$B$48="force main")=TRUE,$C$49="yes"),$F$49,NA())))</f>
        <v>30</v>
      </c>
      <c r="O498" s="68" t="e">
        <f t="shared" si="424"/>
        <v>#N/A</v>
      </c>
      <c r="P498" s="68" t="e">
        <f>IF($C498&lt;&gt;" ",IF($A$34="",0,(10.4394*((($C498*$D$34/100)^1.852)/(($B$59^1.852)*(VLOOKUP($B$34,'Hidden Data'!$A$4:$E$17,(IF($B$18="SCH 40",3,IF($B$18="SCH 80",4,5))))^4.8655))*'Hidden Data'!$E$118)))," ")</f>
        <v>#N/A</v>
      </c>
      <c r="Q498" s="68" t="e">
        <f>IF($C498&lt;&gt;" ",IF($A$35="",0,(10.4394*((($C498*$D$35/100)^1.852)/(($B$59^1.852)*(VLOOKUP($B$35,'Hidden Data'!$A$4:$E$17,(IF($B$18="SCH 40",3,IF($B$18="SCH 80",4,5))))^4.8655))*'Hidden Data'!$E$119)))," ")</f>
        <v>#N/A</v>
      </c>
      <c r="R498" s="68" t="e">
        <f>IF($C498&lt;&gt;" ",IF($A$36="",0,(10.4394*((($C498*$D$36/100)^1.852)/(($B$59^1.852)*(VLOOKUP($B$36,'Hidden Data'!$A$4:$E$17,(IF($B$18="SCH 40",3,IF($B$18="SCH 80",4,5))))^4.8655))*'Hidden Data'!$E$120)))," ")</f>
        <v>#N/A</v>
      </c>
      <c r="S498" s="68" t="e">
        <f>IF($C498&lt;&gt;" ",IF($A$37="",0,(10.4394*((($C498*$D$37/100)^1.852)/(($B$59^1.852)*(VLOOKUP($B$37,'Hidden Data'!$A$4:$E$17,(IF($B$18="SCH 40",3,IF($B$18="SCH 80",4,5))))^4.8655))*'Hidden Data'!$E$121)))," ")</f>
        <v>#N/A</v>
      </c>
      <c r="T498" s="68" t="e">
        <f>IF($C498&lt;&gt;" ",IF($A$38="",0,(10.4394*((($C498*$D$38/100)^1.852)/(($B$59^1.852)*(VLOOKUP($B$38,'Hidden Data'!$A$4:$E$17,(IF($B$18="SCH 40",3,IF($B$18="SCH 80",4,5))))^4.8655))*'Hidden Data'!$E$122)))," ")</f>
        <v>#N/A</v>
      </c>
      <c r="U498" s="67" t="e">
        <f t="shared" si="425"/>
        <v>#N/A</v>
      </c>
      <c r="V498" s="175" t="e">
        <f t="shared" si="426"/>
        <v>#N/A</v>
      </c>
      <c r="W498" s="175" t="e">
        <f t="shared" si="427"/>
        <v>#N/A</v>
      </c>
      <c r="Z498" s="141" t="e">
        <f t="shared" si="428"/>
        <v>#N/A</v>
      </c>
      <c r="AA498" s="141" t="e">
        <f t="shared" si="429"/>
        <v>#N/A</v>
      </c>
      <c r="AB498" s="153" t="e">
        <f t="shared" si="430"/>
        <v>#N/A</v>
      </c>
      <c r="AC498" s="154" t="e">
        <f t="shared" si="431"/>
        <v>#N/A</v>
      </c>
      <c r="AD498" s="164" t="e">
        <f t="shared" si="432"/>
        <v>#N/A</v>
      </c>
      <c r="AE498" s="165" t="e">
        <f t="shared" si="433"/>
        <v>#N/A</v>
      </c>
      <c r="AF498" s="154" t="e">
        <f t="shared" si="434"/>
        <v>#N/A</v>
      </c>
      <c r="AG498" s="154" t="e">
        <f t="shared" si="435"/>
        <v>#N/A</v>
      </c>
      <c r="AH498" s="164" t="e">
        <f t="shared" si="436"/>
        <v>#N/A</v>
      </c>
      <c r="AI498" s="165" t="e">
        <f t="shared" si="437"/>
        <v>#N/A</v>
      </c>
      <c r="AJ498" s="154" t="e">
        <f t="shared" si="438"/>
        <v>#N/A</v>
      </c>
      <c r="AK498" s="154" t="e">
        <f t="shared" si="439"/>
        <v>#N/A</v>
      </c>
      <c r="AL498" s="164" t="e">
        <f t="shared" si="440"/>
        <v>#N/A</v>
      </c>
      <c r="AM498" s="165" t="e">
        <f t="shared" si="441"/>
        <v>#N/A</v>
      </c>
      <c r="AN498" s="154" t="e">
        <f t="shared" si="442"/>
        <v>#N/A</v>
      </c>
      <c r="AO498" s="155" t="e">
        <f t="shared" si="443"/>
        <v>#N/A</v>
      </c>
      <c r="AP498" s="153" t="e">
        <f t="shared" si="444"/>
        <v>#N/A</v>
      </c>
      <c r="AQ498" s="154" t="e">
        <f t="shared" si="445"/>
        <v>#N/A</v>
      </c>
      <c r="AR498" s="164" t="e">
        <f t="shared" si="446"/>
        <v>#N/A</v>
      </c>
      <c r="AS498" s="165" t="e">
        <f t="shared" si="447"/>
        <v>#N/A</v>
      </c>
      <c r="AT498" s="154" t="e">
        <f t="shared" si="448"/>
        <v>#N/A</v>
      </c>
      <c r="AU498" s="154" t="e">
        <f t="shared" si="449"/>
        <v>#N/A</v>
      </c>
      <c r="AV498" s="164" t="e">
        <f t="shared" si="450"/>
        <v>#N/A</v>
      </c>
      <c r="AW498" s="165" t="e">
        <f t="shared" si="451"/>
        <v>#N/A</v>
      </c>
      <c r="AX498" s="154" t="e">
        <f t="shared" si="452"/>
        <v>#N/A</v>
      </c>
      <c r="AY498" s="154" t="e">
        <f t="shared" si="453"/>
        <v>#N/A</v>
      </c>
      <c r="AZ498" s="164" t="e">
        <f t="shared" si="454"/>
        <v>#N/A</v>
      </c>
      <c r="BA498" s="165" t="e">
        <f t="shared" si="455"/>
        <v>#N/A</v>
      </c>
      <c r="BB498" s="154" t="e">
        <f t="shared" si="456"/>
        <v>#N/A</v>
      </c>
      <c r="BC498" s="155" t="e">
        <f t="shared" si="457"/>
        <v>#N/A</v>
      </c>
      <c r="BD498" s="153" t="e">
        <f t="shared" si="458"/>
        <v>#N/A</v>
      </c>
      <c r="BE498" s="154" t="e">
        <f t="shared" si="459"/>
        <v>#N/A</v>
      </c>
      <c r="BF498" s="164" t="e">
        <f t="shared" si="460"/>
        <v>#N/A</v>
      </c>
      <c r="BG498" s="165" t="e">
        <f t="shared" si="461"/>
        <v>#N/A</v>
      </c>
      <c r="BH498" s="154" t="e">
        <f t="shared" si="462"/>
        <v>#N/A</v>
      </c>
      <c r="BI498" s="154" t="e">
        <f t="shared" si="463"/>
        <v>#N/A</v>
      </c>
      <c r="BJ498" s="164" t="e">
        <f t="shared" si="464"/>
        <v>#N/A</v>
      </c>
      <c r="BK498" s="165" t="e">
        <f t="shared" si="465"/>
        <v>#N/A</v>
      </c>
      <c r="BL498" s="154" t="e">
        <f t="shared" si="466"/>
        <v>#N/A</v>
      </c>
      <c r="BM498" s="154" t="e">
        <f t="shared" si="467"/>
        <v>#N/A</v>
      </c>
      <c r="BN498" s="164" t="e">
        <f t="shared" si="468"/>
        <v>#N/A</v>
      </c>
      <c r="BO498" s="165" t="e">
        <f t="shared" si="469"/>
        <v>#N/A</v>
      </c>
      <c r="BP498" s="154" t="e">
        <f t="shared" si="470"/>
        <v>#N/A</v>
      </c>
      <c r="BQ498" s="155" t="e">
        <f t="shared" si="471"/>
        <v>#N/A</v>
      </c>
      <c r="BR498" s="153" t="e">
        <f t="shared" si="472"/>
        <v>#N/A</v>
      </c>
      <c r="BS498" s="154" t="e">
        <f t="shared" si="473"/>
        <v>#N/A</v>
      </c>
      <c r="BT498" s="164" t="e">
        <f t="shared" si="474"/>
        <v>#N/A</v>
      </c>
      <c r="BU498" s="165" t="e">
        <f t="shared" si="475"/>
        <v>#N/A</v>
      </c>
      <c r="BV498" s="154" t="e">
        <f t="shared" si="476"/>
        <v>#N/A</v>
      </c>
      <c r="BW498" s="154" t="e">
        <f t="shared" si="477"/>
        <v>#N/A</v>
      </c>
      <c r="BX498" s="164" t="e">
        <f t="shared" si="478"/>
        <v>#N/A</v>
      </c>
      <c r="BY498" s="165" t="e">
        <f t="shared" si="479"/>
        <v>#N/A</v>
      </c>
      <c r="BZ498" s="154" t="e">
        <f t="shared" si="480"/>
        <v>#N/A</v>
      </c>
      <c r="CA498" s="154" t="e">
        <f t="shared" si="481"/>
        <v>#N/A</v>
      </c>
      <c r="CB498" s="164" t="e">
        <f t="shared" si="482"/>
        <v>#N/A</v>
      </c>
      <c r="CC498" s="165" t="e">
        <f t="shared" si="483"/>
        <v>#N/A</v>
      </c>
      <c r="CD498" s="154" t="e">
        <f t="shared" si="484"/>
        <v>#N/A</v>
      </c>
      <c r="CE498" s="155" t="e">
        <f t="shared" si="485"/>
        <v>#N/A</v>
      </c>
    </row>
    <row r="499" spans="2:83" s="59" customFormat="1" hidden="1" x14ac:dyDescent="0.2">
      <c r="B499" s="59" t="e">
        <f t="shared" si="420"/>
        <v>#N/A</v>
      </c>
      <c r="C499" s="67" t="e">
        <f t="shared" si="418"/>
        <v>#N/A</v>
      </c>
      <c r="D499" s="67"/>
      <c r="E499" s="67" t="e">
        <f>IF(C499&lt;&gt;" ",$B$9, " ")</f>
        <v>#N/A</v>
      </c>
      <c r="F499" s="68" t="e">
        <f>IF(C499&lt;&gt;" ",((10.4394*(($C499^1.852)/(($B$59^1.852)*(VLOOKUP($B$17,'Hidden Data'!$A$4:$E$17,(IF($B$18="SCH 40",3,IF($B$18="SCH 80",4,5))))^4.8655))*$B$16))+IF($B$15&lt;2,0,(10.4394*((($C$19/100*$C499)^1.852)/(($B$59^1.852)*(VLOOKUP($B$20,'Hidden Data'!$A$4:$E$17,(IF($B$21="SCH 40",3,IF($B$21="SCH 80",4,5))))^4.8655))*$B$19)))+IF($B$15&lt;3,0,(10.4394*((($C$22/100*$C499)^1.852)/(($B$59^1.852)*(VLOOKUP($B$23,'Hidden Data'!$A$4:$E$17,(IF($B$24="SCH 40",3,IF($B$24="SCH 80",4,5))))^4.8655))*$B$22)))+K499+L499+M499+P499+Q499+R499+S499+T499)*(1+$B$42/100), " ")</f>
        <v>#N/A</v>
      </c>
      <c r="G499" s="68" t="e">
        <f t="shared" si="419"/>
        <v>#N/A</v>
      </c>
      <c r="H499" s="68"/>
      <c r="I499" s="68" t="e">
        <f t="shared" si="421"/>
        <v>#N/A</v>
      </c>
      <c r="J499" s="68" t="e">
        <f>IF(C499&lt;&gt;" ",IF($B$48="Spider Valve",($C499/448.83*(('Spider Valve Sizing'!$B$10^2*19.64*$B$60*SQRT($B$49))/'Spider Valve Sizing'!$B$25))^2/(2*$B$60^2*(PI()/4*('Spider Valve Sizing'!$B$10/12)^2)^2*32.2),0)," ")</f>
        <v>#N/A</v>
      </c>
      <c r="K499" s="68" t="e">
        <f>IF(C499&lt;&gt;" ",(IF($B$26="No",0,(10.4394*(((1/$B$27*$C499)^1.852)/(($B$59^1.852)*(VLOOKUP($B$29,'Hidden Data'!$A$4:$E$17,(IF($B$30="SCH 40",3,IF($B$30="SCH 80",4,5))))^4.8655))*($B$28/3)))))," ")</f>
        <v>#N/A</v>
      </c>
      <c r="L499" s="67" t="e">
        <f t="shared" si="422"/>
        <v>#N/A</v>
      </c>
      <c r="M499" s="67" t="e">
        <f t="shared" si="423"/>
        <v>#N/A</v>
      </c>
      <c r="N499" s="69">
        <f>IF($B$48="Low Pressure Pipe",(IF($C499&lt;&gt;" ",($B$50*$AC$564)," ")),IF($B$48="Spider Valve",(IF($C499&lt;&gt;" ",(($B$60*(PI()/4*'Spider Valve Sizing'!$B$10^2)/144*SQRT(2*32.2*$B$49))*448.83)/(('Spider Valve Sizing'!$B$10^2*19.64*$B$60*SQRT($B$49))/'Spider Valve Sizing'!$B$25)," ")),IF(AND(OR($B$48="Non-Pressurized",$B$48="force main")=TRUE,$C$49="yes"),$F$49,NA())))</f>
        <v>30</v>
      </c>
      <c r="O499" s="68" t="e">
        <f t="shared" si="424"/>
        <v>#N/A</v>
      </c>
      <c r="P499" s="68" t="e">
        <f>IF($C499&lt;&gt;" ",IF($A$34="",0,(10.4394*((($C499*$D$34/100)^1.852)/(($B$59^1.852)*(VLOOKUP($B$34,'Hidden Data'!$A$4:$E$17,(IF($B$18="SCH 40",3,IF($B$18="SCH 80",4,5))))^4.8655))*'Hidden Data'!$E$118)))," ")</f>
        <v>#N/A</v>
      </c>
      <c r="Q499" s="68" t="e">
        <f>IF($C499&lt;&gt;" ",IF($A$35="",0,(10.4394*((($C499*$D$35/100)^1.852)/(($B$59^1.852)*(VLOOKUP($B$35,'Hidden Data'!$A$4:$E$17,(IF($B$18="SCH 40",3,IF($B$18="SCH 80",4,5))))^4.8655))*'Hidden Data'!$E$119)))," ")</f>
        <v>#N/A</v>
      </c>
      <c r="R499" s="68" t="e">
        <f>IF($C499&lt;&gt;" ",IF($A$36="",0,(10.4394*((($C499*$D$36/100)^1.852)/(($B$59^1.852)*(VLOOKUP($B$36,'Hidden Data'!$A$4:$E$17,(IF($B$18="SCH 40",3,IF($B$18="SCH 80",4,5))))^4.8655))*'Hidden Data'!$E$120)))," ")</f>
        <v>#N/A</v>
      </c>
      <c r="S499" s="68" t="e">
        <f>IF($C499&lt;&gt;" ",IF($A$37="",0,(10.4394*((($C499*$D$37/100)^1.852)/(($B$59^1.852)*(VLOOKUP($B$37,'Hidden Data'!$A$4:$E$17,(IF($B$18="SCH 40",3,IF($B$18="SCH 80",4,5))))^4.8655))*'Hidden Data'!$E$121)))," ")</f>
        <v>#N/A</v>
      </c>
      <c r="T499" s="68" t="e">
        <f>IF($C499&lt;&gt;" ",IF($A$38="",0,(10.4394*((($C499*$D$38/100)^1.852)/(($B$59^1.852)*(VLOOKUP($B$38,'Hidden Data'!$A$4:$E$17,(IF($B$18="SCH 40",3,IF($B$18="SCH 80",4,5))))^4.8655))*'Hidden Data'!$E$122)))," ")</f>
        <v>#N/A</v>
      </c>
      <c r="U499" s="67" t="e">
        <f t="shared" si="425"/>
        <v>#N/A</v>
      </c>
      <c r="V499" s="175" t="e">
        <f t="shared" si="426"/>
        <v>#N/A</v>
      </c>
      <c r="W499" s="175" t="e">
        <f t="shared" si="427"/>
        <v>#N/A</v>
      </c>
      <c r="Z499" s="141" t="e">
        <f t="shared" si="428"/>
        <v>#N/A</v>
      </c>
      <c r="AA499" s="141" t="e">
        <f t="shared" si="429"/>
        <v>#N/A</v>
      </c>
      <c r="AB499" s="153" t="e">
        <f t="shared" si="430"/>
        <v>#N/A</v>
      </c>
      <c r="AC499" s="154" t="e">
        <f t="shared" si="431"/>
        <v>#N/A</v>
      </c>
      <c r="AD499" s="164" t="e">
        <f t="shared" si="432"/>
        <v>#N/A</v>
      </c>
      <c r="AE499" s="165" t="e">
        <f t="shared" si="433"/>
        <v>#N/A</v>
      </c>
      <c r="AF499" s="154" t="e">
        <f t="shared" si="434"/>
        <v>#N/A</v>
      </c>
      <c r="AG499" s="154" t="e">
        <f t="shared" si="435"/>
        <v>#N/A</v>
      </c>
      <c r="AH499" s="164" t="e">
        <f t="shared" si="436"/>
        <v>#N/A</v>
      </c>
      <c r="AI499" s="165" t="e">
        <f t="shared" si="437"/>
        <v>#N/A</v>
      </c>
      <c r="AJ499" s="154" t="e">
        <f t="shared" si="438"/>
        <v>#N/A</v>
      </c>
      <c r="AK499" s="154" t="e">
        <f t="shared" si="439"/>
        <v>#N/A</v>
      </c>
      <c r="AL499" s="164" t="e">
        <f t="shared" si="440"/>
        <v>#N/A</v>
      </c>
      <c r="AM499" s="165" t="e">
        <f t="shared" si="441"/>
        <v>#N/A</v>
      </c>
      <c r="AN499" s="154" t="e">
        <f t="shared" si="442"/>
        <v>#N/A</v>
      </c>
      <c r="AO499" s="155" t="e">
        <f t="shared" si="443"/>
        <v>#N/A</v>
      </c>
      <c r="AP499" s="153" t="e">
        <f t="shared" si="444"/>
        <v>#N/A</v>
      </c>
      <c r="AQ499" s="154" t="e">
        <f t="shared" si="445"/>
        <v>#N/A</v>
      </c>
      <c r="AR499" s="164" t="e">
        <f t="shared" si="446"/>
        <v>#N/A</v>
      </c>
      <c r="AS499" s="165" t="e">
        <f t="shared" si="447"/>
        <v>#N/A</v>
      </c>
      <c r="AT499" s="154" t="e">
        <f t="shared" si="448"/>
        <v>#N/A</v>
      </c>
      <c r="AU499" s="154" t="e">
        <f t="shared" si="449"/>
        <v>#N/A</v>
      </c>
      <c r="AV499" s="164" t="e">
        <f t="shared" si="450"/>
        <v>#N/A</v>
      </c>
      <c r="AW499" s="165" t="e">
        <f t="shared" si="451"/>
        <v>#N/A</v>
      </c>
      <c r="AX499" s="154" t="e">
        <f t="shared" si="452"/>
        <v>#N/A</v>
      </c>
      <c r="AY499" s="154" t="e">
        <f t="shared" si="453"/>
        <v>#N/A</v>
      </c>
      <c r="AZ499" s="164" t="e">
        <f t="shared" si="454"/>
        <v>#N/A</v>
      </c>
      <c r="BA499" s="165" t="e">
        <f t="shared" si="455"/>
        <v>#N/A</v>
      </c>
      <c r="BB499" s="154" t="e">
        <f t="shared" si="456"/>
        <v>#N/A</v>
      </c>
      <c r="BC499" s="155" t="e">
        <f t="shared" si="457"/>
        <v>#N/A</v>
      </c>
      <c r="BD499" s="153" t="e">
        <f t="shared" si="458"/>
        <v>#N/A</v>
      </c>
      <c r="BE499" s="154" t="e">
        <f t="shared" si="459"/>
        <v>#N/A</v>
      </c>
      <c r="BF499" s="164" t="e">
        <f t="shared" si="460"/>
        <v>#N/A</v>
      </c>
      <c r="BG499" s="165" t="e">
        <f t="shared" si="461"/>
        <v>#N/A</v>
      </c>
      <c r="BH499" s="154" t="e">
        <f t="shared" si="462"/>
        <v>#N/A</v>
      </c>
      <c r="BI499" s="154" t="e">
        <f t="shared" si="463"/>
        <v>#N/A</v>
      </c>
      <c r="BJ499" s="164" t="e">
        <f t="shared" si="464"/>
        <v>#N/A</v>
      </c>
      <c r="BK499" s="165" t="e">
        <f t="shared" si="465"/>
        <v>#N/A</v>
      </c>
      <c r="BL499" s="154" t="e">
        <f t="shared" si="466"/>
        <v>#N/A</v>
      </c>
      <c r="BM499" s="154" t="e">
        <f t="shared" si="467"/>
        <v>#N/A</v>
      </c>
      <c r="BN499" s="164" t="e">
        <f t="shared" si="468"/>
        <v>#N/A</v>
      </c>
      <c r="BO499" s="165" t="e">
        <f t="shared" si="469"/>
        <v>#N/A</v>
      </c>
      <c r="BP499" s="154" t="e">
        <f t="shared" si="470"/>
        <v>#N/A</v>
      </c>
      <c r="BQ499" s="155" t="e">
        <f t="shared" si="471"/>
        <v>#N/A</v>
      </c>
      <c r="BR499" s="153" t="e">
        <f t="shared" si="472"/>
        <v>#N/A</v>
      </c>
      <c r="BS499" s="154" t="e">
        <f t="shared" si="473"/>
        <v>#N/A</v>
      </c>
      <c r="BT499" s="164" t="e">
        <f t="shared" si="474"/>
        <v>#N/A</v>
      </c>
      <c r="BU499" s="165" t="e">
        <f t="shared" si="475"/>
        <v>#N/A</v>
      </c>
      <c r="BV499" s="154" t="e">
        <f t="shared" si="476"/>
        <v>#N/A</v>
      </c>
      <c r="BW499" s="154" t="e">
        <f t="shared" si="477"/>
        <v>#N/A</v>
      </c>
      <c r="BX499" s="164" t="e">
        <f t="shared" si="478"/>
        <v>#N/A</v>
      </c>
      <c r="BY499" s="165" t="e">
        <f t="shared" si="479"/>
        <v>#N/A</v>
      </c>
      <c r="BZ499" s="154" t="e">
        <f t="shared" si="480"/>
        <v>#N/A</v>
      </c>
      <c r="CA499" s="154" t="e">
        <f t="shared" si="481"/>
        <v>#N/A</v>
      </c>
      <c r="CB499" s="164" t="e">
        <f t="shared" si="482"/>
        <v>#N/A</v>
      </c>
      <c r="CC499" s="165" t="e">
        <f t="shared" si="483"/>
        <v>#N/A</v>
      </c>
      <c r="CD499" s="154" t="e">
        <f t="shared" si="484"/>
        <v>#N/A</v>
      </c>
      <c r="CE499" s="155" t="e">
        <f t="shared" si="485"/>
        <v>#N/A</v>
      </c>
    </row>
    <row r="500" spans="2:83" s="59" customFormat="1" hidden="1" x14ac:dyDescent="0.2">
      <c r="B500" s="59" t="e">
        <f t="shared" si="420"/>
        <v>#N/A</v>
      </c>
      <c r="C500" s="67" t="e">
        <f t="shared" si="418"/>
        <v>#N/A</v>
      </c>
      <c r="D500" s="67"/>
      <c r="E500" s="67" t="e">
        <f>IF(C500&lt;&gt;" ",$B$9, " ")</f>
        <v>#N/A</v>
      </c>
      <c r="F500" s="68" t="e">
        <f>IF(C500&lt;&gt;" ",((10.4394*(($C500^1.852)/(($B$59^1.852)*(VLOOKUP($B$17,'Hidden Data'!$A$4:$E$17,(IF($B$18="SCH 40",3,IF($B$18="SCH 80",4,5))))^4.8655))*$B$16))+IF($B$15&lt;2,0,(10.4394*((($C$19/100*$C500)^1.852)/(($B$59^1.852)*(VLOOKUP($B$20,'Hidden Data'!$A$4:$E$17,(IF($B$21="SCH 40",3,IF($B$21="SCH 80",4,5))))^4.8655))*$B$19)))+IF($B$15&lt;3,0,(10.4394*((($C$22/100*$C500)^1.852)/(($B$59^1.852)*(VLOOKUP($B$23,'Hidden Data'!$A$4:$E$17,(IF($B$24="SCH 40",3,IF($B$24="SCH 80",4,5))))^4.8655))*$B$22)))+K500+L500+M500+P500+Q500+R500+S500+T500)*(1+$B$42/100), " ")</f>
        <v>#N/A</v>
      </c>
      <c r="G500" s="68" t="e">
        <f t="shared" si="419"/>
        <v>#N/A</v>
      </c>
      <c r="H500" s="68"/>
      <c r="I500" s="68" t="e">
        <f t="shared" si="421"/>
        <v>#N/A</v>
      </c>
      <c r="J500" s="68" t="e">
        <f>IF(C500&lt;&gt;" ",IF($B$48="Spider Valve",($C500/448.83*(('Spider Valve Sizing'!$B$10^2*19.64*$B$60*SQRT($B$49))/'Spider Valve Sizing'!$B$25))^2/(2*$B$60^2*(PI()/4*('Spider Valve Sizing'!$B$10/12)^2)^2*32.2),0)," ")</f>
        <v>#N/A</v>
      </c>
      <c r="K500" s="68" t="e">
        <f>IF(C500&lt;&gt;" ",(IF($B$26="No",0,(10.4394*(((1/$B$27*$C500)^1.852)/(($B$59^1.852)*(VLOOKUP($B$29,'Hidden Data'!$A$4:$E$17,(IF($B$30="SCH 40",3,IF($B$30="SCH 80",4,5))))^4.8655))*($B$28/3)))))," ")</f>
        <v>#N/A</v>
      </c>
      <c r="L500" s="67" t="e">
        <f t="shared" si="422"/>
        <v>#N/A</v>
      </c>
      <c r="M500" s="67" t="e">
        <f t="shared" si="423"/>
        <v>#N/A</v>
      </c>
      <c r="N500" s="69">
        <f>IF($B$48="Low Pressure Pipe",(IF($C500&lt;&gt;" ",($B$50*$AC$564)," ")),IF($B$48="Spider Valve",(IF($C500&lt;&gt;" ",(($B$60*(PI()/4*'Spider Valve Sizing'!$B$10^2)/144*SQRT(2*32.2*$B$49))*448.83)/(('Spider Valve Sizing'!$B$10^2*19.64*$B$60*SQRT($B$49))/'Spider Valve Sizing'!$B$25)," ")),IF(AND(OR($B$48="Non-Pressurized",$B$48="force main")=TRUE,$C$49="yes"),$F$49,NA())))</f>
        <v>30</v>
      </c>
      <c r="O500" s="68" t="e">
        <f t="shared" si="424"/>
        <v>#N/A</v>
      </c>
      <c r="P500" s="68" t="e">
        <f>IF($C500&lt;&gt;" ",IF($A$34="",0,(10.4394*((($C500*$D$34/100)^1.852)/(($B$59^1.852)*(VLOOKUP($B$34,'Hidden Data'!$A$4:$E$17,(IF($B$18="SCH 40",3,IF($B$18="SCH 80",4,5))))^4.8655))*'Hidden Data'!$E$118)))," ")</f>
        <v>#N/A</v>
      </c>
      <c r="Q500" s="68" t="e">
        <f>IF($C500&lt;&gt;" ",IF($A$35="",0,(10.4394*((($C500*$D$35/100)^1.852)/(($B$59^1.852)*(VLOOKUP($B$35,'Hidden Data'!$A$4:$E$17,(IF($B$18="SCH 40",3,IF($B$18="SCH 80",4,5))))^4.8655))*'Hidden Data'!$E$119)))," ")</f>
        <v>#N/A</v>
      </c>
      <c r="R500" s="68" t="e">
        <f>IF($C500&lt;&gt;" ",IF($A$36="",0,(10.4394*((($C500*$D$36/100)^1.852)/(($B$59^1.852)*(VLOOKUP($B$36,'Hidden Data'!$A$4:$E$17,(IF($B$18="SCH 40",3,IF($B$18="SCH 80",4,5))))^4.8655))*'Hidden Data'!$E$120)))," ")</f>
        <v>#N/A</v>
      </c>
      <c r="S500" s="68" t="e">
        <f>IF($C500&lt;&gt;" ",IF($A$37="",0,(10.4394*((($C500*$D$37/100)^1.852)/(($B$59^1.852)*(VLOOKUP($B$37,'Hidden Data'!$A$4:$E$17,(IF($B$18="SCH 40",3,IF($B$18="SCH 80",4,5))))^4.8655))*'Hidden Data'!$E$121)))," ")</f>
        <v>#N/A</v>
      </c>
      <c r="T500" s="68" t="e">
        <f>IF($C500&lt;&gt;" ",IF($A$38="",0,(10.4394*((($C500*$D$38/100)^1.852)/(($B$59^1.852)*(VLOOKUP($B$38,'Hidden Data'!$A$4:$E$17,(IF($B$18="SCH 40",3,IF($B$18="SCH 80",4,5))))^4.8655))*'Hidden Data'!$E$122)))," ")</f>
        <v>#N/A</v>
      </c>
      <c r="U500" s="67" t="e">
        <f t="shared" si="425"/>
        <v>#N/A</v>
      </c>
      <c r="V500" s="175" t="e">
        <f t="shared" si="426"/>
        <v>#N/A</v>
      </c>
      <c r="W500" s="175" t="e">
        <f t="shared" si="427"/>
        <v>#N/A</v>
      </c>
      <c r="Z500" s="141" t="e">
        <f t="shared" si="428"/>
        <v>#N/A</v>
      </c>
      <c r="AA500" s="141" t="e">
        <f t="shared" si="429"/>
        <v>#N/A</v>
      </c>
      <c r="AB500" s="153" t="e">
        <f t="shared" si="430"/>
        <v>#N/A</v>
      </c>
      <c r="AC500" s="154" t="e">
        <f t="shared" si="431"/>
        <v>#N/A</v>
      </c>
      <c r="AD500" s="164" t="e">
        <f t="shared" si="432"/>
        <v>#N/A</v>
      </c>
      <c r="AE500" s="165" t="e">
        <f t="shared" si="433"/>
        <v>#N/A</v>
      </c>
      <c r="AF500" s="154" t="e">
        <f t="shared" si="434"/>
        <v>#N/A</v>
      </c>
      <c r="AG500" s="154" t="e">
        <f t="shared" si="435"/>
        <v>#N/A</v>
      </c>
      <c r="AH500" s="164" t="e">
        <f t="shared" si="436"/>
        <v>#N/A</v>
      </c>
      <c r="AI500" s="165" t="e">
        <f t="shared" si="437"/>
        <v>#N/A</v>
      </c>
      <c r="AJ500" s="154" t="e">
        <f t="shared" si="438"/>
        <v>#N/A</v>
      </c>
      <c r="AK500" s="154" t="e">
        <f t="shared" si="439"/>
        <v>#N/A</v>
      </c>
      <c r="AL500" s="164" t="e">
        <f t="shared" si="440"/>
        <v>#N/A</v>
      </c>
      <c r="AM500" s="165" t="e">
        <f t="shared" si="441"/>
        <v>#N/A</v>
      </c>
      <c r="AN500" s="154" t="e">
        <f t="shared" si="442"/>
        <v>#N/A</v>
      </c>
      <c r="AO500" s="155" t="e">
        <f t="shared" si="443"/>
        <v>#N/A</v>
      </c>
      <c r="AP500" s="153" t="e">
        <f t="shared" si="444"/>
        <v>#N/A</v>
      </c>
      <c r="AQ500" s="154" t="e">
        <f t="shared" si="445"/>
        <v>#N/A</v>
      </c>
      <c r="AR500" s="164" t="e">
        <f t="shared" si="446"/>
        <v>#N/A</v>
      </c>
      <c r="AS500" s="165" t="e">
        <f t="shared" si="447"/>
        <v>#N/A</v>
      </c>
      <c r="AT500" s="154" t="e">
        <f t="shared" si="448"/>
        <v>#N/A</v>
      </c>
      <c r="AU500" s="154" t="e">
        <f t="shared" si="449"/>
        <v>#N/A</v>
      </c>
      <c r="AV500" s="164" t="e">
        <f t="shared" si="450"/>
        <v>#N/A</v>
      </c>
      <c r="AW500" s="165" t="e">
        <f t="shared" si="451"/>
        <v>#N/A</v>
      </c>
      <c r="AX500" s="154" t="e">
        <f t="shared" si="452"/>
        <v>#N/A</v>
      </c>
      <c r="AY500" s="154" t="e">
        <f t="shared" si="453"/>
        <v>#N/A</v>
      </c>
      <c r="AZ500" s="164" t="e">
        <f t="shared" si="454"/>
        <v>#N/A</v>
      </c>
      <c r="BA500" s="165" t="e">
        <f t="shared" si="455"/>
        <v>#N/A</v>
      </c>
      <c r="BB500" s="154" t="e">
        <f t="shared" si="456"/>
        <v>#N/A</v>
      </c>
      <c r="BC500" s="155" t="e">
        <f t="shared" si="457"/>
        <v>#N/A</v>
      </c>
      <c r="BD500" s="153" t="e">
        <f t="shared" si="458"/>
        <v>#N/A</v>
      </c>
      <c r="BE500" s="154" t="e">
        <f t="shared" si="459"/>
        <v>#N/A</v>
      </c>
      <c r="BF500" s="164" t="e">
        <f t="shared" si="460"/>
        <v>#N/A</v>
      </c>
      <c r="BG500" s="165" t="e">
        <f t="shared" si="461"/>
        <v>#N/A</v>
      </c>
      <c r="BH500" s="154" t="e">
        <f t="shared" si="462"/>
        <v>#N/A</v>
      </c>
      <c r="BI500" s="154" t="e">
        <f t="shared" si="463"/>
        <v>#N/A</v>
      </c>
      <c r="BJ500" s="164" t="e">
        <f t="shared" si="464"/>
        <v>#N/A</v>
      </c>
      <c r="BK500" s="165" t="e">
        <f t="shared" si="465"/>
        <v>#N/A</v>
      </c>
      <c r="BL500" s="154" t="e">
        <f t="shared" si="466"/>
        <v>#N/A</v>
      </c>
      <c r="BM500" s="154" t="e">
        <f t="shared" si="467"/>
        <v>#N/A</v>
      </c>
      <c r="BN500" s="164" t="e">
        <f t="shared" si="468"/>
        <v>#N/A</v>
      </c>
      <c r="BO500" s="165" t="e">
        <f t="shared" si="469"/>
        <v>#N/A</v>
      </c>
      <c r="BP500" s="154" t="e">
        <f t="shared" si="470"/>
        <v>#N/A</v>
      </c>
      <c r="BQ500" s="155" t="e">
        <f t="shared" si="471"/>
        <v>#N/A</v>
      </c>
      <c r="BR500" s="153" t="e">
        <f t="shared" si="472"/>
        <v>#N/A</v>
      </c>
      <c r="BS500" s="154" t="e">
        <f t="shared" si="473"/>
        <v>#N/A</v>
      </c>
      <c r="BT500" s="164" t="e">
        <f t="shared" si="474"/>
        <v>#N/A</v>
      </c>
      <c r="BU500" s="165" t="e">
        <f t="shared" si="475"/>
        <v>#N/A</v>
      </c>
      <c r="BV500" s="154" t="e">
        <f t="shared" si="476"/>
        <v>#N/A</v>
      </c>
      <c r="BW500" s="154" t="e">
        <f t="shared" si="477"/>
        <v>#N/A</v>
      </c>
      <c r="BX500" s="164" t="e">
        <f t="shared" si="478"/>
        <v>#N/A</v>
      </c>
      <c r="BY500" s="165" t="e">
        <f t="shared" si="479"/>
        <v>#N/A</v>
      </c>
      <c r="BZ500" s="154" t="e">
        <f t="shared" si="480"/>
        <v>#N/A</v>
      </c>
      <c r="CA500" s="154" t="e">
        <f t="shared" si="481"/>
        <v>#N/A</v>
      </c>
      <c r="CB500" s="164" t="e">
        <f t="shared" si="482"/>
        <v>#N/A</v>
      </c>
      <c r="CC500" s="165" t="e">
        <f t="shared" si="483"/>
        <v>#N/A</v>
      </c>
      <c r="CD500" s="154" t="e">
        <f t="shared" si="484"/>
        <v>#N/A</v>
      </c>
      <c r="CE500" s="155" t="e">
        <f t="shared" si="485"/>
        <v>#N/A</v>
      </c>
    </row>
    <row r="501" spans="2:83" s="59" customFormat="1" hidden="1" x14ac:dyDescent="0.2">
      <c r="B501" s="59" t="e">
        <f t="shared" si="420"/>
        <v>#N/A</v>
      </c>
      <c r="C501" s="67" t="e">
        <f t="shared" si="418"/>
        <v>#N/A</v>
      </c>
      <c r="D501" s="67"/>
      <c r="E501" s="67" t="e">
        <f>IF(C501&lt;&gt;" ",$B$9, " ")</f>
        <v>#N/A</v>
      </c>
      <c r="F501" s="68" t="e">
        <f>IF(C501&lt;&gt;" ",((10.4394*(($C501^1.852)/(($B$59^1.852)*(VLOOKUP($B$17,'Hidden Data'!$A$4:$E$17,(IF($B$18="SCH 40",3,IF($B$18="SCH 80",4,5))))^4.8655))*$B$16))+IF($B$15&lt;2,0,(10.4394*((($C$19/100*$C501)^1.852)/(($B$59^1.852)*(VLOOKUP($B$20,'Hidden Data'!$A$4:$E$17,(IF($B$21="SCH 40",3,IF($B$21="SCH 80",4,5))))^4.8655))*$B$19)))+IF($B$15&lt;3,0,(10.4394*((($C$22/100*$C501)^1.852)/(($B$59^1.852)*(VLOOKUP($B$23,'Hidden Data'!$A$4:$E$17,(IF($B$24="SCH 40",3,IF($B$24="SCH 80",4,5))))^4.8655))*$B$22)))+K501+L501+M501+P501+Q501+R501+S501+T501)*(1+$B$42/100), " ")</f>
        <v>#N/A</v>
      </c>
      <c r="G501" s="68" t="e">
        <f t="shared" si="419"/>
        <v>#N/A</v>
      </c>
      <c r="H501" s="68"/>
      <c r="I501" s="68" t="e">
        <f t="shared" si="421"/>
        <v>#N/A</v>
      </c>
      <c r="J501" s="68" t="e">
        <f>IF(C501&lt;&gt;" ",IF($B$48="Spider Valve",($C501/448.83*(('Spider Valve Sizing'!$B$10^2*19.64*$B$60*SQRT($B$49))/'Spider Valve Sizing'!$B$25))^2/(2*$B$60^2*(PI()/4*('Spider Valve Sizing'!$B$10/12)^2)^2*32.2),0)," ")</f>
        <v>#N/A</v>
      </c>
      <c r="K501" s="68" t="e">
        <f>IF(C501&lt;&gt;" ",(IF($B$26="No",0,(10.4394*(((1/$B$27*$C501)^1.852)/(($B$59^1.852)*(VLOOKUP($B$29,'Hidden Data'!$A$4:$E$17,(IF($B$30="SCH 40",3,IF($B$30="SCH 80",4,5))))^4.8655))*($B$28/3)))))," ")</f>
        <v>#N/A</v>
      </c>
      <c r="L501" s="67" t="e">
        <f t="shared" si="422"/>
        <v>#N/A</v>
      </c>
      <c r="M501" s="67" t="e">
        <f t="shared" si="423"/>
        <v>#N/A</v>
      </c>
      <c r="N501" s="69">
        <f>IF($B$48="Low Pressure Pipe",(IF($C501&lt;&gt;" ",($B$50*$AC$564)," ")),IF($B$48="Spider Valve",(IF($C501&lt;&gt;" ",(($B$60*(PI()/4*'Spider Valve Sizing'!$B$10^2)/144*SQRT(2*32.2*$B$49))*448.83)/(('Spider Valve Sizing'!$B$10^2*19.64*$B$60*SQRT($B$49))/'Spider Valve Sizing'!$B$25)," ")),IF(AND(OR($B$48="Non-Pressurized",$B$48="force main")=TRUE,$C$49="yes"),$F$49,NA())))</f>
        <v>30</v>
      </c>
      <c r="O501" s="68" t="e">
        <f t="shared" si="424"/>
        <v>#N/A</v>
      </c>
      <c r="P501" s="68" t="e">
        <f>IF($C501&lt;&gt;" ",IF($A$34="",0,(10.4394*((($C501*$D$34/100)^1.852)/(($B$59^1.852)*(VLOOKUP($B$34,'Hidden Data'!$A$4:$E$17,(IF($B$18="SCH 40",3,IF($B$18="SCH 80",4,5))))^4.8655))*'Hidden Data'!$E$118)))," ")</f>
        <v>#N/A</v>
      </c>
      <c r="Q501" s="68" t="e">
        <f>IF($C501&lt;&gt;" ",IF($A$35="",0,(10.4394*((($C501*$D$35/100)^1.852)/(($B$59^1.852)*(VLOOKUP($B$35,'Hidden Data'!$A$4:$E$17,(IF($B$18="SCH 40",3,IF($B$18="SCH 80",4,5))))^4.8655))*'Hidden Data'!$E$119)))," ")</f>
        <v>#N/A</v>
      </c>
      <c r="R501" s="68" t="e">
        <f>IF($C501&lt;&gt;" ",IF($A$36="",0,(10.4394*((($C501*$D$36/100)^1.852)/(($B$59^1.852)*(VLOOKUP($B$36,'Hidden Data'!$A$4:$E$17,(IF($B$18="SCH 40",3,IF($B$18="SCH 80",4,5))))^4.8655))*'Hidden Data'!$E$120)))," ")</f>
        <v>#N/A</v>
      </c>
      <c r="S501" s="68" t="e">
        <f>IF($C501&lt;&gt;" ",IF($A$37="",0,(10.4394*((($C501*$D$37/100)^1.852)/(($B$59^1.852)*(VLOOKUP($B$37,'Hidden Data'!$A$4:$E$17,(IF($B$18="SCH 40",3,IF($B$18="SCH 80",4,5))))^4.8655))*'Hidden Data'!$E$121)))," ")</f>
        <v>#N/A</v>
      </c>
      <c r="T501" s="68" t="e">
        <f>IF($C501&lt;&gt;" ",IF($A$38="",0,(10.4394*((($C501*$D$38/100)^1.852)/(($B$59^1.852)*(VLOOKUP($B$38,'Hidden Data'!$A$4:$E$17,(IF($B$18="SCH 40",3,IF($B$18="SCH 80",4,5))))^4.8655))*'Hidden Data'!$E$122)))," ")</f>
        <v>#N/A</v>
      </c>
      <c r="U501" s="67" t="e">
        <f t="shared" si="425"/>
        <v>#N/A</v>
      </c>
      <c r="V501" s="175" t="e">
        <f t="shared" si="426"/>
        <v>#N/A</v>
      </c>
      <c r="W501" s="175" t="e">
        <f t="shared" si="427"/>
        <v>#N/A</v>
      </c>
      <c r="Z501" s="141" t="e">
        <f t="shared" si="428"/>
        <v>#N/A</v>
      </c>
      <c r="AA501" s="141" t="e">
        <f t="shared" si="429"/>
        <v>#N/A</v>
      </c>
      <c r="AB501" s="153" t="e">
        <f t="shared" si="430"/>
        <v>#N/A</v>
      </c>
      <c r="AC501" s="154" t="e">
        <f t="shared" si="431"/>
        <v>#N/A</v>
      </c>
      <c r="AD501" s="164" t="e">
        <f t="shared" si="432"/>
        <v>#N/A</v>
      </c>
      <c r="AE501" s="165" t="e">
        <f t="shared" si="433"/>
        <v>#N/A</v>
      </c>
      <c r="AF501" s="154" t="e">
        <f t="shared" si="434"/>
        <v>#N/A</v>
      </c>
      <c r="AG501" s="154" t="e">
        <f t="shared" si="435"/>
        <v>#N/A</v>
      </c>
      <c r="AH501" s="164" t="e">
        <f t="shared" si="436"/>
        <v>#N/A</v>
      </c>
      <c r="AI501" s="165" t="e">
        <f t="shared" si="437"/>
        <v>#N/A</v>
      </c>
      <c r="AJ501" s="154" t="e">
        <f t="shared" si="438"/>
        <v>#N/A</v>
      </c>
      <c r="AK501" s="154" t="e">
        <f t="shared" si="439"/>
        <v>#N/A</v>
      </c>
      <c r="AL501" s="164" t="e">
        <f t="shared" si="440"/>
        <v>#N/A</v>
      </c>
      <c r="AM501" s="165" t="e">
        <f t="shared" si="441"/>
        <v>#N/A</v>
      </c>
      <c r="AN501" s="154" t="e">
        <f t="shared" si="442"/>
        <v>#N/A</v>
      </c>
      <c r="AO501" s="155" t="e">
        <f t="shared" si="443"/>
        <v>#N/A</v>
      </c>
      <c r="AP501" s="153" t="e">
        <f t="shared" si="444"/>
        <v>#N/A</v>
      </c>
      <c r="AQ501" s="154" t="e">
        <f t="shared" si="445"/>
        <v>#N/A</v>
      </c>
      <c r="AR501" s="164" t="e">
        <f t="shared" si="446"/>
        <v>#N/A</v>
      </c>
      <c r="AS501" s="165" t="e">
        <f t="shared" si="447"/>
        <v>#N/A</v>
      </c>
      <c r="AT501" s="154" t="e">
        <f t="shared" si="448"/>
        <v>#N/A</v>
      </c>
      <c r="AU501" s="154" t="e">
        <f t="shared" si="449"/>
        <v>#N/A</v>
      </c>
      <c r="AV501" s="164" t="e">
        <f t="shared" si="450"/>
        <v>#N/A</v>
      </c>
      <c r="AW501" s="165" t="e">
        <f t="shared" si="451"/>
        <v>#N/A</v>
      </c>
      <c r="AX501" s="154" t="e">
        <f t="shared" si="452"/>
        <v>#N/A</v>
      </c>
      <c r="AY501" s="154" t="e">
        <f t="shared" si="453"/>
        <v>#N/A</v>
      </c>
      <c r="AZ501" s="164" t="e">
        <f t="shared" si="454"/>
        <v>#N/A</v>
      </c>
      <c r="BA501" s="165" t="e">
        <f t="shared" si="455"/>
        <v>#N/A</v>
      </c>
      <c r="BB501" s="154" t="e">
        <f t="shared" si="456"/>
        <v>#N/A</v>
      </c>
      <c r="BC501" s="155" t="e">
        <f t="shared" si="457"/>
        <v>#N/A</v>
      </c>
      <c r="BD501" s="153" t="e">
        <f t="shared" si="458"/>
        <v>#N/A</v>
      </c>
      <c r="BE501" s="154" t="e">
        <f t="shared" si="459"/>
        <v>#N/A</v>
      </c>
      <c r="BF501" s="164" t="e">
        <f t="shared" si="460"/>
        <v>#N/A</v>
      </c>
      <c r="BG501" s="165" t="e">
        <f t="shared" si="461"/>
        <v>#N/A</v>
      </c>
      <c r="BH501" s="154" t="e">
        <f t="shared" si="462"/>
        <v>#N/A</v>
      </c>
      <c r="BI501" s="154" t="e">
        <f t="shared" si="463"/>
        <v>#N/A</v>
      </c>
      <c r="BJ501" s="164" t="e">
        <f t="shared" si="464"/>
        <v>#N/A</v>
      </c>
      <c r="BK501" s="165" t="e">
        <f t="shared" si="465"/>
        <v>#N/A</v>
      </c>
      <c r="BL501" s="154" t="e">
        <f t="shared" si="466"/>
        <v>#N/A</v>
      </c>
      <c r="BM501" s="154" t="e">
        <f t="shared" si="467"/>
        <v>#N/A</v>
      </c>
      <c r="BN501" s="164" t="e">
        <f t="shared" si="468"/>
        <v>#N/A</v>
      </c>
      <c r="BO501" s="165" t="e">
        <f t="shared" si="469"/>
        <v>#N/A</v>
      </c>
      <c r="BP501" s="154" t="e">
        <f t="shared" si="470"/>
        <v>#N/A</v>
      </c>
      <c r="BQ501" s="155" t="e">
        <f t="shared" si="471"/>
        <v>#N/A</v>
      </c>
      <c r="BR501" s="153" t="e">
        <f t="shared" si="472"/>
        <v>#N/A</v>
      </c>
      <c r="BS501" s="154" t="e">
        <f t="shared" si="473"/>
        <v>#N/A</v>
      </c>
      <c r="BT501" s="164" t="e">
        <f t="shared" si="474"/>
        <v>#N/A</v>
      </c>
      <c r="BU501" s="165" t="e">
        <f t="shared" si="475"/>
        <v>#N/A</v>
      </c>
      <c r="BV501" s="154" t="e">
        <f t="shared" si="476"/>
        <v>#N/A</v>
      </c>
      <c r="BW501" s="154" t="e">
        <f t="shared" si="477"/>
        <v>#N/A</v>
      </c>
      <c r="BX501" s="164" t="e">
        <f t="shared" si="478"/>
        <v>#N/A</v>
      </c>
      <c r="BY501" s="165" t="e">
        <f t="shared" si="479"/>
        <v>#N/A</v>
      </c>
      <c r="BZ501" s="154" t="e">
        <f t="shared" si="480"/>
        <v>#N/A</v>
      </c>
      <c r="CA501" s="154" t="e">
        <f t="shared" si="481"/>
        <v>#N/A</v>
      </c>
      <c r="CB501" s="164" t="e">
        <f t="shared" si="482"/>
        <v>#N/A</v>
      </c>
      <c r="CC501" s="165" t="e">
        <f t="shared" si="483"/>
        <v>#N/A</v>
      </c>
      <c r="CD501" s="154" t="e">
        <f t="shared" si="484"/>
        <v>#N/A</v>
      </c>
      <c r="CE501" s="155" t="e">
        <f t="shared" si="485"/>
        <v>#N/A</v>
      </c>
    </row>
    <row r="502" spans="2:83" s="59" customFormat="1" hidden="1" x14ac:dyDescent="0.2">
      <c r="B502" s="59" t="e">
        <f t="shared" si="420"/>
        <v>#N/A</v>
      </c>
      <c r="C502" s="67" t="e">
        <f t="shared" si="418"/>
        <v>#N/A</v>
      </c>
      <c r="D502" s="67"/>
      <c r="E502" s="67" t="e">
        <f>IF(C502&lt;&gt;" ",$B$9, " ")</f>
        <v>#N/A</v>
      </c>
      <c r="F502" s="68" t="e">
        <f>IF(C502&lt;&gt;" ",((10.4394*(($C502^1.852)/(($B$59^1.852)*(VLOOKUP($B$17,'Hidden Data'!$A$4:$E$17,(IF($B$18="SCH 40",3,IF($B$18="SCH 80",4,5))))^4.8655))*$B$16))+IF($B$15&lt;2,0,(10.4394*((($C$19/100*$C502)^1.852)/(($B$59^1.852)*(VLOOKUP($B$20,'Hidden Data'!$A$4:$E$17,(IF($B$21="SCH 40",3,IF($B$21="SCH 80",4,5))))^4.8655))*$B$19)))+IF($B$15&lt;3,0,(10.4394*((($C$22/100*$C502)^1.852)/(($B$59^1.852)*(VLOOKUP($B$23,'Hidden Data'!$A$4:$E$17,(IF($B$24="SCH 40",3,IF($B$24="SCH 80",4,5))))^4.8655))*$B$22)))+K502+L502+M502+P502+Q502+R502+S502+T502)*(1+$B$42/100), " ")</f>
        <v>#N/A</v>
      </c>
      <c r="G502" s="68" t="e">
        <f t="shared" si="419"/>
        <v>#N/A</v>
      </c>
      <c r="H502" s="68"/>
      <c r="I502" s="68" t="e">
        <f t="shared" si="421"/>
        <v>#N/A</v>
      </c>
      <c r="J502" s="68" t="e">
        <f>IF(C502&lt;&gt;" ",IF($B$48="Spider Valve",($C502/448.83*(('Spider Valve Sizing'!$B$10^2*19.64*$B$60*SQRT($B$49))/'Spider Valve Sizing'!$B$25))^2/(2*$B$60^2*(PI()/4*('Spider Valve Sizing'!$B$10/12)^2)^2*32.2),0)," ")</f>
        <v>#N/A</v>
      </c>
      <c r="K502" s="68" t="e">
        <f>IF(C502&lt;&gt;" ",(IF($B$26="No",0,(10.4394*(((1/$B$27*$C502)^1.852)/(($B$59^1.852)*(VLOOKUP($B$29,'Hidden Data'!$A$4:$E$17,(IF($B$30="SCH 40",3,IF($B$30="SCH 80",4,5))))^4.8655))*($B$28/3)))))," ")</f>
        <v>#N/A</v>
      </c>
      <c r="L502" s="67" t="e">
        <f t="shared" si="422"/>
        <v>#N/A</v>
      </c>
      <c r="M502" s="67" t="e">
        <f t="shared" si="423"/>
        <v>#N/A</v>
      </c>
      <c r="N502" s="69">
        <f>IF($B$48="Low Pressure Pipe",(IF($C502&lt;&gt;" ",($B$50*$AC$564)," ")),IF($B$48="Spider Valve",(IF($C502&lt;&gt;" ",(($B$60*(PI()/4*'Spider Valve Sizing'!$B$10^2)/144*SQRT(2*32.2*$B$49))*448.83)/(('Spider Valve Sizing'!$B$10^2*19.64*$B$60*SQRT($B$49))/'Spider Valve Sizing'!$B$25)," ")),IF(AND(OR($B$48="Non-Pressurized",$B$48="force main")=TRUE,$C$49="yes"),$F$49,NA())))</f>
        <v>30</v>
      </c>
      <c r="O502" s="68" t="e">
        <f t="shared" si="424"/>
        <v>#N/A</v>
      </c>
      <c r="P502" s="68" t="e">
        <f>IF($C502&lt;&gt;" ",IF($A$34="",0,(10.4394*((($C502*$D$34/100)^1.852)/(($B$59^1.852)*(VLOOKUP($B$34,'Hidden Data'!$A$4:$E$17,(IF($B$18="SCH 40",3,IF($B$18="SCH 80",4,5))))^4.8655))*'Hidden Data'!$E$118)))," ")</f>
        <v>#N/A</v>
      </c>
      <c r="Q502" s="68" t="e">
        <f>IF($C502&lt;&gt;" ",IF($A$35="",0,(10.4394*((($C502*$D$35/100)^1.852)/(($B$59^1.852)*(VLOOKUP($B$35,'Hidden Data'!$A$4:$E$17,(IF($B$18="SCH 40",3,IF($B$18="SCH 80",4,5))))^4.8655))*'Hidden Data'!$E$119)))," ")</f>
        <v>#N/A</v>
      </c>
      <c r="R502" s="68" t="e">
        <f>IF($C502&lt;&gt;" ",IF($A$36="",0,(10.4394*((($C502*$D$36/100)^1.852)/(($B$59^1.852)*(VLOOKUP($B$36,'Hidden Data'!$A$4:$E$17,(IF($B$18="SCH 40",3,IF($B$18="SCH 80",4,5))))^4.8655))*'Hidden Data'!$E$120)))," ")</f>
        <v>#N/A</v>
      </c>
      <c r="S502" s="68" t="e">
        <f>IF($C502&lt;&gt;" ",IF($A$37="",0,(10.4394*((($C502*$D$37/100)^1.852)/(($B$59^1.852)*(VLOOKUP($B$37,'Hidden Data'!$A$4:$E$17,(IF($B$18="SCH 40",3,IF($B$18="SCH 80",4,5))))^4.8655))*'Hidden Data'!$E$121)))," ")</f>
        <v>#N/A</v>
      </c>
      <c r="T502" s="68" t="e">
        <f>IF($C502&lt;&gt;" ",IF($A$38="",0,(10.4394*((($C502*$D$38/100)^1.852)/(($B$59^1.852)*(VLOOKUP($B$38,'Hidden Data'!$A$4:$E$17,(IF($B$18="SCH 40",3,IF($B$18="SCH 80",4,5))))^4.8655))*'Hidden Data'!$E$122)))," ")</f>
        <v>#N/A</v>
      </c>
      <c r="U502" s="67" t="e">
        <f t="shared" si="425"/>
        <v>#N/A</v>
      </c>
      <c r="V502" s="175" t="e">
        <f t="shared" si="426"/>
        <v>#N/A</v>
      </c>
      <c r="W502" s="175" t="e">
        <f t="shared" si="427"/>
        <v>#N/A</v>
      </c>
      <c r="Z502" s="141" t="e">
        <f t="shared" si="428"/>
        <v>#N/A</v>
      </c>
      <c r="AA502" s="141" t="e">
        <f t="shared" si="429"/>
        <v>#N/A</v>
      </c>
      <c r="AB502" s="153" t="e">
        <f t="shared" si="430"/>
        <v>#N/A</v>
      </c>
      <c r="AC502" s="154" t="e">
        <f t="shared" si="431"/>
        <v>#N/A</v>
      </c>
      <c r="AD502" s="164" t="e">
        <f t="shared" si="432"/>
        <v>#N/A</v>
      </c>
      <c r="AE502" s="165" t="e">
        <f t="shared" si="433"/>
        <v>#N/A</v>
      </c>
      <c r="AF502" s="154" t="e">
        <f t="shared" si="434"/>
        <v>#N/A</v>
      </c>
      <c r="AG502" s="154" t="e">
        <f t="shared" si="435"/>
        <v>#N/A</v>
      </c>
      <c r="AH502" s="164" t="e">
        <f t="shared" si="436"/>
        <v>#N/A</v>
      </c>
      <c r="AI502" s="165" t="e">
        <f t="shared" si="437"/>
        <v>#N/A</v>
      </c>
      <c r="AJ502" s="154" t="e">
        <f t="shared" si="438"/>
        <v>#N/A</v>
      </c>
      <c r="AK502" s="154" t="e">
        <f t="shared" si="439"/>
        <v>#N/A</v>
      </c>
      <c r="AL502" s="164" t="e">
        <f t="shared" si="440"/>
        <v>#N/A</v>
      </c>
      <c r="AM502" s="165" t="e">
        <f t="shared" si="441"/>
        <v>#N/A</v>
      </c>
      <c r="AN502" s="154" t="e">
        <f t="shared" si="442"/>
        <v>#N/A</v>
      </c>
      <c r="AO502" s="155" t="e">
        <f t="shared" si="443"/>
        <v>#N/A</v>
      </c>
      <c r="AP502" s="153" t="e">
        <f t="shared" si="444"/>
        <v>#N/A</v>
      </c>
      <c r="AQ502" s="154" t="e">
        <f t="shared" si="445"/>
        <v>#N/A</v>
      </c>
      <c r="AR502" s="164" t="e">
        <f t="shared" si="446"/>
        <v>#N/A</v>
      </c>
      <c r="AS502" s="165" t="e">
        <f t="shared" si="447"/>
        <v>#N/A</v>
      </c>
      <c r="AT502" s="154" t="e">
        <f t="shared" si="448"/>
        <v>#N/A</v>
      </c>
      <c r="AU502" s="154" t="e">
        <f t="shared" si="449"/>
        <v>#N/A</v>
      </c>
      <c r="AV502" s="164" t="e">
        <f t="shared" si="450"/>
        <v>#N/A</v>
      </c>
      <c r="AW502" s="165" t="e">
        <f t="shared" si="451"/>
        <v>#N/A</v>
      </c>
      <c r="AX502" s="154" t="e">
        <f t="shared" si="452"/>
        <v>#N/A</v>
      </c>
      <c r="AY502" s="154" t="e">
        <f t="shared" si="453"/>
        <v>#N/A</v>
      </c>
      <c r="AZ502" s="164" t="e">
        <f t="shared" si="454"/>
        <v>#N/A</v>
      </c>
      <c r="BA502" s="165" t="e">
        <f t="shared" si="455"/>
        <v>#N/A</v>
      </c>
      <c r="BB502" s="154" t="e">
        <f t="shared" si="456"/>
        <v>#N/A</v>
      </c>
      <c r="BC502" s="155" t="e">
        <f t="shared" si="457"/>
        <v>#N/A</v>
      </c>
      <c r="BD502" s="153" t="e">
        <f t="shared" si="458"/>
        <v>#N/A</v>
      </c>
      <c r="BE502" s="154" t="e">
        <f t="shared" si="459"/>
        <v>#N/A</v>
      </c>
      <c r="BF502" s="164" t="e">
        <f t="shared" si="460"/>
        <v>#N/A</v>
      </c>
      <c r="BG502" s="165" t="e">
        <f t="shared" si="461"/>
        <v>#N/A</v>
      </c>
      <c r="BH502" s="154" t="e">
        <f t="shared" si="462"/>
        <v>#N/A</v>
      </c>
      <c r="BI502" s="154" t="e">
        <f t="shared" si="463"/>
        <v>#N/A</v>
      </c>
      <c r="BJ502" s="164" t="e">
        <f t="shared" si="464"/>
        <v>#N/A</v>
      </c>
      <c r="BK502" s="165" t="e">
        <f t="shared" si="465"/>
        <v>#N/A</v>
      </c>
      <c r="BL502" s="154" t="e">
        <f t="shared" si="466"/>
        <v>#N/A</v>
      </c>
      <c r="BM502" s="154" t="e">
        <f t="shared" si="467"/>
        <v>#N/A</v>
      </c>
      <c r="BN502" s="164" t="e">
        <f t="shared" si="468"/>
        <v>#N/A</v>
      </c>
      <c r="BO502" s="165" t="e">
        <f t="shared" si="469"/>
        <v>#N/A</v>
      </c>
      <c r="BP502" s="154" t="e">
        <f t="shared" si="470"/>
        <v>#N/A</v>
      </c>
      <c r="BQ502" s="155" t="e">
        <f t="shared" si="471"/>
        <v>#N/A</v>
      </c>
      <c r="BR502" s="153" t="e">
        <f t="shared" si="472"/>
        <v>#N/A</v>
      </c>
      <c r="BS502" s="154" t="e">
        <f t="shared" si="473"/>
        <v>#N/A</v>
      </c>
      <c r="BT502" s="164" t="e">
        <f t="shared" si="474"/>
        <v>#N/A</v>
      </c>
      <c r="BU502" s="165" t="e">
        <f t="shared" si="475"/>
        <v>#N/A</v>
      </c>
      <c r="BV502" s="154" t="e">
        <f t="shared" si="476"/>
        <v>#N/A</v>
      </c>
      <c r="BW502" s="154" t="e">
        <f t="shared" si="477"/>
        <v>#N/A</v>
      </c>
      <c r="BX502" s="164" t="e">
        <f t="shared" si="478"/>
        <v>#N/A</v>
      </c>
      <c r="BY502" s="165" t="e">
        <f t="shared" si="479"/>
        <v>#N/A</v>
      </c>
      <c r="BZ502" s="154" t="e">
        <f t="shared" si="480"/>
        <v>#N/A</v>
      </c>
      <c r="CA502" s="154" t="e">
        <f t="shared" si="481"/>
        <v>#N/A</v>
      </c>
      <c r="CB502" s="164" t="e">
        <f t="shared" si="482"/>
        <v>#N/A</v>
      </c>
      <c r="CC502" s="165" t="e">
        <f t="shared" si="483"/>
        <v>#N/A</v>
      </c>
      <c r="CD502" s="154" t="e">
        <f t="shared" si="484"/>
        <v>#N/A</v>
      </c>
      <c r="CE502" s="155" t="e">
        <f t="shared" si="485"/>
        <v>#N/A</v>
      </c>
    </row>
    <row r="503" spans="2:83" s="59" customFormat="1" hidden="1" x14ac:dyDescent="0.2">
      <c r="B503" s="59" t="e">
        <f t="shared" si="420"/>
        <v>#N/A</v>
      </c>
      <c r="C503" s="67" t="e">
        <f t="shared" si="418"/>
        <v>#N/A</v>
      </c>
      <c r="D503" s="67"/>
      <c r="E503" s="67" t="e">
        <f>IF(C503&lt;&gt;" ",$B$9, " ")</f>
        <v>#N/A</v>
      </c>
      <c r="F503" s="68" t="e">
        <f>IF(C503&lt;&gt;" ",((10.4394*(($C503^1.852)/(($B$59^1.852)*(VLOOKUP($B$17,'Hidden Data'!$A$4:$E$17,(IF($B$18="SCH 40",3,IF($B$18="SCH 80",4,5))))^4.8655))*$B$16))+IF($B$15&lt;2,0,(10.4394*((($C$19/100*$C503)^1.852)/(($B$59^1.852)*(VLOOKUP($B$20,'Hidden Data'!$A$4:$E$17,(IF($B$21="SCH 40",3,IF($B$21="SCH 80",4,5))))^4.8655))*$B$19)))+IF($B$15&lt;3,0,(10.4394*((($C$22/100*$C503)^1.852)/(($B$59^1.852)*(VLOOKUP($B$23,'Hidden Data'!$A$4:$E$17,(IF($B$24="SCH 40",3,IF($B$24="SCH 80",4,5))))^4.8655))*$B$22)))+K503+L503+M503+P503+Q503+R503+S503+T503)*(1+$B$42/100), " ")</f>
        <v>#N/A</v>
      </c>
      <c r="G503" s="68" t="e">
        <f t="shared" si="419"/>
        <v>#N/A</v>
      </c>
      <c r="H503" s="68"/>
      <c r="I503" s="68" t="e">
        <f t="shared" si="421"/>
        <v>#N/A</v>
      </c>
      <c r="J503" s="68" t="e">
        <f>IF(C503&lt;&gt;" ",IF($B$48="Spider Valve",($C503/448.83*(('Spider Valve Sizing'!$B$10^2*19.64*$B$60*SQRT($B$49))/'Spider Valve Sizing'!$B$25))^2/(2*$B$60^2*(PI()/4*('Spider Valve Sizing'!$B$10/12)^2)^2*32.2),0)," ")</f>
        <v>#N/A</v>
      </c>
      <c r="K503" s="68" t="e">
        <f>IF(C503&lt;&gt;" ",(IF($B$26="No",0,(10.4394*(((1/$B$27*$C503)^1.852)/(($B$59^1.852)*(VLOOKUP($B$29,'Hidden Data'!$A$4:$E$17,(IF($B$30="SCH 40",3,IF($B$30="SCH 80",4,5))))^4.8655))*($B$28/3)))))," ")</f>
        <v>#N/A</v>
      </c>
      <c r="L503" s="67" t="e">
        <f t="shared" si="422"/>
        <v>#N/A</v>
      </c>
      <c r="M503" s="67" t="e">
        <f t="shared" si="423"/>
        <v>#N/A</v>
      </c>
      <c r="N503" s="69">
        <f>IF($B$48="Low Pressure Pipe",(IF($C503&lt;&gt;" ",($B$50*$AC$564)," ")),IF($B$48="Spider Valve",(IF($C503&lt;&gt;" ",(($B$60*(PI()/4*'Spider Valve Sizing'!$B$10^2)/144*SQRT(2*32.2*$B$49))*448.83)/(('Spider Valve Sizing'!$B$10^2*19.64*$B$60*SQRT($B$49))/'Spider Valve Sizing'!$B$25)," ")),IF(AND(OR($B$48="Non-Pressurized",$B$48="force main")=TRUE,$C$49="yes"),$F$49,NA())))</f>
        <v>30</v>
      </c>
      <c r="O503" s="68" t="e">
        <f t="shared" si="424"/>
        <v>#N/A</v>
      </c>
      <c r="P503" s="68" t="e">
        <f>IF($C503&lt;&gt;" ",IF($A$34="",0,(10.4394*((($C503*$D$34/100)^1.852)/(($B$59^1.852)*(VLOOKUP($B$34,'Hidden Data'!$A$4:$E$17,(IF($B$18="SCH 40",3,IF($B$18="SCH 80",4,5))))^4.8655))*'Hidden Data'!$E$118)))," ")</f>
        <v>#N/A</v>
      </c>
      <c r="Q503" s="68" t="e">
        <f>IF($C503&lt;&gt;" ",IF($A$35="",0,(10.4394*((($C503*$D$35/100)^1.852)/(($B$59^1.852)*(VLOOKUP($B$35,'Hidden Data'!$A$4:$E$17,(IF($B$18="SCH 40",3,IF($B$18="SCH 80",4,5))))^4.8655))*'Hidden Data'!$E$119)))," ")</f>
        <v>#N/A</v>
      </c>
      <c r="R503" s="68" t="e">
        <f>IF($C503&lt;&gt;" ",IF($A$36="",0,(10.4394*((($C503*$D$36/100)^1.852)/(($B$59^1.852)*(VLOOKUP($B$36,'Hidden Data'!$A$4:$E$17,(IF($B$18="SCH 40",3,IF($B$18="SCH 80",4,5))))^4.8655))*'Hidden Data'!$E$120)))," ")</f>
        <v>#N/A</v>
      </c>
      <c r="S503" s="68" t="e">
        <f>IF($C503&lt;&gt;" ",IF($A$37="",0,(10.4394*((($C503*$D$37/100)^1.852)/(($B$59^1.852)*(VLOOKUP($B$37,'Hidden Data'!$A$4:$E$17,(IF($B$18="SCH 40",3,IF($B$18="SCH 80",4,5))))^4.8655))*'Hidden Data'!$E$121)))," ")</f>
        <v>#N/A</v>
      </c>
      <c r="T503" s="68" t="e">
        <f>IF($C503&lt;&gt;" ",IF($A$38="",0,(10.4394*((($C503*$D$38/100)^1.852)/(($B$59^1.852)*(VLOOKUP($B$38,'Hidden Data'!$A$4:$E$17,(IF($B$18="SCH 40",3,IF($B$18="SCH 80",4,5))))^4.8655))*'Hidden Data'!$E$122)))," ")</f>
        <v>#N/A</v>
      </c>
      <c r="U503" s="67" t="e">
        <f t="shared" si="425"/>
        <v>#N/A</v>
      </c>
      <c r="V503" s="175" t="e">
        <f t="shared" si="426"/>
        <v>#N/A</v>
      </c>
      <c r="W503" s="175" t="e">
        <f t="shared" si="427"/>
        <v>#N/A</v>
      </c>
      <c r="Z503" s="141" t="e">
        <f t="shared" si="428"/>
        <v>#N/A</v>
      </c>
      <c r="AA503" s="141" t="e">
        <f t="shared" si="429"/>
        <v>#N/A</v>
      </c>
      <c r="AB503" s="153" t="e">
        <f t="shared" si="430"/>
        <v>#N/A</v>
      </c>
      <c r="AC503" s="154" t="e">
        <f t="shared" si="431"/>
        <v>#N/A</v>
      </c>
      <c r="AD503" s="164" t="e">
        <f t="shared" si="432"/>
        <v>#N/A</v>
      </c>
      <c r="AE503" s="165" t="e">
        <f t="shared" si="433"/>
        <v>#N/A</v>
      </c>
      <c r="AF503" s="154" t="e">
        <f t="shared" si="434"/>
        <v>#N/A</v>
      </c>
      <c r="AG503" s="154" t="e">
        <f t="shared" si="435"/>
        <v>#N/A</v>
      </c>
      <c r="AH503" s="164" t="e">
        <f t="shared" si="436"/>
        <v>#N/A</v>
      </c>
      <c r="AI503" s="165" t="e">
        <f t="shared" si="437"/>
        <v>#N/A</v>
      </c>
      <c r="AJ503" s="154" t="e">
        <f t="shared" si="438"/>
        <v>#N/A</v>
      </c>
      <c r="AK503" s="154" t="e">
        <f t="shared" si="439"/>
        <v>#N/A</v>
      </c>
      <c r="AL503" s="164" t="e">
        <f t="shared" si="440"/>
        <v>#N/A</v>
      </c>
      <c r="AM503" s="165" t="e">
        <f t="shared" si="441"/>
        <v>#N/A</v>
      </c>
      <c r="AN503" s="154" t="e">
        <f t="shared" si="442"/>
        <v>#N/A</v>
      </c>
      <c r="AO503" s="155" t="e">
        <f t="shared" si="443"/>
        <v>#N/A</v>
      </c>
      <c r="AP503" s="153" t="e">
        <f t="shared" si="444"/>
        <v>#N/A</v>
      </c>
      <c r="AQ503" s="154" t="e">
        <f t="shared" si="445"/>
        <v>#N/A</v>
      </c>
      <c r="AR503" s="164" t="e">
        <f t="shared" si="446"/>
        <v>#N/A</v>
      </c>
      <c r="AS503" s="165" t="e">
        <f t="shared" si="447"/>
        <v>#N/A</v>
      </c>
      <c r="AT503" s="154" t="e">
        <f t="shared" si="448"/>
        <v>#N/A</v>
      </c>
      <c r="AU503" s="154" t="e">
        <f t="shared" si="449"/>
        <v>#N/A</v>
      </c>
      <c r="AV503" s="164" t="e">
        <f t="shared" si="450"/>
        <v>#N/A</v>
      </c>
      <c r="AW503" s="165" t="e">
        <f t="shared" si="451"/>
        <v>#N/A</v>
      </c>
      <c r="AX503" s="154" t="e">
        <f t="shared" si="452"/>
        <v>#N/A</v>
      </c>
      <c r="AY503" s="154" t="e">
        <f t="shared" si="453"/>
        <v>#N/A</v>
      </c>
      <c r="AZ503" s="164" t="e">
        <f t="shared" si="454"/>
        <v>#N/A</v>
      </c>
      <c r="BA503" s="165" t="e">
        <f t="shared" si="455"/>
        <v>#N/A</v>
      </c>
      <c r="BB503" s="154" t="e">
        <f t="shared" si="456"/>
        <v>#N/A</v>
      </c>
      <c r="BC503" s="155" t="e">
        <f t="shared" si="457"/>
        <v>#N/A</v>
      </c>
      <c r="BD503" s="153" t="e">
        <f t="shared" si="458"/>
        <v>#N/A</v>
      </c>
      <c r="BE503" s="154" t="e">
        <f t="shared" si="459"/>
        <v>#N/A</v>
      </c>
      <c r="BF503" s="164" t="e">
        <f t="shared" si="460"/>
        <v>#N/A</v>
      </c>
      <c r="BG503" s="165" t="e">
        <f t="shared" si="461"/>
        <v>#N/A</v>
      </c>
      <c r="BH503" s="154" t="e">
        <f t="shared" si="462"/>
        <v>#N/A</v>
      </c>
      <c r="BI503" s="154" t="e">
        <f t="shared" si="463"/>
        <v>#N/A</v>
      </c>
      <c r="BJ503" s="164" t="e">
        <f t="shared" si="464"/>
        <v>#N/A</v>
      </c>
      <c r="BK503" s="165" t="e">
        <f t="shared" si="465"/>
        <v>#N/A</v>
      </c>
      <c r="BL503" s="154" t="e">
        <f t="shared" si="466"/>
        <v>#N/A</v>
      </c>
      <c r="BM503" s="154" t="e">
        <f t="shared" si="467"/>
        <v>#N/A</v>
      </c>
      <c r="BN503" s="164" t="e">
        <f t="shared" si="468"/>
        <v>#N/A</v>
      </c>
      <c r="BO503" s="165" t="e">
        <f t="shared" si="469"/>
        <v>#N/A</v>
      </c>
      <c r="BP503" s="154" t="e">
        <f t="shared" si="470"/>
        <v>#N/A</v>
      </c>
      <c r="BQ503" s="155" t="e">
        <f t="shared" si="471"/>
        <v>#N/A</v>
      </c>
      <c r="BR503" s="153" t="e">
        <f t="shared" si="472"/>
        <v>#N/A</v>
      </c>
      <c r="BS503" s="154" t="e">
        <f t="shared" si="473"/>
        <v>#N/A</v>
      </c>
      <c r="BT503" s="164" t="e">
        <f t="shared" si="474"/>
        <v>#N/A</v>
      </c>
      <c r="BU503" s="165" t="e">
        <f t="shared" si="475"/>
        <v>#N/A</v>
      </c>
      <c r="BV503" s="154" t="e">
        <f t="shared" si="476"/>
        <v>#N/A</v>
      </c>
      <c r="BW503" s="154" t="e">
        <f t="shared" si="477"/>
        <v>#N/A</v>
      </c>
      <c r="BX503" s="164" t="e">
        <f t="shared" si="478"/>
        <v>#N/A</v>
      </c>
      <c r="BY503" s="165" t="e">
        <f t="shared" si="479"/>
        <v>#N/A</v>
      </c>
      <c r="BZ503" s="154" t="e">
        <f t="shared" si="480"/>
        <v>#N/A</v>
      </c>
      <c r="CA503" s="154" t="e">
        <f t="shared" si="481"/>
        <v>#N/A</v>
      </c>
      <c r="CB503" s="164" t="e">
        <f t="shared" si="482"/>
        <v>#N/A</v>
      </c>
      <c r="CC503" s="165" t="e">
        <f t="shared" si="483"/>
        <v>#N/A</v>
      </c>
      <c r="CD503" s="154" t="e">
        <f t="shared" si="484"/>
        <v>#N/A</v>
      </c>
      <c r="CE503" s="155" t="e">
        <f t="shared" si="485"/>
        <v>#N/A</v>
      </c>
    </row>
    <row r="504" spans="2:83" s="59" customFormat="1" hidden="1" x14ac:dyDescent="0.2">
      <c r="B504" s="59" t="e">
        <f t="shared" si="420"/>
        <v>#N/A</v>
      </c>
      <c r="C504" s="67" t="e">
        <f t="shared" si="418"/>
        <v>#N/A</v>
      </c>
      <c r="D504" s="67"/>
      <c r="E504" s="67" t="e">
        <f>IF(C504&lt;&gt;" ",$B$9, " ")</f>
        <v>#N/A</v>
      </c>
      <c r="F504" s="68" t="e">
        <f>IF(C504&lt;&gt;" ",((10.4394*(($C504^1.852)/(($B$59^1.852)*(VLOOKUP($B$17,'Hidden Data'!$A$4:$E$17,(IF($B$18="SCH 40",3,IF($B$18="SCH 80",4,5))))^4.8655))*$B$16))+IF($B$15&lt;2,0,(10.4394*((($C$19/100*$C504)^1.852)/(($B$59^1.852)*(VLOOKUP($B$20,'Hidden Data'!$A$4:$E$17,(IF($B$21="SCH 40",3,IF($B$21="SCH 80",4,5))))^4.8655))*$B$19)))+IF($B$15&lt;3,0,(10.4394*((($C$22/100*$C504)^1.852)/(($B$59^1.852)*(VLOOKUP($B$23,'Hidden Data'!$A$4:$E$17,(IF($B$24="SCH 40",3,IF($B$24="SCH 80",4,5))))^4.8655))*$B$22)))+K504+L504+M504+P504+Q504+R504+S504+T504)*(1+$B$42/100), " ")</f>
        <v>#N/A</v>
      </c>
      <c r="G504" s="68" t="e">
        <f t="shared" ref="G504:G558" si="486">IF(C504&lt;&gt;" ",E504+F504, " ")</f>
        <v>#N/A</v>
      </c>
      <c r="H504" s="68"/>
      <c r="I504" s="68" t="e">
        <f t="shared" si="421"/>
        <v>#N/A</v>
      </c>
      <c r="J504" s="68" t="e">
        <f>IF(C504&lt;&gt;" ",IF($B$48="Spider Valve",($C504/448.83*(('Spider Valve Sizing'!$B$10^2*19.64*$B$60*SQRT($B$49))/'Spider Valve Sizing'!$B$25))^2/(2*$B$60^2*(PI()/4*('Spider Valve Sizing'!$B$10/12)^2)^2*32.2),0)," ")</f>
        <v>#N/A</v>
      </c>
      <c r="K504" s="68" t="e">
        <f>IF(C504&lt;&gt;" ",(IF($B$26="No",0,(10.4394*(((1/$B$27*$C504)^1.852)/(($B$59^1.852)*(VLOOKUP($B$29,'Hidden Data'!$A$4:$E$17,(IF($B$30="SCH 40",3,IF($B$30="SCH 80",4,5))))^4.8655))*($B$28/3)))))," ")</f>
        <v>#N/A</v>
      </c>
      <c r="L504" s="67" t="e">
        <f t="shared" si="422"/>
        <v>#N/A</v>
      </c>
      <c r="M504" s="67" t="e">
        <f t="shared" si="423"/>
        <v>#N/A</v>
      </c>
      <c r="N504" s="69">
        <f>IF($B$48="Low Pressure Pipe",(IF($C504&lt;&gt;" ",($B$50*$AC$564)," ")),IF($B$48="Spider Valve",(IF($C504&lt;&gt;" ",(($B$60*(PI()/4*'Spider Valve Sizing'!$B$10^2)/144*SQRT(2*32.2*$B$49))*448.83)/(('Spider Valve Sizing'!$B$10^2*19.64*$B$60*SQRT($B$49))/'Spider Valve Sizing'!$B$25)," ")),IF(AND(OR($B$48="Non-Pressurized",$B$48="force main")=TRUE,$C$49="yes"),$F$49,NA())))</f>
        <v>30</v>
      </c>
      <c r="O504" s="68" t="e">
        <f t="shared" si="424"/>
        <v>#N/A</v>
      </c>
      <c r="P504" s="68" t="e">
        <f>IF($C504&lt;&gt;" ",IF($A$34="",0,(10.4394*((($C504*$D$34/100)^1.852)/(($B$59^1.852)*(VLOOKUP($B$34,'Hidden Data'!$A$4:$E$17,(IF($B$18="SCH 40",3,IF($B$18="SCH 80",4,5))))^4.8655))*'Hidden Data'!$E$118)))," ")</f>
        <v>#N/A</v>
      </c>
      <c r="Q504" s="68" t="e">
        <f>IF($C504&lt;&gt;" ",IF($A$35="",0,(10.4394*((($C504*$D$35/100)^1.852)/(($B$59^1.852)*(VLOOKUP($B$35,'Hidden Data'!$A$4:$E$17,(IF($B$18="SCH 40",3,IF($B$18="SCH 80",4,5))))^4.8655))*'Hidden Data'!$E$119)))," ")</f>
        <v>#N/A</v>
      </c>
      <c r="R504" s="68" t="e">
        <f>IF($C504&lt;&gt;" ",IF($A$36="",0,(10.4394*((($C504*$D$36/100)^1.852)/(($B$59^1.852)*(VLOOKUP($B$36,'Hidden Data'!$A$4:$E$17,(IF($B$18="SCH 40",3,IF($B$18="SCH 80",4,5))))^4.8655))*'Hidden Data'!$E$120)))," ")</f>
        <v>#N/A</v>
      </c>
      <c r="S504" s="68" t="e">
        <f>IF($C504&lt;&gt;" ",IF($A$37="",0,(10.4394*((($C504*$D$37/100)^1.852)/(($B$59^1.852)*(VLOOKUP($B$37,'Hidden Data'!$A$4:$E$17,(IF($B$18="SCH 40",3,IF($B$18="SCH 80",4,5))))^4.8655))*'Hidden Data'!$E$121)))," ")</f>
        <v>#N/A</v>
      </c>
      <c r="T504" s="68" t="e">
        <f>IF($C504&lt;&gt;" ",IF($A$38="",0,(10.4394*((($C504*$D$38/100)^1.852)/(($B$59^1.852)*(VLOOKUP($B$38,'Hidden Data'!$A$4:$E$17,(IF($B$18="SCH 40",3,IF($B$18="SCH 80",4,5))))^4.8655))*'Hidden Data'!$E$122)))," ")</f>
        <v>#N/A</v>
      </c>
      <c r="U504" s="67" t="e">
        <f t="shared" si="425"/>
        <v>#N/A</v>
      </c>
      <c r="V504" s="175" t="e">
        <f t="shared" si="426"/>
        <v>#N/A</v>
      </c>
      <c r="W504" s="175" t="e">
        <f t="shared" si="427"/>
        <v>#N/A</v>
      </c>
      <c r="Z504" s="141" t="e">
        <f t="shared" si="428"/>
        <v>#N/A</v>
      </c>
      <c r="AA504" s="141" t="e">
        <f t="shared" si="429"/>
        <v>#N/A</v>
      </c>
      <c r="AB504" s="153" t="e">
        <f t="shared" si="430"/>
        <v>#N/A</v>
      </c>
      <c r="AC504" s="154" t="e">
        <f t="shared" si="431"/>
        <v>#N/A</v>
      </c>
      <c r="AD504" s="164" t="e">
        <f t="shared" si="432"/>
        <v>#N/A</v>
      </c>
      <c r="AE504" s="165" t="e">
        <f t="shared" si="433"/>
        <v>#N/A</v>
      </c>
      <c r="AF504" s="154" t="e">
        <f t="shared" si="434"/>
        <v>#N/A</v>
      </c>
      <c r="AG504" s="154" t="e">
        <f t="shared" si="435"/>
        <v>#N/A</v>
      </c>
      <c r="AH504" s="164" t="e">
        <f t="shared" si="436"/>
        <v>#N/A</v>
      </c>
      <c r="AI504" s="165" t="e">
        <f t="shared" si="437"/>
        <v>#N/A</v>
      </c>
      <c r="AJ504" s="154" t="e">
        <f t="shared" si="438"/>
        <v>#N/A</v>
      </c>
      <c r="AK504" s="154" t="e">
        <f t="shared" si="439"/>
        <v>#N/A</v>
      </c>
      <c r="AL504" s="164" t="e">
        <f t="shared" si="440"/>
        <v>#N/A</v>
      </c>
      <c r="AM504" s="165" t="e">
        <f t="shared" si="441"/>
        <v>#N/A</v>
      </c>
      <c r="AN504" s="154" t="e">
        <f t="shared" si="442"/>
        <v>#N/A</v>
      </c>
      <c r="AO504" s="155" t="e">
        <f t="shared" si="443"/>
        <v>#N/A</v>
      </c>
      <c r="AP504" s="153" t="e">
        <f t="shared" si="444"/>
        <v>#N/A</v>
      </c>
      <c r="AQ504" s="154" t="e">
        <f t="shared" si="445"/>
        <v>#N/A</v>
      </c>
      <c r="AR504" s="164" t="e">
        <f t="shared" si="446"/>
        <v>#N/A</v>
      </c>
      <c r="AS504" s="165" t="e">
        <f t="shared" si="447"/>
        <v>#N/A</v>
      </c>
      <c r="AT504" s="154" t="e">
        <f t="shared" si="448"/>
        <v>#N/A</v>
      </c>
      <c r="AU504" s="154" t="e">
        <f t="shared" si="449"/>
        <v>#N/A</v>
      </c>
      <c r="AV504" s="164" t="e">
        <f t="shared" si="450"/>
        <v>#N/A</v>
      </c>
      <c r="AW504" s="165" t="e">
        <f t="shared" si="451"/>
        <v>#N/A</v>
      </c>
      <c r="AX504" s="154" t="e">
        <f t="shared" si="452"/>
        <v>#N/A</v>
      </c>
      <c r="AY504" s="154" t="e">
        <f t="shared" si="453"/>
        <v>#N/A</v>
      </c>
      <c r="AZ504" s="164" t="e">
        <f t="shared" si="454"/>
        <v>#N/A</v>
      </c>
      <c r="BA504" s="165" t="e">
        <f t="shared" si="455"/>
        <v>#N/A</v>
      </c>
      <c r="BB504" s="154" t="e">
        <f t="shared" si="456"/>
        <v>#N/A</v>
      </c>
      <c r="BC504" s="155" t="e">
        <f t="shared" si="457"/>
        <v>#N/A</v>
      </c>
      <c r="BD504" s="153" t="e">
        <f t="shared" si="458"/>
        <v>#N/A</v>
      </c>
      <c r="BE504" s="154" t="e">
        <f t="shared" si="459"/>
        <v>#N/A</v>
      </c>
      <c r="BF504" s="164" t="e">
        <f t="shared" si="460"/>
        <v>#N/A</v>
      </c>
      <c r="BG504" s="165" t="e">
        <f t="shared" si="461"/>
        <v>#N/A</v>
      </c>
      <c r="BH504" s="154" t="e">
        <f t="shared" si="462"/>
        <v>#N/A</v>
      </c>
      <c r="BI504" s="154" t="e">
        <f t="shared" si="463"/>
        <v>#N/A</v>
      </c>
      <c r="BJ504" s="164" t="e">
        <f t="shared" si="464"/>
        <v>#N/A</v>
      </c>
      <c r="BK504" s="165" t="e">
        <f t="shared" si="465"/>
        <v>#N/A</v>
      </c>
      <c r="BL504" s="154" t="e">
        <f t="shared" si="466"/>
        <v>#N/A</v>
      </c>
      <c r="BM504" s="154" t="e">
        <f t="shared" si="467"/>
        <v>#N/A</v>
      </c>
      <c r="BN504" s="164" t="e">
        <f t="shared" si="468"/>
        <v>#N/A</v>
      </c>
      <c r="BO504" s="165" t="e">
        <f t="shared" si="469"/>
        <v>#N/A</v>
      </c>
      <c r="BP504" s="154" t="e">
        <f t="shared" si="470"/>
        <v>#N/A</v>
      </c>
      <c r="BQ504" s="155" t="e">
        <f t="shared" si="471"/>
        <v>#N/A</v>
      </c>
      <c r="BR504" s="153" t="e">
        <f t="shared" si="472"/>
        <v>#N/A</v>
      </c>
      <c r="BS504" s="154" t="e">
        <f t="shared" si="473"/>
        <v>#N/A</v>
      </c>
      <c r="BT504" s="164" t="e">
        <f t="shared" si="474"/>
        <v>#N/A</v>
      </c>
      <c r="BU504" s="165" t="e">
        <f t="shared" si="475"/>
        <v>#N/A</v>
      </c>
      <c r="BV504" s="154" t="e">
        <f t="shared" si="476"/>
        <v>#N/A</v>
      </c>
      <c r="BW504" s="154" t="e">
        <f t="shared" si="477"/>
        <v>#N/A</v>
      </c>
      <c r="BX504" s="164" t="e">
        <f t="shared" si="478"/>
        <v>#N/A</v>
      </c>
      <c r="BY504" s="165" t="e">
        <f t="shared" si="479"/>
        <v>#N/A</v>
      </c>
      <c r="BZ504" s="154" t="e">
        <f t="shared" si="480"/>
        <v>#N/A</v>
      </c>
      <c r="CA504" s="154" t="e">
        <f t="shared" si="481"/>
        <v>#N/A</v>
      </c>
      <c r="CB504" s="164" t="e">
        <f t="shared" si="482"/>
        <v>#N/A</v>
      </c>
      <c r="CC504" s="165" t="e">
        <f t="shared" si="483"/>
        <v>#N/A</v>
      </c>
      <c r="CD504" s="154" t="e">
        <f t="shared" si="484"/>
        <v>#N/A</v>
      </c>
      <c r="CE504" s="155" t="e">
        <f t="shared" si="485"/>
        <v>#N/A</v>
      </c>
    </row>
    <row r="505" spans="2:83" s="59" customFormat="1" hidden="1" x14ac:dyDescent="0.2">
      <c r="B505" s="59" t="e">
        <f t="shared" si="420"/>
        <v>#N/A</v>
      </c>
      <c r="C505" s="67" t="e">
        <f t="shared" si="418"/>
        <v>#N/A</v>
      </c>
      <c r="D505" s="67"/>
      <c r="E505" s="67" t="e">
        <f>IF(C505&lt;&gt;" ",$B$9, " ")</f>
        <v>#N/A</v>
      </c>
      <c r="F505" s="68" t="e">
        <f>IF(C505&lt;&gt;" ",((10.4394*(($C505^1.852)/(($B$59^1.852)*(VLOOKUP($B$17,'Hidden Data'!$A$4:$E$17,(IF($B$18="SCH 40",3,IF($B$18="SCH 80",4,5))))^4.8655))*$B$16))+IF($B$15&lt;2,0,(10.4394*((($C$19/100*$C505)^1.852)/(($B$59^1.852)*(VLOOKUP($B$20,'Hidden Data'!$A$4:$E$17,(IF($B$21="SCH 40",3,IF($B$21="SCH 80",4,5))))^4.8655))*$B$19)))+IF($B$15&lt;3,0,(10.4394*((($C$22/100*$C505)^1.852)/(($B$59^1.852)*(VLOOKUP($B$23,'Hidden Data'!$A$4:$E$17,(IF($B$24="SCH 40",3,IF($B$24="SCH 80",4,5))))^4.8655))*$B$22)))+K505+L505+M505+P505+Q505+R505+S505+T505)*(1+$B$42/100), " ")</f>
        <v>#N/A</v>
      </c>
      <c r="G505" s="68" t="e">
        <f t="shared" si="486"/>
        <v>#N/A</v>
      </c>
      <c r="H505" s="68"/>
      <c r="I505" s="68" t="e">
        <f t="shared" si="421"/>
        <v>#N/A</v>
      </c>
      <c r="J505" s="68" t="e">
        <f>IF(C505&lt;&gt;" ",IF($B$48="Spider Valve",($C505/448.83*(('Spider Valve Sizing'!$B$10^2*19.64*$B$60*SQRT($B$49))/'Spider Valve Sizing'!$B$25))^2/(2*$B$60^2*(PI()/4*('Spider Valve Sizing'!$B$10/12)^2)^2*32.2),0)," ")</f>
        <v>#N/A</v>
      </c>
      <c r="K505" s="68" t="e">
        <f>IF(C505&lt;&gt;" ",(IF($B$26="No",0,(10.4394*(((1/$B$27*$C505)^1.852)/(($B$59^1.852)*(VLOOKUP($B$29,'Hidden Data'!$A$4:$E$17,(IF($B$30="SCH 40",3,IF($B$30="SCH 80",4,5))))^4.8655))*($B$28/3)))))," ")</f>
        <v>#N/A</v>
      </c>
      <c r="L505" s="67" t="e">
        <f t="shared" si="422"/>
        <v>#N/A</v>
      </c>
      <c r="M505" s="67" t="e">
        <f t="shared" si="423"/>
        <v>#N/A</v>
      </c>
      <c r="N505" s="69">
        <f>IF($B$48="Low Pressure Pipe",(IF($C505&lt;&gt;" ",($B$50*$AC$564)," ")),IF($B$48="Spider Valve",(IF($C505&lt;&gt;" ",(($B$60*(PI()/4*'Spider Valve Sizing'!$B$10^2)/144*SQRT(2*32.2*$B$49))*448.83)/(('Spider Valve Sizing'!$B$10^2*19.64*$B$60*SQRT($B$49))/'Spider Valve Sizing'!$B$25)," ")),IF(AND(OR($B$48="Non-Pressurized",$B$48="force main")=TRUE,$C$49="yes"),$F$49,NA())))</f>
        <v>30</v>
      </c>
      <c r="O505" s="68" t="e">
        <f t="shared" si="424"/>
        <v>#N/A</v>
      </c>
      <c r="P505" s="68" t="e">
        <f>IF($C505&lt;&gt;" ",IF($A$34="",0,(10.4394*((($C505*$D$34/100)^1.852)/(($B$59^1.852)*(VLOOKUP($B$34,'Hidden Data'!$A$4:$E$17,(IF($B$18="SCH 40",3,IF($B$18="SCH 80",4,5))))^4.8655))*'Hidden Data'!$E$118)))," ")</f>
        <v>#N/A</v>
      </c>
      <c r="Q505" s="68" t="e">
        <f>IF($C505&lt;&gt;" ",IF($A$35="",0,(10.4394*((($C505*$D$35/100)^1.852)/(($B$59^1.852)*(VLOOKUP($B$35,'Hidden Data'!$A$4:$E$17,(IF($B$18="SCH 40",3,IF($B$18="SCH 80",4,5))))^4.8655))*'Hidden Data'!$E$119)))," ")</f>
        <v>#N/A</v>
      </c>
      <c r="R505" s="68" t="e">
        <f>IF($C505&lt;&gt;" ",IF($A$36="",0,(10.4394*((($C505*$D$36/100)^1.852)/(($B$59^1.852)*(VLOOKUP($B$36,'Hidden Data'!$A$4:$E$17,(IF($B$18="SCH 40",3,IF($B$18="SCH 80",4,5))))^4.8655))*'Hidden Data'!$E$120)))," ")</f>
        <v>#N/A</v>
      </c>
      <c r="S505" s="68" t="e">
        <f>IF($C505&lt;&gt;" ",IF($A$37="",0,(10.4394*((($C505*$D$37/100)^1.852)/(($B$59^1.852)*(VLOOKUP($B$37,'Hidden Data'!$A$4:$E$17,(IF($B$18="SCH 40",3,IF($B$18="SCH 80",4,5))))^4.8655))*'Hidden Data'!$E$121)))," ")</f>
        <v>#N/A</v>
      </c>
      <c r="T505" s="68" t="e">
        <f>IF($C505&lt;&gt;" ",IF($A$38="",0,(10.4394*((($C505*$D$38/100)^1.852)/(($B$59^1.852)*(VLOOKUP($B$38,'Hidden Data'!$A$4:$E$17,(IF($B$18="SCH 40",3,IF($B$18="SCH 80",4,5))))^4.8655))*'Hidden Data'!$E$122)))," ")</f>
        <v>#N/A</v>
      </c>
      <c r="U505" s="67" t="e">
        <f t="shared" si="425"/>
        <v>#N/A</v>
      </c>
      <c r="V505" s="175" t="e">
        <f t="shared" si="426"/>
        <v>#N/A</v>
      </c>
      <c r="W505" s="175" t="e">
        <f t="shared" si="427"/>
        <v>#N/A</v>
      </c>
      <c r="Z505" s="141" t="e">
        <f t="shared" si="428"/>
        <v>#N/A</v>
      </c>
      <c r="AA505" s="141" t="e">
        <f t="shared" si="429"/>
        <v>#N/A</v>
      </c>
      <c r="AB505" s="153" t="e">
        <f t="shared" si="430"/>
        <v>#N/A</v>
      </c>
      <c r="AC505" s="154" t="e">
        <f t="shared" si="431"/>
        <v>#N/A</v>
      </c>
      <c r="AD505" s="164" t="e">
        <f t="shared" si="432"/>
        <v>#N/A</v>
      </c>
      <c r="AE505" s="165" t="e">
        <f t="shared" si="433"/>
        <v>#N/A</v>
      </c>
      <c r="AF505" s="154" t="e">
        <f t="shared" si="434"/>
        <v>#N/A</v>
      </c>
      <c r="AG505" s="154" t="e">
        <f t="shared" si="435"/>
        <v>#N/A</v>
      </c>
      <c r="AH505" s="164" t="e">
        <f t="shared" si="436"/>
        <v>#N/A</v>
      </c>
      <c r="AI505" s="165" t="e">
        <f t="shared" si="437"/>
        <v>#N/A</v>
      </c>
      <c r="AJ505" s="154" t="e">
        <f t="shared" si="438"/>
        <v>#N/A</v>
      </c>
      <c r="AK505" s="154" t="e">
        <f t="shared" si="439"/>
        <v>#N/A</v>
      </c>
      <c r="AL505" s="164" t="e">
        <f t="shared" si="440"/>
        <v>#N/A</v>
      </c>
      <c r="AM505" s="165" t="e">
        <f t="shared" si="441"/>
        <v>#N/A</v>
      </c>
      <c r="AN505" s="154" t="e">
        <f t="shared" si="442"/>
        <v>#N/A</v>
      </c>
      <c r="AO505" s="155" t="e">
        <f t="shared" si="443"/>
        <v>#N/A</v>
      </c>
      <c r="AP505" s="153" t="e">
        <f t="shared" si="444"/>
        <v>#N/A</v>
      </c>
      <c r="AQ505" s="154" t="e">
        <f t="shared" si="445"/>
        <v>#N/A</v>
      </c>
      <c r="AR505" s="164" t="e">
        <f t="shared" si="446"/>
        <v>#N/A</v>
      </c>
      <c r="AS505" s="165" t="e">
        <f t="shared" si="447"/>
        <v>#N/A</v>
      </c>
      <c r="AT505" s="154" t="e">
        <f t="shared" si="448"/>
        <v>#N/A</v>
      </c>
      <c r="AU505" s="154" t="e">
        <f t="shared" si="449"/>
        <v>#N/A</v>
      </c>
      <c r="AV505" s="164" t="e">
        <f t="shared" si="450"/>
        <v>#N/A</v>
      </c>
      <c r="AW505" s="165" t="e">
        <f t="shared" si="451"/>
        <v>#N/A</v>
      </c>
      <c r="AX505" s="154" t="e">
        <f t="shared" si="452"/>
        <v>#N/A</v>
      </c>
      <c r="AY505" s="154" t="e">
        <f t="shared" si="453"/>
        <v>#N/A</v>
      </c>
      <c r="AZ505" s="164" t="e">
        <f t="shared" si="454"/>
        <v>#N/A</v>
      </c>
      <c r="BA505" s="165" t="e">
        <f t="shared" si="455"/>
        <v>#N/A</v>
      </c>
      <c r="BB505" s="154" t="e">
        <f t="shared" si="456"/>
        <v>#N/A</v>
      </c>
      <c r="BC505" s="155" t="e">
        <f t="shared" si="457"/>
        <v>#N/A</v>
      </c>
      <c r="BD505" s="153" t="e">
        <f t="shared" si="458"/>
        <v>#N/A</v>
      </c>
      <c r="BE505" s="154" t="e">
        <f t="shared" si="459"/>
        <v>#N/A</v>
      </c>
      <c r="BF505" s="164" t="e">
        <f t="shared" si="460"/>
        <v>#N/A</v>
      </c>
      <c r="BG505" s="165" t="e">
        <f t="shared" si="461"/>
        <v>#N/A</v>
      </c>
      <c r="BH505" s="154" t="e">
        <f t="shared" si="462"/>
        <v>#N/A</v>
      </c>
      <c r="BI505" s="154" t="e">
        <f t="shared" si="463"/>
        <v>#N/A</v>
      </c>
      <c r="BJ505" s="164" t="e">
        <f t="shared" si="464"/>
        <v>#N/A</v>
      </c>
      <c r="BK505" s="165" t="e">
        <f t="shared" si="465"/>
        <v>#N/A</v>
      </c>
      <c r="BL505" s="154" t="e">
        <f t="shared" si="466"/>
        <v>#N/A</v>
      </c>
      <c r="BM505" s="154" t="e">
        <f t="shared" si="467"/>
        <v>#N/A</v>
      </c>
      <c r="BN505" s="164" t="e">
        <f t="shared" si="468"/>
        <v>#N/A</v>
      </c>
      <c r="BO505" s="165" t="e">
        <f t="shared" si="469"/>
        <v>#N/A</v>
      </c>
      <c r="BP505" s="154" t="e">
        <f t="shared" si="470"/>
        <v>#N/A</v>
      </c>
      <c r="BQ505" s="155" t="e">
        <f t="shared" si="471"/>
        <v>#N/A</v>
      </c>
      <c r="BR505" s="153" t="e">
        <f t="shared" si="472"/>
        <v>#N/A</v>
      </c>
      <c r="BS505" s="154" t="e">
        <f t="shared" si="473"/>
        <v>#N/A</v>
      </c>
      <c r="BT505" s="164" t="e">
        <f t="shared" si="474"/>
        <v>#N/A</v>
      </c>
      <c r="BU505" s="165" t="e">
        <f t="shared" si="475"/>
        <v>#N/A</v>
      </c>
      <c r="BV505" s="154" t="e">
        <f t="shared" si="476"/>
        <v>#N/A</v>
      </c>
      <c r="BW505" s="154" t="e">
        <f t="shared" si="477"/>
        <v>#N/A</v>
      </c>
      <c r="BX505" s="164" t="e">
        <f t="shared" si="478"/>
        <v>#N/A</v>
      </c>
      <c r="BY505" s="165" t="e">
        <f t="shared" si="479"/>
        <v>#N/A</v>
      </c>
      <c r="BZ505" s="154" t="e">
        <f t="shared" si="480"/>
        <v>#N/A</v>
      </c>
      <c r="CA505" s="154" t="e">
        <f t="shared" si="481"/>
        <v>#N/A</v>
      </c>
      <c r="CB505" s="164" t="e">
        <f t="shared" si="482"/>
        <v>#N/A</v>
      </c>
      <c r="CC505" s="165" t="e">
        <f t="shared" si="483"/>
        <v>#N/A</v>
      </c>
      <c r="CD505" s="154" t="e">
        <f t="shared" si="484"/>
        <v>#N/A</v>
      </c>
      <c r="CE505" s="155" t="e">
        <f t="shared" si="485"/>
        <v>#N/A</v>
      </c>
    </row>
    <row r="506" spans="2:83" s="59" customFormat="1" hidden="1" x14ac:dyDescent="0.2">
      <c r="B506" s="59" t="e">
        <f t="shared" si="420"/>
        <v>#N/A</v>
      </c>
      <c r="C506" s="67" t="e">
        <f t="shared" si="418"/>
        <v>#N/A</v>
      </c>
      <c r="D506" s="67"/>
      <c r="E506" s="67" t="e">
        <f>IF(C506&lt;&gt;" ",$B$9, " ")</f>
        <v>#N/A</v>
      </c>
      <c r="F506" s="68" t="e">
        <f>IF(C506&lt;&gt;" ",((10.4394*(($C506^1.852)/(($B$59^1.852)*(VLOOKUP($B$17,'Hidden Data'!$A$4:$E$17,(IF($B$18="SCH 40",3,IF($B$18="SCH 80",4,5))))^4.8655))*$B$16))+IF($B$15&lt;2,0,(10.4394*((($C$19/100*$C506)^1.852)/(($B$59^1.852)*(VLOOKUP($B$20,'Hidden Data'!$A$4:$E$17,(IF($B$21="SCH 40",3,IF($B$21="SCH 80",4,5))))^4.8655))*$B$19)))+IF($B$15&lt;3,0,(10.4394*((($C$22/100*$C506)^1.852)/(($B$59^1.852)*(VLOOKUP($B$23,'Hidden Data'!$A$4:$E$17,(IF($B$24="SCH 40",3,IF($B$24="SCH 80",4,5))))^4.8655))*$B$22)))+K506+L506+M506+P506+Q506+R506+S506+T506)*(1+$B$42/100), " ")</f>
        <v>#N/A</v>
      </c>
      <c r="G506" s="68" t="e">
        <f t="shared" si="486"/>
        <v>#N/A</v>
      </c>
      <c r="H506" s="68"/>
      <c r="I506" s="68" t="e">
        <f t="shared" si="421"/>
        <v>#N/A</v>
      </c>
      <c r="J506" s="68" t="e">
        <f>IF(C506&lt;&gt;" ",IF($B$48="Spider Valve",($C506/448.83*(('Spider Valve Sizing'!$B$10^2*19.64*$B$60*SQRT($B$49))/'Spider Valve Sizing'!$B$25))^2/(2*$B$60^2*(PI()/4*('Spider Valve Sizing'!$B$10/12)^2)^2*32.2),0)," ")</f>
        <v>#N/A</v>
      </c>
      <c r="K506" s="68" t="e">
        <f>IF(C506&lt;&gt;" ",(IF($B$26="No",0,(10.4394*(((1/$B$27*$C506)^1.852)/(($B$59^1.852)*(VLOOKUP($B$29,'Hidden Data'!$A$4:$E$17,(IF($B$30="SCH 40",3,IF($B$30="SCH 80",4,5))))^4.8655))*($B$28/3)))))," ")</f>
        <v>#N/A</v>
      </c>
      <c r="L506" s="67" t="e">
        <f t="shared" si="422"/>
        <v>#N/A</v>
      </c>
      <c r="M506" s="67" t="e">
        <f t="shared" si="423"/>
        <v>#N/A</v>
      </c>
      <c r="N506" s="69">
        <f>IF($B$48="Low Pressure Pipe",(IF($C506&lt;&gt;" ",($B$50*$AC$564)," ")),IF($B$48="Spider Valve",(IF($C506&lt;&gt;" ",(($B$60*(PI()/4*'Spider Valve Sizing'!$B$10^2)/144*SQRT(2*32.2*$B$49))*448.83)/(('Spider Valve Sizing'!$B$10^2*19.64*$B$60*SQRT($B$49))/'Spider Valve Sizing'!$B$25)," ")),IF(AND(OR($B$48="Non-Pressurized",$B$48="force main")=TRUE,$C$49="yes"),$F$49,NA())))</f>
        <v>30</v>
      </c>
      <c r="O506" s="68" t="e">
        <f t="shared" si="424"/>
        <v>#N/A</v>
      </c>
      <c r="P506" s="68" t="e">
        <f>IF($C506&lt;&gt;" ",IF($A$34="",0,(10.4394*((($C506*$D$34/100)^1.852)/(($B$59^1.852)*(VLOOKUP($B$34,'Hidden Data'!$A$4:$E$17,(IF($B$18="SCH 40",3,IF($B$18="SCH 80",4,5))))^4.8655))*'Hidden Data'!$E$118)))," ")</f>
        <v>#N/A</v>
      </c>
      <c r="Q506" s="68" t="e">
        <f>IF($C506&lt;&gt;" ",IF($A$35="",0,(10.4394*((($C506*$D$35/100)^1.852)/(($B$59^1.852)*(VLOOKUP($B$35,'Hidden Data'!$A$4:$E$17,(IF($B$18="SCH 40",3,IF($B$18="SCH 80",4,5))))^4.8655))*'Hidden Data'!$E$119)))," ")</f>
        <v>#N/A</v>
      </c>
      <c r="R506" s="68" t="e">
        <f>IF($C506&lt;&gt;" ",IF($A$36="",0,(10.4394*((($C506*$D$36/100)^1.852)/(($B$59^1.852)*(VLOOKUP($B$36,'Hidden Data'!$A$4:$E$17,(IF($B$18="SCH 40",3,IF($B$18="SCH 80",4,5))))^4.8655))*'Hidden Data'!$E$120)))," ")</f>
        <v>#N/A</v>
      </c>
      <c r="S506" s="68" t="e">
        <f>IF($C506&lt;&gt;" ",IF($A$37="",0,(10.4394*((($C506*$D$37/100)^1.852)/(($B$59^1.852)*(VLOOKUP($B$37,'Hidden Data'!$A$4:$E$17,(IF($B$18="SCH 40",3,IF($B$18="SCH 80",4,5))))^4.8655))*'Hidden Data'!$E$121)))," ")</f>
        <v>#N/A</v>
      </c>
      <c r="T506" s="68" t="e">
        <f>IF($C506&lt;&gt;" ",IF($A$38="",0,(10.4394*((($C506*$D$38/100)^1.852)/(($B$59^1.852)*(VLOOKUP($B$38,'Hidden Data'!$A$4:$E$17,(IF($B$18="SCH 40",3,IF($B$18="SCH 80",4,5))))^4.8655))*'Hidden Data'!$E$122)))," ")</f>
        <v>#N/A</v>
      </c>
      <c r="U506" s="67" t="e">
        <f t="shared" si="425"/>
        <v>#N/A</v>
      </c>
      <c r="V506" s="175" t="e">
        <f t="shared" si="426"/>
        <v>#N/A</v>
      </c>
      <c r="W506" s="175" t="e">
        <f t="shared" si="427"/>
        <v>#N/A</v>
      </c>
      <c r="Z506" s="141" t="e">
        <f t="shared" si="428"/>
        <v>#N/A</v>
      </c>
      <c r="AA506" s="141" t="e">
        <f t="shared" si="429"/>
        <v>#N/A</v>
      </c>
      <c r="AB506" s="153" t="e">
        <f t="shared" si="430"/>
        <v>#N/A</v>
      </c>
      <c r="AC506" s="154" t="e">
        <f t="shared" si="431"/>
        <v>#N/A</v>
      </c>
      <c r="AD506" s="164" t="e">
        <f t="shared" si="432"/>
        <v>#N/A</v>
      </c>
      <c r="AE506" s="165" t="e">
        <f t="shared" si="433"/>
        <v>#N/A</v>
      </c>
      <c r="AF506" s="154" t="e">
        <f t="shared" si="434"/>
        <v>#N/A</v>
      </c>
      <c r="AG506" s="154" t="e">
        <f t="shared" si="435"/>
        <v>#N/A</v>
      </c>
      <c r="AH506" s="164" t="e">
        <f t="shared" si="436"/>
        <v>#N/A</v>
      </c>
      <c r="AI506" s="165" t="e">
        <f t="shared" si="437"/>
        <v>#N/A</v>
      </c>
      <c r="AJ506" s="154" t="e">
        <f t="shared" si="438"/>
        <v>#N/A</v>
      </c>
      <c r="AK506" s="154" t="e">
        <f t="shared" si="439"/>
        <v>#N/A</v>
      </c>
      <c r="AL506" s="164" t="e">
        <f t="shared" si="440"/>
        <v>#N/A</v>
      </c>
      <c r="AM506" s="165" t="e">
        <f t="shared" si="441"/>
        <v>#N/A</v>
      </c>
      <c r="AN506" s="154" t="e">
        <f t="shared" si="442"/>
        <v>#N/A</v>
      </c>
      <c r="AO506" s="155" t="e">
        <f t="shared" si="443"/>
        <v>#N/A</v>
      </c>
      <c r="AP506" s="153" t="e">
        <f t="shared" si="444"/>
        <v>#N/A</v>
      </c>
      <c r="AQ506" s="154" t="e">
        <f t="shared" si="445"/>
        <v>#N/A</v>
      </c>
      <c r="AR506" s="164" t="e">
        <f t="shared" si="446"/>
        <v>#N/A</v>
      </c>
      <c r="AS506" s="165" t="e">
        <f t="shared" si="447"/>
        <v>#N/A</v>
      </c>
      <c r="AT506" s="154" t="e">
        <f t="shared" si="448"/>
        <v>#N/A</v>
      </c>
      <c r="AU506" s="154" t="e">
        <f t="shared" si="449"/>
        <v>#N/A</v>
      </c>
      <c r="AV506" s="164" t="e">
        <f t="shared" si="450"/>
        <v>#N/A</v>
      </c>
      <c r="AW506" s="165" t="e">
        <f t="shared" si="451"/>
        <v>#N/A</v>
      </c>
      <c r="AX506" s="154" t="e">
        <f t="shared" si="452"/>
        <v>#N/A</v>
      </c>
      <c r="AY506" s="154" t="e">
        <f t="shared" si="453"/>
        <v>#N/A</v>
      </c>
      <c r="AZ506" s="164" t="e">
        <f t="shared" si="454"/>
        <v>#N/A</v>
      </c>
      <c r="BA506" s="165" t="e">
        <f t="shared" si="455"/>
        <v>#N/A</v>
      </c>
      <c r="BB506" s="154" t="e">
        <f t="shared" si="456"/>
        <v>#N/A</v>
      </c>
      <c r="BC506" s="155" t="e">
        <f t="shared" si="457"/>
        <v>#N/A</v>
      </c>
      <c r="BD506" s="153" t="e">
        <f t="shared" si="458"/>
        <v>#N/A</v>
      </c>
      <c r="BE506" s="154" t="e">
        <f t="shared" si="459"/>
        <v>#N/A</v>
      </c>
      <c r="BF506" s="164" t="e">
        <f t="shared" si="460"/>
        <v>#N/A</v>
      </c>
      <c r="BG506" s="165" t="e">
        <f t="shared" si="461"/>
        <v>#N/A</v>
      </c>
      <c r="BH506" s="154" t="e">
        <f t="shared" si="462"/>
        <v>#N/A</v>
      </c>
      <c r="BI506" s="154" t="e">
        <f t="shared" si="463"/>
        <v>#N/A</v>
      </c>
      <c r="BJ506" s="164" t="e">
        <f t="shared" si="464"/>
        <v>#N/A</v>
      </c>
      <c r="BK506" s="165" t="e">
        <f t="shared" si="465"/>
        <v>#N/A</v>
      </c>
      <c r="BL506" s="154" t="e">
        <f t="shared" si="466"/>
        <v>#N/A</v>
      </c>
      <c r="BM506" s="154" t="e">
        <f t="shared" si="467"/>
        <v>#N/A</v>
      </c>
      <c r="BN506" s="164" t="e">
        <f t="shared" si="468"/>
        <v>#N/A</v>
      </c>
      <c r="BO506" s="165" t="e">
        <f t="shared" si="469"/>
        <v>#N/A</v>
      </c>
      <c r="BP506" s="154" t="e">
        <f t="shared" si="470"/>
        <v>#N/A</v>
      </c>
      <c r="BQ506" s="155" t="e">
        <f t="shared" si="471"/>
        <v>#N/A</v>
      </c>
      <c r="BR506" s="153" t="e">
        <f t="shared" si="472"/>
        <v>#N/A</v>
      </c>
      <c r="BS506" s="154" t="e">
        <f t="shared" si="473"/>
        <v>#N/A</v>
      </c>
      <c r="BT506" s="164" t="e">
        <f t="shared" si="474"/>
        <v>#N/A</v>
      </c>
      <c r="BU506" s="165" t="e">
        <f t="shared" si="475"/>
        <v>#N/A</v>
      </c>
      <c r="BV506" s="154" t="e">
        <f t="shared" si="476"/>
        <v>#N/A</v>
      </c>
      <c r="BW506" s="154" t="e">
        <f t="shared" si="477"/>
        <v>#N/A</v>
      </c>
      <c r="BX506" s="164" t="e">
        <f t="shared" si="478"/>
        <v>#N/A</v>
      </c>
      <c r="BY506" s="165" t="e">
        <f t="shared" si="479"/>
        <v>#N/A</v>
      </c>
      <c r="BZ506" s="154" t="e">
        <f t="shared" si="480"/>
        <v>#N/A</v>
      </c>
      <c r="CA506" s="154" t="e">
        <f t="shared" si="481"/>
        <v>#N/A</v>
      </c>
      <c r="CB506" s="164" t="e">
        <f t="shared" si="482"/>
        <v>#N/A</v>
      </c>
      <c r="CC506" s="165" t="e">
        <f t="shared" si="483"/>
        <v>#N/A</v>
      </c>
      <c r="CD506" s="154" t="e">
        <f t="shared" si="484"/>
        <v>#N/A</v>
      </c>
      <c r="CE506" s="155" t="e">
        <f t="shared" si="485"/>
        <v>#N/A</v>
      </c>
    </row>
    <row r="507" spans="2:83" s="59" customFormat="1" hidden="1" x14ac:dyDescent="0.2">
      <c r="B507" s="59" t="e">
        <f t="shared" si="420"/>
        <v>#N/A</v>
      </c>
      <c r="C507" s="67" t="e">
        <f t="shared" si="418"/>
        <v>#N/A</v>
      </c>
      <c r="D507" s="67"/>
      <c r="E507" s="67" t="e">
        <f>IF(C507&lt;&gt;" ",$B$9, " ")</f>
        <v>#N/A</v>
      </c>
      <c r="F507" s="68" t="e">
        <f>IF(C507&lt;&gt;" ",((10.4394*(($C507^1.852)/(($B$59^1.852)*(VLOOKUP($B$17,'Hidden Data'!$A$4:$E$17,(IF($B$18="SCH 40",3,IF($B$18="SCH 80",4,5))))^4.8655))*$B$16))+IF($B$15&lt;2,0,(10.4394*((($C$19/100*$C507)^1.852)/(($B$59^1.852)*(VLOOKUP($B$20,'Hidden Data'!$A$4:$E$17,(IF($B$21="SCH 40",3,IF($B$21="SCH 80",4,5))))^4.8655))*$B$19)))+IF($B$15&lt;3,0,(10.4394*((($C$22/100*$C507)^1.852)/(($B$59^1.852)*(VLOOKUP($B$23,'Hidden Data'!$A$4:$E$17,(IF($B$24="SCH 40",3,IF($B$24="SCH 80",4,5))))^4.8655))*$B$22)))+K507+L507+M507+P507+Q507+R507+S507+T507)*(1+$B$42/100), " ")</f>
        <v>#N/A</v>
      </c>
      <c r="G507" s="68" t="e">
        <f t="shared" si="486"/>
        <v>#N/A</v>
      </c>
      <c r="H507" s="68"/>
      <c r="I507" s="68" t="e">
        <f t="shared" si="421"/>
        <v>#N/A</v>
      </c>
      <c r="J507" s="68" t="e">
        <f>IF(C507&lt;&gt;" ",IF($B$48="Spider Valve",($C507/448.83*(('Spider Valve Sizing'!$B$10^2*19.64*$B$60*SQRT($B$49))/'Spider Valve Sizing'!$B$25))^2/(2*$B$60^2*(PI()/4*('Spider Valve Sizing'!$B$10/12)^2)^2*32.2),0)," ")</f>
        <v>#N/A</v>
      </c>
      <c r="K507" s="68" t="e">
        <f>IF(C507&lt;&gt;" ",(IF($B$26="No",0,(10.4394*(((1/$B$27*$C507)^1.852)/(($B$59^1.852)*(VLOOKUP($B$29,'Hidden Data'!$A$4:$E$17,(IF($B$30="SCH 40",3,IF($B$30="SCH 80",4,5))))^4.8655))*($B$28/3)))))," ")</f>
        <v>#N/A</v>
      </c>
      <c r="L507" s="67" t="e">
        <f t="shared" si="422"/>
        <v>#N/A</v>
      </c>
      <c r="M507" s="67" t="e">
        <f t="shared" si="423"/>
        <v>#N/A</v>
      </c>
      <c r="N507" s="69">
        <f>IF($B$48="Low Pressure Pipe",(IF($C507&lt;&gt;" ",($B$50*$AC$564)," ")),IF($B$48="Spider Valve",(IF($C507&lt;&gt;" ",(($B$60*(PI()/4*'Spider Valve Sizing'!$B$10^2)/144*SQRT(2*32.2*$B$49))*448.83)/(('Spider Valve Sizing'!$B$10^2*19.64*$B$60*SQRT($B$49))/'Spider Valve Sizing'!$B$25)," ")),IF(AND(OR($B$48="Non-Pressurized",$B$48="force main")=TRUE,$C$49="yes"),$F$49,NA())))</f>
        <v>30</v>
      </c>
      <c r="O507" s="68" t="e">
        <f t="shared" si="424"/>
        <v>#N/A</v>
      </c>
      <c r="P507" s="68" t="e">
        <f>IF($C507&lt;&gt;" ",IF($A$34="",0,(10.4394*((($C507*$D$34/100)^1.852)/(($B$59^1.852)*(VLOOKUP($B$34,'Hidden Data'!$A$4:$E$17,(IF($B$18="SCH 40",3,IF($B$18="SCH 80",4,5))))^4.8655))*'Hidden Data'!$E$118)))," ")</f>
        <v>#N/A</v>
      </c>
      <c r="Q507" s="68" t="e">
        <f>IF($C507&lt;&gt;" ",IF($A$35="",0,(10.4394*((($C507*$D$35/100)^1.852)/(($B$59^1.852)*(VLOOKUP($B$35,'Hidden Data'!$A$4:$E$17,(IF($B$18="SCH 40",3,IF($B$18="SCH 80",4,5))))^4.8655))*'Hidden Data'!$E$119)))," ")</f>
        <v>#N/A</v>
      </c>
      <c r="R507" s="68" t="e">
        <f>IF($C507&lt;&gt;" ",IF($A$36="",0,(10.4394*((($C507*$D$36/100)^1.852)/(($B$59^1.852)*(VLOOKUP($B$36,'Hidden Data'!$A$4:$E$17,(IF($B$18="SCH 40",3,IF($B$18="SCH 80",4,5))))^4.8655))*'Hidden Data'!$E$120)))," ")</f>
        <v>#N/A</v>
      </c>
      <c r="S507" s="68" t="e">
        <f>IF($C507&lt;&gt;" ",IF($A$37="",0,(10.4394*((($C507*$D$37/100)^1.852)/(($B$59^1.852)*(VLOOKUP($B$37,'Hidden Data'!$A$4:$E$17,(IF($B$18="SCH 40",3,IF($B$18="SCH 80",4,5))))^4.8655))*'Hidden Data'!$E$121)))," ")</f>
        <v>#N/A</v>
      </c>
      <c r="T507" s="68" t="e">
        <f>IF($C507&lt;&gt;" ",IF($A$38="",0,(10.4394*((($C507*$D$38/100)^1.852)/(($B$59^1.852)*(VLOOKUP($B$38,'Hidden Data'!$A$4:$E$17,(IF($B$18="SCH 40",3,IF($B$18="SCH 80",4,5))))^4.8655))*'Hidden Data'!$E$122)))," ")</f>
        <v>#N/A</v>
      </c>
      <c r="U507" s="67" t="e">
        <f t="shared" si="425"/>
        <v>#N/A</v>
      </c>
      <c r="V507" s="175" t="e">
        <f t="shared" si="426"/>
        <v>#N/A</v>
      </c>
      <c r="W507" s="175" t="e">
        <f t="shared" si="427"/>
        <v>#N/A</v>
      </c>
      <c r="Z507" s="141" t="e">
        <f t="shared" si="428"/>
        <v>#N/A</v>
      </c>
      <c r="AA507" s="141" t="e">
        <f t="shared" si="429"/>
        <v>#N/A</v>
      </c>
      <c r="AB507" s="153" t="e">
        <f t="shared" si="430"/>
        <v>#N/A</v>
      </c>
      <c r="AC507" s="154" t="e">
        <f t="shared" si="431"/>
        <v>#N/A</v>
      </c>
      <c r="AD507" s="164" t="e">
        <f t="shared" si="432"/>
        <v>#N/A</v>
      </c>
      <c r="AE507" s="165" t="e">
        <f t="shared" si="433"/>
        <v>#N/A</v>
      </c>
      <c r="AF507" s="154" t="e">
        <f t="shared" si="434"/>
        <v>#N/A</v>
      </c>
      <c r="AG507" s="154" t="e">
        <f t="shared" si="435"/>
        <v>#N/A</v>
      </c>
      <c r="AH507" s="164" t="e">
        <f t="shared" si="436"/>
        <v>#N/A</v>
      </c>
      <c r="AI507" s="165" t="e">
        <f t="shared" si="437"/>
        <v>#N/A</v>
      </c>
      <c r="AJ507" s="154" t="e">
        <f t="shared" si="438"/>
        <v>#N/A</v>
      </c>
      <c r="AK507" s="154" t="e">
        <f t="shared" si="439"/>
        <v>#N/A</v>
      </c>
      <c r="AL507" s="164" t="e">
        <f t="shared" si="440"/>
        <v>#N/A</v>
      </c>
      <c r="AM507" s="165" t="e">
        <f t="shared" si="441"/>
        <v>#N/A</v>
      </c>
      <c r="AN507" s="154" t="e">
        <f t="shared" si="442"/>
        <v>#N/A</v>
      </c>
      <c r="AO507" s="155" t="e">
        <f t="shared" si="443"/>
        <v>#N/A</v>
      </c>
      <c r="AP507" s="153" t="e">
        <f t="shared" si="444"/>
        <v>#N/A</v>
      </c>
      <c r="AQ507" s="154" t="e">
        <f t="shared" si="445"/>
        <v>#N/A</v>
      </c>
      <c r="AR507" s="164" t="e">
        <f t="shared" si="446"/>
        <v>#N/A</v>
      </c>
      <c r="AS507" s="165" t="e">
        <f t="shared" si="447"/>
        <v>#N/A</v>
      </c>
      <c r="AT507" s="154" t="e">
        <f t="shared" si="448"/>
        <v>#N/A</v>
      </c>
      <c r="AU507" s="154" t="e">
        <f t="shared" si="449"/>
        <v>#N/A</v>
      </c>
      <c r="AV507" s="164" t="e">
        <f t="shared" si="450"/>
        <v>#N/A</v>
      </c>
      <c r="AW507" s="165" t="e">
        <f t="shared" si="451"/>
        <v>#N/A</v>
      </c>
      <c r="AX507" s="154" t="e">
        <f t="shared" si="452"/>
        <v>#N/A</v>
      </c>
      <c r="AY507" s="154" t="e">
        <f t="shared" si="453"/>
        <v>#N/A</v>
      </c>
      <c r="AZ507" s="164" t="e">
        <f t="shared" si="454"/>
        <v>#N/A</v>
      </c>
      <c r="BA507" s="165" t="e">
        <f t="shared" si="455"/>
        <v>#N/A</v>
      </c>
      <c r="BB507" s="154" t="e">
        <f t="shared" si="456"/>
        <v>#N/A</v>
      </c>
      <c r="BC507" s="155" t="e">
        <f t="shared" si="457"/>
        <v>#N/A</v>
      </c>
      <c r="BD507" s="153" t="e">
        <f t="shared" si="458"/>
        <v>#N/A</v>
      </c>
      <c r="BE507" s="154" t="e">
        <f t="shared" si="459"/>
        <v>#N/A</v>
      </c>
      <c r="BF507" s="164" t="e">
        <f t="shared" si="460"/>
        <v>#N/A</v>
      </c>
      <c r="BG507" s="165" t="e">
        <f t="shared" si="461"/>
        <v>#N/A</v>
      </c>
      <c r="BH507" s="154" t="e">
        <f t="shared" si="462"/>
        <v>#N/A</v>
      </c>
      <c r="BI507" s="154" t="e">
        <f t="shared" si="463"/>
        <v>#N/A</v>
      </c>
      <c r="BJ507" s="164" t="e">
        <f t="shared" si="464"/>
        <v>#N/A</v>
      </c>
      <c r="BK507" s="165" t="e">
        <f t="shared" si="465"/>
        <v>#N/A</v>
      </c>
      <c r="BL507" s="154" t="e">
        <f t="shared" si="466"/>
        <v>#N/A</v>
      </c>
      <c r="BM507" s="154" t="e">
        <f t="shared" si="467"/>
        <v>#N/A</v>
      </c>
      <c r="BN507" s="164" t="e">
        <f t="shared" si="468"/>
        <v>#N/A</v>
      </c>
      <c r="BO507" s="165" t="e">
        <f t="shared" si="469"/>
        <v>#N/A</v>
      </c>
      <c r="BP507" s="154" t="e">
        <f t="shared" si="470"/>
        <v>#N/A</v>
      </c>
      <c r="BQ507" s="155" t="e">
        <f t="shared" si="471"/>
        <v>#N/A</v>
      </c>
      <c r="BR507" s="153" t="e">
        <f t="shared" si="472"/>
        <v>#N/A</v>
      </c>
      <c r="BS507" s="154" t="e">
        <f t="shared" si="473"/>
        <v>#N/A</v>
      </c>
      <c r="BT507" s="164" t="e">
        <f t="shared" si="474"/>
        <v>#N/A</v>
      </c>
      <c r="BU507" s="165" t="e">
        <f t="shared" si="475"/>
        <v>#N/A</v>
      </c>
      <c r="BV507" s="154" t="e">
        <f t="shared" si="476"/>
        <v>#N/A</v>
      </c>
      <c r="BW507" s="154" t="e">
        <f t="shared" si="477"/>
        <v>#N/A</v>
      </c>
      <c r="BX507" s="164" t="e">
        <f t="shared" si="478"/>
        <v>#N/A</v>
      </c>
      <c r="BY507" s="165" t="e">
        <f t="shared" si="479"/>
        <v>#N/A</v>
      </c>
      <c r="BZ507" s="154" t="e">
        <f t="shared" si="480"/>
        <v>#N/A</v>
      </c>
      <c r="CA507" s="154" t="e">
        <f t="shared" si="481"/>
        <v>#N/A</v>
      </c>
      <c r="CB507" s="164" t="e">
        <f t="shared" si="482"/>
        <v>#N/A</v>
      </c>
      <c r="CC507" s="165" t="e">
        <f t="shared" si="483"/>
        <v>#N/A</v>
      </c>
      <c r="CD507" s="154" t="e">
        <f t="shared" si="484"/>
        <v>#N/A</v>
      </c>
      <c r="CE507" s="155" t="e">
        <f t="shared" si="485"/>
        <v>#N/A</v>
      </c>
    </row>
    <row r="508" spans="2:83" s="59" customFormat="1" hidden="1" x14ac:dyDescent="0.2">
      <c r="B508" s="59" t="e">
        <f t="shared" si="420"/>
        <v>#N/A</v>
      </c>
      <c r="C508" s="67" t="e">
        <f t="shared" si="418"/>
        <v>#N/A</v>
      </c>
      <c r="D508" s="67"/>
      <c r="E508" s="67" t="e">
        <f>IF(C508&lt;&gt;" ",$B$9, " ")</f>
        <v>#N/A</v>
      </c>
      <c r="F508" s="68" t="e">
        <f>IF(C508&lt;&gt;" ",((10.4394*(($C508^1.852)/(($B$59^1.852)*(VLOOKUP($B$17,'Hidden Data'!$A$4:$E$17,(IF($B$18="SCH 40",3,IF($B$18="SCH 80",4,5))))^4.8655))*$B$16))+IF($B$15&lt;2,0,(10.4394*((($C$19/100*$C508)^1.852)/(($B$59^1.852)*(VLOOKUP($B$20,'Hidden Data'!$A$4:$E$17,(IF($B$21="SCH 40",3,IF($B$21="SCH 80",4,5))))^4.8655))*$B$19)))+IF($B$15&lt;3,0,(10.4394*((($C$22/100*$C508)^1.852)/(($B$59^1.852)*(VLOOKUP($B$23,'Hidden Data'!$A$4:$E$17,(IF($B$24="SCH 40",3,IF($B$24="SCH 80",4,5))))^4.8655))*$B$22)))+K508+L508+M508+P508+Q508+R508+S508+T508)*(1+$B$42/100), " ")</f>
        <v>#N/A</v>
      </c>
      <c r="G508" s="68" t="e">
        <f t="shared" si="486"/>
        <v>#N/A</v>
      </c>
      <c r="H508" s="68"/>
      <c r="I508" s="68" t="e">
        <f t="shared" si="421"/>
        <v>#N/A</v>
      </c>
      <c r="J508" s="68" t="e">
        <f>IF(C508&lt;&gt;" ",IF($B$48="Spider Valve",($C508/448.83*(('Spider Valve Sizing'!$B$10^2*19.64*$B$60*SQRT($B$49))/'Spider Valve Sizing'!$B$25))^2/(2*$B$60^2*(PI()/4*('Spider Valve Sizing'!$B$10/12)^2)^2*32.2),0)," ")</f>
        <v>#N/A</v>
      </c>
      <c r="K508" s="68" t="e">
        <f>IF(C508&lt;&gt;" ",(IF($B$26="No",0,(10.4394*(((1/$B$27*$C508)^1.852)/(($B$59^1.852)*(VLOOKUP($B$29,'Hidden Data'!$A$4:$E$17,(IF($B$30="SCH 40",3,IF($B$30="SCH 80",4,5))))^4.8655))*($B$28/3)))))," ")</f>
        <v>#N/A</v>
      </c>
      <c r="L508" s="67" t="e">
        <f t="shared" si="422"/>
        <v>#N/A</v>
      </c>
      <c r="M508" s="67" t="e">
        <f t="shared" si="423"/>
        <v>#N/A</v>
      </c>
      <c r="N508" s="69">
        <f>IF($B$48="Low Pressure Pipe",(IF($C508&lt;&gt;" ",($B$50*$AC$564)," ")),IF($B$48="Spider Valve",(IF($C508&lt;&gt;" ",(($B$60*(PI()/4*'Spider Valve Sizing'!$B$10^2)/144*SQRT(2*32.2*$B$49))*448.83)/(('Spider Valve Sizing'!$B$10^2*19.64*$B$60*SQRT($B$49))/'Spider Valve Sizing'!$B$25)," ")),IF(AND(OR($B$48="Non-Pressurized",$B$48="force main")=TRUE,$C$49="yes"),$F$49,NA())))</f>
        <v>30</v>
      </c>
      <c r="O508" s="68" t="e">
        <f t="shared" si="424"/>
        <v>#N/A</v>
      </c>
      <c r="P508" s="68" t="e">
        <f>IF($C508&lt;&gt;" ",IF($A$34="",0,(10.4394*((($C508*$D$34/100)^1.852)/(($B$59^1.852)*(VLOOKUP($B$34,'Hidden Data'!$A$4:$E$17,(IF($B$18="SCH 40",3,IF($B$18="SCH 80",4,5))))^4.8655))*'Hidden Data'!$E$118)))," ")</f>
        <v>#N/A</v>
      </c>
      <c r="Q508" s="68" t="e">
        <f>IF($C508&lt;&gt;" ",IF($A$35="",0,(10.4394*((($C508*$D$35/100)^1.852)/(($B$59^1.852)*(VLOOKUP($B$35,'Hidden Data'!$A$4:$E$17,(IF($B$18="SCH 40",3,IF($B$18="SCH 80",4,5))))^4.8655))*'Hidden Data'!$E$119)))," ")</f>
        <v>#N/A</v>
      </c>
      <c r="R508" s="68" t="e">
        <f>IF($C508&lt;&gt;" ",IF($A$36="",0,(10.4394*((($C508*$D$36/100)^1.852)/(($B$59^1.852)*(VLOOKUP($B$36,'Hidden Data'!$A$4:$E$17,(IF($B$18="SCH 40",3,IF($B$18="SCH 80",4,5))))^4.8655))*'Hidden Data'!$E$120)))," ")</f>
        <v>#N/A</v>
      </c>
      <c r="S508" s="68" t="e">
        <f>IF($C508&lt;&gt;" ",IF($A$37="",0,(10.4394*((($C508*$D$37/100)^1.852)/(($B$59^1.852)*(VLOOKUP($B$37,'Hidden Data'!$A$4:$E$17,(IF($B$18="SCH 40",3,IF($B$18="SCH 80",4,5))))^4.8655))*'Hidden Data'!$E$121)))," ")</f>
        <v>#N/A</v>
      </c>
      <c r="T508" s="68" t="e">
        <f>IF($C508&lt;&gt;" ",IF($A$38="",0,(10.4394*((($C508*$D$38/100)^1.852)/(($B$59^1.852)*(VLOOKUP($B$38,'Hidden Data'!$A$4:$E$17,(IF($B$18="SCH 40",3,IF($B$18="SCH 80",4,5))))^4.8655))*'Hidden Data'!$E$122)))," ")</f>
        <v>#N/A</v>
      </c>
      <c r="U508" s="67" t="e">
        <f t="shared" si="425"/>
        <v>#N/A</v>
      </c>
      <c r="V508" s="175" t="e">
        <f t="shared" si="426"/>
        <v>#N/A</v>
      </c>
      <c r="W508" s="175" t="e">
        <f t="shared" si="427"/>
        <v>#N/A</v>
      </c>
      <c r="Z508" s="141" t="e">
        <f t="shared" si="428"/>
        <v>#N/A</v>
      </c>
      <c r="AA508" s="141" t="e">
        <f t="shared" si="429"/>
        <v>#N/A</v>
      </c>
      <c r="AB508" s="153" t="e">
        <f t="shared" si="430"/>
        <v>#N/A</v>
      </c>
      <c r="AC508" s="154" t="e">
        <f t="shared" si="431"/>
        <v>#N/A</v>
      </c>
      <c r="AD508" s="164" t="e">
        <f t="shared" si="432"/>
        <v>#N/A</v>
      </c>
      <c r="AE508" s="165" t="e">
        <f t="shared" si="433"/>
        <v>#N/A</v>
      </c>
      <c r="AF508" s="154" t="e">
        <f t="shared" si="434"/>
        <v>#N/A</v>
      </c>
      <c r="AG508" s="154" t="e">
        <f t="shared" si="435"/>
        <v>#N/A</v>
      </c>
      <c r="AH508" s="164" t="e">
        <f t="shared" si="436"/>
        <v>#N/A</v>
      </c>
      <c r="AI508" s="165" t="e">
        <f t="shared" si="437"/>
        <v>#N/A</v>
      </c>
      <c r="AJ508" s="154" t="e">
        <f t="shared" si="438"/>
        <v>#N/A</v>
      </c>
      <c r="AK508" s="154" t="e">
        <f t="shared" si="439"/>
        <v>#N/A</v>
      </c>
      <c r="AL508" s="164" t="e">
        <f t="shared" si="440"/>
        <v>#N/A</v>
      </c>
      <c r="AM508" s="165" t="e">
        <f t="shared" si="441"/>
        <v>#N/A</v>
      </c>
      <c r="AN508" s="154" t="e">
        <f t="shared" si="442"/>
        <v>#N/A</v>
      </c>
      <c r="AO508" s="155" t="e">
        <f t="shared" si="443"/>
        <v>#N/A</v>
      </c>
      <c r="AP508" s="153" t="e">
        <f t="shared" si="444"/>
        <v>#N/A</v>
      </c>
      <c r="AQ508" s="154" t="e">
        <f t="shared" si="445"/>
        <v>#N/A</v>
      </c>
      <c r="AR508" s="164" t="e">
        <f t="shared" si="446"/>
        <v>#N/A</v>
      </c>
      <c r="AS508" s="165" t="e">
        <f t="shared" si="447"/>
        <v>#N/A</v>
      </c>
      <c r="AT508" s="154" t="e">
        <f t="shared" si="448"/>
        <v>#N/A</v>
      </c>
      <c r="AU508" s="154" t="e">
        <f t="shared" si="449"/>
        <v>#N/A</v>
      </c>
      <c r="AV508" s="164" t="e">
        <f t="shared" si="450"/>
        <v>#N/A</v>
      </c>
      <c r="AW508" s="165" t="e">
        <f t="shared" si="451"/>
        <v>#N/A</v>
      </c>
      <c r="AX508" s="154" t="e">
        <f t="shared" si="452"/>
        <v>#N/A</v>
      </c>
      <c r="AY508" s="154" t="e">
        <f t="shared" si="453"/>
        <v>#N/A</v>
      </c>
      <c r="AZ508" s="164" t="e">
        <f t="shared" si="454"/>
        <v>#N/A</v>
      </c>
      <c r="BA508" s="165" t="e">
        <f t="shared" si="455"/>
        <v>#N/A</v>
      </c>
      <c r="BB508" s="154" t="e">
        <f t="shared" si="456"/>
        <v>#N/A</v>
      </c>
      <c r="BC508" s="155" t="e">
        <f t="shared" si="457"/>
        <v>#N/A</v>
      </c>
      <c r="BD508" s="153" t="e">
        <f t="shared" si="458"/>
        <v>#N/A</v>
      </c>
      <c r="BE508" s="154" t="e">
        <f t="shared" si="459"/>
        <v>#N/A</v>
      </c>
      <c r="BF508" s="164" t="e">
        <f t="shared" si="460"/>
        <v>#N/A</v>
      </c>
      <c r="BG508" s="165" t="e">
        <f t="shared" si="461"/>
        <v>#N/A</v>
      </c>
      <c r="BH508" s="154" t="e">
        <f t="shared" si="462"/>
        <v>#N/A</v>
      </c>
      <c r="BI508" s="154" t="e">
        <f t="shared" si="463"/>
        <v>#N/A</v>
      </c>
      <c r="BJ508" s="164" t="e">
        <f t="shared" si="464"/>
        <v>#N/A</v>
      </c>
      <c r="BK508" s="165" t="e">
        <f t="shared" si="465"/>
        <v>#N/A</v>
      </c>
      <c r="BL508" s="154" t="e">
        <f t="shared" si="466"/>
        <v>#N/A</v>
      </c>
      <c r="BM508" s="154" t="e">
        <f t="shared" si="467"/>
        <v>#N/A</v>
      </c>
      <c r="BN508" s="164" t="e">
        <f t="shared" si="468"/>
        <v>#N/A</v>
      </c>
      <c r="BO508" s="165" t="e">
        <f t="shared" si="469"/>
        <v>#N/A</v>
      </c>
      <c r="BP508" s="154" t="e">
        <f t="shared" si="470"/>
        <v>#N/A</v>
      </c>
      <c r="BQ508" s="155" t="e">
        <f t="shared" si="471"/>
        <v>#N/A</v>
      </c>
      <c r="BR508" s="153" t="e">
        <f t="shared" si="472"/>
        <v>#N/A</v>
      </c>
      <c r="BS508" s="154" t="e">
        <f t="shared" si="473"/>
        <v>#N/A</v>
      </c>
      <c r="BT508" s="164" t="e">
        <f t="shared" si="474"/>
        <v>#N/A</v>
      </c>
      <c r="BU508" s="165" t="e">
        <f t="shared" si="475"/>
        <v>#N/A</v>
      </c>
      <c r="BV508" s="154" t="e">
        <f t="shared" si="476"/>
        <v>#N/A</v>
      </c>
      <c r="BW508" s="154" t="e">
        <f t="shared" si="477"/>
        <v>#N/A</v>
      </c>
      <c r="BX508" s="164" t="e">
        <f t="shared" si="478"/>
        <v>#N/A</v>
      </c>
      <c r="BY508" s="165" t="e">
        <f t="shared" si="479"/>
        <v>#N/A</v>
      </c>
      <c r="BZ508" s="154" t="e">
        <f t="shared" si="480"/>
        <v>#N/A</v>
      </c>
      <c r="CA508" s="154" t="e">
        <f t="shared" si="481"/>
        <v>#N/A</v>
      </c>
      <c r="CB508" s="164" t="e">
        <f t="shared" si="482"/>
        <v>#N/A</v>
      </c>
      <c r="CC508" s="165" t="e">
        <f t="shared" si="483"/>
        <v>#N/A</v>
      </c>
      <c r="CD508" s="154" t="e">
        <f t="shared" si="484"/>
        <v>#N/A</v>
      </c>
      <c r="CE508" s="155" t="e">
        <f t="shared" si="485"/>
        <v>#N/A</v>
      </c>
    </row>
    <row r="509" spans="2:83" s="59" customFormat="1" hidden="1" x14ac:dyDescent="0.2">
      <c r="B509" s="59" t="e">
        <f t="shared" si="420"/>
        <v>#N/A</v>
      </c>
      <c r="C509" s="67" t="e">
        <f t="shared" si="418"/>
        <v>#N/A</v>
      </c>
      <c r="D509" s="67"/>
      <c r="E509" s="67" t="e">
        <f>IF(C509&lt;&gt;" ",$B$9, " ")</f>
        <v>#N/A</v>
      </c>
      <c r="F509" s="68" t="e">
        <f>IF(C509&lt;&gt;" ",((10.4394*(($C509^1.852)/(($B$59^1.852)*(VLOOKUP($B$17,'Hidden Data'!$A$4:$E$17,(IF($B$18="SCH 40",3,IF($B$18="SCH 80",4,5))))^4.8655))*$B$16))+IF($B$15&lt;2,0,(10.4394*((($C$19/100*$C509)^1.852)/(($B$59^1.852)*(VLOOKUP($B$20,'Hidden Data'!$A$4:$E$17,(IF($B$21="SCH 40",3,IF($B$21="SCH 80",4,5))))^4.8655))*$B$19)))+IF($B$15&lt;3,0,(10.4394*((($C$22/100*$C509)^1.852)/(($B$59^1.852)*(VLOOKUP($B$23,'Hidden Data'!$A$4:$E$17,(IF($B$24="SCH 40",3,IF($B$24="SCH 80",4,5))))^4.8655))*$B$22)))+K509+L509+M509+P509+Q509+R509+S509+T509)*(1+$B$42/100), " ")</f>
        <v>#N/A</v>
      </c>
      <c r="G509" s="68" t="e">
        <f t="shared" si="486"/>
        <v>#N/A</v>
      </c>
      <c r="H509" s="68"/>
      <c r="I509" s="68" t="e">
        <f t="shared" si="421"/>
        <v>#N/A</v>
      </c>
      <c r="J509" s="68" t="e">
        <f>IF(C509&lt;&gt;" ",IF($B$48="Spider Valve",($C509/448.83*(('Spider Valve Sizing'!$B$10^2*19.64*$B$60*SQRT($B$49))/'Spider Valve Sizing'!$B$25))^2/(2*$B$60^2*(PI()/4*('Spider Valve Sizing'!$B$10/12)^2)^2*32.2),0)," ")</f>
        <v>#N/A</v>
      </c>
      <c r="K509" s="68" t="e">
        <f>IF(C509&lt;&gt;" ",(IF($B$26="No",0,(10.4394*(((1/$B$27*$C509)^1.852)/(($B$59^1.852)*(VLOOKUP($B$29,'Hidden Data'!$A$4:$E$17,(IF($B$30="SCH 40",3,IF($B$30="SCH 80",4,5))))^4.8655))*($B$28/3)))))," ")</f>
        <v>#N/A</v>
      </c>
      <c r="L509" s="67" t="e">
        <f t="shared" si="422"/>
        <v>#N/A</v>
      </c>
      <c r="M509" s="67" t="e">
        <f t="shared" si="423"/>
        <v>#N/A</v>
      </c>
      <c r="N509" s="69">
        <f>IF($B$48="Low Pressure Pipe",(IF($C509&lt;&gt;" ",($B$50*$AC$564)," ")),IF($B$48="Spider Valve",(IF($C509&lt;&gt;" ",(($B$60*(PI()/4*'Spider Valve Sizing'!$B$10^2)/144*SQRT(2*32.2*$B$49))*448.83)/(('Spider Valve Sizing'!$B$10^2*19.64*$B$60*SQRT($B$49))/'Spider Valve Sizing'!$B$25)," ")),IF(AND(OR($B$48="Non-Pressurized",$B$48="force main")=TRUE,$C$49="yes"),$F$49,NA())))</f>
        <v>30</v>
      </c>
      <c r="O509" s="68" t="e">
        <f t="shared" si="424"/>
        <v>#N/A</v>
      </c>
      <c r="P509" s="68" t="e">
        <f>IF($C509&lt;&gt;" ",IF($A$34="",0,(10.4394*((($C509*$D$34/100)^1.852)/(($B$59^1.852)*(VLOOKUP($B$34,'Hidden Data'!$A$4:$E$17,(IF($B$18="SCH 40",3,IF($B$18="SCH 80",4,5))))^4.8655))*'Hidden Data'!$E$118)))," ")</f>
        <v>#N/A</v>
      </c>
      <c r="Q509" s="68" t="e">
        <f>IF($C509&lt;&gt;" ",IF($A$35="",0,(10.4394*((($C509*$D$35/100)^1.852)/(($B$59^1.852)*(VLOOKUP($B$35,'Hidden Data'!$A$4:$E$17,(IF($B$18="SCH 40",3,IF($B$18="SCH 80",4,5))))^4.8655))*'Hidden Data'!$E$119)))," ")</f>
        <v>#N/A</v>
      </c>
      <c r="R509" s="68" t="e">
        <f>IF($C509&lt;&gt;" ",IF($A$36="",0,(10.4394*((($C509*$D$36/100)^1.852)/(($B$59^1.852)*(VLOOKUP($B$36,'Hidden Data'!$A$4:$E$17,(IF($B$18="SCH 40",3,IF($B$18="SCH 80",4,5))))^4.8655))*'Hidden Data'!$E$120)))," ")</f>
        <v>#N/A</v>
      </c>
      <c r="S509" s="68" t="e">
        <f>IF($C509&lt;&gt;" ",IF($A$37="",0,(10.4394*((($C509*$D$37/100)^1.852)/(($B$59^1.852)*(VLOOKUP($B$37,'Hidden Data'!$A$4:$E$17,(IF($B$18="SCH 40",3,IF($B$18="SCH 80",4,5))))^4.8655))*'Hidden Data'!$E$121)))," ")</f>
        <v>#N/A</v>
      </c>
      <c r="T509" s="68" t="e">
        <f>IF($C509&lt;&gt;" ",IF($A$38="",0,(10.4394*((($C509*$D$38/100)^1.852)/(($B$59^1.852)*(VLOOKUP($B$38,'Hidden Data'!$A$4:$E$17,(IF($B$18="SCH 40",3,IF($B$18="SCH 80",4,5))))^4.8655))*'Hidden Data'!$E$122)))," ")</f>
        <v>#N/A</v>
      </c>
      <c r="U509" s="67" t="e">
        <f t="shared" si="425"/>
        <v>#N/A</v>
      </c>
      <c r="V509" s="175" t="e">
        <f t="shared" si="426"/>
        <v>#N/A</v>
      </c>
      <c r="W509" s="175" t="e">
        <f t="shared" si="427"/>
        <v>#N/A</v>
      </c>
      <c r="Z509" s="141" t="e">
        <f t="shared" si="428"/>
        <v>#N/A</v>
      </c>
      <c r="AA509" s="141" t="e">
        <f t="shared" si="429"/>
        <v>#N/A</v>
      </c>
      <c r="AB509" s="153" t="e">
        <f t="shared" si="430"/>
        <v>#N/A</v>
      </c>
      <c r="AC509" s="154" t="e">
        <f t="shared" si="431"/>
        <v>#N/A</v>
      </c>
      <c r="AD509" s="164" t="e">
        <f t="shared" si="432"/>
        <v>#N/A</v>
      </c>
      <c r="AE509" s="165" t="e">
        <f t="shared" si="433"/>
        <v>#N/A</v>
      </c>
      <c r="AF509" s="154" t="e">
        <f t="shared" si="434"/>
        <v>#N/A</v>
      </c>
      <c r="AG509" s="154" t="e">
        <f t="shared" si="435"/>
        <v>#N/A</v>
      </c>
      <c r="AH509" s="164" t="e">
        <f t="shared" si="436"/>
        <v>#N/A</v>
      </c>
      <c r="AI509" s="165" t="e">
        <f t="shared" si="437"/>
        <v>#N/A</v>
      </c>
      <c r="AJ509" s="154" t="e">
        <f t="shared" si="438"/>
        <v>#N/A</v>
      </c>
      <c r="AK509" s="154" t="e">
        <f t="shared" si="439"/>
        <v>#N/A</v>
      </c>
      <c r="AL509" s="164" t="e">
        <f t="shared" si="440"/>
        <v>#N/A</v>
      </c>
      <c r="AM509" s="165" t="e">
        <f t="shared" si="441"/>
        <v>#N/A</v>
      </c>
      <c r="AN509" s="154" t="e">
        <f t="shared" si="442"/>
        <v>#N/A</v>
      </c>
      <c r="AO509" s="155" t="e">
        <f t="shared" si="443"/>
        <v>#N/A</v>
      </c>
      <c r="AP509" s="153" t="e">
        <f t="shared" si="444"/>
        <v>#N/A</v>
      </c>
      <c r="AQ509" s="154" t="e">
        <f t="shared" si="445"/>
        <v>#N/A</v>
      </c>
      <c r="AR509" s="164" t="e">
        <f t="shared" si="446"/>
        <v>#N/A</v>
      </c>
      <c r="AS509" s="165" t="e">
        <f t="shared" si="447"/>
        <v>#N/A</v>
      </c>
      <c r="AT509" s="154" t="e">
        <f t="shared" si="448"/>
        <v>#N/A</v>
      </c>
      <c r="AU509" s="154" t="e">
        <f t="shared" si="449"/>
        <v>#N/A</v>
      </c>
      <c r="AV509" s="164" t="e">
        <f t="shared" si="450"/>
        <v>#N/A</v>
      </c>
      <c r="AW509" s="165" t="e">
        <f t="shared" si="451"/>
        <v>#N/A</v>
      </c>
      <c r="AX509" s="154" t="e">
        <f t="shared" si="452"/>
        <v>#N/A</v>
      </c>
      <c r="AY509" s="154" t="e">
        <f t="shared" si="453"/>
        <v>#N/A</v>
      </c>
      <c r="AZ509" s="164" t="e">
        <f t="shared" si="454"/>
        <v>#N/A</v>
      </c>
      <c r="BA509" s="165" t="e">
        <f t="shared" si="455"/>
        <v>#N/A</v>
      </c>
      <c r="BB509" s="154" t="e">
        <f t="shared" si="456"/>
        <v>#N/A</v>
      </c>
      <c r="BC509" s="155" t="e">
        <f t="shared" si="457"/>
        <v>#N/A</v>
      </c>
      <c r="BD509" s="153" t="e">
        <f t="shared" si="458"/>
        <v>#N/A</v>
      </c>
      <c r="BE509" s="154" t="e">
        <f t="shared" si="459"/>
        <v>#N/A</v>
      </c>
      <c r="BF509" s="164" t="e">
        <f t="shared" si="460"/>
        <v>#N/A</v>
      </c>
      <c r="BG509" s="165" t="e">
        <f t="shared" si="461"/>
        <v>#N/A</v>
      </c>
      <c r="BH509" s="154" t="e">
        <f t="shared" si="462"/>
        <v>#N/A</v>
      </c>
      <c r="BI509" s="154" t="e">
        <f t="shared" si="463"/>
        <v>#N/A</v>
      </c>
      <c r="BJ509" s="164" t="e">
        <f t="shared" si="464"/>
        <v>#N/A</v>
      </c>
      <c r="BK509" s="165" t="e">
        <f t="shared" si="465"/>
        <v>#N/A</v>
      </c>
      <c r="BL509" s="154" t="e">
        <f t="shared" si="466"/>
        <v>#N/A</v>
      </c>
      <c r="BM509" s="154" t="e">
        <f t="shared" si="467"/>
        <v>#N/A</v>
      </c>
      <c r="BN509" s="164" t="e">
        <f t="shared" si="468"/>
        <v>#N/A</v>
      </c>
      <c r="BO509" s="165" t="e">
        <f t="shared" si="469"/>
        <v>#N/A</v>
      </c>
      <c r="BP509" s="154" t="e">
        <f t="shared" si="470"/>
        <v>#N/A</v>
      </c>
      <c r="BQ509" s="155" t="e">
        <f t="shared" si="471"/>
        <v>#N/A</v>
      </c>
      <c r="BR509" s="153" t="e">
        <f t="shared" si="472"/>
        <v>#N/A</v>
      </c>
      <c r="BS509" s="154" t="e">
        <f t="shared" si="473"/>
        <v>#N/A</v>
      </c>
      <c r="BT509" s="164" t="e">
        <f t="shared" si="474"/>
        <v>#N/A</v>
      </c>
      <c r="BU509" s="165" t="e">
        <f t="shared" si="475"/>
        <v>#N/A</v>
      </c>
      <c r="BV509" s="154" t="e">
        <f t="shared" si="476"/>
        <v>#N/A</v>
      </c>
      <c r="BW509" s="154" t="e">
        <f t="shared" si="477"/>
        <v>#N/A</v>
      </c>
      <c r="BX509" s="164" t="e">
        <f t="shared" si="478"/>
        <v>#N/A</v>
      </c>
      <c r="BY509" s="165" t="e">
        <f t="shared" si="479"/>
        <v>#N/A</v>
      </c>
      <c r="BZ509" s="154" t="e">
        <f t="shared" si="480"/>
        <v>#N/A</v>
      </c>
      <c r="CA509" s="154" t="e">
        <f t="shared" si="481"/>
        <v>#N/A</v>
      </c>
      <c r="CB509" s="164" t="e">
        <f t="shared" si="482"/>
        <v>#N/A</v>
      </c>
      <c r="CC509" s="165" t="e">
        <f t="shared" si="483"/>
        <v>#N/A</v>
      </c>
      <c r="CD509" s="154" t="e">
        <f t="shared" si="484"/>
        <v>#N/A</v>
      </c>
      <c r="CE509" s="155" t="e">
        <f t="shared" si="485"/>
        <v>#N/A</v>
      </c>
    </row>
    <row r="510" spans="2:83" s="59" customFormat="1" hidden="1" x14ac:dyDescent="0.2">
      <c r="B510" s="59" t="e">
        <f t="shared" si="420"/>
        <v>#N/A</v>
      </c>
      <c r="C510" s="67" t="e">
        <f t="shared" si="418"/>
        <v>#N/A</v>
      </c>
      <c r="D510" s="67"/>
      <c r="E510" s="67" t="e">
        <f>IF(C510&lt;&gt;" ",$B$9, " ")</f>
        <v>#N/A</v>
      </c>
      <c r="F510" s="68" t="e">
        <f>IF(C510&lt;&gt;" ",((10.4394*(($C510^1.852)/(($B$59^1.852)*(VLOOKUP($B$17,'Hidden Data'!$A$4:$E$17,(IF($B$18="SCH 40",3,IF($B$18="SCH 80",4,5))))^4.8655))*$B$16))+IF($B$15&lt;2,0,(10.4394*((($C$19/100*$C510)^1.852)/(($B$59^1.852)*(VLOOKUP($B$20,'Hidden Data'!$A$4:$E$17,(IF($B$21="SCH 40",3,IF($B$21="SCH 80",4,5))))^4.8655))*$B$19)))+IF($B$15&lt;3,0,(10.4394*((($C$22/100*$C510)^1.852)/(($B$59^1.852)*(VLOOKUP($B$23,'Hidden Data'!$A$4:$E$17,(IF($B$24="SCH 40",3,IF($B$24="SCH 80",4,5))))^4.8655))*$B$22)))+K510+L510+M510+P510+Q510+R510+S510+T510)*(1+$B$42/100), " ")</f>
        <v>#N/A</v>
      </c>
      <c r="G510" s="68" t="e">
        <f t="shared" si="486"/>
        <v>#N/A</v>
      </c>
      <c r="H510" s="68"/>
      <c r="I510" s="68" t="e">
        <f t="shared" si="421"/>
        <v>#N/A</v>
      </c>
      <c r="J510" s="68" t="e">
        <f>IF(C510&lt;&gt;" ",IF($B$48="Spider Valve",($C510/448.83*(('Spider Valve Sizing'!$B$10^2*19.64*$B$60*SQRT($B$49))/'Spider Valve Sizing'!$B$25))^2/(2*$B$60^2*(PI()/4*('Spider Valve Sizing'!$B$10/12)^2)^2*32.2),0)," ")</f>
        <v>#N/A</v>
      </c>
      <c r="K510" s="68" t="e">
        <f>IF(C510&lt;&gt;" ",(IF($B$26="No",0,(10.4394*(((1/$B$27*$C510)^1.852)/(($B$59^1.852)*(VLOOKUP($B$29,'Hidden Data'!$A$4:$E$17,(IF($B$30="SCH 40",3,IF($B$30="SCH 80",4,5))))^4.8655))*($B$28/3)))))," ")</f>
        <v>#N/A</v>
      </c>
      <c r="L510" s="67" t="e">
        <f t="shared" si="422"/>
        <v>#N/A</v>
      </c>
      <c r="M510" s="67" t="e">
        <f t="shared" si="423"/>
        <v>#N/A</v>
      </c>
      <c r="N510" s="69">
        <f>IF($B$48="Low Pressure Pipe",(IF($C510&lt;&gt;" ",($B$50*$AC$564)," ")),IF($B$48="Spider Valve",(IF($C510&lt;&gt;" ",(($B$60*(PI()/4*'Spider Valve Sizing'!$B$10^2)/144*SQRT(2*32.2*$B$49))*448.83)/(('Spider Valve Sizing'!$B$10^2*19.64*$B$60*SQRT($B$49))/'Spider Valve Sizing'!$B$25)," ")),IF(AND(OR($B$48="Non-Pressurized",$B$48="force main")=TRUE,$C$49="yes"),$F$49,NA())))</f>
        <v>30</v>
      </c>
      <c r="O510" s="68" t="e">
        <f t="shared" si="424"/>
        <v>#N/A</v>
      </c>
      <c r="P510" s="68" t="e">
        <f>IF($C510&lt;&gt;" ",IF($A$34="",0,(10.4394*((($C510*$D$34/100)^1.852)/(($B$59^1.852)*(VLOOKUP($B$34,'Hidden Data'!$A$4:$E$17,(IF($B$18="SCH 40",3,IF($B$18="SCH 80",4,5))))^4.8655))*'Hidden Data'!$E$118)))," ")</f>
        <v>#N/A</v>
      </c>
      <c r="Q510" s="68" t="e">
        <f>IF($C510&lt;&gt;" ",IF($A$35="",0,(10.4394*((($C510*$D$35/100)^1.852)/(($B$59^1.852)*(VLOOKUP($B$35,'Hidden Data'!$A$4:$E$17,(IF($B$18="SCH 40",3,IF($B$18="SCH 80",4,5))))^4.8655))*'Hidden Data'!$E$119)))," ")</f>
        <v>#N/A</v>
      </c>
      <c r="R510" s="68" t="e">
        <f>IF($C510&lt;&gt;" ",IF($A$36="",0,(10.4394*((($C510*$D$36/100)^1.852)/(($B$59^1.852)*(VLOOKUP($B$36,'Hidden Data'!$A$4:$E$17,(IF($B$18="SCH 40",3,IF($B$18="SCH 80",4,5))))^4.8655))*'Hidden Data'!$E$120)))," ")</f>
        <v>#N/A</v>
      </c>
      <c r="S510" s="68" t="e">
        <f>IF($C510&lt;&gt;" ",IF($A$37="",0,(10.4394*((($C510*$D$37/100)^1.852)/(($B$59^1.852)*(VLOOKUP($B$37,'Hidden Data'!$A$4:$E$17,(IF($B$18="SCH 40",3,IF($B$18="SCH 80",4,5))))^4.8655))*'Hidden Data'!$E$121)))," ")</f>
        <v>#N/A</v>
      </c>
      <c r="T510" s="68" t="e">
        <f>IF($C510&lt;&gt;" ",IF($A$38="",0,(10.4394*((($C510*$D$38/100)^1.852)/(($B$59^1.852)*(VLOOKUP($B$38,'Hidden Data'!$A$4:$E$17,(IF($B$18="SCH 40",3,IF($B$18="SCH 80",4,5))))^4.8655))*'Hidden Data'!$E$122)))," ")</f>
        <v>#N/A</v>
      </c>
      <c r="U510" s="67" t="e">
        <f t="shared" si="425"/>
        <v>#N/A</v>
      </c>
      <c r="V510" s="175" t="e">
        <f t="shared" si="426"/>
        <v>#N/A</v>
      </c>
      <c r="W510" s="175" t="e">
        <f t="shared" si="427"/>
        <v>#N/A</v>
      </c>
      <c r="Z510" s="141" t="e">
        <f t="shared" si="428"/>
        <v>#N/A</v>
      </c>
      <c r="AA510" s="141" t="e">
        <f t="shared" si="429"/>
        <v>#N/A</v>
      </c>
      <c r="AB510" s="153" t="e">
        <f t="shared" si="430"/>
        <v>#N/A</v>
      </c>
      <c r="AC510" s="154" t="e">
        <f t="shared" si="431"/>
        <v>#N/A</v>
      </c>
      <c r="AD510" s="164" t="e">
        <f t="shared" si="432"/>
        <v>#N/A</v>
      </c>
      <c r="AE510" s="165" t="e">
        <f t="shared" si="433"/>
        <v>#N/A</v>
      </c>
      <c r="AF510" s="154" t="e">
        <f t="shared" si="434"/>
        <v>#N/A</v>
      </c>
      <c r="AG510" s="154" t="e">
        <f t="shared" si="435"/>
        <v>#N/A</v>
      </c>
      <c r="AH510" s="164" t="e">
        <f t="shared" si="436"/>
        <v>#N/A</v>
      </c>
      <c r="AI510" s="165" t="e">
        <f t="shared" si="437"/>
        <v>#N/A</v>
      </c>
      <c r="AJ510" s="154" t="e">
        <f t="shared" si="438"/>
        <v>#N/A</v>
      </c>
      <c r="AK510" s="154" t="e">
        <f t="shared" si="439"/>
        <v>#N/A</v>
      </c>
      <c r="AL510" s="164" t="e">
        <f t="shared" si="440"/>
        <v>#N/A</v>
      </c>
      <c r="AM510" s="165" t="e">
        <f t="shared" si="441"/>
        <v>#N/A</v>
      </c>
      <c r="AN510" s="154" t="e">
        <f t="shared" si="442"/>
        <v>#N/A</v>
      </c>
      <c r="AO510" s="155" t="e">
        <f t="shared" si="443"/>
        <v>#N/A</v>
      </c>
      <c r="AP510" s="153" t="e">
        <f t="shared" si="444"/>
        <v>#N/A</v>
      </c>
      <c r="AQ510" s="154" t="e">
        <f t="shared" si="445"/>
        <v>#N/A</v>
      </c>
      <c r="AR510" s="164" t="e">
        <f t="shared" si="446"/>
        <v>#N/A</v>
      </c>
      <c r="AS510" s="165" t="e">
        <f t="shared" si="447"/>
        <v>#N/A</v>
      </c>
      <c r="AT510" s="154" t="e">
        <f t="shared" si="448"/>
        <v>#N/A</v>
      </c>
      <c r="AU510" s="154" t="e">
        <f t="shared" si="449"/>
        <v>#N/A</v>
      </c>
      <c r="AV510" s="164" t="e">
        <f t="shared" si="450"/>
        <v>#N/A</v>
      </c>
      <c r="AW510" s="165" t="e">
        <f t="shared" si="451"/>
        <v>#N/A</v>
      </c>
      <c r="AX510" s="154" t="e">
        <f t="shared" si="452"/>
        <v>#N/A</v>
      </c>
      <c r="AY510" s="154" t="e">
        <f t="shared" si="453"/>
        <v>#N/A</v>
      </c>
      <c r="AZ510" s="164" t="e">
        <f t="shared" si="454"/>
        <v>#N/A</v>
      </c>
      <c r="BA510" s="165" t="e">
        <f t="shared" si="455"/>
        <v>#N/A</v>
      </c>
      <c r="BB510" s="154" t="e">
        <f t="shared" si="456"/>
        <v>#N/A</v>
      </c>
      <c r="BC510" s="155" t="e">
        <f t="shared" si="457"/>
        <v>#N/A</v>
      </c>
      <c r="BD510" s="153" t="e">
        <f t="shared" si="458"/>
        <v>#N/A</v>
      </c>
      <c r="BE510" s="154" t="e">
        <f t="shared" si="459"/>
        <v>#N/A</v>
      </c>
      <c r="BF510" s="164" t="e">
        <f t="shared" si="460"/>
        <v>#N/A</v>
      </c>
      <c r="BG510" s="165" t="e">
        <f t="shared" si="461"/>
        <v>#N/A</v>
      </c>
      <c r="BH510" s="154" t="e">
        <f t="shared" si="462"/>
        <v>#N/A</v>
      </c>
      <c r="BI510" s="154" t="e">
        <f t="shared" si="463"/>
        <v>#N/A</v>
      </c>
      <c r="BJ510" s="164" t="e">
        <f t="shared" si="464"/>
        <v>#N/A</v>
      </c>
      <c r="BK510" s="165" t="e">
        <f t="shared" si="465"/>
        <v>#N/A</v>
      </c>
      <c r="BL510" s="154" t="e">
        <f t="shared" si="466"/>
        <v>#N/A</v>
      </c>
      <c r="BM510" s="154" t="e">
        <f t="shared" si="467"/>
        <v>#N/A</v>
      </c>
      <c r="BN510" s="164" t="e">
        <f t="shared" si="468"/>
        <v>#N/A</v>
      </c>
      <c r="BO510" s="165" t="e">
        <f t="shared" si="469"/>
        <v>#N/A</v>
      </c>
      <c r="BP510" s="154" t="e">
        <f t="shared" si="470"/>
        <v>#N/A</v>
      </c>
      <c r="BQ510" s="155" t="e">
        <f t="shared" si="471"/>
        <v>#N/A</v>
      </c>
      <c r="BR510" s="153" t="e">
        <f t="shared" si="472"/>
        <v>#N/A</v>
      </c>
      <c r="BS510" s="154" t="e">
        <f t="shared" si="473"/>
        <v>#N/A</v>
      </c>
      <c r="BT510" s="164" t="e">
        <f t="shared" si="474"/>
        <v>#N/A</v>
      </c>
      <c r="BU510" s="165" t="e">
        <f t="shared" si="475"/>
        <v>#N/A</v>
      </c>
      <c r="BV510" s="154" t="e">
        <f t="shared" si="476"/>
        <v>#N/A</v>
      </c>
      <c r="BW510" s="154" t="e">
        <f t="shared" si="477"/>
        <v>#N/A</v>
      </c>
      <c r="BX510" s="164" t="e">
        <f t="shared" si="478"/>
        <v>#N/A</v>
      </c>
      <c r="BY510" s="165" t="e">
        <f t="shared" si="479"/>
        <v>#N/A</v>
      </c>
      <c r="BZ510" s="154" t="e">
        <f t="shared" si="480"/>
        <v>#N/A</v>
      </c>
      <c r="CA510" s="154" t="e">
        <f t="shared" si="481"/>
        <v>#N/A</v>
      </c>
      <c r="CB510" s="164" t="e">
        <f t="shared" si="482"/>
        <v>#N/A</v>
      </c>
      <c r="CC510" s="165" t="e">
        <f t="shared" si="483"/>
        <v>#N/A</v>
      </c>
      <c r="CD510" s="154" t="e">
        <f t="shared" si="484"/>
        <v>#N/A</v>
      </c>
      <c r="CE510" s="155" t="e">
        <f t="shared" si="485"/>
        <v>#N/A</v>
      </c>
    </row>
    <row r="511" spans="2:83" s="59" customFormat="1" hidden="1" x14ac:dyDescent="0.2">
      <c r="B511" s="59" t="e">
        <f t="shared" si="420"/>
        <v>#N/A</v>
      </c>
      <c r="C511" s="67" t="e">
        <f t="shared" si="418"/>
        <v>#N/A</v>
      </c>
      <c r="D511" s="67"/>
      <c r="E511" s="67" t="e">
        <f>IF(C511&lt;&gt;" ",$B$9, " ")</f>
        <v>#N/A</v>
      </c>
      <c r="F511" s="68" t="e">
        <f>IF(C511&lt;&gt;" ",((10.4394*(($C511^1.852)/(($B$59^1.852)*(VLOOKUP($B$17,'Hidden Data'!$A$4:$E$17,(IF($B$18="SCH 40",3,IF($B$18="SCH 80",4,5))))^4.8655))*$B$16))+IF($B$15&lt;2,0,(10.4394*((($C$19/100*$C511)^1.852)/(($B$59^1.852)*(VLOOKUP($B$20,'Hidden Data'!$A$4:$E$17,(IF($B$21="SCH 40",3,IF($B$21="SCH 80",4,5))))^4.8655))*$B$19)))+IF($B$15&lt;3,0,(10.4394*((($C$22/100*$C511)^1.852)/(($B$59^1.852)*(VLOOKUP($B$23,'Hidden Data'!$A$4:$E$17,(IF($B$24="SCH 40",3,IF($B$24="SCH 80",4,5))))^4.8655))*$B$22)))+K511+L511+M511+P511+Q511+R511+S511+T511)*(1+$B$42/100), " ")</f>
        <v>#N/A</v>
      </c>
      <c r="G511" s="68" t="e">
        <f t="shared" si="486"/>
        <v>#N/A</v>
      </c>
      <c r="H511" s="68"/>
      <c r="I511" s="68" t="e">
        <f t="shared" si="421"/>
        <v>#N/A</v>
      </c>
      <c r="J511" s="68" t="e">
        <f>IF(C511&lt;&gt;" ",IF($B$48="Spider Valve",($C511/448.83*(('Spider Valve Sizing'!$B$10^2*19.64*$B$60*SQRT($B$49))/'Spider Valve Sizing'!$B$25))^2/(2*$B$60^2*(PI()/4*('Spider Valve Sizing'!$B$10/12)^2)^2*32.2),0)," ")</f>
        <v>#N/A</v>
      </c>
      <c r="K511" s="68" t="e">
        <f>IF(C511&lt;&gt;" ",(IF($B$26="No",0,(10.4394*(((1/$B$27*$C511)^1.852)/(($B$59^1.852)*(VLOOKUP($B$29,'Hidden Data'!$A$4:$E$17,(IF($B$30="SCH 40",3,IF($B$30="SCH 80",4,5))))^4.8655))*($B$28/3)))))," ")</f>
        <v>#N/A</v>
      </c>
      <c r="L511" s="67" t="e">
        <f t="shared" si="422"/>
        <v>#N/A</v>
      </c>
      <c r="M511" s="67" t="e">
        <f t="shared" si="423"/>
        <v>#N/A</v>
      </c>
      <c r="N511" s="69">
        <f>IF($B$48="Low Pressure Pipe",(IF($C511&lt;&gt;" ",($B$50*$AC$564)," ")),IF($B$48="Spider Valve",(IF($C511&lt;&gt;" ",(($B$60*(PI()/4*'Spider Valve Sizing'!$B$10^2)/144*SQRT(2*32.2*$B$49))*448.83)/(('Spider Valve Sizing'!$B$10^2*19.64*$B$60*SQRT($B$49))/'Spider Valve Sizing'!$B$25)," ")),IF(AND(OR($B$48="Non-Pressurized",$B$48="force main")=TRUE,$C$49="yes"),$F$49,NA())))</f>
        <v>30</v>
      </c>
      <c r="O511" s="68" t="e">
        <f t="shared" si="424"/>
        <v>#N/A</v>
      </c>
      <c r="P511" s="68" t="e">
        <f>IF($C511&lt;&gt;" ",IF($A$34="",0,(10.4394*((($C511*$D$34/100)^1.852)/(($B$59^1.852)*(VLOOKUP($B$34,'Hidden Data'!$A$4:$E$17,(IF($B$18="SCH 40",3,IF($B$18="SCH 80",4,5))))^4.8655))*'Hidden Data'!$E$118)))," ")</f>
        <v>#N/A</v>
      </c>
      <c r="Q511" s="68" t="e">
        <f>IF($C511&lt;&gt;" ",IF($A$35="",0,(10.4394*((($C511*$D$35/100)^1.852)/(($B$59^1.852)*(VLOOKUP($B$35,'Hidden Data'!$A$4:$E$17,(IF($B$18="SCH 40",3,IF($B$18="SCH 80",4,5))))^4.8655))*'Hidden Data'!$E$119)))," ")</f>
        <v>#N/A</v>
      </c>
      <c r="R511" s="68" t="e">
        <f>IF($C511&lt;&gt;" ",IF($A$36="",0,(10.4394*((($C511*$D$36/100)^1.852)/(($B$59^1.852)*(VLOOKUP($B$36,'Hidden Data'!$A$4:$E$17,(IF($B$18="SCH 40",3,IF($B$18="SCH 80",4,5))))^4.8655))*'Hidden Data'!$E$120)))," ")</f>
        <v>#N/A</v>
      </c>
      <c r="S511" s="68" t="e">
        <f>IF($C511&lt;&gt;" ",IF($A$37="",0,(10.4394*((($C511*$D$37/100)^1.852)/(($B$59^1.852)*(VLOOKUP($B$37,'Hidden Data'!$A$4:$E$17,(IF($B$18="SCH 40",3,IF($B$18="SCH 80",4,5))))^4.8655))*'Hidden Data'!$E$121)))," ")</f>
        <v>#N/A</v>
      </c>
      <c r="T511" s="68" t="e">
        <f>IF($C511&lt;&gt;" ",IF($A$38="",0,(10.4394*((($C511*$D$38/100)^1.852)/(($B$59^1.852)*(VLOOKUP($B$38,'Hidden Data'!$A$4:$E$17,(IF($B$18="SCH 40",3,IF($B$18="SCH 80",4,5))))^4.8655))*'Hidden Data'!$E$122)))," ")</f>
        <v>#N/A</v>
      </c>
      <c r="U511" s="67" t="e">
        <f t="shared" si="425"/>
        <v>#N/A</v>
      </c>
      <c r="V511" s="175" t="e">
        <f t="shared" si="426"/>
        <v>#N/A</v>
      </c>
      <c r="W511" s="175" t="e">
        <f t="shared" si="427"/>
        <v>#N/A</v>
      </c>
      <c r="Z511" s="141" t="e">
        <f t="shared" si="428"/>
        <v>#N/A</v>
      </c>
      <c r="AA511" s="141" t="e">
        <f t="shared" si="429"/>
        <v>#N/A</v>
      </c>
      <c r="AB511" s="153" t="e">
        <f t="shared" si="430"/>
        <v>#N/A</v>
      </c>
      <c r="AC511" s="154" t="e">
        <f t="shared" si="431"/>
        <v>#N/A</v>
      </c>
      <c r="AD511" s="164" t="e">
        <f t="shared" si="432"/>
        <v>#N/A</v>
      </c>
      <c r="AE511" s="165" t="e">
        <f t="shared" si="433"/>
        <v>#N/A</v>
      </c>
      <c r="AF511" s="154" t="e">
        <f t="shared" si="434"/>
        <v>#N/A</v>
      </c>
      <c r="AG511" s="154" t="e">
        <f t="shared" si="435"/>
        <v>#N/A</v>
      </c>
      <c r="AH511" s="164" t="e">
        <f t="shared" si="436"/>
        <v>#N/A</v>
      </c>
      <c r="AI511" s="165" t="e">
        <f t="shared" si="437"/>
        <v>#N/A</v>
      </c>
      <c r="AJ511" s="154" t="e">
        <f t="shared" si="438"/>
        <v>#N/A</v>
      </c>
      <c r="AK511" s="154" t="e">
        <f t="shared" si="439"/>
        <v>#N/A</v>
      </c>
      <c r="AL511" s="164" t="e">
        <f t="shared" si="440"/>
        <v>#N/A</v>
      </c>
      <c r="AM511" s="165" t="e">
        <f t="shared" si="441"/>
        <v>#N/A</v>
      </c>
      <c r="AN511" s="154" t="e">
        <f t="shared" si="442"/>
        <v>#N/A</v>
      </c>
      <c r="AO511" s="155" t="e">
        <f t="shared" si="443"/>
        <v>#N/A</v>
      </c>
      <c r="AP511" s="153" t="e">
        <f t="shared" si="444"/>
        <v>#N/A</v>
      </c>
      <c r="AQ511" s="154" t="e">
        <f t="shared" si="445"/>
        <v>#N/A</v>
      </c>
      <c r="AR511" s="164" t="e">
        <f t="shared" si="446"/>
        <v>#N/A</v>
      </c>
      <c r="AS511" s="165" t="e">
        <f t="shared" si="447"/>
        <v>#N/A</v>
      </c>
      <c r="AT511" s="154" t="e">
        <f t="shared" si="448"/>
        <v>#N/A</v>
      </c>
      <c r="AU511" s="154" t="e">
        <f t="shared" si="449"/>
        <v>#N/A</v>
      </c>
      <c r="AV511" s="164" t="e">
        <f t="shared" si="450"/>
        <v>#N/A</v>
      </c>
      <c r="AW511" s="165" t="e">
        <f t="shared" si="451"/>
        <v>#N/A</v>
      </c>
      <c r="AX511" s="154" t="e">
        <f t="shared" si="452"/>
        <v>#N/A</v>
      </c>
      <c r="AY511" s="154" t="e">
        <f t="shared" si="453"/>
        <v>#N/A</v>
      </c>
      <c r="AZ511" s="164" t="e">
        <f t="shared" si="454"/>
        <v>#N/A</v>
      </c>
      <c r="BA511" s="165" t="e">
        <f t="shared" si="455"/>
        <v>#N/A</v>
      </c>
      <c r="BB511" s="154" t="e">
        <f t="shared" si="456"/>
        <v>#N/A</v>
      </c>
      <c r="BC511" s="155" t="e">
        <f t="shared" si="457"/>
        <v>#N/A</v>
      </c>
      <c r="BD511" s="153" t="e">
        <f t="shared" si="458"/>
        <v>#N/A</v>
      </c>
      <c r="BE511" s="154" t="e">
        <f t="shared" si="459"/>
        <v>#N/A</v>
      </c>
      <c r="BF511" s="164" t="e">
        <f t="shared" si="460"/>
        <v>#N/A</v>
      </c>
      <c r="BG511" s="165" t="e">
        <f t="shared" si="461"/>
        <v>#N/A</v>
      </c>
      <c r="BH511" s="154" t="e">
        <f t="shared" si="462"/>
        <v>#N/A</v>
      </c>
      <c r="BI511" s="154" t="e">
        <f t="shared" si="463"/>
        <v>#N/A</v>
      </c>
      <c r="BJ511" s="164" t="e">
        <f t="shared" si="464"/>
        <v>#N/A</v>
      </c>
      <c r="BK511" s="165" t="e">
        <f t="shared" si="465"/>
        <v>#N/A</v>
      </c>
      <c r="BL511" s="154" t="e">
        <f t="shared" si="466"/>
        <v>#N/A</v>
      </c>
      <c r="BM511" s="154" t="e">
        <f t="shared" si="467"/>
        <v>#N/A</v>
      </c>
      <c r="BN511" s="164" t="e">
        <f t="shared" si="468"/>
        <v>#N/A</v>
      </c>
      <c r="BO511" s="165" t="e">
        <f t="shared" si="469"/>
        <v>#N/A</v>
      </c>
      <c r="BP511" s="154" t="e">
        <f t="shared" si="470"/>
        <v>#N/A</v>
      </c>
      <c r="BQ511" s="155" t="e">
        <f t="shared" si="471"/>
        <v>#N/A</v>
      </c>
      <c r="BR511" s="153" t="e">
        <f t="shared" si="472"/>
        <v>#N/A</v>
      </c>
      <c r="BS511" s="154" t="e">
        <f t="shared" si="473"/>
        <v>#N/A</v>
      </c>
      <c r="BT511" s="164" t="e">
        <f t="shared" si="474"/>
        <v>#N/A</v>
      </c>
      <c r="BU511" s="165" t="e">
        <f t="shared" si="475"/>
        <v>#N/A</v>
      </c>
      <c r="BV511" s="154" t="e">
        <f t="shared" si="476"/>
        <v>#N/A</v>
      </c>
      <c r="BW511" s="154" t="e">
        <f t="shared" si="477"/>
        <v>#N/A</v>
      </c>
      <c r="BX511" s="164" t="e">
        <f t="shared" si="478"/>
        <v>#N/A</v>
      </c>
      <c r="BY511" s="165" t="e">
        <f t="shared" si="479"/>
        <v>#N/A</v>
      </c>
      <c r="BZ511" s="154" t="e">
        <f t="shared" si="480"/>
        <v>#N/A</v>
      </c>
      <c r="CA511" s="154" t="e">
        <f t="shared" si="481"/>
        <v>#N/A</v>
      </c>
      <c r="CB511" s="164" t="e">
        <f t="shared" si="482"/>
        <v>#N/A</v>
      </c>
      <c r="CC511" s="165" t="e">
        <f t="shared" si="483"/>
        <v>#N/A</v>
      </c>
      <c r="CD511" s="154" t="e">
        <f t="shared" si="484"/>
        <v>#N/A</v>
      </c>
      <c r="CE511" s="155" t="e">
        <f t="shared" si="485"/>
        <v>#N/A</v>
      </c>
    </row>
    <row r="512" spans="2:83" s="59" customFormat="1" hidden="1" x14ac:dyDescent="0.2">
      <c r="B512" s="59" t="e">
        <f t="shared" si="420"/>
        <v>#N/A</v>
      </c>
      <c r="C512" s="67" t="e">
        <f t="shared" si="418"/>
        <v>#N/A</v>
      </c>
      <c r="D512" s="67"/>
      <c r="E512" s="67" t="e">
        <f>IF(C512&lt;&gt;" ",$B$9, " ")</f>
        <v>#N/A</v>
      </c>
      <c r="F512" s="68" t="e">
        <f>IF(C512&lt;&gt;" ",((10.4394*(($C512^1.852)/(($B$59^1.852)*(VLOOKUP($B$17,'Hidden Data'!$A$4:$E$17,(IF($B$18="SCH 40",3,IF($B$18="SCH 80",4,5))))^4.8655))*$B$16))+IF($B$15&lt;2,0,(10.4394*((($C$19/100*$C512)^1.852)/(($B$59^1.852)*(VLOOKUP($B$20,'Hidden Data'!$A$4:$E$17,(IF($B$21="SCH 40",3,IF($B$21="SCH 80",4,5))))^4.8655))*$B$19)))+IF($B$15&lt;3,0,(10.4394*((($C$22/100*$C512)^1.852)/(($B$59^1.852)*(VLOOKUP($B$23,'Hidden Data'!$A$4:$E$17,(IF($B$24="SCH 40",3,IF($B$24="SCH 80",4,5))))^4.8655))*$B$22)))+K512+L512+M512+P512+Q512+R512+S512+T512)*(1+$B$42/100), " ")</f>
        <v>#N/A</v>
      </c>
      <c r="G512" s="68" t="e">
        <f t="shared" si="486"/>
        <v>#N/A</v>
      </c>
      <c r="H512" s="68"/>
      <c r="I512" s="68" t="e">
        <f t="shared" si="421"/>
        <v>#N/A</v>
      </c>
      <c r="J512" s="68" t="e">
        <f>IF(C512&lt;&gt;" ",IF($B$48="Spider Valve",($C512/448.83*(('Spider Valve Sizing'!$B$10^2*19.64*$B$60*SQRT($B$49))/'Spider Valve Sizing'!$B$25))^2/(2*$B$60^2*(PI()/4*('Spider Valve Sizing'!$B$10/12)^2)^2*32.2),0)," ")</f>
        <v>#N/A</v>
      </c>
      <c r="K512" s="68" t="e">
        <f>IF(C512&lt;&gt;" ",(IF($B$26="No",0,(10.4394*(((1/$B$27*$C512)^1.852)/(($B$59^1.852)*(VLOOKUP($B$29,'Hidden Data'!$A$4:$E$17,(IF($B$30="SCH 40",3,IF($B$30="SCH 80",4,5))))^4.8655))*($B$28/3)))))," ")</f>
        <v>#N/A</v>
      </c>
      <c r="L512" s="67" t="e">
        <f t="shared" si="422"/>
        <v>#N/A</v>
      </c>
      <c r="M512" s="67" t="e">
        <f t="shared" si="423"/>
        <v>#N/A</v>
      </c>
      <c r="N512" s="69">
        <f>IF($B$48="Low Pressure Pipe",(IF($C512&lt;&gt;" ",($B$50*$AC$564)," ")),IF($B$48="Spider Valve",(IF($C512&lt;&gt;" ",(($B$60*(PI()/4*'Spider Valve Sizing'!$B$10^2)/144*SQRT(2*32.2*$B$49))*448.83)/(('Spider Valve Sizing'!$B$10^2*19.64*$B$60*SQRT($B$49))/'Spider Valve Sizing'!$B$25)," ")),IF(AND(OR($B$48="Non-Pressurized",$B$48="force main")=TRUE,$C$49="yes"),$F$49,NA())))</f>
        <v>30</v>
      </c>
      <c r="O512" s="68" t="e">
        <f t="shared" si="424"/>
        <v>#N/A</v>
      </c>
      <c r="P512" s="68" t="e">
        <f>IF($C512&lt;&gt;" ",IF($A$34="",0,(10.4394*((($C512*$D$34/100)^1.852)/(($B$59^1.852)*(VLOOKUP($B$34,'Hidden Data'!$A$4:$E$17,(IF($B$18="SCH 40",3,IF($B$18="SCH 80",4,5))))^4.8655))*'Hidden Data'!$E$118)))," ")</f>
        <v>#N/A</v>
      </c>
      <c r="Q512" s="68" t="e">
        <f>IF($C512&lt;&gt;" ",IF($A$35="",0,(10.4394*((($C512*$D$35/100)^1.852)/(($B$59^1.852)*(VLOOKUP($B$35,'Hidden Data'!$A$4:$E$17,(IF($B$18="SCH 40",3,IF($B$18="SCH 80",4,5))))^4.8655))*'Hidden Data'!$E$119)))," ")</f>
        <v>#N/A</v>
      </c>
      <c r="R512" s="68" t="e">
        <f>IF($C512&lt;&gt;" ",IF($A$36="",0,(10.4394*((($C512*$D$36/100)^1.852)/(($B$59^1.852)*(VLOOKUP($B$36,'Hidden Data'!$A$4:$E$17,(IF($B$18="SCH 40",3,IF($B$18="SCH 80",4,5))))^4.8655))*'Hidden Data'!$E$120)))," ")</f>
        <v>#N/A</v>
      </c>
      <c r="S512" s="68" t="e">
        <f>IF($C512&lt;&gt;" ",IF($A$37="",0,(10.4394*((($C512*$D$37/100)^1.852)/(($B$59^1.852)*(VLOOKUP($B$37,'Hidden Data'!$A$4:$E$17,(IF($B$18="SCH 40",3,IF($B$18="SCH 80",4,5))))^4.8655))*'Hidden Data'!$E$121)))," ")</f>
        <v>#N/A</v>
      </c>
      <c r="T512" s="68" t="e">
        <f>IF($C512&lt;&gt;" ",IF($A$38="",0,(10.4394*((($C512*$D$38/100)^1.852)/(($B$59^1.852)*(VLOOKUP($B$38,'Hidden Data'!$A$4:$E$17,(IF($B$18="SCH 40",3,IF($B$18="SCH 80",4,5))))^4.8655))*'Hidden Data'!$E$122)))," ")</f>
        <v>#N/A</v>
      </c>
      <c r="U512" s="67" t="e">
        <f t="shared" si="425"/>
        <v>#N/A</v>
      </c>
      <c r="V512" s="175" t="e">
        <f t="shared" si="426"/>
        <v>#N/A</v>
      </c>
      <c r="W512" s="175" t="e">
        <f t="shared" si="427"/>
        <v>#N/A</v>
      </c>
      <c r="Z512" s="141" t="e">
        <f t="shared" si="428"/>
        <v>#N/A</v>
      </c>
      <c r="AA512" s="141" t="e">
        <f t="shared" si="429"/>
        <v>#N/A</v>
      </c>
      <c r="AB512" s="153" t="e">
        <f t="shared" si="430"/>
        <v>#N/A</v>
      </c>
      <c r="AC512" s="154" t="e">
        <f t="shared" si="431"/>
        <v>#N/A</v>
      </c>
      <c r="AD512" s="164" t="e">
        <f t="shared" si="432"/>
        <v>#N/A</v>
      </c>
      <c r="AE512" s="165" t="e">
        <f t="shared" si="433"/>
        <v>#N/A</v>
      </c>
      <c r="AF512" s="154" t="e">
        <f t="shared" si="434"/>
        <v>#N/A</v>
      </c>
      <c r="AG512" s="154" t="e">
        <f t="shared" si="435"/>
        <v>#N/A</v>
      </c>
      <c r="AH512" s="164" t="e">
        <f t="shared" si="436"/>
        <v>#N/A</v>
      </c>
      <c r="AI512" s="165" t="e">
        <f t="shared" si="437"/>
        <v>#N/A</v>
      </c>
      <c r="AJ512" s="154" t="e">
        <f t="shared" si="438"/>
        <v>#N/A</v>
      </c>
      <c r="AK512" s="154" t="e">
        <f t="shared" si="439"/>
        <v>#N/A</v>
      </c>
      <c r="AL512" s="164" t="e">
        <f t="shared" si="440"/>
        <v>#N/A</v>
      </c>
      <c r="AM512" s="165" t="e">
        <f t="shared" si="441"/>
        <v>#N/A</v>
      </c>
      <c r="AN512" s="154" t="e">
        <f t="shared" si="442"/>
        <v>#N/A</v>
      </c>
      <c r="AO512" s="155" t="e">
        <f t="shared" si="443"/>
        <v>#N/A</v>
      </c>
      <c r="AP512" s="153" t="e">
        <f t="shared" si="444"/>
        <v>#N/A</v>
      </c>
      <c r="AQ512" s="154" t="e">
        <f t="shared" si="445"/>
        <v>#N/A</v>
      </c>
      <c r="AR512" s="164" t="e">
        <f t="shared" si="446"/>
        <v>#N/A</v>
      </c>
      <c r="AS512" s="165" t="e">
        <f t="shared" si="447"/>
        <v>#N/A</v>
      </c>
      <c r="AT512" s="154" t="e">
        <f t="shared" si="448"/>
        <v>#N/A</v>
      </c>
      <c r="AU512" s="154" t="e">
        <f t="shared" si="449"/>
        <v>#N/A</v>
      </c>
      <c r="AV512" s="164" t="e">
        <f t="shared" si="450"/>
        <v>#N/A</v>
      </c>
      <c r="AW512" s="165" t="e">
        <f t="shared" si="451"/>
        <v>#N/A</v>
      </c>
      <c r="AX512" s="154" t="e">
        <f t="shared" si="452"/>
        <v>#N/A</v>
      </c>
      <c r="AY512" s="154" t="e">
        <f t="shared" si="453"/>
        <v>#N/A</v>
      </c>
      <c r="AZ512" s="164" t="e">
        <f t="shared" si="454"/>
        <v>#N/A</v>
      </c>
      <c r="BA512" s="165" t="e">
        <f t="shared" si="455"/>
        <v>#N/A</v>
      </c>
      <c r="BB512" s="154" t="e">
        <f t="shared" si="456"/>
        <v>#N/A</v>
      </c>
      <c r="BC512" s="155" t="e">
        <f t="shared" si="457"/>
        <v>#N/A</v>
      </c>
      <c r="BD512" s="153" t="e">
        <f t="shared" si="458"/>
        <v>#N/A</v>
      </c>
      <c r="BE512" s="154" t="e">
        <f t="shared" si="459"/>
        <v>#N/A</v>
      </c>
      <c r="BF512" s="164" t="e">
        <f t="shared" si="460"/>
        <v>#N/A</v>
      </c>
      <c r="BG512" s="165" t="e">
        <f t="shared" si="461"/>
        <v>#N/A</v>
      </c>
      <c r="BH512" s="154" t="e">
        <f t="shared" si="462"/>
        <v>#N/A</v>
      </c>
      <c r="BI512" s="154" t="e">
        <f t="shared" si="463"/>
        <v>#N/A</v>
      </c>
      <c r="BJ512" s="164" t="e">
        <f t="shared" si="464"/>
        <v>#N/A</v>
      </c>
      <c r="BK512" s="165" t="e">
        <f t="shared" si="465"/>
        <v>#N/A</v>
      </c>
      <c r="BL512" s="154" t="e">
        <f t="shared" si="466"/>
        <v>#N/A</v>
      </c>
      <c r="BM512" s="154" t="e">
        <f t="shared" si="467"/>
        <v>#N/A</v>
      </c>
      <c r="BN512" s="164" t="e">
        <f t="shared" si="468"/>
        <v>#N/A</v>
      </c>
      <c r="BO512" s="165" t="e">
        <f t="shared" si="469"/>
        <v>#N/A</v>
      </c>
      <c r="BP512" s="154" t="e">
        <f t="shared" si="470"/>
        <v>#N/A</v>
      </c>
      <c r="BQ512" s="155" t="e">
        <f t="shared" si="471"/>
        <v>#N/A</v>
      </c>
      <c r="BR512" s="153" t="e">
        <f t="shared" si="472"/>
        <v>#N/A</v>
      </c>
      <c r="BS512" s="154" t="e">
        <f t="shared" si="473"/>
        <v>#N/A</v>
      </c>
      <c r="BT512" s="164" t="e">
        <f t="shared" si="474"/>
        <v>#N/A</v>
      </c>
      <c r="BU512" s="165" t="e">
        <f t="shared" si="475"/>
        <v>#N/A</v>
      </c>
      <c r="BV512" s="154" t="e">
        <f t="shared" si="476"/>
        <v>#N/A</v>
      </c>
      <c r="BW512" s="154" t="e">
        <f t="shared" si="477"/>
        <v>#N/A</v>
      </c>
      <c r="BX512" s="164" t="e">
        <f t="shared" si="478"/>
        <v>#N/A</v>
      </c>
      <c r="BY512" s="165" t="e">
        <f t="shared" si="479"/>
        <v>#N/A</v>
      </c>
      <c r="BZ512" s="154" t="e">
        <f t="shared" si="480"/>
        <v>#N/A</v>
      </c>
      <c r="CA512" s="154" t="e">
        <f t="shared" si="481"/>
        <v>#N/A</v>
      </c>
      <c r="CB512" s="164" t="e">
        <f t="shared" si="482"/>
        <v>#N/A</v>
      </c>
      <c r="CC512" s="165" t="e">
        <f t="shared" si="483"/>
        <v>#N/A</v>
      </c>
      <c r="CD512" s="154" t="e">
        <f t="shared" si="484"/>
        <v>#N/A</v>
      </c>
      <c r="CE512" s="155" t="e">
        <f t="shared" si="485"/>
        <v>#N/A</v>
      </c>
    </row>
    <row r="513" spans="2:83" s="59" customFormat="1" hidden="1" x14ac:dyDescent="0.2">
      <c r="B513" s="59" t="e">
        <f t="shared" si="420"/>
        <v>#N/A</v>
      </c>
      <c r="C513" s="67" t="e">
        <f t="shared" si="418"/>
        <v>#N/A</v>
      </c>
      <c r="D513" s="67"/>
      <c r="E513" s="67" t="e">
        <f>IF(C513&lt;&gt;" ",$B$9, " ")</f>
        <v>#N/A</v>
      </c>
      <c r="F513" s="68" t="e">
        <f>IF(C513&lt;&gt;" ",((10.4394*(($C513^1.852)/(($B$59^1.852)*(VLOOKUP($B$17,'Hidden Data'!$A$4:$E$17,(IF($B$18="SCH 40",3,IF($B$18="SCH 80",4,5))))^4.8655))*$B$16))+IF($B$15&lt;2,0,(10.4394*((($C$19/100*$C513)^1.852)/(($B$59^1.852)*(VLOOKUP($B$20,'Hidden Data'!$A$4:$E$17,(IF($B$21="SCH 40",3,IF($B$21="SCH 80",4,5))))^4.8655))*$B$19)))+IF($B$15&lt;3,0,(10.4394*((($C$22/100*$C513)^1.852)/(($B$59^1.852)*(VLOOKUP($B$23,'Hidden Data'!$A$4:$E$17,(IF($B$24="SCH 40",3,IF($B$24="SCH 80",4,5))))^4.8655))*$B$22)))+K513+L513+M513+P513+Q513+R513+S513+T513)*(1+$B$42/100), " ")</f>
        <v>#N/A</v>
      </c>
      <c r="G513" s="68" t="e">
        <f t="shared" si="486"/>
        <v>#N/A</v>
      </c>
      <c r="H513" s="68"/>
      <c r="I513" s="68" t="e">
        <f t="shared" si="421"/>
        <v>#N/A</v>
      </c>
      <c r="J513" s="68" t="e">
        <f>IF(C513&lt;&gt;" ",IF($B$48="Spider Valve",($C513/448.83*(('Spider Valve Sizing'!$B$10^2*19.64*$B$60*SQRT($B$49))/'Spider Valve Sizing'!$B$25))^2/(2*$B$60^2*(PI()/4*('Spider Valve Sizing'!$B$10/12)^2)^2*32.2),0)," ")</f>
        <v>#N/A</v>
      </c>
      <c r="K513" s="68" t="e">
        <f>IF(C513&lt;&gt;" ",(IF($B$26="No",0,(10.4394*(((1/$B$27*$C513)^1.852)/(($B$59^1.852)*(VLOOKUP($B$29,'Hidden Data'!$A$4:$E$17,(IF($B$30="SCH 40",3,IF($B$30="SCH 80",4,5))))^4.8655))*($B$28/3)))))," ")</f>
        <v>#N/A</v>
      </c>
      <c r="L513" s="67" t="e">
        <f t="shared" si="422"/>
        <v>#N/A</v>
      </c>
      <c r="M513" s="67" t="e">
        <f t="shared" si="423"/>
        <v>#N/A</v>
      </c>
      <c r="N513" s="69">
        <f>IF($B$48="Low Pressure Pipe",(IF($C513&lt;&gt;" ",($B$50*$AC$564)," ")),IF($B$48="Spider Valve",(IF($C513&lt;&gt;" ",(($B$60*(PI()/4*'Spider Valve Sizing'!$B$10^2)/144*SQRT(2*32.2*$B$49))*448.83)/(('Spider Valve Sizing'!$B$10^2*19.64*$B$60*SQRT($B$49))/'Spider Valve Sizing'!$B$25)," ")),IF(AND(OR($B$48="Non-Pressurized",$B$48="force main")=TRUE,$C$49="yes"),$F$49,NA())))</f>
        <v>30</v>
      </c>
      <c r="O513" s="68" t="e">
        <f t="shared" si="424"/>
        <v>#N/A</v>
      </c>
      <c r="P513" s="68" t="e">
        <f>IF($C513&lt;&gt;" ",IF($A$34="",0,(10.4394*((($C513*$D$34/100)^1.852)/(($B$59^1.852)*(VLOOKUP($B$34,'Hidden Data'!$A$4:$E$17,(IF($B$18="SCH 40",3,IF($B$18="SCH 80",4,5))))^4.8655))*'Hidden Data'!$E$118)))," ")</f>
        <v>#N/A</v>
      </c>
      <c r="Q513" s="68" t="e">
        <f>IF($C513&lt;&gt;" ",IF($A$35="",0,(10.4394*((($C513*$D$35/100)^1.852)/(($B$59^1.852)*(VLOOKUP($B$35,'Hidden Data'!$A$4:$E$17,(IF($B$18="SCH 40",3,IF($B$18="SCH 80",4,5))))^4.8655))*'Hidden Data'!$E$119)))," ")</f>
        <v>#N/A</v>
      </c>
      <c r="R513" s="68" t="e">
        <f>IF($C513&lt;&gt;" ",IF($A$36="",0,(10.4394*((($C513*$D$36/100)^1.852)/(($B$59^1.852)*(VLOOKUP($B$36,'Hidden Data'!$A$4:$E$17,(IF($B$18="SCH 40",3,IF($B$18="SCH 80",4,5))))^4.8655))*'Hidden Data'!$E$120)))," ")</f>
        <v>#N/A</v>
      </c>
      <c r="S513" s="68" t="e">
        <f>IF($C513&lt;&gt;" ",IF($A$37="",0,(10.4394*((($C513*$D$37/100)^1.852)/(($B$59^1.852)*(VLOOKUP($B$37,'Hidden Data'!$A$4:$E$17,(IF($B$18="SCH 40",3,IF($B$18="SCH 80",4,5))))^4.8655))*'Hidden Data'!$E$121)))," ")</f>
        <v>#N/A</v>
      </c>
      <c r="T513" s="68" t="e">
        <f>IF($C513&lt;&gt;" ",IF($A$38="",0,(10.4394*((($C513*$D$38/100)^1.852)/(($B$59^1.852)*(VLOOKUP($B$38,'Hidden Data'!$A$4:$E$17,(IF($B$18="SCH 40",3,IF($B$18="SCH 80",4,5))))^4.8655))*'Hidden Data'!$E$122)))," ")</f>
        <v>#N/A</v>
      </c>
      <c r="U513" s="67" t="e">
        <f t="shared" si="425"/>
        <v>#N/A</v>
      </c>
      <c r="V513" s="175" t="e">
        <f t="shared" si="426"/>
        <v>#N/A</v>
      </c>
      <c r="W513" s="175" t="e">
        <f t="shared" si="427"/>
        <v>#N/A</v>
      </c>
      <c r="Z513" s="141" t="e">
        <f t="shared" si="428"/>
        <v>#N/A</v>
      </c>
      <c r="AA513" s="141" t="e">
        <f t="shared" si="429"/>
        <v>#N/A</v>
      </c>
      <c r="AB513" s="153" t="e">
        <f t="shared" si="430"/>
        <v>#N/A</v>
      </c>
      <c r="AC513" s="154" t="e">
        <f t="shared" si="431"/>
        <v>#N/A</v>
      </c>
      <c r="AD513" s="164" t="e">
        <f t="shared" si="432"/>
        <v>#N/A</v>
      </c>
      <c r="AE513" s="165" t="e">
        <f t="shared" si="433"/>
        <v>#N/A</v>
      </c>
      <c r="AF513" s="154" t="e">
        <f t="shared" si="434"/>
        <v>#N/A</v>
      </c>
      <c r="AG513" s="154" t="e">
        <f t="shared" si="435"/>
        <v>#N/A</v>
      </c>
      <c r="AH513" s="164" t="e">
        <f t="shared" si="436"/>
        <v>#N/A</v>
      </c>
      <c r="AI513" s="165" t="e">
        <f t="shared" si="437"/>
        <v>#N/A</v>
      </c>
      <c r="AJ513" s="154" t="e">
        <f t="shared" si="438"/>
        <v>#N/A</v>
      </c>
      <c r="AK513" s="154" t="e">
        <f t="shared" si="439"/>
        <v>#N/A</v>
      </c>
      <c r="AL513" s="164" t="e">
        <f t="shared" si="440"/>
        <v>#N/A</v>
      </c>
      <c r="AM513" s="165" t="e">
        <f t="shared" si="441"/>
        <v>#N/A</v>
      </c>
      <c r="AN513" s="154" t="e">
        <f t="shared" si="442"/>
        <v>#N/A</v>
      </c>
      <c r="AO513" s="155" t="e">
        <f t="shared" si="443"/>
        <v>#N/A</v>
      </c>
      <c r="AP513" s="153" t="e">
        <f t="shared" si="444"/>
        <v>#N/A</v>
      </c>
      <c r="AQ513" s="154" t="e">
        <f t="shared" si="445"/>
        <v>#N/A</v>
      </c>
      <c r="AR513" s="164" t="e">
        <f t="shared" si="446"/>
        <v>#N/A</v>
      </c>
      <c r="AS513" s="165" t="e">
        <f t="shared" si="447"/>
        <v>#N/A</v>
      </c>
      <c r="AT513" s="154" t="e">
        <f t="shared" si="448"/>
        <v>#N/A</v>
      </c>
      <c r="AU513" s="154" t="e">
        <f t="shared" si="449"/>
        <v>#N/A</v>
      </c>
      <c r="AV513" s="164" t="e">
        <f t="shared" si="450"/>
        <v>#N/A</v>
      </c>
      <c r="AW513" s="165" t="e">
        <f t="shared" si="451"/>
        <v>#N/A</v>
      </c>
      <c r="AX513" s="154" t="e">
        <f t="shared" si="452"/>
        <v>#N/A</v>
      </c>
      <c r="AY513" s="154" t="e">
        <f t="shared" si="453"/>
        <v>#N/A</v>
      </c>
      <c r="AZ513" s="164" t="e">
        <f t="shared" si="454"/>
        <v>#N/A</v>
      </c>
      <c r="BA513" s="165" t="e">
        <f t="shared" si="455"/>
        <v>#N/A</v>
      </c>
      <c r="BB513" s="154" t="e">
        <f t="shared" si="456"/>
        <v>#N/A</v>
      </c>
      <c r="BC513" s="155" t="e">
        <f t="shared" si="457"/>
        <v>#N/A</v>
      </c>
      <c r="BD513" s="153" t="e">
        <f t="shared" si="458"/>
        <v>#N/A</v>
      </c>
      <c r="BE513" s="154" t="e">
        <f t="shared" si="459"/>
        <v>#N/A</v>
      </c>
      <c r="BF513" s="164" t="e">
        <f t="shared" si="460"/>
        <v>#N/A</v>
      </c>
      <c r="BG513" s="165" t="e">
        <f t="shared" si="461"/>
        <v>#N/A</v>
      </c>
      <c r="BH513" s="154" t="e">
        <f t="shared" si="462"/>
        <v>#N/A</v>
      </c>
      <c r="BI513" s="154" t="e">
        <f t="shared" si="463"/>
        <v>#N/A</v>
      </c>
      <c r="BJ513" s="164" t="e">
        <f t="shared" si="464"/>
        <v>#N/A</v>
      </c>
      <c r="BK513" s="165" t="e">
        <f t="shared" si="465"/>
        <v>#N/A</v>
      </c>
      <c r="BL513" s="154" t="e">
        <f t="shared" si="466"/>
        <v>#N/A</v>
      </c>
      <c r="BM513" s="154" t="e">
        <f t="shared" si="467"/>
        <v>#N/A</v>
      </c>
      <c r="BN513" s="164" t="e">
        <f t="shared" si="468"/>
        <v>#N/A</v>
      </c>
      <c r="BO513" s="165" t="e">
        <f t="shared" si="469"/>
        <v>#N/A</v>
      </c>
      <c r="BP513" s="154" t="e">
        <f t="shared" si="470"/>
        <v>#N/A</v>
      </c>
      <c r="BQ513" s="155" t="e">
        <f t="shared" si="471"/>
        <v>#N/A</v>
      </c>
      <c r="BR513" s="153" t="e">
        <f t="shared" si="472"/>
        <v>#N/A</v>
      </c>
      <c r="BS513" s="154" t="e">
        <f t="shared" si="473"/>
        <v>#N/A</v>
      </c>
      <c r="BT513" s="164" t="e">
        <f t="shared" si="474"/>
        <v>#N/A</v>
      </c>
      <c r="BU513" s="165" t="e">
        <f t="shared" si="475"/>
        <v>#N/A</v>
      </c>
      <c r="BV513" s="154" t="e">
        <f t="shared" si="476"/>
        <v>#N/A</v>
      </c>
      <c r="BW513" s="154" t="e">
        <f t="shared" si="477"/>
        <v>#N/A</v>
      </c>
      <c r="BX513" s="164" t="e">
        <f t="shared" si="478"/>
        <v>#N/A</v>
      </c>
      <c r="BY513" s="165" t="e">
        <f t="shared" si="479"/>
        <v>#N/A</v>
      </c>
      <c r="BZ513" s="154" t="e">
        <f t="shared" si="480"/>
        <v>#N/A</v>
      </c>
      <c r="CA513" s="154" t="e">
        <f t="shared" si="481"/>
        <v>#N/A</v>
      </c>
      <c r="CB513" s="164" t="e">
        <f t="shared" si="482"/>
        <v>#N/A</v>
      </c>
      <c r="CC513" s="165" t="e">
        <f t="shared" si="483"/>
        <v>#N/A</v>
      </c>
      <c r="CD513" s="154" t="e">
        <f t="shared" si="484"/>
        <v>#N/A</v>
      </c>
      <c r="CE513" s="155" t="e">
        <f t="shared" si="485"/>
        <v>#N/A</v>
      </c>
    </row>
    <row r="514" spans="2:83" s="59" customFormat="1" hidden="1" x14ac:dyDescent="0.2">
      <c r="B514" s="59" t="e">
        <f t="shared" si="420"/>
        <v>#N/A</v>
      </c>
      <c r="C514" s="67" t="e">
        <f t="shared" si="418"/>
        <v>#N/A</v>
      </c>
      <c r="D514" s="67"/>
      <c r="E514" s="67" t="e">
        <f>IF(C514&lt;&gt;" ",$B$9, " ")</f>
        <v>#N/A</v>
      </c>
      <c r="F514" s="68" t="e">
        <f>IF(C514&lt;&gt;" ",((10.4394*(($C514^1.852)/(($B$59^1.852)*(VLOOKUP($B$17,'Hidden Data'!$A$4:$E$17,(IF($B$18="SCH 40",3,IF($B$18="SCH 80",4,5))))^4.8655))*$B$16))+IF($B$15&lt;2,0,(10.4394*((($C$19/100*$C514)^1.852)/(($B$59^1.852)*(VLOOKUP($B$20,'Hidden Data'!$A$4:$E$17,(IF($B$21="SCH 40",3,IF($B$21="SCH 80",4,5))))^4.8655))*$B$19)))+IF($B$15&lt;3,0,(10.4394*((($C$22/100*$C514)^1.852)/(($B$59^1.852)*(VLOOKUP($B$23,'Hidden Data'!$A$4:$E$17,(IF($B$24="SCH 40",3,IF($B$24="SCH 80",4,5))))^4.8655))*$B$22)))+K514+L514+M514+P514+Q514+R514+S514+T514)*(1+$B$42/100), " ")</f>
        <v>#N/A</v>
      </c>
      <c r="G514" s="68" t="e">
        <f t="shared" si="486"/>
        <v>#N/A</v>
      </c>
      <c r="H514" s="68"/>
      <c r="I514" s="68" t="e">
        <f t="shared" si="421"/>
        <v>#N/A</v>
      </c>
      <c r="J514" s="68" t="e">
        <f>IF(C514&lt;&gt;" ",IF($B$48="Spider Valve",($C514/448.83*(('Spider Valve Sizing'!$B$10^2*19.64*$B$60*SQRT($B$49))/'Spider Valve Sizing'!$B$25))^2/(2*$B$60^2*(PI()/4*('Spider Valve Sizing'!$B$10/12)^2)^2*32.2),0)," ")</f>
        <v>#N/A</v>
      </c>
      <c r="K514" s="68" t="e">
        <f>IF(C514&lt;&gt;" ",(IF($B$26="No",0,(10.4394*(((1/$B$27*$C514)^1.852)/(($B$59^1.852)*(VLOOKUP($B$29,'Hidden Data'!$A$4:$E$17,(IF($B$30="SCH 40",3,IF($B$30="SCH 80",4,5))))^4.8655))*($B$28/3)))))," ")</f>
        <v>#N/A</v>
      </c>
      <c r="L514" s="67" t="e">
        <f t="shared" si="422"/>
        <v>#N/A</v>
      </c>
      <c r="M514" s="67" t="e">
        <f t="shared" si="423"/>
        <v>#N/A</v>
      </c>
      <c r="N514" s="69">
        <f>IF($B$48="Low Pressure Pipe",(IF($C514&lt;&gt;" ",($B$50*$AC$564)," ")),IF($B$48="Spider Valve",(IF($C514&lt;&gt;" ",(($B$60*(PI()/4*'Spider Valve Sizing'!$B$10^2)/144*SQRT(2*32.2*$B$49))*448.83)/(('Spider Valve Sizing'!$B$10^2*19.64*$B$60*SQRT($B$49))/'Spider Valve Sizing'!$B$25)," ")),IF(AND(OR($B$48="Non-Pressurized",$B$48="force main")=TRUE,$C$49="yes"),$F$49,NA())))</f>
        <v>30</v>
      </c>
      <c r="O514" s="68" t="e">
        <f t="shared" si="424"/>
        <v>#N/A</v>
      </c>
      <c r="P514" s="68" t="e">
        <f>IF($C514&lt;&gt;" ",IF($A$34="",0,(10.4394*((($C514*$D$34/100)^1.852)/(($B$59^1.852)*(VLOOKUP($B$34,'Hidden Data'!$A$4:$E$17,(IF($B$18="SCH 40",3,IF($B$18="SCH 80",4,5))))^4.8655))*'Hidden Data'!$E$118)))," ")</f>
        <v>#N/A</v>
      </c>
      <c r="Q514" s="68" t="e">
        <f>IF($C514&lt;&gt;" ",IF($A$35="",0,(10.4394*((($C514*$D$35/100)^1.852)/(($B$59^1.852)*(VLOOKUP($B$35,'Hidden Data'!$A$4:$E$17,(IF($B$18="SCH 40",3,IF($B$18="SCH 80",4,5))))^4.8655))*'Hidden Data'!$E$119)))," ")</f>
        <v>#N/A</v>
      </c>
      <c r="R514" s="68" t="e">
        <f>IF($C514&lt;&gt;" ",IF($A$36="",0,(10.4394*((($C514*$D$36/100)^1.852)/(($B$59^1.852)*(VLOOKUP($B$36,'Hidden Data'!$A$4:$E$17,(IF($B$18="SCH 40",3,IF($B$18="SCH 80",4,5))))^4.8655))*'Hidden Data'!$E$120)))," ")</f>
        <v>#N/A</v>
      </c>
      <c r="S514" s="68" t="e">
        <f>IF($C514&lt;&gt;" ",IF($A$37="",0,(10.4394*((($C514*$D$37/100)^1.852)/(($B$59^1.852)*(VLOOKUP($B$37,'Hidden Data'!$A$4:$E$17,(IF($B$18="SCH 40",3,IF($B$18="SCH 80",4,5))))^4.8655))*'Hidden Data'!$E$121)))," ")</f>
        <v>#N/A</v>
      </c>
      <c r="T514" s="68" t="e">
        <f>IF($C514&lt;&gt;" ",IF($A$38="",0,(10.4394*((($C514*$D$38/100)^1.852)/(($B$59^1.852)*(VLOOKUP($B$38,'Hidden Data'!$A$4:$E$17,(IF($B$18="SCH 40",3,IF($B$18="SCH 80",4,5))))^4.8655))*'Hidden Data'!$E$122)))," ")</f>
        <v>#N/A</v>
      </c>
      <c r="U514" s="67" t="e">
        <f t="shared" si="425"/>
        <v>#N/A</v>
      </c>
      <c r="V514" s="175" t="e">
        <f t="shared" si="426"/>
        <v>#N/A</v>
      </c>
      <c r="W514" s="175" t="e">
        <f t="shared" si="427"/>
        <v>#N/A</v>
      </c>
      <c r="Z514" s="141" t="e">
        <f t="shared" si="428"/>
        <v>#N/A</v>
      </c>
      <c r="AA514" s="141" t="e">
        <f t="shared" si="429"/>
        <v>#N/A</v>
      </c>
      <c r="AB514" s="153" t="e">
        <f t="shared" si="430"/>
        <v>#N/A</v>
      </c>
      <c r="AC514" s="154" t="e">
        <f t="shared" si="431"/>
        <v>#N/A</v>
      </c>
      <c r="AD514" s="164" t="e">
        <f t="shared" si="432"/>
        <v>#N/A</v>
      </c>
      <c r="AE514" s="165" t="e">
        <f t="shared" si="433"/>
        <v>#N/A</v>
      </c>
      <c r="AF514" s="154" t="e">
        <f t="shared" si="434"/>
        <v>#N/A</v>
      </c>
      <c r="AG514" s="154" t="e">
        <f t="shared" si="435"/>
        <v>#N/A</v>
      </c>
      <c r="AH514" s="164" t="e">
        <f t="shared" si="436"/>
        <v>#N/A</v>
      </c>
      <c r="AI514" s="165" t="e">
        <f t="shared" si="437"/>
        <v>#N/A</v>
      </c>
      <c r="AJ514" s="154" t="e">
        <f t="shared" si="438"/>
        <v>#N/A</v>
      </c>
      <c r="AK514" s="154" t="e">
        <f t="shared" si="439"/>
        <v>#N/A</v>
      </c>
      <c r="AL514" s="164" t="e">
        <f t="shared" si="440"/>
        <v>#N/A</v>
      </c>
      <c r="AM514" s="165" t="e">
        <f t="shared" si="441"/>
        <v>#N/A</v>
      </c>
      <c r="AN514" s="154" t="e">
        <f t="shared" si="442"/>
        <v>#N/A</v>
      </c>
      <c r="AO514" s="155" t="e">
        <f t="shared" si="443"/>
        <v>#N/A</v>
      </c>
      <c r="AP514" s="153" t="e">
        <f t="shared" si="444"/>
        <v>#N/A</v>
      </c>
      <c r="AQ514" s="154" t="e">
        <f t="shared" si="445"/>
        <v>#N/A</v>
      </c>
      <c r="AR514" s="164" t="e">
        <f t="shared" si="446"/>
        <v>#N/A</v>
      </c>
      <c r="AS514" s="165" t="e">
        <f t="shared" si="447"/>
        <v>#N/A</v>
      </c>
      <c r="AT514" s="154" t="e">
        <f t="shared" si="448"/>
        <v>#N/A</v>
      </c>
      <c r="AU514" s="154" t="e">
        <f t="shared" si="449"/>
        <v>#N/A</v>
      </c>
      <c r="AV514" s="164" t="e">
        <f t="shared" si="450"/>
        <v>#N/A</v>
      </c>
      <c r="AW514" s="165" t="e">
        <f t="shared" si="451"/>
        <v>#N/A</v>
      </c>
      <c r="AX514" s="154" t="e">
        <f t="shared" si="452"/>
        <v>#N/A</v>
      </c>
      <c r="AY514" s="154" t="e">
        <f t="shared" si="453"/>
        <v>#N/A</v>
      </c>
      <c r="AZ514" s="164" t="e">
        <f t="shared" si="454"/>
        <v>#N/A</v>
      </c>
      <c r="BA514" s="165" t="e">
        <f t="shared" si="455"/>
        <v>#N/A</v>
      </c>
      <c r="BB514" s="154" t="e">
        <f t="shared" si="456"/>
        <v>#N/A</v>
      </c>
      <c r="BC514" s="155" t="e">
        <f t="shared" si="457"/>
        <v>#N/A</v>
      </c>
      <c r="BD514" s="153" t="e">
        <f t="shared" si="458"/>
        <v>#N/A</v>
      </c>
      <c r="BE514" s="154" t="e">
        <f t="shared" si="459"/>
        <v>#N/A</v>
      </c>
      <c r="BF514" s="164" t="e">
        <f t="shared" si="460"/>
        <v>#N/A</v>
      </c>
      <c r="BG514" s="165" t="e">
        <f t="shared" si="461"/>
        <v>#N/A</v>
      </c>
      <c r="BH514" s="154" t="e">
        <f t="shared" si="462"/>
        <v>#N/A</v>
      </c>
      <c r="BI514" s="154" t="e">
        <f t="shared" si="463"/>
        <v>#N/A</v>
      </c>
      <c r="BJ514" s="164" t="e">
        <f t="shared" si="464"/>
        <v>#N/A</v>
      </c>
      <c r="BK514" s="165" t="e">
        <f t="shared" si="465"/>
        <v>#N/A</v>
      </c>
      <c r="BL514" s="154" t="e">
        <f t="shared" si="466"/>
        <v>#N/A</v>
      </c>
      <c r="BM514" s="154" t="e">
        <f t="shared" si="467"/>
        <v>#N/A</v>
      </c>
      <c r="BN514" s="164" t="e">
        <f t="shared" si="468"/>
        <v>#N/A</v>
      </c>
      <c r="BO514" s="165" t="e">
        <f t="shared" si="469"/>
        <v>#N/A</v>
      </c>
      <c r="BP514" s="154" t="e">
        <f t="shared" si="470"/>
        <v>#N/A</v>
      </c>
      <c r="BQ514" s="155" t="e">
        <f t="shared" si="471"/>
        <v>#N/A</v>
      </c>
      <c r="BR514" s="153" t="e">
        <f t="shared" si="472"/>
        <v>#N/A</v>
      </c>
      <c r="BS514" s="154" t="e">
        <f t="shared" si="473"/>
        <v>#N/A</v>
      </c>
      <c r="BT514" s="164" t="e">
        <f t="shared" si="474"/>
        <v>#N/A</v>
      </c>
      <c r="BU514" s="165" t="e">
        <f t="shared" si="475"/>
        <v>#N/A</v>
      </c>
      <c r="BV514" s="154" t="e">
        <f t="shared" si="476"/>
        <v>#N/A</v>
      </c>
      <c r="BW514" s="154" t="e">
        <f t="shared" si="477"/>
        <v>#N/A</v>
      </c>
      <c r="BX514" s="164" t="e">
        <f t="shared" si="478"/>
        <v>#N/A</v>
      </c>
      <c r="BY514" s="165" t="e">
        <f t="shared" si="479"/>
        <v>#N/A</v>
      </c>
      <c r="BZ514" s="154" t="e">
        <f t="shared" si="480"/>
        <v>#N/A</v>
      </c>
      <c r="CA514" s="154" t="e">
        <f t="shared" si="481"/>
        <v>#N/A</v>
      </c>
      <c r="CB514" s="164" t="e">
        <f t="shared" si="482"/>
        <v>#N/A</v>
      </c>
      <c r="CC514" s="165" t="e">
        <f t="shared" si="483"/>
        <v>#N/A</v>
      </c>
      <c r="CD514" s="154" t="e">
        <f t="shared" si="484"/>
        <v>#N/A</v>
      </c>
      <c r="CE514" s="155" t="e">
        <f t="shared" si="485"/>
        <v>#N/A</v>
      </c>
    </row>
    <row r="515" spans="2:83" s="59" customFormat="1" hidden="1" x14ac:dyDescent="0.2">
      <c r="B515" s="59" t="e">
        <f t="shared" si="420"/>
        <v>#N/A</v>
      </c>
      <c r="C515" s="67" t="e">
        <f t="shared" si="418"/>
        <v>#N/A</v>
      </c>
      <c r="D515" s="67"/>
      <c r="E515" s="67" t="e">
        <f>IF(C515&lt;&gt;" ",$B$9, " ")</f>
        <v>#N/A</v>
      </c>
      <c r="F515" s="68" t="e">
        <f>IF(C515&lt;&gt;" ",((10.4394*(($C515^1.852)/(($B$59^1.852)*(VLOOKUP($B$17,'Hidden Data'!$A$4:$E$17,(IF($B$18="SCH 40",3,IF($B$18="SCH 80",4,5))))^4.8655))*$B$16))+IF($B$15&lt;2,0,(10.4394*((($C$19/100*$C515)^1.852)/(($B$59^1.852)*(VLOOKUP($B$20,'Hidden Data'!$A$4:$E$17,(IF($B$21="SCH 40",3,IF($B$21="SCH 80",4,5))))^4.8655))*$B$19)))+IF($B$15&lt;3,0,(10.4394*((($C$22/100*$C515)^1.852)/(($B$59^1.852)*(VLOOKUP($B$23,'Hidden Data'!$A$4:$E$17,(IF($B$24="SCH 40",3,IF($B$24="SCH 80",4,5))))^4.8655))*$B$22)))+K515+L515+M515+P515+Q515+R515+S515+T515)*(1+$B$42/100), " ")</f>
        <v>#N/A</v>
      </c>
      <c r="G515" s="68" t="e">
        <f t="shared" si="486"/>
        <v>#N/A</v>
      </c>
      <c r="H515" s="68"/>
      <c r="I515" s="68" t="e">
        <f t="shared" si="421"/>
        <v>#N/A</v>
      </c>
      <c r="J515" s="68" t="e">
        <f>IF(C515&lt;&gt;" ",IF($B$48="Spider Valve",($C515/448.83*(('Spider Valve Sizing'!$B$10^2*19.64*$B$60*SQRT($B$49))/'Spider Valve Sizing'!$B$25))^2/(2*$B$60^2*(PI()/4*('Spider Valve Sizing'!$B$10/12)^2)^2*32.2),0)," ")</f>
        <v>#N/A</v>
      </c>
      <c r="K515" s="68" t="e">
        <f>IF(C515&lt;&gt;" ",(IF($B$26="No",0,(10.4394*(((1/$B$27*$C515)^1.852)/(($B$59^1.852)*(VLOOKUP($B$29,'Hidden Data'!$A$4:$E$17,(IF($B$30="SCH 40",3,IF($B$30="SCH 80",4,5))))^4.8655))*($B$28/3)))))," ")</f>
        <v>#N/A</v>
      </c>
      <c r="L515" s="67" t="e">
        <f t="shared" si="422"/>
        <v>#N/A</v>
      </c>
      <c r="M515" s="67" t="e">
        <f t="shared" si="423"/>
        <v>#N/A</v>
      </c>
      <c r="N515" s="69">
        <f>IF($B$48="Low Pressure Pipe",(IF($C515&lt;&gt;" ",($B$50*$AC$564)," ")),IF($B$48="Spider Valve",(IF($C515&lt;&gt;" ",(($B$60*(PI()/4*'Spider Valve Sizing'!$B$10^2)/144*SQRT(2*32.2*$B$49))*448.83)/(('Spider Valve Sizing'!$B$10^2*19.64*$B$60*SQRT($B$49))/'Spider Valve Sizing'!$B$25)," ")),IF(AND(OR($B$48="Non-Pressurized",$B$48="force main")=TRUE,$C$49="yes"),$F$49,NA())))</f>
        <v>30</v>
      </c>
      <c r="O515" s="68" t="e">
        <f t="shared" si="424"/>
        <v>#N/A</v>
      </c>
      <c r="P515" s="68" t="e">
        <f>IF($C515&lt;&gt;" ",IF($A$34="",0,(10.4394*((($C515*$D$34/100)^1.852)/(($B$59^1.852)*(VLOOKUP($B$34,'Hidden Data'!$A$4:$E$17,(IF($B$18="SCH 40",3,IF($B$18="SCH 80",4,5))))^4.8655))*'Hidden Data'!$E$118)))," ")</f>
        <v>#N/A</v>
      </c>
      <c r="Q515" s="68" t="e">
        <f>IF($C515&lt;&gt;" ",IF($A$35="",0,(10.4394*((($C515*$D$35/100)^1.852)/(($B$59^1.852)*(VLOOKUP($B$35,'Hidden Data'!$A$4:$E$17,(IF($B$18="SCH 40",3,IF($B$18="SCH 80",4,5))))^4.8655))*'Hidden Data'!$E$119)))," ")</f>
        <v>#N/A</v>
      </c>
      <c r="R515" s="68" t="e">
        <f>IF($C515&lt;&gt;" ",IF($A$36="",0,(10.4394*((($C515*$D$36/100)^1.852)/(($B$59^1.852)*(VLOOKUP($B$36,'Hidden Data'!$A$4:$E$17,(IF($B$18="SCH 40",3,IF($B$18="SCH 80",4,5))))^4.8655))*'Hidden Data'!$E$120)))," ")</f>
        <v>#N/A</v>
      </c>
      <c r="S515" s="68" t="e">
        <f>IF($C515&lt;&gt;" ",IF($A$37="",0,(10.4394*((($C515*$D$37/100)^1.852)/(($B$59^1.852)*(VLOOKUP($B$37,'Hidden Data'!$A$4:$E$17,(IF($B$18="SCH 40",3,IF($B$18="SCH 80",4,5))))^4.8655))*'Hidden Data'!$E$121)))," ")</f>
        <v>#N/A</v>
      </c>
      <c r="T515" s="68" t="e">
        <f>IF($C515&lt;&gt;" ",IF($A$38="",0,(10.4394*((($C515*$D$38/100)^1.852)/(($B$59^1.852)*(VLOOKUP($B$38,'Hidden Data'!$A$4:$E$17,(IF($B$18="SCH 40",3,IF($B$18="SCH 80",4,5))))^4.8655))*'Hidden Data'!$E$122)))," ")</f>
        <v>#N/A</v>
      </c>
      <c r="U515" s="67" t="e">
        <f t="shared" si="425"/>
        <v>#N/A</v>
      </c>
      <c r="V515" s="175" t="e">
        <f t="shared" si="426"/>
        <v>#N/A</v>
      </c>
      <c r="W515" s="175" t="e">
        <f t="shared" si="427"/>
        <v>#N/A</v>
      </c>
      <c r="Z515" s="141" t="e">
        <f t="shared" si="428"/>
        <v>#N/A</v>
      </c>
      <c r="AA515" s="141" t="e">
        <f t="shared" si="429"/>
        <v>#N/A</v>
      </c>
      <c r="AB515" s="153" t="e">
        <f t="shared" si="430"/>
        <v>#N/A</v>
      </c>
      <c r="AC515" s="154" t="e">
        <f t="shared" si="431"/>
        <v>#N/A</v>
      </c>
      <c r="AD515" s="164" t="e">
        <f t="shared" si="432"/>
        <v>#N/A</v>
      </c>
      <c r="AE515" s="165" t="e">
        <f t="shared" si="433"/>
        <v>#N/A</v>
      </c>
      <c r="AF515" s="154" t="e">
        <f t="shared" si="434"/>
        <v>#N/A</v>
      </c>
      <c r="AG515" s="154" t="e">
        <f t="shared" si="435"/>
        <v>#N/A</v>
      </c>
      <c r="AH515" s="164" t="e">
        <f t="shared" si="436"/>
        <v>#N/A</v>
      </c>
      <c r="AI515" s="165" t="e">
        <f t="shared" si="437"/>
        <v>#N/A</v>
      </c>
      <c r="AJ515" s="154" t="e">
        <f t="shared" si="438"/>
        <v>#N/A</v>
      </c>
      <c r="AK515" s="154" t="e">
        <f t="shared" si="439"/>
        <v>#N/A</v>
      </c>
      <c r="AL515" s="164" t="e">
        <f t="shared" si="440"/>
        <v>#N/A</v>
      </c>
      <c r="AM515" s="165" t="e">
        <f t="shared" si="441"/>
        <v>#N/A</v>
      </c>
      <c r="AN515" s="154" t="e">
        <f t="shared" si="442"/>
        <v>#N/A</v>
      </c>
      <c r="AO515" s="155" t="e">
        <f t="shared" si="443"/>
        <v>#N/A</v>
      </c>
      <c r="AP515" s="153" t="e">
        <f t="shared" si="444"/>
        <v>#N/A</v>
      </c>
      <c r="AQ515" s="154" t="e">
        <f t="shared" si="445"/>
        <v>#N/A</v>
      </c>
      <c r="AR515" s="164" t="e">
        <f t="shared" si="446"/>
        <v>#N/A</v>
      </c>
      <c r="AS515" s="165" t="e">
        <f t="shared" si="447"/>
        <v>#N/A</v>
      </c>
      <c r="AT515" s="154" t="e">
        <f t="shared" si="448"/>
        <v>#N/A</v>
      </c>
      <c r="AU515" s="154" t="e">
        <f t="shared" si="449"/>
        <v>#N/A</v>
      </c>
      <c r="AV515" s="164" t="e">
        <f t="shared" si="450"/>
        <v>#N/A</v>
      </c>
      <c r="AW515" s="165" t="e">
        <f t="shared" si="451"/>
        <v>#N/A</v>
      </c>
      <c r="AX515" s="154" t="e">
        <f t="shared" si="452"/>
        <v>#N/A</v>
      </c>
      <c r="AY515" s="154" t="e">
        <f t="shared" si="453"/>
        <v>#N/A</v>
      </c>
      <c r="AZ515" s="164" t="e">
        <f t="shared" si="454"/>
        <v>#N/A</v>
      </c>
      <c r="BA515" s="165" t="e">
        <f t="shared" si="455"/>
        <v>#N/A</v>
      </c>
      <c r="BB515" s="154" t="e">
        <f t="shared" si="456"/>
        <v>#N/A</v>
      </c>
      <c r="BC515" s="155" t="e">
        <f t="shared" si="457"/>
        <v>#N/A</v>
      </c>
      <c r="BD515" s="153" t="e">
        <f t="shared" si="458"/>
        <v>#N/A</v>
      </c>
      <c r="BE515" s="154" t="e">
        <f t="shared" si="459"/>
        <v>#N/A</v>
      </c>
      <c r="BF515" s="164" t="e">
        <f t="shared" si="460"/>
        <v>#N/A</v>
      </c>
      <c r="BG515" s="165" t="e">
        <f t="shared" si="461"/>
        <v>#N/A</v>
      </c>
      <c r="BH515" s="154" t="e">
        <f t="shared" si="462"/>
        <v>#N/A</v>
      </c>
      <c r="BI515" s="154" t="e">
        <f t="shared" si="463"/>
        <v>#N/A</v>
      </c>
      <c r="BJ515" s="164" t="e">
        <f t="shared" si="464"/>
        <v>#N/A</v>
      </c>
      <c r="BK515" s="165" t="e">
        <f t="shared" si="465"/>
        <v>#N/A</v>
      </c>
      <c r="BL515" s="154" t="e">
        <f t="shared" si="466"/>
        <v>#N/A</v>
      </c>
      <c r="BM515" s="154" t="e">
        <f t="shared" si="467"/>
        <v>#N/A</v>
      </c>
      <c r="BN515" s="164" t="e">
        <f t="shared" si="468"/>
        <v>#N/A</v>
      </c>
      <c r="BO515" s="165" t="e">
        <f t="shared" si="469"/>
        <v>#N/A</v>
      </c>
      <c r="BP515" s="154" t="e">
        <f t="shared" si="470"/>
        <v>#N/A</v>
      </c>
      <c r="BQ515" s="155" t="e">
        <f t="shared" si="471"/>
        <v>#N/A</v>
      </c>
      <c r="BR515" s="153" t="e">
        <f t="shared" si="472"/>
        <v>#N/A</v>
      </c>
      <c r="BS515" s="154" t="e">
        <f t="shared" si="473"/>
        <v>#N/A</v>
      </c>
      <c r="BT515" s="164" t="e">
        <f t="shared" si="474"/>
        <v>#N/A</v>
      </c>
      <c r="BU515" s="165" t="e">
        <f t="shared" si="475"/>
        <v>#N/A</v>
      </c>
      <c r="BV515" s="154" t="e">
        <f t="shared" si="476"/>
        <v>#N/A</v>
      </c>
      <c r="BW515" s="154" t="e">
        <f t="shared" si="477"/>
        <v>#N/A</v>
      </c>
      <c r="BX515" s="164" t="e">
        <f t="shared" si="478"/>
        <v>#N/A</v>
      </c>
      <c r="BY515" s="165" t="e">
        <f t="shared" si="479"/>
        <v>#N/A</v>
      </c>
      <c r="BZ515" s="154" t="e">
        <f t="shared" si="480"/>
        <v>#N/A</v>
      </c>
      <c r="CA515" s="154" t="e">
        <f t="shared" si="481"/>
        <v>#N/A</v>
      </c>
      <c r="CB515" s="164" t="e">
        <f t="shared" si="482"/>
        <v>#N/A</v>
      </c>
      <c r="CC515" s="165" t="e">
        <f t="shared" si="483"/>
        <v>#N/A</v>
      </c>
      <c r="CD515" s="154" t="e">
        <f t="shared" si="484"/>
        <v>#N/A</v>
      </c>
      <c r="CE515" s="155" t="e">
        <f t="shared" si="485"/>
        <v>#N/A</v>
      </c>
    </row>
    <row r="516" spans="2:83" s="59" customFormat="1" hidden="1" x14ac:dyDescent="0.2">
      <c r="B516" s="59" t="e">
        <f t="shared" si="420"/>
        <v>#N/A</v>
      </c>
      <c r="C516" s="67" t="e">
        <f t="shared" si="418"/>
        <v>#N/A</v>
      </c>
      <c r="D516" s="67"/>
      <c r="E516" s="67" t="e">
        <f>IF(C516&lt;&gt;" ",$B$9, " ")</f>
        <v>#N/A</v>
      </c>
      <c r="F516" s="68" t="e">
        <f>IF(C516&lt;&gt;" ",((10.4394*(($C516^1.852)/(($B$59^1.852)*(VLOOKUP($B$17,'Hidden Data'!$A$4:$E$17,(IF($B$18="SCH 40",3,IF($B$18="SCH 80",4,5))))^4.8655))*$B$16))+IF($B$15&lt;2,0,(10.4394*((($C$19/100*$C516)^1.852)/(($B$59^1.852)*(VLOOKUP($B$20,'Hidden Data'!$A$4:$E$17,(IF($B$21="SCH 40",3,IF($B$21="SCH 80",4,5))))^4.8655))*$B$19)))+IF($B$15&lt;3,0,(10.4394*((($C$22/100*$C516)^1.852)/(($B$59^1.852)*(VLOOKUP($B$23,'Hidden Data'!$A$4:$E$17,(IF($B$24="SCH 40",3,IF($B$24="SCH 80",4,5))))^4.8655))*$B$22)))+K516+L516+M516+P516+Q516+R516+S516+T516)*(1+$B$42/100), " ")</f>
        <v>#N/A</v>
      </c>
      <c r="G516" s="68" t="e">
        <f t="shared" si="486"/>
        <v>#N/A</v>
      </c>
      <c r="H516" s="68"/>
      <c r="I516" s="68" t="e">
        <f t="shared" si="421"/>
        <v>#N/A</v>
      </c>
      <c r="J516" s="68" t="e">
        <f>IF(C516&lt;&gt;" ",IF($B$48="Spider Valve",($C516/448.83*(('Spider Valve Sizing'!$B$10^2*19.64*$B$60*SQRT($B$49))/'Spider Valve Sizing'!$B$25))^2/(2*$B$60^2*(PI()/4*('Spider Valve Sizing'!$B$10/12)^2)^2*32.2),0)," ")</f>
        <v>#N/A</v>
      </c>
      <c r="K516" s="68" t="e">
        <f>IF(C516&lt;&gt;" ",(IF($B$26="No",0,(10.4394*(((1/$B$27*$C516)^1.852)/(($B$59^1.852)*(VLOOKUP($B$29,'Hidden Data'!$A$4:$E$17,(IF($B$30="SCH 40",3,IF($B$30="SCH 80",4,5))))^4.8655))*($B$28/3)))))," ")</f>
        <v>#N/A</v>
      </c>
      <c r="L516" s="67" t="e">
        <f t="shared" si="422"/>
        <v>#N/A</v>
      </c>
      <c r="M516" s="67" t="e">
        <f t="shared" si="423"/>
        <v>#N/A</v>
      </c>
      <c r="N516" s="69">
        <f>IF($B$48="Low Pressure Pipe",(IF($C516&lt;&gt;" ",($B$50*$AC$564)," ")),IF($B$48="Spider Valve",(IF($C516&lt;&gt;" ",(($B$60*(PI()/4*'Spider Valve Sizing'!$B$10^2)/144*SQRT(2*32.2*$B$49))*448.83)/(('Spider Valve Sizing'!$B$10^2*19.64*$B$60*SQRT($B$49))/'Spider Valve Sizing'!$B$25)," ")),IF(AND(OR($B$48="Non-Pressurized",$B$48="force main")=TRUE,$C$49="yes"),$F$49,NA())))</f>
        <v>30</v>
      </c>
      <c r="O516" s="68" t="e">
        <f t="shared" si="424"/>
        <v>#N/A</v>
      </c>
      <c r="P516" s="68" t="e">
        <f>IF($C516&lt;&gt;" ",IF($A$34="",0,(10.4394*((($C516*$D$34/100)^1.852)/(($B$59^1.852)*(VLOOKUP($B$34,'Hidden Data'!$A$4:$E$17,(IF($B$18="SCH 40",3,IF($B$18="SCH 80",4,5))))^4.8655))*'Hidden Data'!$E$118)))," ")</f>
        <v>#N/A</v>
      </c>
      <c r="Q516" s="68" t="e">
        <f>IF($C516&lt;&gt;" ",IF($A$35="",0,(10.4394*((($C516*$D$35/100)^1.852)/(($B$59^1.852)*(VLOOKUP($B$35,'Hidden Data'!$A$4:$E$17,(IF($B$18="SCH 40",3,IF($B$18="SCH 80",4,5))))^4.8655))*'Hidden Data'!$E$119)))," ")</f>
        <v>#N/A</v>
      </c>
      <c r="R516" s="68" t="e">
        <f>IF($C516&lt;&gt;" ",IF($A$36="",0,(10.4394*((($C516*$D$36/100)^1.852)/(($B$59^1.852)*(VLOOKUP($B$36,'Hidden Data'!$A$4:$E$17,(IF($B$18="SCH 40",3,IF($B$18="SCH 80",4,5))))^4.8655))*'Hidden Data'!$E$120)))," ")</f>
        <v>#N/A</v>
      </c>
      <c r="S516" s="68" t="e">
        <f>IF($C516&lt;&gt;" ",IF($A$37="",0,(10.4394*((($C516*$D$37/100)^1.852)/(($B$59^1.852)*(VLOOKUP($B$37,'Hidden Data'!$A$4:$E$17,(IF($B$18="SCH 40",3,IF($B$18="SCH 80",4,5))))^4.8655))*'Hidden Data'!$E$121)))," ")</f>
        <v>#N/A</v>
      </c>
      <c r="T516" s="68" t="e">
        <f>IF($C516&lt;&gt;" ",IF($A$38="",0,(10.4394*((($C516*$D$38/100)^1.852)/(($B$59^1.852)*(VLOOKUP($B$38,'Hidden Data'!$A$4:$E$17,(IF($B$18="SCH 40",3,IF($B$18="SCH 80",4,5))))^4.8655))*'Hidden Data'!$E$122)))," ")</f>
        <v>#N/A</v>
      </c>
      <c r="U516" s="67" t="e">
        <f t="shared" si="425"/>
        <v>#N/A</v>
      </c>
      <c r="V516" s="175" t="e">
        <f t="shared" si="426"/>
        <v>#N/A</v>
      </c>
      <c r="W516" s="175" t="e">
        <f t="shared" si="427"/>
        <v>#N/A</v>
      </c>
      <c r="Z516" s="141" t="e">
        <f t="shared" si="428"/>
        <v>#N/A</v>
      </c>
      <c r="AA516" s="141" t="e">
        <f t="shared" si="429"/>
        <v>#N/A</v>
      </c>
      <c r="AB516" s="153" t="e">
        <f t="shared" si="430"/>
        <v>#N/A</v>
      </c>
      <c r="AC516" s="154" t="e">
        <f t="shared" si="431"/>
        <v>#N/A</v>
      </c>
      <c r="AD516" s="164" t="e">
        <f t="shared" si="432"/>
        <v>#N/A</v>
      </c>
      <c r="AE516" s="165" t="e">
        <f t="shared" si="433"/>
        <v>#N/A</v>
      </c>
      <c r="AF516" s="154" t="e">
        <f t="shared" si="434"/>
        <v>#N/A</v>
      </c>
      <c r="AG516" s="154" t="e">
        <f t="shared" si="435"/>
        <v>#N/A</v>
      </c>
      <c r="AH516" s="164" t="e">
        <f t="shared" si="436"/>
        <v>#N/A</v>
      </c>
      <c r="AI516" s="165" t="e">
        <f t="shared" si="437"/>
        <v>#N/A</v>
      </c>
      <c r="AJ516" s="154" t="e">
        <f t="shared" si="438"/>
        <v>#N/A</v>
      </c>
      <c r="AK516" s="154" t="e">
        <f t="shared" si="439"/>
        <v>#N/A</v>
      </c>
      <c r="AL516" s="164" t="e">
        <f t="shared" si="440"/>
        <v>#N/A</v>
      </c>
      <c r="AM516" s="165" t="e">
        <f t="shared" si="441"/>
        <v>#N/A</v>
      </c>
      <c r="AN516" s="154" t="e">
        <f t="shared" si="442"/>
        <v>#N/A</v>
      </c>
      <c r="AO516" s="155" t="e">
        <f t="shared" si="443"/>
        <v>#N/A</v>
      </c>
      <c r="AP516" s="153" t="e">
        <f t="shared" si="444"/>
        <v>#N/A</v>
      </c>
      <c r="AQ516" s="154" t="e">
        <f t="shared" si="445"/>
        <v>#N/A</v>
      </c>
      <c r="AR516" s="164" t="e">
        <f t="shared" si="446"/>
        <v>#N/A</v>
      </c>
      <c r="AS516" s="165" t="e">
        <f t="shared" si="447"/>
        <v>#N/A</v>
      </c>
      <c r="AT516" s="154" t="e">
        <f t="shared" si="448"/>
        <v>#N/A</v>
      </c>
      <c r="AU516" s="154" t="e">
        <f t="shared" si="449"/>
        <v>#N/A</v>
      </c>
      <c r="AV516" s="164" t="e">
        <f t="shared" si="450"/>
        <v>#N/A</v>
      </c>
      <c r="AW516" s="165" t="e">
        <f t="shared" si="451"/>
        <v>#N/A</v>
      </c>
      <c r="AX516" s="154" t="e">
        <f t="shared" si="452"/>
        <v>#N/A</v>
      </c>
      <c r="AY516" s="154" t="e">
        <f t="shared" si="453"/>
        <v>#N/A</v>
      </c>
      <c r="AZ516" s="164" t="e">
        <f t="shared" si="454"/>
        <v>#N/A</v>
      </c>
      <c r="BA516" s="165" t="e">
        <f t="shared" si="455"/>
        <v>#N/A</v>
      </c>
      <c r="BB516" s="154" t="e">
        <f t="shared" si="456"/>
        <v>#N/A</v>
      </c>
      <c r="BC516" s="155" t="e">
        <f t="shared" si="457"/>
        <v>#N/A</v>
      </c>
      <c r="BD516" s="153" t="e">
        <f t="shared" si="458"/>
        <v>#N/A</v>
      </c>
      <c r="BE516" s="154" t="e">
        <f t="shared" si="459"/>
        <v>#N/A</v>
      </c>
      <c r="BF516" s="164" t="e">
        <f t="shared" si="460"/>
        <v>#N/A</v>
      </c>
      <c r="BG516" s="165" t="e">
        <f t="shared" si="461"/>
        <v>#N/A</v>
      </c>
      <c r="BH516" s="154" t="e">
        <f t="shared" si="462"/>
        <v>#N/A</v>
      </c>
      <c r="BI516" s="154" t="e">
        <f t="shared" si="463"/>
        <v>#N/A</v>
      </c>
      <c r="BJ516" s="164" t="e">
        <f t="shared" si="464"/>
        <v>#N/A</v>
      </c>
      <c r="BK516" s="165" t="e">
        <f t="shared" si="465"/>
        <v>#N/A</v>
      </c>
      <c r="BL516" s="154" t="e">
        <f t="shared" si="466"/>
        <v>#N/A</v>
      </c>
      <c r="BM516" s="154" t="e">
        <f t="shared" si="467"/>
        <v>#N/A</v>
      </c>
      <c r="BN516" s="164" t="e">
        <f t="shared" si="468"/>
        <v>#N/A</v>
      </c>
      <c r="BO516" s="165" t="e">
        <f t="shared" si="469"/>
        <v>#N/A</v>
      </c>
      <c r="BP516" s="154" t="e">
        <f t="shared" si="470"/>
        <v>#N/A</v>
      </c>
      <c r="BQ516" s="155" t="e">
        <f t="shared" si="471"/>
        <v>#N/A</v>
      </c>
      <c r="BR516" s="153" t="e">
        <f t="shared" si="472"/>
        <v>#N/A</v>
      </c>
      <c r="BS516" s="154" t="e">
        <f t="shared" si="473"/>
        <v>#N/A</v>
      </c>
      <c r="BT516" s="164" t="e">
        <f t="shared" si="474"/>
        <v>#N/A</v>
      </c>
      <c r="BU516" s="165" t="e">
        <f t="shared" si="475"/>
        <v>#N/A</v>
      </c>
      <c r="BV516" s="154" t="e">
        <f t="shared" si="476"/>
        <v>#N/A</v>
      </c>
      <c r="BW516" s="154" t="e">
        <f t="shared" si="477"/>
        <v>#N/A</v>
      </c>
      <c r="BX516" s="164" t="e">
        <f t="shared" si="478"/>
        <v>#N/A</v>
      </c>
      <c r="BY516" s="165" t="e">
        <f t="shared" si="479"/>
        <v>#N/A</v>
      </c>
      <c r="BZ516" s="154" t="e">
        <f t="shared" si="480"/>
        <v>#N/A</v>
      </c>
      <c r="CA516" s="154" t="e">
        <f t="shared" si="481"/>
        <v>#N/A</v>
      </c>
      <c r="CB516" s="164" t="e">
        <f t="shared" si="482"/>
        <v>#N/A</v>
      </c>
      <c r="CC516" s="165" t="e">
        <f t="shared" si="483"/>
        <v>#N/A</v>
      </c>
      <c r="CD516" s="154" t="e">
        <f t="shared" si="484"/>
        <v>#N/A</v>
      </c>
      <c r="CE516" s="155" t="e">
        <f t="shared" si="485"/>
        <v>#N/A</v>
      </c>
    </row>
    <row r="517" spans="2:83" s="59" customFormat="1" hidden="1" x14ac:dyDescent="0.2">
      <c r="B517" s="59" t="e">
        <f t="shared" si="420"/>
        <v>#N/A</v>
      </c>
      <c r="C517" s="67" t="e">
        <f t="shared" si="418"/>
        <v>#N/A</v>
      </c>
      <c r="D517" s="67"/>
      <c r="E517" s="67" t="e">
        <f>IF(C517&lt;&gt;" ",$B$9, " ")</f>
        <v>#N/A</v>
      </c>
      <c r="F517" s="68" t="e">
        <f>IF(C517&lt;&gt;" ",((10.4394*(($C517^1.852)/(($B$59^1.852)*(VLOOKUP($B$17,'Hidden Data'!$A$4:$E$17,(IF($B$18="SCH 40",3,IF($B$18="SCH 80",4,5))))^4.8655))*$B$16))+IF($B$15&lt;2,0,(10.4394*((($C$19/100*$C517)^1.852)/(($B$59^1.852)*(VLOOKUP($B$20,'Hidden Data'!$A$4:$E$17,(IF($B$21="SCH 40",3,IF($B$21="SCH 80",4,5))))^4.8655))*$B$19)))+IF($B$15&lt;3,0,(10.4394*((($C$22/100*$C517)^1.852)/(($B$59^1.852)*(VLOOKUP($B$23,'Hidden Data'!$A$4:$E$17,(IF($B$24="SCH 40",3,IF($B$24="SCH 80",4,5))))^4.8655))*$B$22)))+K517+L517+M517+P517+Q517+R517+S517+T517)*(1+$B$42/100), " ")</f>
        <v>#N/A</v>
      </c>
      <c r="G517" s="68" t="e">
        <f t="shared" si="486"/>
        <v>#N/A</v>
      </c>
      <c r="H517" s="68"/>
      <c r="I517" s="68" t="e">
        <f t="shared" si="421"/>
        <v>#N/A</v>
      </c>
      <c r="J517" s="68" t="e">
        <f>IF(C517&lt;&gt;" ",IF($B$48="Spider Valve",($C517/448.83*(('Spider Valve Sizing'!$B$10^2*19.64*$B$60*SQRT($B$49))/'Spider Valve Sizing'!$B$25))^2/(2*$B$60^2*(PI()/4*('Spider Valve Sizing'!$B$10/12)^2)^2*32.2),0)," ")</f>
        <v>#N/A</v>
      </c>
      <c r="K517" s="68" t="e">
        <f>IF(C517&lt;&gt;" ",(IF($B$26="No",0,(10.4394*(((1/$B$27*$C517)^1.852)/(($B$59^1.852)*(VLOOKUP($B$29,'Hidden Data'!$A$4:$E$17,(IF($B$30="SCH 40",3,IF($B$30="SCH 80",4,5))))^4.8655))*($B$28/3)))))," ")</f>
        <v>#N/A</v>
      </c>
      <c r="L517" s="67" t="e">
        <f t="shared" si="422"/>
        <v>#N/A</v>
      </c>
      <c r="M517" s="67" t="e">
        <f t="shared" si="423"/>
        <v>#N/A</v>
      </c>
      <c r="N517" s="69">
        <f>IF($B$48="Low Pressure Pipe",(IF($C517&lt;&gt;" ",($B$50*$AC$564)," ")),IF($B$48="Spider Valve",(IF($C517&lt;&gt;" ",(($B$60*(PI()/4*'Spider Valve Sizing'!$B$10^2)/144*SQRT(2*32.2*$B$49))*448.83)/(('Spider Valve Sizing'!$B$10^2*19.64*$B$60*SQRT($B$49))/'Spider Valve Sizing'!$B$25)," ")),IF(AND(OR($B$48="Non-Pressurized",$B$48="force main")=TRUE,$C$49="yes"),$F$49,NA())))</f>
        <v>30</v>
      </c>
      <c r="O517" s="68" t="e">
        <f t="shared" si="424"/>
        <v>#N/A</v>
      </c>
      <c r="P517" s="68" t="e">
        <f>IF($C517&lt;&gt;" ",IF($A$34="",0,(10.4394*((($C517*$D$34/100)^1.852)/(($B$59^1.852)*(VLOOKUP($B$34,'Hidden Data'!$A$4:$E$17,(IF($B$18="SCH 40",3,IF($B$18="SCH 80",4,5))))^4.8655))*'Hidden Data'!$E$118)))," ")</f>
        <v>#N/A</v>
      </c>
      <c r="Q517" s="68" t="e">
        <f>IF($C517&lt;&gt;" ",IF($A$35="",0,(10.4394*((($C517*$D$35/100)^1.852)/(($B$59^1.852)*(VLOOKUP($B$35,'Hidden Data'!$A$4:$E$17,(IF($B$18="SCH 40",3,IF($B$18="SCH 80",4,5))))^4.8655))*'Hidden Data'!$E$119)))," ")</f>
        <v>#N/A</v>
      </c>
      <c r="R517" s="68" t="e">
        <f>IF($C517&lt;&gt;" ",IF($A$36="",0,(10.4394*((($C517*$D$36/100)^1.852)/(($B$59^1.852)*(VLOOKUP($B$36,'Hidden Data'!$A$4:$E$17,(IF($B$18="SCH 40",3,IF($B$18="SCH 80",4,5))))^4.8655))*'Hidden Data'!$E$120)))," ")</f>
        <v>#N/A</v>
      </c>
      <c r="S517" s="68" t="e">
        <f>IF($C517&lt;&gt;" ",IF($A$37="",0,(10.4394*((($C517*$D$37/100)^1.852)/(($B$59^1.852)*(VLOOKUP($B$37,'Hidden Data'!$A$4:$E$17,(IF($B$18="SCH 40",3,IF($B$18="SCH 80",4,5))))^4.8655))*'Hidden Data'!$E$121)))," ")</f>
        <v>#N/A</v>
      </c>
      <c r="T517" s="68" t="e">
        <f>IF($C517&lt;&gt;" ",IF($A$38="",0,(10.4394*((($C517*$D$38/100)^1.852)/(($B$59^1.852)*(VLOOKUP($B$38,'Hidden Data'!$A$4:$E$17,(IF($B$18="SCH 40",3,IF($B$18="SCH 80",4,5))))^4.8655))*'Hidden Data'!$E$122)))," ")</f>
        <v>#N/A</v>
      </c>
      <c r="U517" s="67" t="e">
        <f t="shared" si="425"/>
        <v>#N/A</v>
      </c>
      <c r="V517" s="175" t="e">
        <f t="shared" si="426"/>
        <v>#N/A</v>
      </c>
      <c r="W517" s="175" t="e">
        <f t="shared" si="427"/>
        <v>#N/A</v>
      </c>
      <c r="Z517" s="141" t="e">
        <f t="shared" si="428"/>
        <v>#N/A</v>
      </c>
      <c r="AA517" s="141" t="e">
        <f t="shared" si="429"/>
        <v>#N/A</v>
      </c>
      <c r="AB517" s="153" t="e">
        <f t="shared" si="430"/>
        <v>#N/A</v>
      </c>
      <c r="AC517" s="154" t="e">
        <f t="shared" si="431"/>
        <v>#N/A</v>
      </c>
      <c r="AD517" s="164" t="e">
        <f t="shared" si="432"/>
        <v>#N/A</v>
      </c>
      <c r="AE517" s="165" t="e">
        <f t="shared" si="433"/>
        <v>#N/A</v>
      </c>
      <c r="AF517" s="154" t="e">
        <f t="shared" si="434"/>
        <v>#N/A</v>
      </c>
      <c r="AG517" s="154" t="e">
        <f t="shared" si="435"/>
        <v>#N/A</v>
      </c>
      <c r="AH517" s="164" t="e">
        <f t="shared" si="436"/>
        <v>#N/A</v>
      </c>
      <c r="AI517" s="165" t="e">
        <f t="shared" si="437"/>
        <v>#N/A</v>
      </c>
      <c r="AJ517" s="154" t="e">
        <f t="shared" si="438"/>
        <v>#N/A</v>
      </c>
      <c r="AK517" s="154" t="e">
        <f t="shared" si="439"/>
        <v>#N/A</v>
      </c>
      <c r="AL517" s="164" t="e">
        <f t="shared" si="440"/>
        <v>#N/A</v>
      </c>
      <c r="AM517" s="165" t="e">
        <f t="shared" si="441"/>
        <v>#N/A</v>
      </c>
      <c r="AN517" s="154" t="e">
        <f t="shared" si="442"/>
        <v>#N/A</v>
      </c>
      <c r="AO517" s="155" t="e">
        <f t="shared" si="443"/>
        <v>#N/A</v>
      </c>
      <c r="AP517" s="153" t="e">
        <f t="shared" si="444"/>
        <v>#N/A</v>
      </c>
      <c r="AQ517" s="154" t="e">
        <f t="shared" si="445"/>
        <v>#N/A</v>
      </c>
      <c r="AR517" s="164" t="e">
        <f t="shared" si="446"/>
        <v>#N/A</v>
      </c>
      <c r="AS517" s="165" t="e">
        <f t="shared" si="447"/>
        <v>#N/A</v>
      </c>
      <c r="AT517" s="154" t="e">
        <f t="shared" si="448"/>
        <v>#N/A</v>
      </c>
      <c r="AU517" s="154" t="e">
        <f t="shared" si="449"/>
        <v>#N/A</v>
      </c>
      <c r="AV517" s="164" t="e">
        <f t="shared" si="450"/>
        <v>#N/A</v>
      </c>
      <c r="AW517" s="165" t="e">
        <f t="shared" si="451"/>
        <v>#N/A</v>
      </c>
      <c r="AX517" s="154" t="e">
        <f t="shared" si="452"/>
        <v>#N/A</v>
      </c>
      <c r="AY517" s="154" t="e">
        <f t="shared" si="453"/>
        <v>#N/A</v>
      </c>
      <c r="AZ517" s="164" t="e">
        <f t="shared" si="454"/>
        <v>#N/A</v>
      </c>
      <c r="BA517" s="165" t="e">
        <f t="shared" si="455"/>
        <v>#N/A</v>
      </c>
      <c r="BB517" s="154" t="e">
        <f t="shared" si="456"/>
        <v>#N/A</v>
      </c>
      <c r="BC517" s="155" t="e">
        <f t="shared" si="457"/>
        <v>#N/A</v>
      </c>
      <c r="BD517" s="153" t="e">
        <f t="shared" si="458"/>
        <v>#N/A</v>
      </c>
      <c r="BE517" s="154" t="e">
        <f t="shared" si="459"/>
        <v>#N/A</v>
      </c>
      <c r="BF517" s="164" t="e">
        <f t="shared" si="460"/>
        <v>#N/A</v>
      </c>
      <c r="BG517" s="165" t="e">
        <f t="shared" si="461"/>
        <v>#N/A</v>
      </c>
      <c r="BH517" s="154" t="e">
        <f t="shared" si="462"/>
        <v>#N/A</v>
      </c>
      <c r="BI517" s="154" t="e">
        <f t="shared" si="463"/>
        <v>#N/A</v>
      </c>
      <c r="BJ517" s="164" t="e">
        <f t="shared" si="464"/>
        <v>#N/A</v>
      </c>
      <c r="BK517" s="165" t="e">
        <f t="shared" si="465"/>
        <v>#N/A</v>
      </c>
      <c r="BL517" s="154" t="e">
        <f t="shared" si="466"/>
        <v>#N/A</v>
      </c>
      <c r="BM517" s="154" t="e">
        <f t="shared" si="467"/>
        <v>#N/A</v>
      </c>
      <c r="BN517" s="164" t="e">
        <f t="shared" si="468"/>
        <v>#N/A</v>
      </c>
      <c r="BO517" s="165" t="e">
        <f t="shared" si="469"/>
        <v>#N/A</v>
      </c>
      <c r="BP517" s="154" t="e">
        <f t="shared" si="470"/>
        <v>#N/A</v>
      </c>
      <c r="BQ517" s="155" t="e">
        <f t="shared" si="471"/>
        <v>#N/A</v>
      </c>
      <c r="BR517" s="153" t="e">
        <f t="shared" si="472"/>
        <v>#N/A</v>
      </c>
      <c r="BS517" s="154" t="e">
        <f t="shared" si="473"/>
        <v>#N/A</v>
      </c>
      <c r="BT517" s="164" t="e">
        <f t="shared" si="474"/>
        <v>#N/A</v>
      </c>
      <c r="BU517" s="165" t="e">
        <f t="shared" si="475"/>
        <v>#N/A</v>
      </c>
      <c r="BV517" s="154" t="e">
        <f t="shared" si="476"/>
        <v>#N/A</v>
      </c>
      <c r="BW517" s="154" t="e">
        <f t="shared" si="477"/>
        <v>#N/A</v>
      </c>
      <c r="BX517" s="164" t="e">
        <f t="shared" si="478"/>
        <v>#N/A</v>
      </c>
      <c r="BY517" s="165" t="e">
        <f t="shared" si="479"/>
        <v>#N/A</v>
      </c>
      <c r="BZ517" s="154" t="e">
        <f t="shared" si="480"/>
        <v>#N/A</v>
      </c>
      <c r="CA517" s="154" t="e">
        <f t="shared" si="481"/>
        <v>#N/A</v>
      </c>
      <c r="CB517" s="164" t="e">
        <f t="shared" si="482"/>
        <v>#N/A</v>
      </c>
      <c r="CC517" s="165" t="e">
        <f t="shared" si="483"/>
        <v>#N/A</v>
      </c>
      <c r="CD517" s="154" t="e">
        <f t="shared" si="484"/>
        <v>#N/A</v>
      </c>
      <c r="CE517" s="155" t="e">
        <f t="shared" si="485"/>
        <v>#N/A</v>
      </c>
    </row>
    <row r="518" spans="2:83" s="59" customFormat="1" hidden="1" x14ac:dyDescent="0.2">
      <c r="B518" s="59" t="e">
        <f t="shared" si="420"/>
        <v>#N/A</v>
      </c>
      <c r="C518" s="67" t="e">
        <f t="shared" si="418"/>
        <v>#N/A</v>
      </c>
      <c r="D518" s="67"/>
      <c r="E518" s="67" t="e">
        <f>IF(C518&lt;&gt;" ",$B$9, " ")</f>
        <v>#N/A</v>
      </c>
      <c r="F518" s="68" t="e">
        <f>IF(C518&lt;&gt;" ",((10.4394*(($C518^1.852)/(($B$59^1.852)*(VLOOKUP($B$17,'Hidden Data'!$A$4:$E$17,(IF($B$18="SCH 40",3,IF($B$18="SCH 80",4,5))))^4.8655))*$B$16))+IF($B$15&lt;2,0,(10.4394*((($C$19/100*$C518)^1.852)/(($B$59^1.852)*(VLOOKUP($B$20,'Hidden Data'!$A$4:$E$17,(IF($B$21="SCH 40",3,IF($B$21="SCH 80",4,5))))^4.8655))*$B$19)))+IF($B$15&lt;3,0,(10.4394*((($C$22/100*$C518)^1.852)/(($B$59^1.852)*(VLOOKUP($B$23,'Hidden Data'!$A$4:$E$17,(IF($B$24="SCH 40",3,IF($B$24="SCH 80",4,5))))^4.8655))*$B$22)))+K518+L518+M518+P518+Q518+R518+S518+T518)*(1+$B$42/100), " ")</f>
        <v>#N/A</v>
      </c>
      <c r="G518" s="68" t="e">
        <f t="shared" si="486"/>
        <v>#N/A</v>
      </c>
      <c r="H518" s="68"/>
      <c r="I518" s="68" t="e">
        <f t="shared" si="421"/>
        <v>#N/A</v>
      </c>
      <c r="J518" s="68" t="e">
        <f>IF(C518&lt;&gt;" ",IF($B$48="Spider Valve",($C518/448.83*(('Spider Valve Sizing'!$B$10^2*19.64*$B$60*SQRT($B$49))/'Spider Valve Sizing'!$B$25))^2/(2*$B$60^2*(PI()/4*('Spider Valve Sizing'!$B$10/12)^2)^2*32.2),0)," ")</f>
        <v>#N/A</v>
      </c>
      <c r="K518" s="68" t="e">
        <f>IF(C518&lt;&gt;" ",(IF($B$26="No",0,(10.4394*(((1/$B$27*$C518)^1.852)/(($B$59^1.852)*(VLOOKUP($B$29,'Hidden Data'!$A$4:$E$17,(IF($B$30="SCH 40",3,IF($B$30="SCH 80",4,5))))^4.8655))*($B$28/3)))))," ")</f>
        <v>#N/A</v>
      </c>
      <c r="L518" s="67" t="e">
        <f t="shared" si="422"/>
        <v>#N/A</v>
      </c>
      <c r="M518" s="67" t="e">
        <f t="shared" si="423"/>
        <v>#N/A</v>
      </c>
      <c r="N518" s="69">
        <f>IF($B$48="Low Pressure Pipe",(IF($C518&lt;&gt;" ",($B$50*$AC$564)," ")),IF($B$48="Spider Valve",(IF($C518&lt;&gt;" ",(($B$60*(PI()/4*'Spider Valve Sizing'!$B$10^2)/144*SQRT(2*32.2*$B$49))*448.83)/(('Spider Valve Sizing'!$B$10^2*19.64*$B$60*SQRT($B$49))/'Spider Valve Sizing'!$B$25)," ")),IF(AND(OR($B$48="Non-Pressurized",$B$48="force main")=TRUE,$C$49="yes"),$F$49,NA())))</f>
        <v>30</v>
      </c>
      <c r="O518" s="68" t="e">
        <f t="shared" si="424"/>
        <v>#N/A</v>
      </c>
      <c r="P518" s="68" t="e">
        <f>IF($C518&lt;&gt;" ",IF($A$34="",0,(10.4394*((($C518*$D$34/100)^1.852)/(($B$59^1.852)*(VLOOKUP($B$34,'Hidden Data'!$A$4:$E$17,(IF($B$18="SCH 40",3,IF($B$18="SCH 80",4,5))))^4.8655))*'Hidden Data'!$E$118)))," ")</f>
        <v>#N/A</v>
      </c>
      <c r="Q518" s="68" t="e">
        <f>IF($C518&lt;&gt;" ",IF($A$35="",0,(10.4394*((($C518*$D$35/100)^1.852)/(($B$59^1.852)*(VLOOKUP($B$35,'Hidden Data'!$A$4:$E$17,(IF($B$18="SCH 40",3,IF($B$18="SCH 80",4,5))))^4.8655))*'Hidden Data'!$E$119)))," ")</f>
        <v>#N/A</v>
      </c>
      <c r="R518" s="68" t="e">
        <f>IF($C518&lt;&gt;" ",IF($A$36="",0,(10.4394*((($C518*$D$36/100)^1.852)/(($B$59^1.852)*(VLOOKUP($B$36,'Hidden Data'!$A$4:$E$17,(IF($B$18="SCH 40",3,IF($B$18="SCH 80",4,5))))^4.8655))*'Hidden Data'!$E$120)))," ")</f>
        <v>#N/A</v>
      </c>
      <c r="S518" s="68" t="e">
        <f>IF($C518&lt;&gt;" ",IF($A$37="",0,(10.4394*((($C518*$D$37/100)^1.852)/(($B$59^1.852)*(VLOOKUP($B$37,'Hidden Data'!$A$4:$E$17,(IF($B$18="SCH 40",3,IF($B$18="SCH 80",4,5))))^4.8655))*'Hidden Data'!$E$121)))," ")</f>
        <v>#N/A</v>
      </c>
      <c r="T518" s="68" t="e">
        <f>IF($C518&lt;&gt;" ",IF($A$38="",0,(10.4394*((($C518*$D$38/100)^1.852)/(($B$59^1.852)*(VLOOKUP($B$38,'Hidden Data'!$A$4:$E$17,(IF($B$18="SCH 40",3,IF($B$18="SCH 80",4,5))))^4.8655))*'Hidden Data'!$E$122)))," ")</f>
        <v>#N/A</v>
      </c>
      <c r="U518" s="67" t="e">
        <f t="shared" si="425"/>
        <v>#N/A</v>
      </c>
      <c r="V518" s="175" t="e">
        <f t="shared" si="426"/>
        <v>#N/A</v>
      </c>
      <c r="W518" s="175" t="e">
        <f t="shared" si="427"/>
        <v>#N/A</v>
      </c>
      <c r="Z518" s="141" t="e">
        <f t="shared" si="428"/>
        <v>#N/A</v>
      </c>
      <c r="AA518" s="141" t="e">
        <f t="shared" si="429"/>
        <v>#N/A</v>
      </c>
      <c r="AB518" s="153" t="e">
        <f t="shared" si="430"/>
        <v>#N/A</v>
      </c>
      <c r="AC518" s="154" t="e">
        <f t="shared" si="431"/>
        <v>#N/A</v>
      </c>
      <c r="AD518" s="164" t="e">
        <f t="shared" si="432"/>
        <v>#N/A</v>
      </c>
      <c r="AE518" s="165" t="e">
        <f t="shared" si="433"/>
        <v>#N/A</v>
      </c>
      <c r="AF518" s="154" t="e">
        <f t="shared" si="434"/>
        <v>#N/A</v>
      </c>
      <c r="AG518" s="154" t="e">
        <f t="shared" si="435"/>
        <v>#N/A</v>
      </c>
      <c r="AH518" s="164" t="e">
        <f t="shared" si="436"/>
        <v>#N/A</v>
      </c>
      <c r="AI518" s="165" t="e">
        <f t="shared" si="437"/>
        <v>#N/A</v>
      </c>
      <c r="AJ518" s="154" t="e">
        <f t="shared" si="438"/>
        <v>#N/A</v>
      </c>
      <c r="AK518" s="154" t="e">
        <f t="shared" si="439"/>
        <v>#N/A</v>
      </c>
      <c r="AL518" s="164" t="e">
        <f t="shared" si="440"/>
        <v>#N/A</v>
      </c>
      <c r="AM518" s="165" t="e">
        <f t="shared" si="441"/>
        <v>#N/A</v>
      </c>
      <c r="AN518" s="154" t="e">
        <f t="shared" si="442"/>
        <v>#N/A</v>
      </c>
      <c r="AO518" s="155" t="e">
        <f t="shared" si="443"/>
        <v>#N/A</v>
      </c>
      <c r="AP518" s="153" t="e">
        <f t="shared" si="444"/>
        <v>#N/A</v>
      </c>
      <c r="AQ518" s="154" t="e">
        <f t="shared" si="445"/>
        <v>#N/A</v>
      </c>
      <c r="AR518" s="164" t="e">
        <f t="shared" si="446"/>
        <v>#N/A</v>
      </c>
      <c r="AS518" s="165" t="e">
        <f t="shared" si="447"/>
        <v>#N/A</v>
      </c>
      <c r="AT518" s="154" t="e">
        <f t="shared" si="448"/>
        <v>#N/A</v>
      </c>
      <c r="AU518" s="154" t="e">
        <f t="shared" si="449"/>
        <v>#N/A</v>
      </c>
      <c r="AV518" s="164" t="e">
        <f t="shared" si="450"/>
        <v>#N/A</v>
      </c>
      <c r="AW518" s="165" t="e">
        <f t="shared" si="451"/>
        <v>#N/A</v>
      </c>
      <c r="AX518" s="154" t="e">
        <f t="shared" si="452"/>
        <v>#N/A</v>
      </c>
      <c r="AY518" s="154" t="e">
        <f t="shared" si="453"/>
        <v>#N/A</v>
      </c>
      <c r="AZ518" s="164" t="e">
        <f t="shared" si="454"/>
        <v>#N/A</v>
      </c>
      <c r="BA518" s="165" t="e">
        <f t="shared" si="455"/>
        <v>#N/A</v>
      </c>
      <c r="BB518" s="154" t="e">
        <f t="shared" si="456"/>
        <v>#N/A</v>
      </c>
      <c r="BC518" s="155" t="e">
        <f t="shared" si="457"/>
        <v>#N/A</v>
      </c>
      <c r="BD518" s="153" t="e">
        <f t="shared" si="458"/>
        <v>#N/A</v>
      </c>
      <c r="BE518" s="154" t="e">
        <f t="shared" si="459"/>
        <v>#N/A</v>
      </c>
      <c r="BF518" s="164" t="e">
        <f t="shared" si="460"/>
        <v>#N/A</v>
      </c>
      <c r="BG518" s="165" t="e">
        <f t="shared" si="461"/>
        <v>#N/A</v>
      </c>
      <c r="BH518" s="154" t="e">
        <f t="shared" si="462"/>
        <v>#N/A</v>
      </c>
      <c r="BI518" s="154" t="e">
        <f t="shared" si="463"/>
        <v>#N/A</v>
      </c>
      <c r="BJ518" s="164" t="e">
        <f t="shared" si="464"/>
        <v>#N/A</v>
      </c>
      <c r="BK518" s="165" t="e">
        <f t="shared" si="465"/>
        <v>#N/A</v>
      </c>
      <c r="BL518" s="154" t="e">
        <f t="shared" si="466"/>
        <v>#N/A</v>
      </c>
      <c r="BM518" s="154" t="e">
        <f t="shared" si="467"/>
        <v>#N/A</v>
      </c>
      <c r="BN518" s="164" t="e">
        <f t="shared" si="468"/>
        <v>#N/A</v>
      </c>
      <c r="BO518" s="165" t="e">
        <f t="shared" si="469"/>
        <v>#N/A</v>
      </c>
      <c r="BP518" s="154" t="e">
        <f t="shared" si="470"/>
        <v>#N/A</v>
      </c>
      <c r="BQ518" s="155" t="e">
        <f t="shared" si="471"/>
        <v>#N/A</v>
      </c>
      <c r="BR518" s="153" t="e">
        <f t="shared" si="472"/>
        <v>#N/A</v>
      </c>
      <c r="BS518" s="154" t="e">
        <f t="shared" si="473"/>
        <v>#N/A</v>
      </c>
      <c r="BT518" s="164" t="e">
        <f t="shared" si="474"/>
        <v>#N/A</v>
      </c>
      <c r="BU518" s="165" t="e">
        <f t="shared" si="475"/>
        <v>#N/A</v>
      </c>
      <c r="BV518" s="154" t="e">
        <f t="shared" si="476"/>
        <v>#N/A</v>
      </c>
      <c r="BW518" s="154" t="e">
        <f t="shared" si="477"/>
        <v>#N/A</v>
      </c>
      <c r="BX518" s="164" t="e">
        <f t="shared" si="478"/>
        <v>#N/A</v>
      </c>
      <c r="BY518" s="165" t="e">
        <f t="shared" si="479"/>
        <v>#N/A</v>
      </c>
      <c r="BZ518" s="154" t="e">
        <f t="shared" si="480"/>
        <v>#N/A</v>
      </c>
      <c r="CA518" s="154" t="e">
        <f t="shared" si="481"/>
        <v>#N/A</v>
      </c>
      <c r="CB518" s="164" t="e">
        <f t="shared" si="482"/>
        <v>#N/A</v>
      </c>
      <c r="CC518" s="165" t="e">
        <f t="shared" si="483"/>
        <v>#N/A</v>
      </c>
      <c r="CD518" s="154" t="e">
        <f t="shared" si="484"/>
        <v>#N/A</v>
      </c>
      <c r="CE518" s="155" t="e">
        <f t="shared" si="485"/>
        <v>#N/A</v>
      </c>
    </row>
    <row r="519" spans="2:83" s="59" customFormat="1" hidden="1" x14ac:dyDescent="0.2">
      <c r="B519" s="59" t="e">
        <f t="shared" si="420"/>
        <v>#N/A</v>
      </c>
      <c r="C519" s="67" t="e">
        <f t="shared" si="418"/>
        <v>#N/A</v>
      </c>
      <c r="D519" s="67"/>
      <c r="E519" s="67" t="e">
        <f>IF(C519&lt;&gt;" ",$B$9, " ")</f>
        <v>#N/A</v>
      </c>
      <c r="F519" s="68" t="e">
        <f>IF(C519&lt;&gt;" ",((10.4394*(($C519^1.852)/(($B$59^1.852)*(VLOOKUP($B$17,'Hidden Data'!$A$4:$E$17,(IF($B$18="SCH 40",3,IF($B$18="SCH 80",4,5))))^4.8655))*$B$16))+IF($B$15&lt;2,0,(10.4394*((($C$19/100*$C519)^1.852)/(($B$59^1.852)*(VLOOKUP($B$20,'Hidden Data'!$A$4:$E$17,(IF($B$21="SCH 40",3,IF($B$21="SCH 80",4,5))))^4.8655))*$B$19)))+IF($B$15&lt;3,0,(10.4394*((($C$22/100*$C519)^1.852)/(($B$59^1.852)*(VLOOKUP($B$23,'Hidden Data'!$A$4:$E$17,(IF($B$24="SCH 40",3,IF($B$24="SCH 80",4,5))))^4.8655))*$B$22)))+K519+L519+M519+P519+Q519+R519+S519+T519)*(1+$B$42/100), " ")</f>
        <v>#N/A</v>
      </c>
      <c r="G519" s="68" t="e">
        <f t="shared" si="486"/>
        <v>#N/A</v>
      </c>
      <c r="H519" s="68"/>
      <c r="I519" s="68" t="e">
        <f t="shared" si="421"/>
        <v>#N/A</v>
      </c>
      <c r="J519" s="68" t="e">
        <f>IF(C519&lt;&gt;" ",IF($B$48="Spider Valve",($C519/448.83*(('Spider Valve Sizing'!$B$10^2*19.64*$B$60*SQRT($B$49))/'Spider Valve Sizing'!$B$25))^2/(2*$B$60^2*(PI()/4*('Spider Valve Sizing'!$B$10/12)^2)^2*32.2),0)," ")</f>
        <v>#N/A</v>
      </c>
      <c r="K519" s="68" t="e">
        <f>IF(C519&lt;&gt;" ",(IF($B$26="No",0,(10.4394*(((1/$B$27*$C519)^1.852)/(($B$59^1.852)*(VLOOKUP($B$29,'Hidden Data'!$A$4:$E$17,(IF($B$30="SCH 40",3,IF($B$30="SCH 80",4,5))))^4.8655))*($B$28/3)))))," ")</f>
        <v>#N/A</v>
      </c>
      <c r="L519" s="67" t="e">
        <f t="shared" si="422"/>
        <v>#N/A</v>
      </c>
      <c r="M519" s="67" t="e">
        <f t="shared" si="423"/>
        <v>#N/A</v>
      </c>
      <c r="N519" s="69">
        <f>IF($B$48="Low Pressure Pipe",(IF($C519&lt;&gt;" ",($B$50*$AC$564)," ")),IF($B$48="Spider Valve",(IF($C519&lt;&gt;" ",(($B$60*(PI()/4*'Spider Valve Sizing'!$B$10^2)/144*SQRT(2*32.2*$B$49))*448.83)/(('Spider Valve Sizing'!$B$10^2*19.64*$B$60*SQRT($B$49))/'Spider Valve Sizing'!$B$25)," ")),IF(AND(OR($B$48="Non-Pressurized",$B$48="force main")=TRUE,$C$49="yes"),$F$49,NA())))</f>
        <v>30</v>
      </c>
      <c r="O519" s="68" t="e">
        <f t="shared" si="424"/>
        <v>#N/A</v>
      </c>
      <c r="P519" s="68" t="e">
        <f>IF($C519&lt;&gt;" ",IF($A$34="",0,(10.4394*((($C519*$D$34/100)^1.852)/(($B$59^1.852)*(VLOOKUP($B$34,'Hidden Data'!$A$4:$E$17,(IF($B$18="SCH 40",3,IF($B$18="SCH 80",4,5))))^4.8655))*'Hidden Data'!$E$118)))," ")</f>
        <v>#N/A</v>
      </c>
      <c r="Q519" s="68" t="e">
        <f>IF($C519&lt;&gt;" ",IF($A$35="",0,(10.4394*((($C519*$D$35/100)^1.852)/(($B$59^1.852)*(VLOOKUP($B$35,'Hidden Data'!$A$4:$E$17,(IF($B$18="SCH 40",3,IF($B$18="SCH 80",4,5))))^4.8655))*'Hidden Data'!$E$119)))," ")</f>
        <v>#N/A</v>
      </c>
      <c r="R519" s="68" t="e">
        <f>IF($C519&lt;&gt;" ",IF($A$36="",0,(10.4394*((($C519*$D$36/100)^1.852)/(($B$59^1.852)*(VLOOKUP($B$36,'Hidden Data'!$A$4:$E$17,(IF($B$18="SCH 40",3,IF($B$18="SCH 80",4,5))))^4.8655))*'Hidden Data'!$E$120)))," ")</f>
        <v>#N/A</v>
      </c>
      <c r="S519" s="68" t="e">
        <f>IF($C519&lt;&gt;" ",IF($A$37="",0,(10.4394*((($C519*$D$37/100)^1.852)/(($B$59^1.852)*(VLOOKUP($B$37,'Hidden Data'!$A$4:$E$17,(IF($B$18="SCH 40",3,IF($B$18="SCH 80",4,5))))^4.8655))*'Hidden Data'!$E$121)))," ")</f>
        <v>#N/A</v>
      </c>
      <c r="T519" s="68" t="e">
        <f>IF($C519&lt;&gt;" ",IF($A$38="",0,(10.4394*((($C519*$D$38/100)^1.852)/(($B$59^1.852)*(VLOOKUP($B$38,'Hidden Data'!$A$4:$E$17,(IF($B$18="SCH 40",3,IF($B$18="SCH 80",4,5))))^4.8655))*'Hidden Data'!$E$122)))," ")</f>
        <v>#N/A</v>
      </c>
      <c r="U519" s="67" t="e">
        <f t="shared" si="425"/>
        <v>#N/A</v>
      </c>
      <c r="V519" s="175" t="e">
        <f t="shared" si="426"/>
        <v>#N/A</v>
      </c>
      <c r="W519" s="175" t="e">
        <f t="shared" si="427"/>
        <v>#N/A</v>
      </c>
      <c r="Z519" s="141" t="e">
        <f t="shared" si="428"/>
        <v>#N/A</v>
      </c>
      <c r="AA519" s="141" t="e">
        <f t="shared" si="429"/>
        <v>#N/A</v>
      </c>
      <c r="AB519" s="153" t="e">
        <f t="shared" si="430"/>
        <v>#N/A</v>
      </c>
      <c r="AC519" s="154" t="e">
        <f t="shared" si="431"/>
        <v>#N/A</v>
      </c>
      <c r="AD519" s="164" t="e">
        <f t="shared" si="432"/>
        <v>#N/A</v>
      </c>
      <c r="AE519" s="165" t="e">
        <f t="shared" si="433"/>
        <v>#N/A</v>
      </c>
      <c r="AF519" s="154" t="e">
        <f t="shared" si="434"/>
        <v>#N/A</v>
      </c>
      <c r="AG519" s="154" t="e">
        <f t="shared" si="435"/>
        <v>#N/A</v>
      </c>
      <c r="AH519" s="164" t="e">
        <f t="shared" si="436"/>
        <v>#N/A</v>
      </c>
      <c r="AI519" s="165" t="e">
        <f t="shared" si="437"/>
        <v>#N/A</v>
      </c>
      <c r="AJ519" s="154" t="e">
        <f t="shared" si="438"/>
        <v>#N/A</v>
      </c>
      <c r="AK519" s="154" t="e">
        <f t="shared" si="439"/>
        <v>#N/A</v>
      </c>
      <c r="AL519" s="164" t="e">
        <f t="shared" si="440"/>
        <v>#N/A</v>
      </c>
      <c r="AM519" s="165" t="e">
        <f t="shared" si="441"/>
        <v>#N/A</v>
      </c>
      <c r="AN519" s="154" t="e">
        <f t="shared" si="442"/>
        <v>#N/A</v>
      </c>
      <c r="AO519" s="155" t="e">
        <f t="shared" si="443"/>
        <v>#N/A</v>
      </c>
      <c r="AP519" s="153" t="e">
        <f t="shared" si="444"/>
        <v>#N/A</v>
      </c>
      <c r="AQ519" s="154" t="e">
        <f t="shared" si="445"/>
        <v>#N/A</v>
      </c>
      <c r="AR519" s="164" t="e">
        <f t="shared" si="446"/>
        <v>#N/A</v>
      </c>
      <c r="AS519" s="165" t="e">
        <f t="shared" si="447"/>
        <v>#N/A</v>
      </c>
      <c r="AT519" s="154" t="e">
        <f t="shared" si="448"/>
        <v>#N/A</v>
      </c>
      <c r="AU519" s="154" t="e">
        <f t="shared" si="449"/>
        <v>#N/A</v>
      </c>
      <c r="AV519" s="164" t="e">
        <f t="shared" si="450"/>
        <v>#N/A</v>
      </c>
      <c r="AW519" s="165" t="e">
        <f t="shared" si="451"/>
        <v>#N/A</v>
      </c>
      <c r="AX519" s="154" t="e">
        <f t="shared" si="452"/>
        <v>#N/A</v>
      </c>
      <c r="AY519" s="154" t="e">
        <f t="shared" si="453"/>
        <v>#N/A</v>
      </c>
      <c r="AZ519" s="164" t="e">
        <f t="shared" si="454"/>
        <v>#N/A</v>
      </c>
      <c r="BA519" s="165" t="e">
        <f t="shared" si="455"/>
        <v>#N/A</v>
      </c>
      <c r="BB519" s="154" t="e">
        <f t="shared" si="456"/>
        <v>#N/A</v>
      </c>
      <c r="BC519" s="155" t="e">
        <f t="shared" si="457"/>
        <v>#N/A</v>
      </c>
      <c r="BD519" s="153" t="e">
        <f t="shared" si="458"/>
        <v>#N/A</v>
      </c>
      <c r="BE519" s="154" t="e">
        <f t="shared" si="459"/>
        <v>#N/A</v>
      </c>
      <c r="BF519" s="164" t="e">
        <f t="shared" si="460"/>
        <v>#N/A</v>
      </c>
      <c r="BG519" s="165" t="e">
        <f t="shared" si="461"/>
        <v>#N/A</v>
      </c>
      <c r="BH519" s="154" t="e">
        <f t="shared" si="462"/>
        <v>#N/A</v>
      </c>
      <c r="BI519" s="154" t="e">
        <f t="shared" si="463"/>
        <v>#N/A</v>
      </c>
      <c r="BJ519" s="164" t="e">
        <f t="shared" si="464"/>
        <v>#N/A</v>
      </c>
      <c r="BK519" s="165" t="e">
        <f t="shared" si="465"/>
        <v>#N/A</v>
      </c>
      <c r="BL519" s="154" t="e">
        <f t="shared" si="466"/>
        <v>#N/A</v>
      </c>
      <c r="BM519" s="154" t="e">
        <f t="shared" si="467"/>
        <v>#N/A</v>
      </c>
      <c r="BN519" s="164" t="e">
        <f t="shared" si="468"/>
        <v>#N/A</v>
      </c>
      <c r="BO519" s="165" t="e">
        <f t="shared" si="469"/>
        <v>#N/A</v>
      </c>
      <c r="BP519" s="154" t="e">
        <f t="shared" si="470"/>
        <v>#N/A</v>
      </c>
      <c r="BQ519" s="155" t="e">
        <f t="shared" si="471"/>
        <v>#N/A</v>
      </c>
      <c r="BR519" s="153" t="e">
        <f t="shared" si="472"/>
        <v>#N/A</v>
      </c>
      <c r="BS519" s="154" t="e">
        <f t="shared" si="473"/>
        <v>#N/A</v>
      </c>
      <c r="BT519" s="164" t="e">
        <f t="shared" si="474"/>
        <v>#N/A</v>
      </c>
      <c r="BU519" s="165" t="e">
        <f t="shared" si="475"/>
        <v>#N/A</v>
      </c>
      <c r="BV519" s="154" t="e">
        <f t="shared" si="476"/>
        <v>#N/A</v>
      </c>
      <c r="BW519" s="154" t="e">
        <f t="shared" si="477"/>
        <v>#N/A</v>
      </c>
      <c r="BX519" s="164" t="e">
        <f t="shared" si="478"/>
        <v>#N/A</v>
      </c>
      <c r="BY519" s="165" t="e">
        <f t="shared" si="479"/>
        <v>#N/A</v>
      </c>
      <c r="BZ519" s="154" t="e">
        <f t="shared" si="480"/>
        <v>#N/A</v>
      </c>
      <c r="CA519" s="154" t="e">
        <f t="shared" si="481"/>
        <v>#N/A</v>
      </c>
      <c r="CB519" s="164" t="e">
        <f t="shared" si="482"/>
        <v>#N/A</v>
      </c>
      <c r="CC519" s="165" t="e">
        <f t="shared" si="483"/>
        <v>#N/A</v>
      </c>
      <c r="CD519" s="154" t="e">
        <f t="shared" si="484"/>
        <v>#N/A</v>
      </c>
      <c r="CE519" s="155" t="e">
        <f t="shared" si="485"/>
        <v>#N/A</v>
      </c>
    </row>
    <row r="520" spans="2:83" s="59" customFormat="1" hidden="1" x14ac:dyDescent="0.2">
      <c r="B520" s="59" t="e">
        <f t="shared" si="420"/>
        <v>#N/A</v>
      </c>
      <c r="C520" s="67" t="e">
        <f t="shared" si="418"/>
        <v>#N/A</v>
      </c>
      <c r="D520" s="67"/>
      <c r="E520" s="67" t="e">
        <f>IF(C520&lt;&gt;" ",$B$9, " ")</f>
        <v>#N/A</v>
      </c>
      <c r="F520" s="68" t="e">
        <f>IF(C520&lt;&gt;" ",((10.4394*(($C520^1.852)/(($B$59^1.852)*(VLOOKUP($B$17,'Hidden Data'!$A$4:$E$17,(IF($B$18="SCH 40",3,IF($B$18="SCH 80",4,5))))^4.8655))*$B$16))+IF($B$15&lt;2,0,(10.4394*((($C$19/100*$C520)^1.852)/(($B$59^1.852)*(VLOOKUP($B$20,'Hidden Data'!$A$4:$E$17,(IF($B$21="SCH 40",3,IF($B$21="SCH 80",4,5))))^4.8655))*$B$19)))+IF($B$15&lt;3,0,(10.4394*((($C$22/100*$C520)^1.852)/(($B$59^1.852)*(VLOOKUP($B$23,'Hidden Data'!$A$4:$E$17,(IF($B$24="SCH 40",3,IF($B$24="SCH 80",4,5))))^4.8655))*$B$22)))+K520+L520+M520+P520+Q520+R520+S520+T520)*(1+$B$42/100), " ")</f>
        <v>#N/A</v>
      </c>
      <c r="G520" s="68" t="e">
        <f t="shared" si="486"/>
        <v>#N/A</v>
      </c>
      <c r="H520" s="68"/>
      <c r="I520" s="68" t="e">
        <f t="shared" si="421"/>
        <v>#N/A</v>
      </c>
      <c r="J520" s="68" t="e">
        <f>IF(C520&lt;&gt;" ",IF($B$48="Spider Valve",($C520/448.83*(('Spider Valve Sizing'!$B$10^2*19.64*$B$60*SQRT($B$49))/'Spider Valve Sizing'!$B$25))^2/(2*$B$60^2*(PI()/4*('Spider Valve Sizing'!$B$10/12)^2)^2*32.2),0)," ")</f>
        <v>#N/A</v>
      </c>
      <c r="K520" s="68" t="e">
        <f>IF(C520&lt;&gt;" ",(IF($B$26="No",0,(10.4394*(((1/$B$27*$C520)^1.852)/(($B$59^1.852)*(VLOOKUP($B$29,'Hidden Data'!$A$4:$E$17,(IF($B$30="SCH 40",3,IF($B$30="SCH 80",4,5))))^4.8655))*($B$28/3)))))," ")</f>
        <v>#N/A</v>
      </c>
      <c r="L520" s="67" t="e">
        <f t="shared" si="422"/>
        <v>#N/A</v>
      </c>
      <c r="M520" s="67" t="e">
        <f t="shared" si="423"/>
        <v>#N/A</v>
      </c>
      <c r="N520" s="69">
        <f>IF($B$48="Low Pressure Pipe",(IF($C520&lt;&gt;" ",($B$50*$AC$564)," ")),IF($B$48="Spider Valve",(IF($C520&lt;&gt;" ",(($B$60*(PI()/4*'Spider Valve Sizing'!$B$10^2)/144*SQRT(2*32.2*$B$49))*448.83)/(('Spider Valve Sizing'!$B$10^2*19.64*$B$60*SQRT($B$49))/'Spider Valve Sizing'!$B$25)," ")),IF(AND(OR($B$48="Non-Pressurized",$B$48="force main")=TRUE,$C$49="yes"),$F$49,NA())))</f>
        <v>30</v>
      </c>
      <c r="O520" s="68" t="e">
        <f t="shared" si="424"/>
        <v>#N/A</v>
      </c>
      <c r="P520" s="68" t="e">
        <f>IF($C520&lt;&gt;" ",IF($A$34="",0,(10.4394*((($C520*$D$34/100)^1.852)/(($B$59^1.852)*(VLOOKUP($B$34,'Hidden Data'!$A$4:$E$17,(IF($B$18="SCH 40",3,IF($B$18="SCH 80",4,5))))^4.8655))*'Hidden Data'!$E$118)))," ")</f>
        <v>#N/A</v>
      </c>
      <c r="Q520" s="68" t="e">
        <f>IF($C520&lt;&gt;" ",IF($A$35="",0,(10.4394*((($C520*$D$35/100)^1.852)/(($B$59^1.852)*(VLOOKUP($B$35,'Hidden Data'!$A$4:$E$17,(IF($B$18="SCH 40",3,IF($B$18="SCH 80",4,5))))^4.8655))*'Hidden Data'!$E$119)))," ")</f>
        <v>#N/A</v>
      </c>
      <c r="R520" s="68" t="e">
        <f>IF($C520&lt;&gt;" ",IF($A$36="",0,(10.4394*((($C520*$D$36/100)^1.852)/(($B$59^1.852)*(VLOOKUP($B$36,'Hidden Data'!$A$4:$E$17,(IF($B$18="SCH 40",3,IF($B$18="SCH 80",4,5))))^4.8655))*'Hidden Data'!$E$120)))," ")</f>
        <v>#N/A</v>
      </c>
      <c r="S520" s="68" t="e">
        <f>IF($C520&lt;&gt;" ",IF($A$37="",0,(10.4394*((($C520*$D$37/100)^1.852)/(($B$59^1.852)*(VLOOKUP($B$37,'Hidden Data'!$A$4:$E$17,(IF($B$18="SCH 40",3,IF($B$18="SCH 80",4,5))))^4.8655))*'Hidden Data'!$E$121)))," ")</f>
        <v>#N/A</v>
      </c>
      <c r="T520" s="68" t="e">
        <f>IF($C520&lt;&gt;" ",IF($A$38="",0,(10.4394*((($C520*$D$38/100)^1.852)/(($B$59^1.852)*(VLOOKUP($B$38,'Hidden Data'!$A$4:$E$17,(IF($B$18="SCH 40",3,IF($B$18="SCH 80",4,5))))^4.8655))*'Hidden Data'!$E$122)))," ")</f>
        <v>#N/A</v>
      </c>
      <c r="U520" s="67" t="e">
        <f t="shared" si="425"/>
        <v>#N/A</v>
      </c>
      <c r="V520" s="175" t="e">
        <f t="shared" si="426"/>
        <v>#N/A</v>
      </c>
      <c r="W520" s="175" t="e">
        <f t="shared" si="427"/>
        <v>#N/A</v>
      </c>
      <c r="Z520" s="141" t="e">
        <f t="shared" si="428"/>
        <v>#N/A</v>
      </c>
      <c r="AA520" s="141" t="e">
        <f t="shared" si="429"/>
        <v>#N/A</v>
      </c>
      <c r="AB520" s="153" t="e">
        <f t="shared" si="430"/>
        <v>#N/A</v>
      </c>
      <c r="AC520" s="154" t="e">
        <f t="shared" si="431"/>
        <v>#N/A</v>
      </c>
      <c r="AD520" s="164" t="e">
        <f t="shared" si="432"/>
        <v>#N/A</v>
      </c>
      <c r="AE520" s="165" t="e">
        <f t="shared" si="433"/>
        <v>#N/A</v>
      </c>
      <c r="AF520" s="154" t="e">
        <f t="shared" si="434"/>
        <v>#N/A</v>
      </c>
      <c r="AG520" s="154" t="e">
        <f t="shared" si="435"/>
        <v>#N/A</v>
      </c>
      <c r="AH520" s="164" t="e">
        <f t="shared" si="436"/>
        <v>#N/A</v>
      </c>
      <c r="AI520" s="165" t="e">
        <f t="shared" si="437"/>
        <v>#N/A</v>
      </c>
      <c r="AJ520" s="154" t="e">
        <f t="shared" si="438"/>
        <v>#N/A</v>
      </c>
      <c r="AK520" s="154" t="e">
        <f t="shared" si="439"/>
        <v>#N/A</v>
      </c>
      <c r="AL520" s="164" t="e">
        <f t="shared" si="440"/>
        <v>#N/A</v>
      </c>
      <c r="AM520" s="165" t="e">
        <f t="shared" si="441"/>
        <v>#N/A</v>
      </c>
      <c r="AN520" s="154" t="e">
        <f t="shared" si="442"/>
        <v>#N/A</v>
      </c>
      <c r="AO520" s="155" t="e">
        <f t="shared" si="443"/>
        <v>#N/A</v>
      </c>
      <c r="AP520" s="153" t="e">
        <f t="shared" si="444"/>
        <v>#N/A</v>
      </c>
      <c r="AQ520" s="154" t="e">
        <f t="shared" si="445"/>
        <v>#N/A</v>
      </c>
      <c r="AR520" s="164" t="e">
        <f t="shared" si="446"/>
        <v>#N/A</v>
      </c>
      <c r="AS520" s="165" t="e">
        <f t="shared" si="447"/>
        <v>#N/A</v>
      </c>
      <c r="AT520" s="154" t="e">
        <f t="shared" si="448"/>
        <v>#N/A</v>
      </c>
      <c r="AU520" s="154" t="e">
        <f t="shared" si="449"/>
        <v>#N/A</v>
      </c>
      <c r="AV520" s="164" t="e">
        <f t="shared" si="450"/>
        <v>#N/A</v>
      </c>
      <c r="AW520" s="165" t="e">
        <f t="shared" si="451"/>
        <v>#N/A</v>
      </c>
      <c r="AX520" s="154" t="e">
        <f t="shared" si="452"/>
        <v>#N/A</v>
      </c>
      <c r="AY520" s="154" t="e">
        <f t="shared" si="453"/>
        <v>#N/A</v>
      </c>
      <c r="AZ520" s="164" t="e">
        <f t="shared" si="454"/>
        <v>#N/A</v>
      </c>
      <c r="BA520" s="165" t="e">
        <f t="shared" si="455"/>
        <v>#N/A</v>
      </c>
      <c r="BB520" s="154" t="e">
        <f t="shared" si="456"/>
        <v>#N/A</v>
      </c>
      <c r="BC520" s="155" t="e">
        <f t="shared" si="457"/>
        <v>#N/A</v>
      </c>
      <c r="BD520" s="153" t="e">
        <f t="shared" si="458"/>
        <v>#N/A</v>
      </c>
      <c r="BE520" s="154" t="e">
        <f t="shared" si="459"/>
        <v>#N/A</v>
      </c>
      <c r="BF520" s="164" t="e">
        <f t="shared" si="460"/>
        <v>#N/A</v>
      </c>
      <c r="BG520" s="165" t="e">
        <f t="shared" si="461"/>
        <v>#N/A</v>
      </c>
      <c r="BH520" s="154" t="e">
        <f t="shared" si="462"/>
        <v>#N/A</v>
      </c>
      <c r="BI520" s="154" t="e">
        <f t="shared" si="463"/>
        <v>#N/A</v>
      </c>
      <c r="BJ520" s="164" t="e">
        <f t="shared" si="464"/>
        <v>#N/A</v>
      </c>
      <c r="BK520" s="165" t="e">
        <f t="shared" si="465"/>
        <v>#N/A</v>
      </c>
      <c r="BL520" s="154" t="e">
        <f t="shared" si="466"/>
        <v>#N/A</v>
      </c>
      <c r="BM520" s="154" t="e">
        <f t="shared" si="467"/>
        <v>#N/A</v>
      </c>
      <c r="BN520" s="164" t="e">
        <f t="shared" si="468"/>
        <v>#N/A</v>
      </c>
      <c r="BO520" s="165" t="e">
        <f t="shared" si="469"/>
        <v>#N/A</v>
      </c>
      <c r="BP520" s="154" t="e">
        <f t="shared" si="470"/>
        <v>#N/A</v>
      </c>
      <c r="BQ520" s="155" t="e">
        <f t="shared" si="471"/>
        <v>#N/A</v>
      </c>
      <c r="BR520" s="153" t="e">
        <f t="shared" si="472"/>
        <v>#N/A</v>
      </c>
      <c r="BS520" s="154" t="e">
        <f t="shared" si="473"/>
        <v>#N/A</v>
      </c>
      <c r="BT520" s="164" t="e">
        <f t="shared" si="474"/>
        <v>#N/A</v>
      </c>
      <c r="BU520" s="165" t="e">
        <f t="shared" si="475"/>
        <v>#N/A</v>
      </c>
      <c r="BV520" s="154" t="e">
        <f t="shared" si="476"/>
        <v>#N/A</v>
      </c>
      <c r="BW520" s="154" t="e">
        <f t="shared" si="477"/>
        <v>#N/A</v>
      </c>
      <c r="BX520" s="164" t="e">
        <f t="shared" si="478"/>
        <v>#N/A</v>
      </c>
      <c r="BY520" s="165" t="e">
        <f t="shared" si="479"/>
        <v>#N/A</v>
      </c>
      <c r="BZ520" s="154" t="e">
        <f t="shared" si="480"/>
        <v>#N/A</v>
      </c>
      <c r="CA520" s="154" t="e">
        <f t="shared" si="481"/>
        <v>#N/A</v>
      </c>
      <c r="CB520" s="164" t="e">
        <f t="shared" si="482"/>
        <v>#N/A</v>
      </c>
      <c r="CC520" s="165" t="e">
        <f t="shared" si="483"/>
        <v>#N/A</v>
      </c>
      <c r="CD520" s="154" t="e">
        <f t="shared" si="484"/>
        <v>#N/A</v>
      </c>
      <c r="CE520" s="155" t="e">
        <f t="shared" si="485"/>
        <v>#N/A</v>
      </c>
    </row>
    <row r="521" spans="2:83" s="59" customFormat="1" hidden="1" x14ac:dyDescent="0.2">
      <c r="B521" s="59" t="e">
        <f t="shared" si="420"/>
        <v>#N/A</v>
      </c>
      <c r="C521" s="67" t="e">
        <f t="shared" si="418"/>
        <v>#N/A</v>
      </c>
      <c r="D521" s="67"/>
      <c r="E521" s="67" t="e">
        <f>IF(C521&lt;&gt;" ",$B$9, " ")</f>
        <v>#N/A</v>
      </c>
      <c r="F521" s="68" t="e">
        <f>IF(C521&lt;&gt;" ",((10.4394*(($C521^1.852)/(($B$59^1.852)*(VLOOKUP($B$17,'Hidden Data'!$A$4:$E$17,(IF($B$18="SCH 40",3,IF($B$18="SCH 80",4,5))))^4.8655))*$B$16))+IF($B$15&lt;2,0,(10.4394*((($C$19/100*$C521)^1.852)/(($B$59^1.852)*(VLOOKUP($B$20,'Hidden Data'!$A$4:$E$17,(IF($B$21="SCH 40",3,IF($B$21="SCH 80",4,5))))^4.8655))*$B$19)))+IF($B$15&lt;3,0,(10.4394*((($C$22/100*$C521)^1.852)/(($B$59^1.852)*(VLOOKUP($B$23,'Hidden Data'!$A$4:$E$17,(IF($B$24="SCH 40",3,IF($B$24="SCH 80",4,5))))^4.8655))*$B$22)))+K521+L521+M521+P521+Q521+R521+S521+T521)*(1+$B$42/100), " ")</f>
        <v>#N/A</v>
      </c>
      <c r="G521" s="68" t="e">
        <f t="shared" si="486"/>
        <v>#N/A</v>
      </c>
      <c r="H521" s="68"/>
      <c r="I521" s="68" t="e">
        <f t="shared" si="421"/>
        <v>#N/A</v>
      </c>
      <c r="J521" s="68" t="e">
        <f>IF(C521&lt;&gt;" ",IF($B$48="Spider Valve",($C521/448.83*(('Spider Valve Sizing'!$B$10^2*19.64*$B$60*SQRT($B$49))/'Spider Valve Sizing'!$B$25))^2/(2*$B$60^2*(PI()/4*('Spider Valve Sizing'!$B$10/12)^2)^2*32.2),0)," ")</f>
        <v>#N/A</v>
      </c>
      <c r="K521" s="68" t="e">
        <f>IF(C521&lt;&gt;" ",(IF($B$26="No",0,(10.4394*(((1/$B$27*$C521)^1.852)/(($B$59^1.852)*(VLOOKUP($B$29,'Hidden Data'!$A$4:$E$17,(IF($B$30="SCH 40",3,IF($B$30="SCH 80",4,5))))^4.8655))*($B$28/3)))))," ")</f>
        <v>#N/A</v>
      </c>
      <c r="L521" s="67" t="e">
        <f t="shared" si="422"/>
        <v>#N/A</v>
      </c>
      <c r="M521" s="67" t="e">
        <f t="shared" si="423"/>
        <v>#N/A</v>
      </c>
      <c r="N521" s="69">
        <f>IF($B$48="Low Pressure Pipe",(IF($C521&lt;&gt;" ",($B$50*$AC$564)," ")),IF($B$48="Spider Valve",(IF($C521&lt;&gt;" ",(($B$60*(PI()/4*'Spider Valve Sizing'!$B$10^2)/144*SQRT(2*32.2*$B$49))*448.83)/(('Spider Valve Sizing'!$B$10^2*19.64*$B$60*SQRT($B$49))/'Spider Valve Sizing'!$B$25)," ")),IF(AND(OR($B$48="Non-Pressurized",$B$48="force main")=TRUE,$C$49="yes"),$F$49,NA())))</f>
        <v>30</v>
      </c>
      <c r="O521" s="68" t="e">
        <f t="shared" si="424"/>
        <v>#N/A</v>
      </c>
      <c r="P521" s="68" t="e">
        <f>IF($C521&lt;&gt;" ",IF($A$34="",0,(10.4394*((($C521*$D$34/100)^1.852)/(($B$59^1.852)*(VLOOKUP($B$34,'Hidden Data'!$A$4:$E$17,(IF($B$18="SCH 40",3,IF($B$18="SCH 80",4,5))))^4.8655))*'Hidden Data'!$E$118)))," ")</f>
        <v>#N/A</v>
      </c>
      <c r="Q521" s="68" t="e">
        <f>IF($C521&lt;&gt;" ",IF($A$35="",0,(10.4394*((($C521*$D$35/100)^1.852)/(($B$59^1.852)*(VLOOKUP($B$35,'Hidden Data'!$A$4:$E$17,(IF($B$18="SCH 40",3,IF($B$18="SCH 80",4,5))))^4.8655))*'Hidden Data'!$E$119)))," ")</f>
        <v>#N/A</v>
      </c>
      <c r="R521" s="68" t="e">
        <f>IF($C521&lt;&gt;" ",IF($A$36="",0,(10.4394*((($C521*$D$36/100)^1.852)/(($B$59^1.852)*(VLOOKUP($B$36,'Hidden Data'!$A$4:$E$17,(IF($B$18="SCH 40",3,IF($B$18="SCH 80",4,5))))^4.8655))*'Hidden Data'!$E$120)))," ")</f>
        <v>#N/A</v>
      </c>
      <c r="S521" s="68" t="e">
        <f>IF($C521&lt;&gt;" ",IF($A$37="",0,(10.4394*((($C521*$D$37/100)^1.852)/(($B$59^1.852)*(VLOOKUP($B$37,'Hidden Data'!$A$4:$E$17,(IF($B$18="SCH 40",3,IF($B$18="SCH 80",4,5))))^4.8655))*'Hidden Data'!$E$121)))," ")</f>
        <v>#N/A</v>
      </c>
      <c r="T521" s="68" t="e">
        <f>IF($C521&lt;&gt;" ",IF($A$38="",0,(10.4394*((($C521*$D$38/100)^1.852)/(($B$59^1.852)*(VLOOKUP($B$38,'Hidden Data'!$A$4:$E$17,(IF($B$18="SCH 40",3,IF($B$18="SCH 80",4,5))))^4.8655))*'Hidden Data'!$E$122)))," ")</f>
        <v>#N/A</v>
      </c>
      <c r="U521" s="67" t="e">
        <f t="shared" si="425"/>
        <v>#N/A</v>
      </c>
      <c r="V521" s="175" t="e">
        <f t="shared" si="426"/>
        <v>#N/A</v>
      </c>
      <c r="W521" s="175" t="e">
        <f t="shared" si="427"/>
        <v>#N/A</v>
      </c>
      <c r="Z521" s="141" t="e">
        <f t="shared" si="428"/>
        <v>#N/A</v>
      </c>
      <c r="AA521" s="141" t="e">
        <f t="shared" si="429"/>
        <v>#N/A</v>
      </c>
      <c r="AB521" s="153" t="e">
        <f t="shared" si="430"/>
        <v>#N/A</v>
      </c>
      <c r="AC521" s="154" t="e">
        <f t="shared" si="431"/>
        <v>#N/A</v>
      </c>
      <c r="AD521" s="164" t="e">
        <f t="shared" si="432"/>
        <v>#N/A</v>
      </c>
      <c r="AE521" s="165" t="e">
        <f t="shared" si="433"/>
        <v>#N/A</v>
      </c>
      <c r="AF521" s="154" t="e">
        <f t="shared" si="434"/>
        <v>#N/A</v>
      </c>
      <c r="AG521" s="154" t="e">
        <f t="shared" si="435"/>
        <v>#N/A</v>
      </c>
      <c r="AH521" s="164" t="e">
        <f t="shared" si="436"/>
        <v>#N/A</v>
      </c>
      <c r="AI521" s="165" t="e">
        <f t="shared" si="437"/>
        <v>#N/A</v>
      </c>
      <c r="AJ521" s="154" t="e">
        <f t="shared" si="438"/>
        <v>#N/A</v>
      </c>
      <c r="AK521" s="154" t="e">
        <f t="shared" si="439"/>
        <v>#N/A</v>
      </c>
      <c r="AL521" s="164" t="e">
        <f t="shared" si="440"/>
        <v>#N/A</v>
      </c>
      <c r="AM521" s="165" t="e">
        <f t="shared" si="441"/>
        <v>#N/A</v>
      </c>
      <c r="AN521" s="154" t="e">
        <f t="shared" si="442"/>
        <v>#N/A</v>
      </c>
      <c r="AO521" s="155" t="e">
        <f t="shared" si="443"/>
        <v>#N/A</v>
      </c>
      <c r="AP521" s="153" t="e">
        <f t="shared" si="444"/>
        <v>#N/A</v>
      </c>
      <c r="AQ521" s="154" t="e">
        <f t="shared" si="445"/>
        <v>#N/A</v>
      </c>
      <c r="AR521" s="164" t="e">
        <f t="shared" si="446"/>
        <v>#N/A</v>
      </c>
      <c r="AS521" s="165" t="e">
        <f t="shared" si="447"/>
        <v>#N/A</v>
      </c>
      <c r="AT521" s="154" t="e">
        <f t="shared" si="448"/>
        <v>#N/A</v>
      </c>
      <c r="AU521" s="154" t="e">
        <f t="shared" si="449"/>
        <v>#N/A</v>
      </c>
      <c r="AV521" s="164" t="e">
        <f t="shared" si="450"/>
        <v>#N/A</v>
      </c>
      <c r="AW521" s="165" t="e">
        <f t="shared" si="451"/>
        <v>#N/A</v>
      </c>
      <c r="AX521" s="154" t="e">
        <f t="shared" si="452"/>
        <v>#N/A</v>
      </c>
      <c r="AY521" s="154" t="e">
        <f t="shared" si="453"/>
        <v>#N/A</v>
      </c>
      <c r="AZ521" s="164" t="e">
        <f t="shared" si="454"/>
        <v>#N/A</v>
      </c>
      <c r="BA521" s="165" t="e">
        <f t="shared" si="455"/>
        <v>#N/A</v>
      </c>
      <c r="BB521" s="154" t="e">
        <f t="shared" si="456"/>
        <v>#N/A</v>
      </c>
      <c r="BC521" s="155" t="e">
        <f t="shared" si="457"/>
        <v>#N/A</v>
      </c>
      <c r="BD521" s="153" t="e">
        <f t="shared" si="458"/>
        <v>#N/A</v>
      </c>
      <c r="BE521" s="154" t="e">
        <f t="shared" si="459"/>
        <v>#N/A</v>
      </c>
      <c r="BF521" s="164" t="e">
        <f t="shared" si="460"/>
        <v>#N/A</v>
      </c>
      <c r="BG521" s="165" t="e">
        <f t="shared" si="461"/>
        <v>#N/A</v>
      </c>
      <c r="BH521" s="154" t="e">
        <f t="shared" si="462"/>
        <v>#N/A</v>
      </c>
      <c r="BI521" s="154" t="e">
        <f t="shared" si="463"/>
        <v>#N/A</v>
      </c>
      <c r="BJ521" s="164" t="e">
        <f t="shared" si="464"/>
        <v>#N/A</v>
      </c>
      <c r="BK521" s="165" t="e">
        <f t="shared" si="465"/>
        <v>#N/A</v>
      </c>
      <c r="BL521" s="154" t="e">
        <f t="shared" si="466"/>
        <v>#N/A</v>
      </c>
      <c r="BM521" s="154" t="e">
        <f t="shared" si="467"/>
        <v>#N/A</v>
      </c>
      <c r="BN521" s="164" t="e">
        <f t="shared" si="468"/>
        <v>#N/A</v>
      </c>
      <c r="BO521" s="165" t="e">
        <f t="shared" si="469"/>
        <v>#N/A</v>
      </c>
      <c r="BP521" s="154" t="e">
        <f t="shared" si="470"/>
        <v>#N/A</v>
      </c>
      <c r="BQ521" s="155" t="e">
        <f t="shared" si="471"/>
        <v>#N/A</v>
      </c>
      <c r="BR521" s="153" t="e">
        <f t="shared" si="472"/>
        <v>#N/A</v>
      </c>
      <c r="BS521" s="154" t="e">
        <f t="shared" si="473"/>
        <v>#N/A</v>
      </c>
      <c r="BT521" s="164" t="e">
        <f t="shared" si="474"/>
        <v>#N/A</v>
      </c>
      <c r="BU521" s="165" t="e">
        <f t="shared" si="475"/>
        <v>#N/A</v>
      </c>
      <c r="BV521" s="154" t="e">
        <f t="shared" si="476"/>
        <v>#N/A</v>
      </c>
      <c r="BW521" s="154" t="e">
        <f t="shared" si="477"/>
        <v>#N/A</v>
      </c>
      <c r="BX521" s="164" t="e">
        <f t="shared" si="478"/>
        <v>#N/A</v>
      </c>
      <c r="BY521" s="165" t="e">
        <f t="shared" si="479"/>
        <v>#N/A</v>
      </c>
      <c r="BZ521" s="154" t="e">
        <f t="shared" si="480"/>
        <v>#N/A</v>
      </c>
      <c r="CA521" s="154" t="e">
        <f t="shared" si="481"/>
        <v>#N/A</v>
      </c>
      <c r="CB521" s="164" t="e">
        <f t="shared" si="482"/>
        <v>#N/A</v>
      </c>
      <c r="CC521" s="165" t="e">
        <f t="shared" si="483"/>
        <v>#N/A</v>
      </c>
      <c r="CD521" s="154" t="e">
        <f t="shared" si="484"/>
        <v>#N/A</v>
      </c>
      <c r="CE521" s="155" t="e">
        <f t="shared" si="485"/>
        <v>#N/A</v>
      </c>
    </row>
    <row r="522" spans="2:83" s="59" customFormat="1" hidden="1" x14ac:dyDescent="0.2">
      <c r="B522" s="59" t="e">
        <f t="shared" si="420"/>
        <v>#N/A</v>
      </c>
      <c r="C522" s="67" t="e">
        <f t="shared" ref="C522:C561" si="487">IF(C521&gt;=$P$51,NA(), C521+5)</f>
        <v>#N/A</v>
      </c>
      <c r="D522" s="67"/>
      <c r="E522" s="67" t="e">
        <f>IF(C522&lt;&gt;" ",$B$9, " ")</f>
        <v>#N/A</v>
      </c>
      <c r="F522" s="68" t="e">
        <f>IF(C522&lt;&gt;" ",((10.4394*(($C522^1.852)/(($B$59^1.852)*(VLOOKUP($B$17,'Hidden Data'!$A$4:$E$17,(IF($B$18="SCH 40",3,IF($B$18="SCH 80",4,5))))^4.8655))*$B$16))+IF($B$15&lt;2,0,(10.4394*((($C$19/100*$C522)^1.852)/(($B$59^1.852)*(VLOOKUP($B$20,'Hidden Data'!$A$4:$E$17,(IF($B$21="SCH 40",3,IF($B$21="SCH 80",4,5))))^4.8655))*$B$19)))+IF($B$15&lt;3,0,(10.4394*((($C$22/100*$C522)^1.852)/(($B$59^1.852)*(VLOOKUP($B$23,'Hidden Data'!$A$4:$E$17,(IF($B$24="SCH 40",3,IF($B$24="SCH 80",4,5))))^4.8655))*$B$22)))+K522+L522+M522+P522+Q522+R522+S522+T522)*(1+$B$42/100), " ")</f>
        <v>#N/A</v>
      </c>
      <c r="G522" s="68" t="e">
        <f t="shared" si="486"/>
        <v>#N/A</v>
      </c>
      <c r="H522" s="68"/>
      <c r="I522" s="68" t="e">
        <f t="shared" si="421"/>
        <v>#N/A</v>
      </c>
      <c r="J522" s="68" t="e">
        <f>IF(C522&lt;&gt;" ",IF($B$48="Spider Valve",($C522/448.83*(('Spider Valve Sizing'!$B$10^2*19.64*$B$60*SQRT($B$49))/'Spider Valve Sizing'!$B$25))^2/(2*$B$60^2*(PI()/4*('Spider Valve Sizing'!$B$10/12)^2)^2*32.2),0)," ")</f>
        <v>#N/A</v>
      </c>
      <c r="K522" s="68" t="e">
        <f>IF(C522&lt;&gt;" ",(IF($B$26="No",0,(10.4394*(((1/$B$27*$C522)^1.852)/(($B$59^1.852)*(VLOOKUP($B$29,'Hidden Data'!$A$4:$E$17,(IF($B$30="SCH 40",3,IF($B$30="SCH 80",4,5))))^4.8655))*($B$28/3)))))," ")</f>
        <v>#N/A</v>
      </c>
      <c r="L522" s="67" t="e">
        <f t="shared" si="422"/>
        <v>#N/A</v>
      </c>
      <c r="M522" s="67" t="e">
        <f t="shared" si="423"/>
        <v>#N/A</v>
      </c>
      <c r="N522" s="69">
        <f>IF($B$48="Low Pressure Pipe",(IF($C522&lt;&gt;" ",($B$50*$AC$564)," ")),IF($B$48="Spider Valve",(IF($C522&lt;&gt;" ",(($B$60*(PI()/4*'Spider Valve Sizing'!$B$10^2)/144*SQRT(2*32.2*$B$49))*448.83)/(('Spider Valve Sizing'!$B$10^2*19.64*$B$60*SQRT($B$49))/'Spider Valve Sizing'!$B$25)," ")),IF(AND(OR($B$48="Non-Pressurized",$B$48="force main")=TRUE,$C$49="yes"),$F$49,NA())))</f>
        <v>30</v>
      </c>
      <c r="O522" s="68" t="e">
        <f t="shared" si="424"/>
        <v>#N/A</v>
      </c>
      <c r="P522" s="68" t="e">
        <f>IF($C522&lt;&gt;" ",IF($A$34="",0,(10.4394*((($C522*$D$34/100)^1.852)/(($B$59^1.852)*(VLOOKUP($B$34,'Hidden Data'!$A$4:$E$17,(IF($B$18="SCH 40",3,IF($B$18="SCH 80",4,5))))^4.8655))*'Hidden Data'!$E$118)))," ")</f>
        <v>#N/A</v>
      </c>
      <c r="Q522" s="68" t="e">
        <f>IF($C522&lt;&gt;" ",IF($A$35="",0,(10.4394*((($C522*$D$35/100)^1.852)/(($B$59^1.852)*(VLOOKUP($B$35,'Hidden Data'!$A$4:$E$17,(IF($B$18="SCH 40",3,IF($B$18="SCH 80",4,5))))^4.8655))*'Hidden Data'!$E$119)))," ")</f>
        <v>#N/A</v>
      </c>
      <c r="R522" s="68" t="e">
        <f>IF($C522&lt;&gt;" ",IF($A$36="",0,(10.4394*((($C522*$D$36/100)^1.852)/(($B$59^1.852)*(VLOOKUP($B$36,'Hidden Data'!$A$4:$E$17,(IF($B$18="SCH 40",3,IF($B$18="SCH 80",4,5))))^4.8655))*'Hidden Data'!$E$120)))," ")</f>
        <v>#N/A</v>
      </c>
      <c r="S522" s="68" t="e">
        <f>IF($C522&lt;&gt;" ",IF($A$37="",0,(10.4394*((($C522*$D$37/100)^1.852)/(($B$59^1.852)*(VLOOKUP($B$37,'Hidden Data'!$A$4:$E$17,(IF($B$18="SCH 40",3,IF($B$18="SCH 80",4,5))))^4.8655))*'Hidden Data'!$E$121)))," ")</f>
        <v>#N/A</v>
      </c>
      <c r="T522" s="68" t="e">
        <f>IF($C522&lt;&gt;" ",IF($A$38="",0,(10.4394*((($C522*$D$38/100)^1.852)/(($B$59^1.852)*(VLOOKUP($B$38,'Hidden Data'!$A$4:$E$17,(IF($B$18="SCH 40",3,IF($B$18="SCH 80",4,5))))^4.8655))*'Hidden Data'!$E$122)))," ")</f>
        <v>#N/A</v>
      </c>
      <c r="U522" s="67" t="e">
        <f t="shared" si="425"/>
        <v>#N/A</v>
      </c>
      <c r="V522" s="175" t="e">
        <f t="shared" si="426"/>
        <v>#N/A</v>
      </c>
      <c r="W522" s="175" t="e">
        <f t="shared" si="427"/>
        <v>#N/A</v>
      </c>
      <c r="Z522" s="141" t="e">
        <f t="shared" si="428"/>
        <v>#N/A</v>
      </c>
      <c r="AA522" s="141" t="e">
        <f t="shared" si="429"/>
        <v>#N/A</v>
      </c>
      <c r="AB522" s="153" t="e">
        <f t="shared" si="430"/>
        <v>#N/A</v>
      </c>
      <c r="AC522" s="154" t="e">
        <f t="shared" si="431"/>
        <v>#N/A</v>
      </c>
      <c r="AD522" s="164" t="e">
        <f t="shared" si="432"/>
        <v>#N/A</v>
      </c>
      <c r="AE522" s="165" t="e">
        <f t="shared" si="433"/>
        <v>#N/A</v>
      </c>
      <c r="AF522" s="154" t="e">
        <f t="shared" si="434"/>
        <v>#N/A</v>
      </c>
      <c r="AG522" s="154" t="e">
        <f t="shared" si="435"/>
        <v>#N/A</v>
      </c>
      <c r="AH522" s="164" t="e">
        <f t="shared" si="436"/>
        <v>#N/A</v>
      </c>
      <c r="AI522" s="165" t="e">
        <f t="shared" si="437"/>
        <v>#N/A</v>
      </c>
      <c r="AJ522" s="154" t="e">
        <f t="shared" si="438"/>
        <v>#N/A</v>
      </c>
      <c r="AK522" s="154" t="e">
        <f t="shared" si="439"/>
        <v>#N/A</v>
      </c>
      <c r="AL522" s="164" t="e">
        <f t="shared" si="440"/>
        <v>#N/A</v>
      </c>
      <c r="AM522" s="165" t="e">
        <f t="shared" si="441"/>
        <v>#N/A</v>
      </c>
      <c r="AN522" s="154" t="e">
        <f t="shared" si="442"/>
        <v>#N/A</v>
      </c>
      <c r="AO522" s="155" t="e">
        <f t="shared" si="443"/>
        <v>#N/A</v>
      </c>
      <c r="AP522" s="153" t="e">
        <f t="shared" si="444"/>
        <v>#N/A</v>
      </c>
      <c r="AQ522" s="154" t="e">
        <f t="shared" si="445"/>
        <v>#N/A</v>
      </c>
      <c r="AR522" s="164" t="e">
        <f t="shared" si="446"/>
        <v>#N/A</v>
      </c>
      <c r="AS522" s="165" t="e">
        <f t="shared" si="447"/>
        <v>#N/A</v>
      </c>
      <c r="AT522" s="154" t="e">
        <f t="shared" si="448"/>
        <v>#N/A</v>
      </c>
      <c r="AU522" s="154" t="e">
        <f t="shared" si="449"/>
        <v>#N/A</v>
      </c>
      <c r="AV522" s="164" t="e">
        <f t="shared" si="450"/>
        <v>#N/A</v>
      </c>
      <c r="AW522" s="165" t="e">
        <f t="shared" si="451"/>
        <v>#N/A</v>
      </c>
      <c r="AX522" s="154" t="e">
        <f t="shared" si="452"/>
        <v>#N/A</v>
      </c>
      <c r="AY522" s="154" t="e">
        <f t="shared" si="453"/>
        <v>#N/A</v>
      </c>
      <c r="AZ522" s="164" t="e">
        <f t="shared" si="454"/>
        <v>#N/A</v>
      </c>
      <c r="BA522" s="165" t="e">
        <f t="shared" si="455"/>
        <v>#N/A</v>
      </c>
      <c r="BB522" s="154" t="e">
        <f t="shared" si="456"/>
        <v>#N/A</v>
      </c>
      <c r="BC522" s="155" t="e">
        <f t="shared" si="457"/>
        <v>#N/A</v>
      </c>
      <c r="BD522" s="153" t="e">
        <f t="shared" si="458"/>
        <v>#N/A</v>
      </c>
      <c r="BE522" s="154" t="e">
        <f t="shared" si="459"/>
        <v>#N/A</v>
      </c>
      <c r="BF522" s="164" t="e">
        <f t="shared" si="460"/>
        <v>#N/A</v>
      </c>
      <c r="BG522" s="165" t="e">
        <f t="shared" si="461"/>
        <v>#N/A</v>
      </c>
      <c r="BH522" s="154" t="e">
        <f t="shared" si="462"/>
        <v>#N/A</v>
      </c>
      <c r="BI522" s="154" t="e">
        <f t="shared" si="463"/>
        <v>#N/A</v>
      </c>
      <c r="BJ522" s="164" t="e">
        <f t="shared" si="464"/>
        <v>#N/A</v>
      </c>
      <c r="BK522" s="165" t="e">
        <f t="shared" si="465"/>
        <v>#N/A</v>
      </c>
      <c r="BL522" s="154" t="e">
        <f t="shared" si="466"/>
        <v>#N/A</v>
      </c>
      <c r="BM522" s="154" t="e">
        <f t="shared" si="467"/>
        <v>#N/A</v>
      </c>
      <c r="BN522" s="164" t="e">
        <f t="shared" si="468"/>
        <v>#N/A</v>
      </c>
      <c r="BO522" s="165" t="e">
        <f t="shared" si="469"/>
        <v>#N/A</v>
      </c>
      <c r="BP522" s="154" t="e">
        <f t="shared" si="470"/>
        <v>#N/A</v>
      </c>
      <c r="BQ522" s="155" t="e">
        <f t="shared" si="471"/>
        <v>#N/A</v>
      </c>
      <c r="BR522" s="153" t="e">
        <f t="shared" si="472"/>
        <v>#N/A</v>
      </c>
      <c r="BS522" s="154" t="e">
        <f t="shared" si="473"/>
        <v>#N/A</v>
      </c>
      <c r="BT522" s="164" t="e">
        <f t="shared" si="474"/>
        <v>#N/A</v>
      </c>
      <c r="BU522" s="165" t="e">
        <f t="shared" si="475"/>
        <v>#N/A</v>
      </c>
      <c r="BV522" s="154" t="e">
        <f t="shared" si="476"/>
        <v>#N/A</v>
      </c>
      <c r="BW522" s="154" t="e">
        <f t="shared" si="477"/>
        <v>#N/A</v>
      </c>
      <c r="BX522" s="164" t="e">
        <f t="shared" si="478"/>
        <v>#N/A</v>
      </c>
      <c r="BY522" s="165" t="e">
        <f t="shared" si="479"/>
        <v>#N/A</v>
      </c>
      <c r="BZ522" s="154" t="e">
        <f t="shared" si="480"/>
        <v>#N/A</v>
      </c>
      <c r="CA522" s="154" t="e">
        <f t="shared" si="481"/>
        <v>#N/A</v>
      </c>
      <c r="CB522" s="164" t="e">
        <f t="shared" si="482"/>
        <v>#N/A</v>
      </c>
      <c r="CC522" s="165" t="e">
        <f t="shared" si="483"/>
        <v>#N/A</v>
      </c>
      <c r="CD522" s="154" t="e">
        <f t="shared" si="484"/>
        <v>#N/A</v>
      </c>
      <c r="CE522" s="155" t="e">
        <f t="shared" si="485"/>
        <v>#N/A</v>
      </c>
    </row>
    <row r="523" spans="2:83" s="59" customFormat="1" hidden="1" x14ac:dyDescent="0.2">
      <c r="B523" s="59" t="e">
        <f t="shared" si="420"/>
        <v>#N/A</v>
      </c>
      <c r="C523" s="67" t="e">
        <f t="shared" si="487"/>
        <v>#N/A</v>
      </c>
      <c r="D523" s="67"/>
      <c r="E523" s="67" t="e">
        <f>IF(C523&lt;&gt;" ",$B$9, " ")</f>
        <v>#N/A</v>
      </c>
      <c r="F523" s="68" t="e">
        <f>IF(C523&lt;&gt;" ",((10.4394*(($C523^1.852)/(($B$59^1.852)*(VLOOKUP($B$17,'Hidden Data'!$A$4:$E$17,(IF($B$18="SCH 40",3,IF($B$18="SCH 80",4,5))))^4.8655))*$B$16))+IF($B$15&lt;2,0,(10.4394*((($C$19/100*$C523)^1.852)/(($B$59^1.852)*(VLOOKUP($B$20,'Hidden Data'!$A$4:$E$17,(IF($B$21="SCH 40",3,IF($B$21="SCH 80",4,5))))^4.8655))*$B$19)))+IF($B$15&lt;3,0,(10.4394*((($C$22/100*$C523)^1.852)/(($B$59^1.852)*(VLOOKUP($B$23,'Hidden Data'!$A$4:$E$17,(IF($B$24="SCH 40",3,IF($B$24="SCH 80",4,5))))^4.8655))*$B$22)))+K523+L523+M523+P523+Q523+R523+S523+T523)*(1+$B$42/100), " ")</f>
        <v>#N/A</v>
      </c>
      <c r="G523" s="68" t="e">
        <f t="shared" si="486"/>
        <v>#N/A</v>
      </c>
      <c r="H523" s="68"/>
      <c r="I523" s="68" t="e">
        <f t="shared" si="421"/>
        <v>#N/A</v>
      </c>
      <c r="J523" s="68" t="e">
        <f>IF(C523&lt;&gt;" ",IF($B$48="Spider Valve",($C523/448.83*(('Spider Valve Sizing'!$B$10^2*19.64*$B$60*SQRT($B$49))/'Spider Valve Sizing'!$B$25))^2/(2*$B$60^2*(PI()/4*('Spider Valve Sizing'!$B$10/12)^2)^2*32.2),0)," ")</f>
        <v>#N/A</v>
      </c>
      <c r="K523" s="68" t="e">
        <f>IF(C523&lt;&gt;" ",(IF($B$26="No",0,(10.4394*(((1/$B$27*$C523)^1.852)/(($B$59^1.852)*(VLOOKUP($B$29,'Hidden Data'!$A$4:$E$17,(IF($B$30="SCH 40",3,IF($B$30="SCH 80",4,5))))^4.8655))*($B$28/3)))))," ")</f>
        <v>#N/A</v>
      </c>
      <c r="L523" s="67" t="e">
        <f t="shared" si="422"/>
        <v>#N/A</v>
      </c>
      <c r="M523" s="67" t="e">
        <f t="shared" si="423"/>
        <v>#N/A</v>
      </c>
      <c r="N523" s="69">
        <f>IF($B$48="Low Pressure Pipe",(IF($C523&lt;&gt;" ",($B$50*$AC$564)," ")),IF($B$48="Spider Valve",(IF($C523&lt;&gt;" ",(($B$60*(PI()/4*'Spider Valve Sizing'!$B$10^2)/144*SQRT(2*32.2*$B$49))*448.83)/(('Spider Valve Sizing'!$B$10^2*19.64*$B$60*SQRT($B$49))/'Spider Valve Sizing'!$B$25)," ")),IF(AND(OR($B$48="Non-Pressurized",$B$48="force main")=TRUE,$C$49="yes"),$F$49,NA())))</f>
        <v>30</v>
      </c>
      <c r="O523" s="68" t="e">
        <f t="shared" si="424"/>
        <v>#N/A</v>
      </c>
      <c r="P523" s="68" t="e">
        <f>IF($C523&lt;&gt;" ",IF($A$34="",0,(10.4394*((($C523*$D$34/100)^1.852)/(($B$59^1.852)*(VLOOKUP($B$34,'Hidden Data'!$A$4:$E$17,(IF($B$18="SCH 40",3,IF($B$18="SCH 80",4,5))))^4.8655))*'Hidden Data'!$E$118)))," ")</f>
        <v>#N/A</v>
      </c>
      <c r="Q523" s="68" t="e">
        <f>IF($C523&lt;&gt;" ",IF($A$35="",0,(10.4394*((($C523*$D$35/100)^1.852)/(($B$59^1.852)*(VLOOKUP($B$35,'Hidden Data'!$A$4:$E$17,(IF($B$18="SCH 40",3,IF($B$18="SCH 80",4,5))))^4.8655))*'Hidden Data'!$E$119)))," ")</f>
        <v>#N/A</v>
      </c>
      <c r="R523" s="68" t="e">
        <f>IF($C523&lt;&gt;" ",IF($A$36="",0,(10.4394*((($C523*$D$36/100)^1.852)/(($B$59^1.852)*(VLOOKUP($B$36,'Hidden Data'!$A$4:$E$17,(IF($B$18="SCH 40",3,IF($B$18="SCH 80",4,5))))^4.8655))*'Hidden Data'!$E$120)))," ")</f>
        <v>#N/A</v>
      </c>
      <c r="S523" s="68" t="e">
        <f>IF($C523&lt;&gt;" ",IF($A$37="",0,(10.4394*((($C523*$D$37/100)^1.852)/(($B$59^1.852)*(VLOOKUP($B$37,'Hidden Data'!$A$4:$E$17,(IF($B$18="SCH 40",3,IF($B$18="SCH 80",4,5))))^4.8655))*'Hidden Data'!$E$121)))," ")</f>
        <v>#N/A</v>
      </c>
      <c r="T523" s="68" t="e">
        <f>IF($C523&lt;&gt;" ",IF($A$38="",0,(10.4394*((($C523*$D$38/100)^1.852)/(($B$59^1.852)*(VLOOKUP($B$38,'Hidden Data'!$A$4:$E$17,(IF($B$18="SCH 40",3,IF($B$18="SCH 80",4,5))))^4.8655))*'Hidden Data'!$E$122)))," ")</f>
        <v>#N/A</v>
      </c>
      <c r="U523" s="67" t="e">
        <f t="shared" si="425"/>
        <v>#N/A</v>
      </c>
      <c r="V523" s="175" t="e">
        <f t="shared" si="426"/>
        <v>#N/A</v>
      </c>
      <c r="W523" s="175" t="e">
        <f t="shared" si="427"/>
        <v>#N/A</v>
      </c>
      <c r="Z523" s="141" t="e">
        <f t="shared" si="428"/>
        <v>#N/A</v>
      </c>
      <c r="AA523" s="141" t="e">
        <f t="shared" si="429"/>
        <v>#N/A</v>
      </c>
      <c r="AB523" s="153" t="e">
        <f t="shared" si="430"/>
        <v>#N/A</v>
      </c>
      <c r="AC523" s="154" t="e">
        <f t="shared" si="431"/>
        <v>#N/A</v>
      </c>
      <c r="AD523" s="164" t="e">
        <f t="shared" si="432"/>
        <v>#N/A</v>
      </c>
      <c r="AE523" s="165" t="e">
        <f t="shared" si="433"/>
        <v>#N/A</v>
      </c>
      <c r="AF523" s="154" t="e">
        <f t="shared" si="434"/>
        <v>#N/A</v>
      </c>
      <c r="AG523" s="154" t="e">
        <f t="shared" si="435"/>
        <v>#N/A</v>
      </c>
      <c r="AH523" s="164" t="e">
        <f t="shared" si="436"/>
        <v>#N/A</v>
      </c>
      <c r="AI523" s="165" t="e">
        <f t="shared" si="437"/>
        <v>#N/A</v>
      </c>
      <c r="AJ523" s="154" t="e">
        <f t="shared" si="438"/>
        <v>#N/A</v>
      </c>
      <c r="AK523" s="154" t="e">
        <f t="shared" si="439"/>
        <v>#N/A</v>
      </c>
      <c r="AL523" s="164" t="e">
        <f t="shared" si="440"/>
        <v>#N/A</v>
      </c>
      <c r="AM523" s="165" t="e">
        <f t="shared" si="441"/>
        <v>#N/A</v>
      </c>
      <c r="AN523" s="154" t="e">
        <f t="shared" si="442"/>
        <v>#N/A</v>
      </c>
      <c r="AO523" s="155" t="e">
        <f t="shared" si="443"/>
        <v>#N/A</v>
      </c>
      <c r="AP523" s="153" t="e">
        <f t="shared" si="444"/>
        <v>#N/A</v>
      </c>
      <c r="AQ523" s="154" t="e">
        <f t="shared" si="445"/>
        <v>#N/A</v>
      </c>
      <c r="AR523" s="164" t="e">
        <f t="shared" si="446"/>
        <v>#N/A</v>
      </c>
      <c r="AS523" s="165" t="e">
        <f t="shared" si="447"/>
        <v>#N/A</v>
      </c>
      <c r="AT523" s="154" t="e">
        <f t="shared" si="448"/>
        <v>#N/A</v>
      </c>
      <c r="AU523" s="154" t="e">
        <f t="shared" si="449"/>
        <v>#N/A</v>
      </c>
      <c r="AV523" s="164" t="e">
        <f t="shared" si="450"/>
        <v>#N/A</v>
      </c>
      <c r="AW523" s="165" t="e">
        <f t="shared" si="451"/>
        <v>#N/A</v>
      </c>
      <c r="AX523" s="154" t="e">
        <f t="shared" si="452"/>
        <v>#N/A</v>
      </c>
      <c r="AY523" s="154" t="e">
        <f t="shared" si="453"/>
        <v>#N/A</v>
      </c>
      <c r="AZ523" s="164" t="e">
        <f t="shared" si="454"/>
        <v>#N/A</v>
      </c>
      <c r="BA523" s="165" t="e">
        <f t="shared" si="455"/>
        <v>#N/A</v>
      </c>
      <c r="BB523" s="154" t="e">
        <f t="shared" si="456"/>
        <v>#N/A</v>
      </c>
      <c r="BC523" s="155" t="e">
        <f t="shared" si="457"/>
        <v>#N/A</v>
      </c>
      <c r="BD523" s="153" t="e">
        <f t="shared" si="458"/>
        <v>#N/A</v>
      </c>
      <c r="BE523" s="154" t="e">
        <f t="shared" si="459"/>
        <v>#N/A</v>
      </c>
      <c r="BF523" s="164" t="e">
        <f t="shared" si="460"/>
        <v>#N/A</v>
      </c>
      <c r="BG523" s="165" t="e">
        <f t="shared" si="461"/>
        <v>#N/A</v>
      </c>
      <c r="BH523" s="154" t="e">
        <f t="shared" si="462"/>
        <v>#N/A</v>
      </c>
      <c r="BI523" s="154" t="e">
        <f t="shared" si="463"/>
        <v>#N/A</v>
      </c>
      <c r="BJ523" s="164" t="e">
        <f t="shared" si="464"/>
        <v>#N/A</v>
      </c>
      <c r="BK523" s="165" t="e">
        <f t="shared" si="465"/>
        <v>#N/A</v>
      </c>
      <c r="BL523" s="154" t="e">
        <f t="shared" si="466"/>
        <v>#N/A</v>
      </c>
      <c r="BM523" s="154" t="e">
        <f t="shared" si="467"/>
        <v>#N/A</v>
      </c>
      <c r="BN523" s="164" t="e">
        <f t="shared" si="468"/>
        <v>#N/A</v>
      </c>
      <c r="BO523" s="165" t="e">
        <f t="shared" si="469"/>
        <v>#N/A</v>
      </c>
      <c r="BP523" s="154" t="e">
        <f t="shared" si="470"/>
        <v>#N/A</v>
      </c>
      <c r="BQ523" s="155" t="e">
        <f t="shared" si="471"/>
        <v>#N/A</v>
      </c>
      <c r="BR523" s="153" t="e">
        <f t="shared" si="472"/>
        <v>#N/A</v>
      </c>
      <c r="BS523" s="154" t="e">
        <f t="shared" si="473"/>
        <v>#N/A</v>
      </c>
      <c r="BT523" s="164" t="e">
        <f t="shared" si="474"/>
        <v>#N/A</v>
      </c>
      <c r="BU523" s="165" t="e">
        <f t="shared" si="475"/>
        <v>#N/A</v>
      </c>
      <c r="BV523" s="154" t="e">
        <f t="shared" si="476"/>
        <v>#N/A</v>
      </c>
      <c r="BW523" s="154" t="e">
        <f t="shared" si="477"/>
        <v>#N/A</v>
      </c>
      <c r="BX523" s="164" t="e">
        <f t="shared" si="478"/>
        <v>#N/A</v>
      </c>
      <c r="BY523" s="165" t="e">
        <f t="shared" si="479"/>
        <v>#N/A</v>
      </c>
      <c r="BZ523" s="154" t="e">
        <f t="shared" si="480"/>
        <v>#N/A</v>
      </c>
      <c r="CA523" s="154" t="e">
        <f t="shared" si="481"/>
        <v>#N/A</v>
      </c>
      <c r="CB523" s="164" t="e">
        <f t="shared" si="482"/>
        <v>#N/A</v>
      </c>
      <c r="CC523" s="165" t="e">
        <f t="shared" si="483"/>
        <v>#N/A</v>
      </c>
      <c r="CD523" s="154" t="e">
        <f t="shared" si="484"/>
        <v>#N/A</v>
      </c>
      <c r="CE523" s="155" t="e">
        <f t="shared" si="485"/>
        <v>#N/A</v>
      </c>
    </row>
    <row r="524" spans="2:83" s="59" customFormat="1" hidden="1" x14ac:dyDescent="0.2">
      <c r="B524" s="59" t="e">
        <f t="shared" ref="B524:B561" si="488">IF(C523&gt;=$P$51,NA(), C523+5)</f>
        <v>#N/A</v>
      </c>
      <c r="C524" s="67" t="e">
        <f t="shared" si="487"/>
        <v>#N/A</v>
      </c>
      <c r="D524" s="67"/>
      <c r="E524" s="67" t="e">
        <f>IF(C524&lt;&gt;" ",$B$9, " ")</f>
        <v>#N/A</v>
      </c>
      <c r="F524" s="68" t="e">
        <f>IF(C524&lt;&gt;" ",((10.4394*(($C524^1.852)/(($B$59^1.852)*(VLOOKUP($B$17,'Hidden Data'!$A$4:$E$17,(IF($B$18="SCH 40",3,IF($B$18="SCH 80",4,5))))^4.8655))*$B$16))+IF($B$15&lt;2,0,(10.4394*((($C$19/100*$C524)^1.852)/(($B$59^1.852)*(VLOOKUP($B$20,'Hidden Data'!$A$4:$E$17,(IF($B$21="SCH 40",3,IF($B$21="SCH 80",4,5))))^4.8655))*$B$19)))+IF($B$15&lt;3,0,(10.4394*((($C$22/100*$C524)^1.852)/(($B$59^1.852)*(VLOOKUP($B$23,'Hidden Data'!$A$4:$E$17,(IF($B$24="SCH 40",3,IF($B$24="SCH 80",4,5))))^4.8655))*$B$22)))+K524+L524+M524+P524+Q524+R524+S524+T524)*(1+$B$42/100), " ")</f>
        <v>#N/A</v>
      </c>
      <c r="G524" s="68" t="e">
        <f t="shared" si="486"/>
        <v>#N/A</v>
      </c>
      <c r="H524" s="68"/>
      <c r="I524" s="68" t="e">
        <f t="shared" si="421"/>
        <v>#N/A</v>
      </c>
      <c r="J524" s="68" t="e">
        <f>IF(C524&lt;&gt;" ",IF($B$48="Spider Valve",($C524/448.83*(('Spider Valve Sizing'!$B$10^2*19.64*$B$60*SQRT($B$49))/'Spider Valve Sizing'!$B$25))^2/(2*$B$60^2*(PI()/4*('Spider Valve Sizing'!$B$10/12)^2)^2*32.2),0)," ")</f>
        <v>#N/A</v>
      </c>
      <c r="K524" s="68" t="e">
        <f>IF(C524&lt;&gt;" ",(IF($B$26="No",0,(10.4394*(((1/$B$27*$C524)^1.852)/(($B$59^1.852)*(VLOOKUP($B$29,'Hidden Data'!$A$4:$E$17,(IF($B$30="SCH 40",3,IF($B$30="SCH 80",4,5))))^4.8655))*($B$28/3)))))," ")</f>
        <v>#N/A</v>
      </c>
      <c r="L524" s="67" t="e">
        <f t="shared" si="422"/>
        <v>#N/A</v>
      </c>
      <c r="M524" s="67" t="e">
        <f t="shared" si="423"/>
        <v>#N/A</v>
      </c>
      <c r="N524" s="69">
        <f>IF($B$48="Low Pressure Pipe",(IF($C524&lt;&gt;" ",($B$50*$AC$564)," ")),IF($B$48="Spider Valve",(IF($C524&lt;&gt;" ",(($B$60*(PI()/4*'Spider Valve Sizing'!$B$10^2)/144*SQRT(2*32.2*$B$49))*448.83)/(('Spider Valve Sizing'!$B$10^2*19.64*$B$60*SQRT($B$49))/'Spider Valve Sizing'!$B$25)," ")),IF(AND(OR($B$48="Non-Pressurized",$B$48="force main")=TRUE,$C$49="yes"),$F$49,NA())))</f>
        <v>30</v>
      </c>
      <c r="O524" s="68" t="e">
        <f t="shared" si="424"/>
        <v>#N/A</v>
      </c>
      <c r="P524" s="68" t="e">
        <f>IF($C524&lt;&gt;" ",IF($A$34="",0,(10.4394*((($C524*$D$34/100)^1.852)/(($B$59^1.852)*(VLOOKUP($B$34,'Hidden Data'!$A$4:$E$17,(IF($B$18="SCH 40",3,IF($B$18="SCH 80",4,5))))^4.8655))*'Hidden Data'!$E$118)))," ")</f>
        <v>#N/A</v>
      </c>
      <c r="Q524" s="68" t="e">
        <f>IF($C524&lt;&gt;" ",IF($A$35="",0,(10.4394*((($C524*$D$35/100)^1.852)/(($B$59^1.852)*(VLOOKUP($B$35,'Hidden Data'!$A$4:$E$17,(IF($B$18="SCH 40",3,IF($B$18="SCH 80",4,5))))^4.8655))*'Hidden Data'!$E$119)))," ")</f>
        <v>#N/A</v>
      </c>
      <c r="R524" s="68" t="e">
        <f>IF($C524&lt;&gt;" ",IF($A$36="",0,(10.4394*((($C524*$D$36/100)^1.852)/(($B$59^1.852)*(VLOOKUP($B$36,'Hidden Data'!$A$4:$E$17,(IF($B$18="SCH 40",3,IF($B$18="SCH 80",4,5))))^4.8655))*'Hidden Data'!$E$120)))," ")</f>
        <v>#N/A</v>
      </c>
      <c r="S524" s="68" t="e">
        <f>IF($C524&lt;&gt;" ",IF($A$37="",0,(10.4394*((($C524*$D$37/100)^1.852)/(($B$59^1.852)*(VLOOKUP($B$37,'Hidden Data'!$A$4:$E$17,(IF($B$18="SCH 40",3,IF($B$18="SCH 80",4,5))))^4.8655))*'Hidden Data'!$E$121)))," ")</f>
        <v>#N/A</v>
      </c>
      <c r="T524" s="68" t="e">
        <f>IF($C524&lt;&gt;" ",IF($A$38="",0,(10.4394*((($C524*$D$38/100)^1.852)/(($B$59^1.852)*(VLOOKUP($B$38,'Hidden Data'!$A$4:$E$17,(IF($B$18="SCH 40",3,IF($B$18="SCH 80",4,5))))^4.8655))*'Hidden Data'!$E$122)))," ")</f>
        <v>#N/A</v>
      </c>
      <c r="U524" s="67" t="e">
        <f t="shared" si="425"/>
        <v>#N/A</v>
      </c>
      <c r="V524" s="175" t="e">
        <f t="shared" si="426"/>
        <v>#N/A</v>
      </c>
      <c r="W524" s="175" t="e">
        <f t="shared" si="427"/>
        <v>#N/A</v>
      </c>
      <c r="Z524" s="141" t="e">
        <f t="shared" si="428"/>
        <v>#N/A</v>
      </c>
      <c r="AA524" s="141" t="e">
        <f t="shared" si="429"/>
        <v>#N/A</v>
      </c>
      <c r="AB524" s="153" t="e">
        <f t="shared" si="430"/>
        <v>#N/A</v>
      </c>
      <c r="AC524" s="154" t="e">
        <f t="shared" si="431"/>
        <v>#N/A</v>
      </c>
      <c r="AD524" s="164" t="e">
        <f t="shared" si="432"/>
        <v>#N/A</v>
      </c>
      <c r="AE524" s="165" t="e">
        <f t="shared" si="433"/>
        <v>#N/A</v>
      </c>
      <c r="AF524" s="154" t="e">
        <f t="shared" si="434"/>
        <v>#N/A</v>
      </c>
      <c r="AG524" s="154" t="e">
        <f t="shared" si="435"/>
        <v>#N/A</v>
      </c>
      <c r="AH524" s="164" t="e">
        <f t="shared" si="436"/>
        <v>#N/A</v>
      </c>
      <c r="AI524" s="165" t="e">
        <f t="shared" si="437"/>
        <v>#N/A</v>
      </c>
      <c r="AJ524" s="154" t="e">
        <f t="shared" si="438"/>
        <v>#N/A</v>
      </c>
      <c r="AK524" s="154" t="e">
        <f t="shared" si="439"/>
        <v>#N/A</v>
      </c>
      <c r="AL524" s="164" t="e">
        <f t="shared" si="440"/>
        <v>#N/A</v>
      </c>
      <c r="AM524" s="165" t="e">
        <f t="shared" si="441"/>
        <v>#N/A</v>
      </c>
      <c r="AN524" s="154" t="e">
        <f t="shared" si="442"/>
        <v>#N/A</v>
      </c>
      <c r="AO524" s="155" t="e">
        <f t="shared" si="443"/>
        <v>#N/A</v>
      </c>
      <c r="AP524" s="153" t="e">
        <f t="shared" si="444"/>
        <v>#N/A</v>
      </c>
      <c r="AQ524" s="154" t="e">
        <f t="shared" si="445"/>
        <v>#N/A</v>
      </c>
      <c r="AR524" s="164" t="e">
        <f t="shared" si="446"/>
        <v>#N/A</v>
      </c>
      <c r="AS524" s="165" t="e">
        <f t="shared" si="447"/>
        <v>#N/A</v>
      </c>
      <c r="AT524" s="154" t="e">
        <f t="shared" si="448"/>
        <v>#N/A</v>
      </c>
      <c r="AU524" s="154" t="e">
        <f t="shared" si="449"/>
        <v>#N/A</v>
      </c>
      <c r="AV524" s="164" t="e">
        <f t="shared" si="450"/>
        <v>#N/A</v>
      </c>
      <c r="AW524" s="165" t="e">
        <f t="shared" si="451"/>
        <v>#N/A</v>
      </c>
      <c r="AX524" s="154" t="e">
        <f t="shared" si="452"/>
        <v>#N/A</v>
      </c>
      <c r="AY524" s="154" t="e">
        <f t="shared" si="453"/>
        <v>#N/A</v>
      </c>
      <c r="AZ524" s="164" t="e">
        <f t="shared" si="454"/>
        <v>#N/A</v>
      </c>
      <c r="BA524" s="165" t="e">
        <f t="shared" si="455"/>
        <v>#N/A</v>
      </c>
      <c r="BB524" s="154" t="e">
        <f t="shared" si="456"/>
        <v>#N/A</v>
      </c>
      <c r="BC524" s="155" t="e">
        <f t="shared" si="457"/>
        <v>#N/A</v>
      </c>
      <c r="BD524" s="153" t="e">
        <f t="shared" si="458"/>
        <v>#N/A</v>
      </c>
      <c r="BE524" s="154" t="e">
        <f t="shared" si="459"/>
        <v>#N/A</v>
      </c>
      <c r="BF524" s="164" t="e">
        <f t="shared" si="460"/>
        <v>#N/A</v>
      </c>
      <c r="BG524" s="165" t="e">
        <f t="shared" si="461"/>
        <v>#N/A</v>
      </c>
      <c r="BH524" s="154" t="e">
        <f t="shared" si="462"/>
        <v>#N/A</v>
      </c>
      <c r="BI524" s="154" t="e">
        <f t="shared" si="463"/>
        <v>#N/A</v>
      </c>
      <c r="BJ524" s="164" t="e">
        <f t="shared" si="464"/>
        <v>#N/A</v>
      </c>
      <c r="BK524" s="165" t="e">
        <f t="shared" si="465"/>
        <v>#N/A</v>
      </c>
      <c r="BL524" s="154" t="e">
        <f t="shared" si="466"/>
        <v>#N/A</v>
      </c>
      <c r="BM524" s="154" t="e">
        <f t="shared" si="467"/>
        <v>#N/A</v>
      </c>
      <c r="BN524" s="164" t="e">
        <f t="shared" si="468"/>
        <v>#N/A</v>
      </c>
      <c r="BO524" s="165" t="e">
        <f t="shared" si="469"/>
        <v>#N/A</v>
      </c>
      <c r="BP524" s="154" t="e">
        <f t="shared" si="470"/>
        <v>#N/A</v>
      </c>
      <c r="BQ524" s="155" t="e">
        <f t="shared" si="471"/>
        <v>#N/A</v>
      </c>
      <c r="BR524" s="153" t="e">
        <f t="shared" si="472"/>
        <v>#N/A</v>
      </c>
      <c r="BS524" s="154" t="e">
        <f t="shared" si="473"/>
        <v>#N/A</v>
      </c>
      <c r="BT524" s="164" t="e">
        <f t="shared" si="474"/>
        <v>#N/A</v>
      </c>
      <c r="BU524" s="165" t="e">
        <f t="shared" si="475"/>
        <v>#N/A</v>
      </c>
      <c r="BV524" s="154" t="e">
        <f t="shared" si="476"/>
        <v>#N/A</v>
      </c>
      <c r="BW524" s="154" t="e">
        <f t="shared" si="477"/>
        <v>#N/A</v>
      </c>
      <c r="BX524" s="164" t="e">
        <f t="shared" si="478"/>
        <v>#N/A</v>
      </c>
      <c r="BY524" s="165" t="e">
        <f t="shared" si="479"/>
        <v>#N/A</v>
      </c>
      <c r="BZ524" s="154" t="e">
        <f t="shared" si="480"/>
        <v>#N/A</v>
      </c>
      <c r="CA524" s="154" t="e">
        <f t="shared" si="481"/>
        <v>#N/A</v>
      </c>
      <c r="CB524" s="164" t="e">
        <f t="shared" si="482"/>
        <v>#N/A</v>
      </c>
      <c r="CC524" s="165" t="e">
        <f t="shared" si="483"/>
        <v>#N/A</v>
      </c>
      <c r="CD524" s="154" t="e">
        <f t="shared" si="484"/>
        <v>#N/A</v>
      </c>
      <c r="CE524" s="155" t="e">
        <f t="shared" si="485"/>
        <v>#N/A</v>
      </c>
    </row>
    <row r="525" spans="2:83" s="59" customFormat="1" hidden="1" x14ac:dyDescent="0.2">
      <c r="B525" s="59" t="e">
        <f t="shared" si="488"/>
        <v>#N/A</v>
      </c>
      <c r="C525" s="67" t="e">
        <f t="shared" si="487"/>
        <v>#N/A</v>
      </c>
      <c r="D525" s="67"/>
      <c r="E525" s="67" t="e">
        <f>IF(C525&lt;&gt;" ",$B$9, " ")</f>
        <v>#N/A</v>
      </c>
      <c r="F525" s="68" t="e">
        <f>IF(C525&lt;&gt;" ",((10.4394*(($C525^1.852)/(($B$59^1.852)*(VLOOKUP($B$17,'Hidden Data'!$A$4:$E$17,(IF($B$18="SCH 40",3,IF($B$18="SCH 80",4,5))))^4.8655))*$B$16))+IF($B$15&lt;2,0,(10.4394*((($C$19/100*$C525)^1.852)/(($B$59^1.852)*(VLOOKUP($B$20,'Hidden Data'!$A$4:$E$17,(IF($B$21="SCH 40",3,IF($B$21="SCH 80",4,5))))^4.8655))*$B$19)))+IF($B$15&lt;3,0,(10.4394*((($C$22/100*$C525)^1.852)/(($B$59^1.852)*(VLOOKUP($B$23,'Hidden Data'!$A$4:$E$17,(IF($B$24="SCH 40",3,IF($B$24="SCH 80",4,5))))^4.8655))*$B$22)))+K525+L525+M525+P525+Q525+R525+S525+T525)*(1+$B$42/100), " ")</f>
        <v>#N/A</v>
      </c>
      <c r="G525" s="68" t="e">
        <f t="shared" si="486"/>
        <v>#N/A</v>
      </c>
      <c r="H525" s="68"/>
      <c r="I525" s="68" t="e">
        <f t="shared" si="421"/>
        <v>#N/A</v>
      </c>
      <c r="J525" s="68" t="e">
        <f>IF(C525&lt;&gt;" ",IF($B$48="Spider Valve",($C525/448.83*(('Spider Valve Sizing'!$B$10^2*19.64*$B$60*SQRT($B$49))/'Spider Valve Sizing'!$B$25))^2/(2*$B$60^2*(PI()/4*('Spider Valve Sizing'!$B$10/12)^2)^2*32.2),0)," ")</f>
        <v>#N/A</v>
      </c>
      <c r="K525" s="68" t="e">
        <f>IF(C525&lt;&gt;" ",(IF($B$26="No",0,(10.4394*(((1/$B$27*$C525)^1.852)/(($B$59^1.852)*(VLOOKUP($B$29,'Hidden Data'!$A$4:$E$17,(IF($B$30="SCH 40",3,IF($B$30="SCH 80",4,5))))^4.8655))*($B$28/3)))))," ")</f>
        <v>#N/A</v>
      </c>
      <c r="L525" s="67" t="e">
        <f t="shared" si="422"/>
        <v>#N/A</v>
      </c>
      <c r="M525" s="67" t="e">
        <f t="shared" si="423"/>
        <v>#N/A</v>
      </c>
      <c r="N525" s="69">
        <f>IF($B$48="Low Pressure Pipe",(IF($C525&lt;&gt;" ",($B$50*$AC$564)," ")),IF($B$48="Spider Valve",(IF($C525&lt;&gt;" ",(($B$60*(PI()/4*'Spider Valve Sizing'!$B$10^2)/144*SQRT(2*32.2*$B$49))*448.83)/(('Spider Valve Sizing'!$B$10^2*19.64*$B$60*SQRT($B$49))/'Spider Valve Sizing'!$B$25)," ")),IF(AND(OR($B$48="Non-Pressurized",$B$48="force main")=TRUE,$C$49="yes"),$F$49,NA())))</f>
        <v>30</v>
      </c>
      <c r="O525" s="68" t="e">
        <f t="shared" si="424"/>
        <v>#N/A</v>
      </c>
      <c r="P525" s="68" t="e">
        <f>IF($C525&lt;&gt;" ",IF($A$34="",0,(10.4394*((($C525*$D$34/100)^1.852)/(($B$59^1.852)*(VLOOKUP($B$34,'Hidden Data'!$A$4:$E$17,(IF($B$18="SCH 40",3,IF($B$18="SCH 80",4,5))))^4.8655))*'Hidden Data'!$E$118)))," ")</f>
        <v>#N/A</v>
      </c>
      <c r="Q525" s="68" t="e">
        <f>IF($C525&lt;&gt;" ",IF($A$35="",0,(10.4394*((($C525*$D$35/100)^1.852)/(($B$59^1.852)*(VLOOKUP($B$35,'Hidden Data'!$A$4:$E$17,(IF($B$18="SCH 40",3,IF($B$18="SCH 80",4,5))))^4.8655))*'Hidden Data'!$E$119)))," ")</f>
        <v>#N/A</v>
      </c>
      <c r="R525" s="68" t="e">
        <f>IF($C525&lt;&gt;" ",IF($A$36="",0,(10.4394*((($C525*$D$36/100)^1.852)/(($B$59^1.852)*(VLOOKUP($B$36,'Hidden Data'!$A$4:$E$17,(IF($B$18="SCH 40",3,IF($B$18="SCH 80",4,5))))^4.8655))*'Hidden Data'!$E$120)))," ")</f>
        <v>#N/A</v>
      </c>
      <c r="S525" s="68" t="e">
        <f>IF($C525&lt;&gt;" ",IF($A$37="",0,(10.4394*((($C525*$D$37/100)^1.852)/(($B$59^1.852)*(VLOOKUP($B$37,'Hidden Data'!$A$4:$E$17,(IF($B$18="SCH 40",3,IF($B$18="SCH 80",4,5))))^4.8655))*'Hidden Data'!$E$121)))," ")</f>
        <v>#N/A</v>
      </c>
      <c r="T525" s="68" t="e">
        <f>IF($C525&lt;&gt;" ",IF($A$38="",0,(10.4394*((($C525*$D$38/100)^1.852)/(($B$59^1.852)*(VLOOKUP($B$38,'Hidden Data'!$A$4:$E$17,(IF($B$18="SCH 40",3,IF($B$18="SCH 80",4,5))))^4.8655))*'Hidden Data'!$E$122)))," ")</f>
        <v>#N/A</v>
      </c>
      <c r="U525" s="67" t="e">
        <f t="shared" si="425"/>
        <v>#N/A</v>
      </c>
      <c r="V525" s="175" t="e">
        <f t="shared" si="426"/>
        <v>#N/A</v>
      </c>
      <c r="W525" s="175" t="e">
        <f t="shared" si="427"/>
        <v>#N/A</v>
      </c>
      <c r="Z525" s="141" t="e">
        <f t="shared" si="428"/>
        <v>#N/A</v>
      </c>
      <c r="AA525" s="141" t="e">
        <f t="shared" si="429"/>
        <v>#N/A</v>
      </c>
      <c r="AB525" s="153" t="e">
        <f t="shared" si="430"/>
        <v>#N/A</v>
      </c>
      <c r="AC525" s="154" t="e">
        <f t="shared" si="431"/>
        <v>#N/A</v>
      </c>
      <c r="AD525" s="164" t="e">
        <f t="shared" si="432"/>
        <v>#N/A</v>
      </c>
      <c r="AE525" s="165" t="e">
        <f t="shared" si="433"/>
        <v>#N/A</v>
      </c>
      <c r="AF525" s="154" t="e">
        <f t="shared" si="434"/>
        <v>#N/A</v>
      </c>
      <c r="AG525" s="154" t="e">
        <f t="shared" si="435"/>
        <v>#N/A</v>
      </c>
      <c r="AH525" s="164" t="e">
        <f t="shared" si="436"/>
        <v>#N/A</v>
      </c>
      <c r="AI525" s="165" t="e">
        <f t="shared" si="437"/>
        <v>#N/A</v>
      </c>
      <c r="AJ525" s="154" t="e">
        <f t="shared" si="438"/>
        <v>#N/A</v>
      </c>
      <c r="AK525" s="154" t="e">
        <f t="shared" si="439"/>
        <v>#N/A</v>
      </c>
      <c r="AL525" s="164" t="e">
        <f t="shared" si="440"/>
        <v>#N/A</v>
      </c>
      <c r="AM525" s="165" t="e">
        <f t="shared" si="441"/>
        <v>#N/A</v>
      </c>
      <c r="AN525" s="154" t="e">
        <f t="shared" si="442"/>
        <v>#N/A</v>
      </c>
      <c r="AO525" s="155" t="e">
        <f t="shared" si="443"/>
        <v>#N/A</v>
      </c>
      <c r="AP525" s="153" t="e">
        <f t="shared" si="444"/>
        <v>#N/A</v>
      </c>
      <c r="AQ525" s="154" t="e">
        <f t="shared" si="445"/>
        <v>#N/A</v>
      </c>
      <c r="AR525" s="164" t="e">
        <f t="shared" si="446"/>
        <v>#N/A</v>
      </c>
      <c r="AS525" s="165" t="e">
        <f t="shared" si="447"/>
        <v>#N/A</v>
      </c>
      <c r="AT525" s="154" t="e">
        <f t="shared" si="448"/>
        <v>#N/A</v>
      </c>
      <c r="AU525" s="154" t="e">
        <f t="shared" si="449"/>
        <v>#N/A</v>
      </c>
      <c r="AV525" s="164" t="e">
        <f t="shared" si="450"/>
        <v>#N/A</v>
      </c>
      <c r="AW525" s="165" t="e">
        <f t="shared" si="451"/>
        <v>#N/A</v>
      </c>
      <c r="AX525" s="154" t="e">
        <f t="shared" si="452"/>
        <v>#N/A</v>
      </c>
      <c r="AY525" s="154" t="e">
        <f t="shared" si="453"/>
        <v>#N/A</v>
      </c>
      <c r="AZ525" s="164" t="e">
        <f t="shared" si="454"/>
        <v>#N/A</v>
      </c>
      <c r="BA525" s="165" t="e">
        <f t="shared" si="455"/>
        <v>#N/A</v>
      </c>
      <c r="BB525" s="154" t="e">
        <f t="shared" si="456"/>
        <v>#N/A</v>
      </c>
      <c r="BC525" s="155" t="e">
        <f t="shared" si="457"/>
        <v>#N/A</v>
      </c>
      <c r="BD525" s="153" t="e">
        <f t="shared" si="458"/>
        <v>#N/A</v>
      </c>
      <c r="BE525" s="154" t="e">
        <f t="shared" si="459"/>
        <v>#N/A</v>
      </c>
      <c r="BF525" s="164" t="e">
        <f t="shared" si="460"/>
        <v>#N/A</v>
      </c>
      <c r="BG525" s="165" t="e">
        <f t="shared" si="461"/>
        <v>#N/A</v>
      </c>
      <c r="BH525" s="154" t="e">
        <f t="shared" si="462"/>
        <v>#N/A</v>
      </c>
      <c r="BI525" s="154" t="e">
        <f t="shared" si="463"/>
        <v>#N/A</v>
      </c>
      <c r="BJ525" s="164" t="e">
        <f t="shared" si="464"/>
        <v>#N/A</v>
      </c>
      <c r="BK525" s="165" t="e">
        <f t="shared" si="465"/>
        <v>#N/A</v>
      </c>
      <c r="BL525" s="154" t="e">
        <f t="shared" si="466"/>
        <v>#N/A</v>
      </c>
      <c r="BM525" s="154" t="e">
        <f t="shared" si="467"/>
        <v>#N/A</v>
      </c>
      <c r="BN525" s="164" t="e">
        <f t="shared" si="468"/>
        <v>#N/A</v>
      </c>
      <c r="BO525" s="165" t="e">
        <f t="shared" si="469"/>
        <v>#N/A</v>
      </c>
      <c r="BP525" s="154" t="e">
        <f t="shared" si="470"/>
        <v>#N/A</v>
      </c>
      <c r="BQ525" s="155" t="e">
        <f t="shared" si="471"/>
        <v>#N/A</v>
      </c>
      <c r="BR525" s="153" t="e">
        <f t="shared" si="472"/>
        <v>#N/A</v>
      </c>
      <c r="BS525" s="154" t="e">
        <f t="shared" si="473"/>
        <v>#N/A</v>
      </c>
      <c r="BT525" s="164" t="e">
        <f t="shared" si="474"/>
        <v>#N/A</v>
      </c>
      <c r="BU525" s="165" t="e">
        <f t="shared" si="475"/>
        <v>#N/A</v>
      </c>
      <c r="BV525" s="154" t="e">
        <f t="shared" si="476"/>
        <v>#N/A</v>
      </c>
      <c r="BW525" s="154" t="e">
        <f t="shared" si="477"/>
        <v>#N/A</v>
      </c>
      <c r="BX525" s="164" t="e">
        <f t="shared" si="478"/>
        <v>#N/A</v>
      </c>
      <c r="BY525" s="165" t="e">
        <f t="shared" si="479"/>
        <v>#N/A</v>
      </c>
      <c r="BZ525" s="154" t="e">
        <f t="shared" si="480"/>
        <v>#N/A</v>
      </c>
      <c r="CA525" s="154" t="e">
        <f t="shared" si="481"/>
        <v>#N/A</v>
      </c>
      <c r="CB525" s="164" t="e">
        <f t="shared" si="482"/>
        <v>#N/A</v>
      </c>
      <c r="CC525" s="165" t="e">
        <f t="shared" si="483"/>
        <v>#N/A</v>
      </c>
      <c r="CD525" s="154" t="e">
        <f t="shared" si="484"/>
        <v>#N/A</v>
      </c>
      <c r="CE525" s="155" t="e">
        <f t="shared" si="485"/>
        <v>#N/A</v>
      </c>
    </row>
    <row r="526" spans="2:83" s="59" customFormat="1" hidden="1" x14ac:dyDescent="0.2">
      <c r="B526" s="59" t="e">
        <f t="shared" si="488"/>
        <v>#N/A</v>
      </c>
      <c r="C526" s="67" t="e">
        <f t="shared" si="487"/>
        <v>#N/A</v>
      </c>
      <c r="D526" s="67"/>
      <c r="E526" s="67" t="e">
        <f>IF(C526&lt;&gt;" ",$B$9, " ")</f>
        <v>#N/A</v>
      </c>
      <c r="F526" s="68" t="e">
        <f>IF(C526&lt;&gt;" ",((10.4394*(($C526^1.852)/(($B$59^1.852)*(VLOOKUP($B$17,'Hidden Data'!$A$4:$E$17,(IF($B$18="SCH 40",3,IF($B$18="SCH 80",4,5))))^4.8655))*$B$16))+IF($B$15&lt;2,0,(10.4394*((($C$19/100*$C526)^1.852)/(($B$59^1.852)*(VLOOKUP($B$20,'Hidden Data'!$A$4:$E$17,(IF($B$21="SCH 40",3,IF($B$21="SCH 80",4,5))))^4.8655))*$B$19)))+IF($B$15&lt;3,0,(10.4394*((($C$22/100*$C526)^1.852)/(($B$59^1.852)*(VLOOKUP($B$23,'Hidden Data'!$A$4:$E$17,(IF($B$24="SCH 40",3,IF($B$24="SCH 80",4,5))))^4.8655))*$B$22)))+K526+L526+M526+P526+Q526+R526+S526+T526)*(1+$B$42/100), " ")</f>
        <v>#N/A</v>
      </c>
      <c r="G526" s="68" t="e">
        <f t="shared" si="486"/>
        <v>#N/A</v>
      </c>
      <c r="H526" s="68"/>
      <c r="I526" s="68" t="e">
        <f t="shared" si="421"/>
        <v>#N/A</v>
      </c>
      <c r="J526" s="68" t="e">
        <f>IF(C526&lt;&gt;" ",IF($B$48="Spider Valve",($C526/448.83*(('Spider Valve Sizing'!$B$10^2*19.64*$B$60*SQRT($B$49))/'Spider Valve Sizing'!$B$25))^2/(2*$B$60^2*(PI()/4*('Spider Valve Sizing'!$B$10/12)^2)^2*32.2),0)," ")</f>
        <v>#N/A</v>
      </c>
      <c r="K526" s="68" t="e">
        <f>IF(C526&lt;&gt;" ",(IF($B$26="No",0,(10.4394*(((1/$B$27*$C526)^1.852)/(($B$59^1.852)*(VLOOKUP($B$29,'Hidden Data'!$A$4:$E$17,(IF($B$30="SCH 40",3,IF($B$30="SCH 80",4,5))))^4.8655))*($B$28/3)))))," ")</f>
        <v>#N/A</v>
      </c>
      <c r="L526" s="67" t="e">
        <f t="shared" si="422"/>
        <v>#N/A</v>
      </c>
      <c r="M526" s="67" t="e">
        <f t="shared" si="423"/>
        <v>#N/A</v>
      </c>
      <c r="N526" s="69">
        <f>IF($B$48="Low Pressure Pipe",(IF($C526&lt;&gt;" ",($B$50*$AC$564)," ")),IF($B$48="Spider Valve",(IF($C526&lt;&gt;" ",(($B$60*(PI()/4*'Spider Valve Sizing'!$B$10^2)/144*SQRT(2*32.2*$B$49))*448.83)/(('Spider Valve Sizing'!$B$10^2*19.64*$B$60*SQRT($B$49))/'Spider Valve Sizing'!$B$25)," ")),IF(AND(OR($B$48="Non-Pressurized",$B$48="force main")=TRUE,$C$49="yes"),$F$49,NA())))</f>
        <v>30</v>
      </c>
      <c r="O526" s="68" t="e">
        <f t="shared" si="424"/>
        <v>#N/A</v>
      </c>
      <c r="P526" s="68" t="e">
        <f>IF($C526&lt;&gt;" ",IF($A$34="",0,(10.4394*((($C526*$D$34/100)^1.852)/(($B$59^1.852)*(VLOOKUP($B$34,'Hidden Data'!$A$4:$E$17,(IF($B$18="SCH 40",3,IF($B$18="SCH 80",4,5))))^4.8655))*'Hidden Data'!$E$118)))," ")</f>
        <v>#N/A</v>
      </c>
      <c r="Q526" s="68" t="e">
        <f>IF($C526&lt;&gt;" ",IF($A$35="",0,(10.4394*((($C526*$D$35/100)^1.852)/(($B$59^1.852)*(VLOOKUP($B$35,'Hidden Data'!$A$4:$E$17,(IF($B$18="SCH 40",3,IF($B$18="SCH 80",4,5))))^4.8655))*'Hidden Data'!$E$119)))," ")</f>
        <v>#N/A</v>
      </c>
      <c r="R526" s="68" t="e">
        <f>IF($C526&lt;&gt;" ",IF($A$36="",0,(10.4394*((($C526*$D$36/100)^1.852)/(($B$59^1.852)*(VLOOKUP($B$36,'Hidden Data'!$A$4:$E$17,(IF($B$18="SCH 40",3,IF($B$18="SCH 80",4,5))))^4.8655))*'Hidden Data'!$E$120)))," ")</f>
        <v>#N/A</v>
      </c>
      <c r="S526" s="68" t="e">
        <f>IF($C526&lt;&gt;" ",IF($A$37="",0,(10.4394*((($C526*$D$37/100)^1.852)/(($B$59^1.852)*(VLOOKUP($B$37,'Hidden Data'!$A$4:$E$17,(IF($B$18="SCH 40",3,IF($B$18="SCH 80",4,5))))^4.8655))*'Hidden Data'!$E$121)))," ")</f>
        <v>#N/A</v>
      </c>
      <c r="T526" s="68" t="e">
        <f>IF($C526&lt;&gt;" ",IF($A$38="",0,(10.4394*((($C526*$D$38/100)^1.852)/(($B$59^1.852)*(VLOOKUP($B$38,'Hidden Data'!$A$4:$E$17,(IF($B$18="SCH 40",3,IF($B$18="SCH 80",4,5))))^4.8655))*'Hidden Data'!$E$122)))," ")</f>
        <v>#N/A</v>
      </c>
      <c r="U526" s="67" t="e">
        <f t="shared" si="425"/>
        <v>#N/A</v>
      </c>
      <c r="V526" s="175" t="e">
        <f t="shared" si="426"/>
        <v>#N/A</v>
      </c>
      <c r="W526" s="175" t="e">
        <f t="shared" si="427"/>
        <v>#N/A</v>
      </c>
      <c r="Z526" s="141" t="e">
        <f t="shared" si="428"/>
        <v>#N/A</v>
      </c>
      <c r="AA526" s="141" t="e">
        <f t="shared" si="429"/>
        <v>#N/A</v>
      </c>
      <c r="AB526" s="153" t="e">
        <f t="shared" si="430"/>
        <v>#N/A</v>
      </c>
      <c r="AC526" s="154" t="e">
        <f t="shared" si="431"/>
        <v>#N/A</v>
      </c>
      <c r="AD526" s="164" t="e">
        <f t="shared" si="432"/>
        <v>#N/A</v>
      </c>
      <c r="AE526" s="165" t="e">
        <f t="shared" si="433"/>
        <v>#N/A</v>
      </c>
      <c r="AF526" s="154" t="e">
        <f t="shared" si="434"/>
        <v>#N/A</v>
      </c>
      <c r="AG526" s="154" t="e">
        <f t="shared" si="435"/>
        <v>#N/A</v>
      </c>
      <c r="AH526" s="164" t="e">
        <f t="shared" si="436"/>
        <v>#N/A</v>
      </c>
      <c r="AI526" s="165" t="e">
        <f t="shared" si="437"/>
        <v>#N/A</v>
      </c>
      <c r="AJ526" s="154" t="e">
        <f t="shared" si="438"/>
        <v>#N/A</v>
      </c>
      <c r="AK526" s="154" t="e">
        <f t="shared" si="439"/>
        <v>#N/A</v>
      </c>
      <c r="AL526" s="164" t="e">
        <f t="shared" si="440"/>
        <v>#N/A</v>
      </c>
      <c r="AM526" s="165" t="e">
        <f t="shared" si="441"/>
        <v>#N/A</v>
      </c>
      <c r="AN526" s="154" t="e">
        <f t="shared" si="442"/>
        <v>#N/A</v>
      </c>
      <c r="AO526" s="155" t="e">
        <f t="shared" si="443"/>
        <v>#N/A</v>
      </c>
      <c r="AP526" s="153" t="e">
        <f t="shared" si="444"/>
        <v>#N/A</v>
      </c>
      <c r="AQ526" s="154" t="e">
        <f t="shared" si="445"/>
        <v>#N/A</v>
      </c>
      <c r="AR526" s="164" t="e">
        <f t="shared" si="446"/>
        <v>#N/A</v>
      </c>
      <c r="AS526" s="165" t="e">
        <f t="shared" si="447"/>
        <v>#N/A</v>
      </c>
      <c r="AT526" s="154" t="e">
        <f t="shared" si="448"/>
        <v>#N/A</v>
      </c>
      <c r="AU526" s="154" t="e">
        <f t="shared" si="449"/>
        <v>#N/A</v>
      </c>
      <c r="AV526" s="164" t="e">
        <f t="shared" si="450"/>
        <v>#N/A</v>
      </c>
      <c r="AW526" s="165" t="e">
        <f t="shared" si="451"/>
        <v>#N/A</v>
      </c>
      <c r="AX526" s="154" t="e">
        <f t="shared" si="452"/>
        <v>#N/A</v>
      </c>
      <c r="AY526" s="154" t="e">
        <f t="shared" si="453"/>
        <v>#N/A</v>
      </c>
      <c r="AZ526" s="164" t="e">
        <f t="shared" si="454"/>
        <v>#N/A</v>
      </c>
      <c r="BA526" s="165" t="e">
        <f t="shared" si="455"/>
        <v>#N/A</v>
      </c>
      <c r="BB526" s="154" t="e">
        <f t="shared" si="456"/>
        <v>#N/A</v>
      </c>
      <c r="BC526" s="155" t="e">
        <f t="shared" si="457"/>
        <v>#N/A</v>
      </c>
      <c r="BD526" s="153" t="e">
        <f t="shared" si="458"/>
        <v>#N/A</v>
      </c>
      <c r="BE526" s="154" t="e">
        <f t="shared" si="459"/>
        <v>#N/A</v>
      </c>
      <c r="BF526" s="164" t="e">
        <f t="shared" si="460"/>
        <v>#N/A</v>
      </c>
      <c r="BG526" s="165" t="e">
        <f t="shared" si="461"/>
        <v>#N/A</v>
      </c>
      <c r="BH526" s="154" t="e">
        <f t="shared" si="462"/>
        <v>#N/A</v>
      </c>
      <c r="BI526" s="154" t="e">
        <f t="shared" si="463"/>
        <v>#N/A</v>
      </c>
      <c r="BJ526" s="164" t="e">
        <f t="shared" si="464"/>
        <v>#N/A</v>
      </c>
      <c r="BK526" s="165" t="e">
        <f t="shared" si="465"/>
        <v>#N/A</v>
      </c>
      <c r="BL526" s="154" t="e">
        <f t="shared" si="466"/>
        <v>#N/A</v>
      </c>
      <c r="BM526" s="154" t="e">
        <f t="shared" si="467"/>
        <v>#N/A</v>
      </c>
      <c r="BN526" s="164" t="e">
        <f t="shared" si="468"/>
        <v>#N/A</v>
      </c>
      <c r="BO526" s="165" t="e">
        <f t="shared" si="469"/>
        <v>#N/A</v>
      </c>
      <c r="BP526" s="154" t="e">
        <f t="shared" si="470"/>
        <v>#N/A</v>
      </c>
      <c r="BQ526" s="155" t="e">
        <f t="shared" si="471"/>
        <v>#N/A</v>
      </c>
      <c r="BR526" s="153" t="e">
        <f t="shared" si="472"/>
        <v>#N/A</v>
      </c>
      <c r="BS526" s="154" t="e">
        <f t="shared" si="473"/>
        <v>#N/A</v>
      </c>
      <c r="BT526" s="164" t="e">
        <f t="shared" si="474"/>
        <v>#N/A</v>
      </c>
      <c r="BU526" s="165" t="e">
        <f t="shared" si="475"/>
        <v>#N/A</v>
      </c>
      <c r="BV526" s="154" t="e">
        <f t="shared" si="476"/>
        <v>#N/A</v>
      </c>
      <c r="BW526" s="154" t="e">
        <f t="shared" si="477"/>
        <v>#N/A</v>
      </c>
      <c r="BX526" s="164" t="e">
        <f t="shared" si="478"/>
        <v>#N/A</v>
      </c>
      <c r="BY526" s="165" t="e">
        <f t="shared" si="479"/>
        <v>#N/A</v>
      </c>
      <c r="BZ526" s="154" t="e">
        <f t="shared" si="480"/>
        <v>#N/A</v>
      </c>
      <c r="CA526" s="154" t="e">
        <f t="shared" si="481"/>
        <v>#N/A</v>
      </c>
      <c r="CB526" s="164" t="e">
        <f t="shared" si="482"/>
        <v>#N/A</v>
      </c>
      <c r="CC526" s="165" t="e">
        <f t="shared" si="483"/>
        <v>#N/A</v>
      </c>
      <c r="CD526" s="154" t="e">
        <f t="shared" si="484"/>
        <v>#N/A</v>
      </c>
      <c r="CE526" s="155" t="e">
        <f t="shared" si="485"/>
        <v>#N/A</v>
      </c>
    </row>
    <row r="527" spans="2:83" s="59" customFormat="1" hidden="1" x14ac:dyDescent="0.2">
      <c r="B527" s="59" t="e">
        <f t="shared" si="488"/>
        <v>#N/A</v>
      </c>
      <c r="C527" s="67" t="e">
        <f t="shared" si="487"/>
        <v>#N/A</v>
      </c>
      <c r="D527" s="67"/>
      <c r="E527" s="67" t="e">
        <f>IF(C527&lt;&gt;" ",$B$9, " ")</f>
        <v>#N/A</v>
      </c>
      <c r="F527" s="68" t="e">
        <f>IF(C527&lt;&gt;" ",((10.4394*(($C527^1.852)/(($B$59^1.852)*(VLOOKUP($B$17,'Hidden Data'!$A$4:$E$17,(IF($B$18="SCH 40",3,IF($B$18="SCH 80",4,5))))^4.8655))*$B$16))+IF($B$15&lt;2,0,(10.4394*((($C$19/100*$C527)^1.852)/(($B$59^1.852)*(VLOOKUP($B$20,'Hidden Data'!$A$4:$E$17,(IF($B$21="SCH 40",3,IF($B$21="SCH 80",4,5))))^4.8655))*$B$19)))+IF($B$15&lt;3,0,(10.4394*((($C$22/100*$C527)^1.852)/(($B$59^1.852)*(VLOOKUP($B$23,'Hidden Data'!$A$4:$E$17,(IF($B$24="SCH 40",3,IF($B$24="SCH 80",4,5))))^4.8655))*$B$22)))+K527+L527+M527+P527+Q527+R527+S527+T527)*(1+$B$42/100), " ")</f>
        <v>#N/A</v>
      </c>
      <c r="G527" s="68" t="e">
        <f t="shared" si="486"/>
        <v>#N/A</v>
      </c>
      <c r="H527" s="68"/>
      <c r="I527" s="68" t="e">
        <f t="shared" si="421"/>
        <v>#N/A</v>
      </c>
      <c r="J527" s="68" t="e">
        <f>IF(C527&lt;&gt;" ",IF($B$48="Spider Valve",($C527/448.83*(('Spider Valve Sizing'!$B$10^2*19.64*$B$60*SQRT($B$49))/'Spider Valve Sizing'!$B$25))^2/(2*$B$60^2*(PI()/4*('Spider Valve Sizing'!$B$10/12)^2)^2*32.2),0)," ")</f>
        <v>#N/A</v>
      </c>
      <c r="K527" s="68" t="e">
        <f>IF(C527&lt;&gt;" ",(IF($B$26="No",0,(10.4394*(((1/$B$27*$C527)^1.852)/(($B$59^1.852)*(VLOOKUP($B$29,'Hidden Data'!$A$4:$E$17,(IF($B$30="SCH 40",3,IF($B$30="SCH 80",4,5))))^4.8655))*($B$28/3)))))," ")</f>
        <v>#N/A</v>
      </c>
      <c r="L527" s="67" t="e">
        <f t="shared" si="422"/>
        <v>#N/A</v>
      </c>
      <c r="M527" s="67" t="e">
        <f t="shared" si="423"/>
        <v>#N/A</v>
      </c>
      <c r="N527" s="69">
        <f>IF($B$48="Low Pressure Pipe",(IF($C527&lt;&gt;" ",($B$50*$AC$564)," ")),IF($B$48="Spider Valve",(IF($C527&lt;&gt;" ",(($B$60*(PI()/4*'Spider Valve Sizing'!$B$10^2)/144*SQRT(2*32.2*$B$49))*448.83)/(('Spider Valve Sizing'!$B$10^2*19.64*$B$60*SQRT($B$49))/'Spider Valve Sizing'!$B$25)," ")),IF(AND(OR($B$48="Non-Pressurized",$B$48="force main")=TRUE,$C$49="yes"),$F$49,NA())))</f>
        <v>30</v>
      </c>
      <c r="O527" s="68" t="e">
        <f t="shared" si="424"/>
        <v>#N/A</v>
      </c>
      <c r="P527" s="68" t="e">
        <f>IF($C527&lt;&gt;" ",IF($A$34="",0,(10.4394*((($C527*$D$34/100)^1.852)/(($B$59^1.852)*(VLOOKUP($B$34,'Hidden Data'!$A$4:$E$17,(IF($B$18="SCH 40",3,IF($B$18="SCH 80",4,5))))^4.8655))*'Hidden Data'!$E$118)))," ")</f>
        <v>#N/A</v>
      </c>
      <c r="Q527" s="68" t="e">
        <f>IF($C527&lt;&gt;" ",IF($A$35="",0,(10.4394*((($C527*$D$35/100)^1.852)/(($B$59^1.852)*(VLOOKUP($B$35,'Hidden Data'!$A$4:$E$17,(IF($B$18="SCH 40",3,IF($B$18="SCH 80",4,5))))^4.8655))*'Hidden Data'!$E$119)))," ")</f>
        <v>#N/A</v>
      </c>
      <c r="R527" s="68" t="e">
        <f>IF($C527&lt;&gt;" ",IF($A$36="",0,(10.4394*((($C527*$D$36/100)^1.852)/(($B$59^1.852)*(VLOOKUP($B$36,'Hidden Data'!$A$4:$E$17,(IF($B$18="SCH 40",3,IF($B$18="SCH 80",4,5))))^4.8655))*'Hidden Data'!$E$120)))," ")</f>
        <v>#N/A</v>
      </c>
      <c r="S527" s="68" t="e">
        <f>IF($C527&lt;&gt;" ",IF($A$37="",0,(10.4394*((($C527*$D$37/100)^1.852)/(($B$59^1.852)*(VLOOKUP($B$37,'Hidden Data'!$A$4:$E$17,(IF($B$18="SCH 40",3,IF($B$18="SCH 80",4,5))))^4.8655))*'Hidden Data'!$E$121)))," ")</f>
        <v>#N/A</v>
      </c>
      <c r="T527" s="68" t="e">
        <f>IF($C527&lt;&gt;" ",IF($A$38="",0,(10.4394*((($C527*$D$38/100)^1.852)/(($B$59^1.852)*(VLOOKUP($B$38,'Hidden Data'!$A$4:$E$17,(IF($B$18="SCH 40",3,IF($B$18="SCH 80",4,5))))^4.8655))*'Hidden Data'!$E$122)))," ")</f>
        <v>#N/A</v>
      </c>
      <c r="U527" s="67" t="e">
        <f t="shared" si="425"/>
        <v>#N/A</v>
      </c>
      <c r="V527" s="175" t="e">
        <f t="shared" si="426"/>
        <v>#N/A</v>
      </c>
      <c r="W527" s="175" t="e">
        <f t="shared" si="427"/>
        <v>#N/A</v>
      </c>
      <c r="Z527" s="141" t="e">
        <f t="shared" si="428"/>
        <v>#N/A</v>
      </c>
      <c r="AA527" s="141" t="e">
        <f t="shared" si="429"/>
        <v>#N/A</v>
      </c>
      <c r="AB527" s="153" t="e">
        <f t="shared" si="430"/>
        <v>#N/A</v>
      </c>
      <c r="AC527" s="154" t="e">
        <f t="shared" si="431"/>
        <v>#N/A</v>
      </c>
      <c r="AD527" s="164" t="e">
        <f t="shared" si="432"/>
        <v>#N/A</v>
      </c>
      <c r="AE527" s="165" t="e">
        <f t="shared" si="433"/>
        <v>#N/A</v>
      </c>
      <c r="AF527" s="154" t="e">
        <f t="shared" si="434"/>
        <v>#N/A</v>
      </c>
      <c r="AG527" s="154" t="e">
        <f t="shared" si="435"/>
        <v>#N/A</v>
      </c>
      <c r="AH527" s="164" t="e">
        <f t="shared" si="436"/>
        <v>#N/A</v>
      </c>
      <c r="AI527" s="165" t="e">
        <f t="shared" si="437"/>
        <v>#N/A</v>
      </c>
      <c r="AJ527" s="154" t="e">
        <f t="shared" si="438"/>
        <v>#N/A</v>
      </c>
      <c r="AK527" s="154" t="e">
        <f t="shared" si="439"/>
        <v>#N/A</v>
      </c>
      <c r="AL527" s="164" t="e">
        <f t="shared" si="440"/>
        <v>#N/A</v>
      </c>
      <c r="AM527" s="165" t="e">
        <f t="shared" si="441"/>
        <v>#N/A</v>
      </c>
      <c r="AN527" s="154" t="e">
        <f t="shared" si="442"/>
        <v>#N/A</v>
      </c>
      <c r="AO527" s="155" t="e">
        <f t="shared" si="443"/>
        <v>#N/A</v>
      </c>
      <c r="AP527" s="153" t="e">
        <f t="shared" si="444"/>
        <v>#N/A</v>
      </c>
      <c r="AQ527" s="154" t="e">
        <f t="shared" si="445"/>
        <v>#N/A</v>
      </c>
      <c r="AR527" s="164" t="e">
        <f t="shared" si="446"/>
        <v>#N/A</v>
      </c>
      <c r="AS527" s="165" t="e">
        <f t="shared" si="447"/>
        <v>#N/A</v>
      </c>
      <c r="AT527" s="154" t="e">
        <f t="shared" si="448"/>
        <v>#N/A</v>
      </c>
      <c r="AU527" s="154" t="e">
        <f t="shared" si="449"/>
        <v>#N/A</v>
      </c>
      <c r="AV527" s="164" t="e">
        <f t="shared" si="450"/>
        <v>#N/A</v>
      </c>
      <c r="AW527" s="165" t="e">
        <f t="shared" si="451"/>
        <v>#N/A</v>
      </c>
      <c r="AX527" s="154" t="e">
        <f t="shared" si="452"/>
        <v>#N/A</v>
      </c>
      <c r="AY527" s="154" t="e">
        <f t="shared" si="453"/>
        <v>#N/A</v>
      </c>
      <c r="AZ527" s="164" t="e">
        <f t="shared" si="454"/>
        <v>#N/A</v>
      </c>
      <c r="BA527" s="165" t="e">
        <f t="shared" si="455"/>
        <v>#N/A</v>
      </c>
      <c r="BB527" s="154" t="e">
        <f t="shared" si="456"/>
        <v>#N/A</v>
      </c>
      <c r="BC527" s="155" t="e">
        <f t="shared" si="457"/>
        <v>#N/A</v>
      </c>
      <c r="BD527" s="153" t="e">
        <f t="shared" si="458"/>
        <v>#N/A</v>
      </c>
      <c r="BE527" s="154" t="e">
        <f t="shared" si="459"/>
        <v>#N/A</v>
      </c>
      <c r="BF527" s="164" t="e">
        <f t="shared" si="460"/>
        <v>#N/A</v>
      </c>
      <c r="BG527" s="165" t="e">
        <f t="shared" si="461"/>
        <v>#N/A</v>
      </c>
      <c r="BH527" s="154" t="e">
        <f t="shared" si="462"/>
        <v>#N/A</v>
      </c>
      <c r="BI527" s="154" t="e">
        <f t="shared" si="463"/>
        <v>#N/A</v>
      </c>
      <c r="BJ527" s="164" t="e">
        <f t="shared" si="464"/>
        <v>#N/A</v>
      </c>
      <c r="BK527" s="165" t="e">
        <f t="shared" si="465"/>
        <v>#N/A</v>
      </c>
      <c r="BL527" s="154" t="e">
        <f t="shared" si="466"/>
        <v>#N/A</v>
      </c>
      <c r="BM527" s="154" t="e">
        <f t="shared" si="467"/>
        <v>#N/A</v>
      </c>
      <c r="BN527" s="164" t="e">
        <f t="shared" si="468"/>
        <v>#N/A</v>
      </c>
      <c r="BO527" s="165" t="e">
        <f t="shared" si="469"/>
        <v>#N/A</v>
      </c>
      <c r="BP527" s="154" t="e">
        <f t="shared" si="470"/>
        <v>#N/A</v>
      </c>
      <c r="BQ527" s="155" t="e">
        <f t="shared" si="471"/>
        <v>#N/A</v>
      </c>
      <c r="BR527" s="153" t="e">
        <f t="shared" si="472"/>
        <v>#N/A</v>
      </c>
      <c r="BS527" s="154" t="e">
        <f t="shared" si="473"/>
        <v>#N/A</v>
      </c>
      <c r="BT527" s="164" t="e">
        <f t="shared" si="474"/>
        <v>#N/A</v>
      </c>
      <c r="BU527" s="165" t="e">
        <f t="shared" si="475"/>
        <v>#N/A</v>
      </c>
      <c r="BV527" s="154" t="e">
        <f t="shared" si="476"/>
        <v>#N/A</v>
      </c>
      <c r="BW527" s="154" t="e">
        <f t="shared" si="477"/>
        <v>#N/A</v>
      </c>
      <c r="BX527" s="164" t="e">
        <f t="shared" si="478"/>
        <v>#N/A</v>
      </c>
      <c r="BY527" s="165" t="e">
        <f t="shared" si="479"/>
        <v>#N/A</v>
      </c>
      <c r="BZ527" s="154" t="e">
        <f t="shared" si="480"/>
        <v>#N/A</v>
      </c>
      <c r="CA527" s="154" t="e">
        <f t="shared" si="481"/>
        <v>#N/A</v>
      </c>
      <c r="CB527" s="164" t="e">
        <f t="shared" si="482"/>
        <v>#N/A</v>
      </c>
      <c r="CC527" s="165" t="e">
        <f t="shared" si="483"/>
        <v>#N/A</v>
      </c>
      <c r="CD527" s="154" t="e">
        <f t="shared" si="484"/>
        <v>#N/A</v>
      </c>
      <c r="CE527" s="155" t="e">
        <f t="shared" si="485"/>
        <v>#N/A</v>
      </c>
    </row>
    <row r="528" spans="2:83" s="59" customFormat="1" hidden="1" x14ac:dyDescent="0.2">
      <c r="B528" s="59" t="e">
        <f t="shared" si="488"/>
        <v>#N/A</v>
      </c>
      <c r="C528" s="67" t="e">
        <f t="shared" si="487"/>
        <v>#N/A</v>
      </c>
      <c r="D528" s="67"/>
      <c r="E528" s="67" t="e">
        <f>IF(C528&lt;&gt;" ",$B$9, " ")</f>
        <v>#N/A</v>
      </c>
      <c r="F528" s="68" t="e">
        <f>IF(C528&lt;&gt;" ",((10.4394*(($C528^1.852)/(($B$59^1.852)*(VLOOKUP($B$17,'Hidden Data'!$A$4:$E$17,(IF($B$18="SCH 40",3,IF($B$18="SCH 80",4,5))))^4.8655))*$B$16))+IF($B$15&lt;2,0,(10.4394*((($C$19/100*$C528)^1.852)/(($B$59^1.852)*(VLOOKUP($B$20,'Hidden Data'!$A$4:$E$17,(IF($B$21="SCH 40",3,IF($B$21="SCH 80",4,5))))^4.8655))*$B$19)))+IF($B$15&lt;3,0,(10.4394*((($C$22/100*$C528)^1.852)/(($B$59^1.852)*(VLOOKUP($B$23,'Hidden Data'!$A$4:$E$17,(IF($B$24="SCH 40",3,IF($B$24="SCH 80",4,5))))^4.8655))*$B$22)))+K528+L528+M528+P528+Q528+R528+S528+T528)*(1+$B$42/100), " ")</f>
        <v>#N/A</v>
      </c>
      <c r="G528" s="68" t="e">
        <f t="shared" si="486"/>
        <v>#N/A</v>
      </c>
      <c r="H528" s="68"/>
      <c r="I528" s="68" t="e">
        <f t="shared" si="421"/>
        <v>#N/A</v>
      </c>
      <c r="J528" s="68" t="e">
        <f>IF(C528&lt;&gt;" ",IF($B$48="Spider Valve",($C528/448.83*(('Spider Valve Sizing'!$B$10^2*19.64*$B$60*SQRT($B$49))/'Spider Valve Sizing'!$B$25))^2/(2*$B$60^2*(PI()/4*('Spider Valve Sizing'!$B$10/12)^2)^2*32.2),0)," ")</f>
        <v>#N/A</v>
      </c>
      <c r="K528" s="68" t="e">
        <f>IF(C528&lt;&gt;" ",(IF($B$26="No",0,(10.4394*(((1/$B$27*$C528)^1.852)/(($B$59^1.852)*(VLOOKUP($B$29,'Hidden Data'!$A$4:$E$17,(IF($B$30="SCH 40",3,IF($B$30="SCH 80",4,5))))^4.8655))*($B$28/3)))))," ")</f>
        <v>#N/A</v>
      </c>
      <c r="L528" s="67" t="e">
        <f t="shared" si="422"/>
        <v>#N/A</v>
      </c>
      <c r="M528" s="67" t="e">
        <f t="shared" si="423"/>
        <v>#N/A</v>
      </c>
      <c r="N528" s="69">
        <f>IF($B$48="Low Pressure Pipe",(IF($C528&lt;&gt;" ",($B$50*$AC$564)," ")),IF($B$48="Spider Valve",(IF($C528&lt;&gt;" ",(($B$60*(PI()/4*'Spider Valve Sizing'!$B$10^2)/144*SQRT(2*32.2*$B$49))*448.83)/(('Spider Valve Sizing'!$B$10^2*19.64*$B$60*SQRT($B$49))/'Spider Valve Sizing'!$B$25)," ")),IF(AND(OR($B$48="Non-Pressurized",$B$48="force main")=TRUE,$C$49="yes"),$F$49,NA())))</f>
        <v>30</v>
      </c>
      <c r="O528" s="68" t="e">
        <f t="shared" si="424"/>
        <v>#N/A</v>
      </c>
      <c r="P528" s="68" t="e">
        <f>IF($C528&lt;&gt;" ",IF($A$34="",0,(10.4394*((($C528*$D$34/100)^1.852)/(($B$59^1.852)*(VLOOKUP($B$34,'Hidden Data'!$A$4:$E$17,(IF($B$18="SCH 40",3,IF($B$18="SCH 80",4,5))))^4.8655))*'Hidden Data'!$E$118)))," ")</f>
        <v>#N/A</v>
      </c>
      <c r="Q528" s="68" t="e">
        <f>IF($C528&lt;&gt;" ",IF($A$35="",0,(10.4394*((($C528*$D$35/100)^1.852)/(($B$59^1.852)*(VLOOKUP($B$35,'Hidden Data'!$A$4:$E$17,(IF($B$18="SCH 40",3,IF($B$18="SCH 80",4,5))))^4.8655))*'Hidden Data'!$E$119)))," ")</f>
        <v>#N/A</v>
      </c>
      <c r="R528" s="68" t="e">
        <f>IF($C528&lt;&gt;" ",IF($A$36="",0,(10.4394*((($C528*$D$36/100)^1.852)/(($B$59^1.852)*(VLOOKUP($B$36,'Hidden Data'!$A$4:$E$17,(IF($B$18="SCH 40",3,IF($B$18="SCH 80",4,5))))^4.8655))*'Hidden Data'!$E$120)))," ")</f>
        <v>#N/A</v>
      </c>
      <c r="S528" s="68" t="e">
        <f>IF($C528&lt;&gt;" ",IF($A$37="",0,(10.4394*((($C528*$D$37/100)^1.852)/(($B$59^1.852)*(VLOOKUP($B$37,'Hidden Data'!$A$4:$E$17,(IF($B$18="SCH 40",3,IF($B$18="SCH 80",4,5))))^4.8655))*'Hidden Data'!$E$121)))," ")</f>
        <v>#N/A</v>
      </c>
      <c r="T528" s="68" t="e">
        <f>IF($C528&lt;&gt;" ",IF($A$38="",0,(10.4394*((($C528*$D$38/100)^1.852)/(($B$59^1.852)*(VLOOKUP($B$38,'Hidden Data'!$A$4:$E$17,(IF($B$18="SCH 40",3,IF($B$18="SCH 80",4,5))))^4.8655))*'Hidden Data'!$E$122)))," ")</f>
        <v>#N/A</v>
      </c>
      <c r="U528" s="67" t="e">
        <f t="shared" si="425"/>
        <v>#N/A</v>
      </c>
      <c r="V528" s="175" t="e">
        <f t="shared" si="426"/>
        <v>#N/A</v>
      </c>
      <c r="W528" s="175" t="e">
        <f t="shared" si="427"/>
        <v>#N/A</v>
      </c>
      <c r="Z528" s="141" t="e">
        <f t="shared" si="428"/>
        <v>#N/A</v>
      </c>
      <c r="AA528" s="141" t="e">
        <f t="shared" si="429"/>
        <v>#N/A</v>
      </c>
      <c r="AB528" s="153" t="e">
        <f t="shared" si="430"/>
        <v>#N/A</v>
      </c>
      <c r="AC528" s="154" t="e">
        <f t="shared" si="431"/>
        <v>#N/A</v>
      </c>
      <c r="AD528" s="164" t="e">
        <f t="shared" si="432"/>
        <v>#N/A</v>
      </c>
      <c r="AE528" s="165" t="e">
        <f t="shared" si="433"/>
        <v>#N/A</v>
      </c>
      <c r="AF528" s="154" t="e">
        <f t="shared" si="434"/>
        <v>#N/A</v>
      </c>
      <c r="AG528" s="154" t="e">
        <f t="shared" si="435"/>
        <v>#N/A</v>
      </c>
      <c r="AH528" s="164" t="e">
        <f t="shared" si="436"/>
        <v>#N/A</v>
      </c>
      <c r="AI528" s="165" t="e">
        <f t="shared" si="437"/>
        <v>#N/A</v>
      </c>
      <c r="AJ528" s="154" t="e">
        <f t="shared" si="438"/>
        <v>#N/A</v>
      </c>
      <c r="AK528" s="154" t="e">
        <f t="shared" si="439"/>
        <v>#N/A</v>
      </c>
      <c r="AL528" s="164" t="e">
        <f t="shared" si="440"/>
        <v>#N/A</v>
      </c>
      <c r="AM528" s="165" t="e">
        <f t="shared" si="441"/>
        <v>#N/A</v>
      </c>
      <c r="AN528" s="154" t="e">
        <f t="shared" si="442"/>
        <v>#N/A</v>
      </c>
      <c r="AO528" s="155" t="e">
        <f t="shared" si="443"/>
        <v>#N/A</v>
      </c>
      <c r="AP528" s="153" t="e">
        <f t="shared" si="444"/>
        <v>#N/A</v>
      </c>
      <c r="AQ528" s="154" t="e">
        <f t="shared" si="445"/>
        <v>#N/A</v>
      </c>
      <c r="AR528" s="164" t="e">
        <f t="shared" si="446"/>
        <v>#N/A</v>
      </c>
      <c r="AS528" s="165" t="e">
        <f t="shared" si="447"/>
        <v>#N/A</v>
      </c>
      <c r="AT528" s="154" t="e">
        <f t="shared" si="448"/>
        <v>#N/A</v>
      </c>
      <c r="AU528" s="154" t="e">
        <f t="shared" si="449"/>
        <v>#N/A</v>
      </c>
      <c r="AV528" s="164" t="e">
        <f t="shared" si="450"/>
        <v>#N/A</v>
      </c>
      <c r="AW528" s="165" t="e">
        <f t="shared" si="451"/>
        <v>#N/A</v>
      </c>
      <c r="AX528" s="154" t="e">
        <f t="shared" si="452"/>
        <v>#N/A</v>
      </c>
      <c r="AY528" s="154" t="e">
        <f t="shared" si="453"/>
        <v>#N/A</v>
      </c>
      <c r="AZ528" s="164" t="e">
        <f t="shared" si="454"/>
        <v>#N/A</v>
      </c>
      <c r="BA528" s="165" t="e">
        <f t="shared" si="455"/>
        <v>#N/A</v>
      </c>
      <c r="BB528" s="154" t="e">
        <f t="shared" si="456"/>
        <v>#N/A</v>
      </c>
      <c r="BC528" s="155" t="e">
        <f t="shared" si="457"/>
        <v>#N/A</v>
      </c>
      <c r="BD528" s="153" t="e">
        <f t="shared" si="458"/>
        <v>#N/A</v>
      </c>
      <c r="BE528" s="154" t="e">
        <f t="shared" si="459"/>
        <v>#N/A</v>
      </c>
      <c r="BF528" s="164" t="e">
        <f t="shared" si="460"/>
        <v>#N/A</v>
      </c>
      <c r="BG528" s="165" t="e">
        <f t="shared" si="461"/>
        <v>#N/A</v>
      </c>
      <c r="BH528" s="154" t="e">
        <f t="shared" si="462"/>
        <v>#N/A</v>
      </c>
      <c r="BI528" s="154" t="e">
        <f t="shared" si="463"/>
        <v>#N/A</v>
      </c>
      <c r="BJ528" s="164" t="e">
        <f t="shared" si="464"/>
        <v>#N/A</v>
      </c>
      <c r="BK528" s="165" t="e">
        <f t="shared" si="465"/>
        <v>#N/A</v>
      </c>
      <c r="BL528" s="154" t="e">
        <f t="shared" si="466"/>
        <v>#N/A</v>
      </c>
      <c r="BM528" s="154" t="e">
        <f t="shared" si="467"/>
        <v>#N/A</v>
      </c>
      <c r="BN528" s="164" t="e">
        <f t="shared" si="468"/>
        <v>#N/A</v>
      </c>
      <c r="BO528" s="165" t="e">
        <f t="shared" si="469"/>
        <v>#N/A</v>
      </c>
      <c r="BP528" s="154" t="e">
        <f t="shared" si="470"/>
        <v>#N/A</v>
      </c>
      <c r="BQ528" s="155" t="e">
        <f t="shared" si="471"/>
        <v>#N/A</v>
      </c>
      <c r="BR528" s="153" t="e">
        <f t="shared" si="472"/>
        <v>#N/A</v>
      </c>
      <c r="BS528" s="154" t="e">
        <f t="shared" si="473"/>
        <v>#N/A</v>
      </c>
      <c r="BT528" s="164" t="e">
        <f t="shared" si="474"/>
        <v>#N/A</v>
      </c>
      <c r="BU528" s="165" t="e">
        <f t="shared" si="475"/>
        <v>#N/A</v>
      </c>
      <c r="BV528" s="154" t="e">
        <f t="shared" si="476"/>
        <v>#N/A</v>
      </c>
      <c r="BW528" s="154" t="e">
        <f t="shared" si="477"/>
        <v>#N/A</v>
      </c>
      <c r="BX528" s="164" t="e">
        <f t="shared" si="478"/>
        <v>#N/A</v>
      </c>
      <c r="BY528" s="165" t="e">
        <f t="shared" si="479"/>
        <v>#N/A</v>
      </c>
      <c r="BZ528" s="154" t="e">
        <f t="shared" si="480"/>
        <v>#N/A</v>
      </c>
      <c r="CA528" s="154" t="e">
        <f t="shared" si="481"/>
        <v>#N/A</v>
      </c>
      <c r="CB528" s="164" t="e">
        <f t="shared" si="482"/>
        <v>#N/A</v>
      </c>
      <c r="CC528" s="165" t="e">
        <f t="shared" si="483"/>
        <v>#N/A</v>
      </c>
      <c r="CD528" s="154" t="e">
        <f t="shared" si="484"/>
        <v>#N/A</v>
      </c>
      <c r="CE528" s="155" t="e">
        <f t="shared" si="485"/>
        <v>#N/A</v>
      </c>
    </row>
    <row r="529" spans="2:83" s="59" customFormat="1" hidden="1" x14ac:dyDescent="0.2">
      <c r="B529" s="59" t="e">
        <f t="shared" si="488"/>
        <v>#N/A</v>
      </c>
      <c r="C529" s="67" t="e">
        <f t="shared" si="487"/>
        <v>#N/A</v>
      </c>
      <c r="D529" s="67"/>
      <c r="E529" s="67" t="e">
        <f>IF(C529&lt;&gt;" ",$B$9, " ")</f>
        <v>#N/A</v>
      </c>
      <c r="F529" s="68" t="e">
        <f>IF(C529&lt;&gt;" ",((10.4394*(($C529^1.852)/(($B$59^1.852)*(VLOOKUP($B$17,'Hidden Data'!$A$4:$E$17,(IF($B$18="SCH 40",3,IF($B$18="SCH 80",4,5))))^4.8655))*$B$16))+IF($B$15&lt;2,0,(10.4394*((($C$19/100*$C529)^1.852)/(($B$59^1.852)*(VLOOKUP($B$20,'Hidden Data'!$A$4:$E$17,(IF($B$21="SCH 40",3,IF($B$21="SCH 80",4,5))))^4.8655))*$B$19)))+IF($B$15&lt;3,0,(10.4394*((($C$22/100*$C529)^1.852)/(($B$59^1.852)*(VLOOKUP($B$23,'Hidden Data'!$A$4:$E$17,(IF($B$24="SCH 40",3,IF($B$24="SCH 80",4,5))))^4.8655))*$B$22)))+K529+L529+M529+P529+Q529+R529+S529+T529)*(1+$B$42/100), " ")</f>
        <v>#N/A</v>
      </c>
      <c r="G529" s="68" t="e">
        <f t="shared" si="486"/>
        <v>#N/A</v>
      </c>
      <c r="H529" s="68"/>
      <c r="I529" s="68" t="e">
        <f t="shared" si="421"/>
        <v>#N/A</v>
      </c>
      <c r="J529" s="68" t="e">
        <f>IF(C529&lt;&gt;" ",IF($B$48="Spider Valve",($C529/448.83*(('Spider Valve Sizing'!$B$10^2*19.64*$B$60*SQRT($B$49))/'Spider Valve Sizing'!$B$25))^2/(2*$B$60^2*(PI()/4*('Spider Valve Sizing'!$B$10/12)^2)^2*32.2),0)," ")</f>
        <v>#N/A</v>
      </c>
      <c r="K529" s="68" t="e">
        <f>IF(C529&lt;&gt;" ",(IF($B$26="No",0,(10.4394*(((1/$B$27*$C529)^1.852)/(($B$59^1.852)*(VLOOKUP($B$29,'Hidden Data'!$A$4:$E$17,(IF($B$30="SCH 40",3,IF($B$30="SCH 80",4,5))))^4.8655))*($B$28/3)))))," ")</f>
        <v>#N/A</v>
      </c>
      <c r="L529" s="67" t="e">
        <f t="shared" si="422"/>
        <v>#N/A</v>
      </c>
      <c r="M529" s="67" t="e">
        <f t="shared" si="423"/>
        <v>#N/A</v>
      </c>
      <c r="N529" s="69">
        <f>IF($B$48="Low Pressure Pipe",(IF($C529&lt;&gt;" ",($B$50*$AC$564)," ")),IF($B$48="Spider Valve",(IF($C529&lt;&gt;" ",(($B$60*(PI()/4*'Spider Valve Sizing'!$B$10^2)/144*SQRT(2*32.2*$B$49))*448.83)/(('Spider Valve Sizing'!$B$10^2*19.64*$B$60*SQRT($B$49))/'Spider Valve Sizing'!$B$25)," ")),IF(AND(OR($B$48="Non-Pressurized",$B$48="force main")=TRUE,$C$49="yes"),$F$49,NA())))</f>
        <v>30</v>
      </c>
      <c r="O529" s="68" t="e">
        <f t="shared" si="424"/>
        <v>#N/A</v>
      </c>
      <c r="P529" s="68" t="e">
        <f>IF($C529&lt;&gt;" ",IF($A$34="",0,(10.4394*((($C529*$D$34/100)^1.852)/(($B$59^1.852)*(VLOOKUP($B$34,'Hidden Data'!$A$4:$E$17,(IF($B$18="SCH 40",3,IF($B$18="SCH 80",4,5))))^4.8655))*'Hidden Data'!$E$118)))," ")</f>
        <v>#N/A</v>
      </c>
      <c r="Q529" s="68" t="e">
        <f>IF($C529&lt;&gt;" ",IF($A$35="",0,(10.4394*((($C529*$D$35/100)^1.852)/(($B$59^1.852)*(VLOOKUP($B$35,'Hidden Data'!$A$4:$E$17,(IF($B$18="SCH 40",3,IF($B$18="SCH 80",4,5))))^4.8655))*'Hidden Data'!$E$119)))," ")</f>
        <v>#N/A</v>
      </c>
      <c r="R529" s="68" t="e">
        <f>IF($C529&lt;&gt;" ",IF($A$36="",0,(10.4394*((($C529*$D$36/100)^1.852)/(($B$59^1.852)*(VLOOKUP($B$36,'Hidden Data'!$A$4:$E$17,(IF($B$18="SCH 40",3,IF($B$18="SCH 80",4,5))))^4.8655))*'Hidden Data'!$E$120)))," ")</f>
        <v>#N/A</v>
      </c>
      <c r="S529" s="68" t="e">
        <f>IF($C529&lt;&gt;" ",IF($A$37="",0,(10.4394*((($C529*$D$37/100)^1.852)/(($B$59^1.852)*(VLOOKUP($B$37,'Hidden Data'!$A$4:$E$17,(IF($B$18="SCH 40",3,IF($B$18="SCH 80",4,5))))^4.8655))*'Hidden Data'!$E$121)))," ")</f>
        <v>#N/A</v>
      </c>
      <c r="T529" s="68" t="e">
        <f>IF($C529&lt;&gt;" ",IF($A$38="",0,(10.4394*((($C529*$D$38/100)^1.852)/(($B$59^1.852)*(VLOOKUP($B$38,'Hidden Data'!$A$4:$E$17,(IF($B$18="SCH 40",3,IF($B$18="SCH 80",4,5))))^4.8655))*'Hidden Data'!$E$122)))," ")</f>
        <v>#N/A</v>
      </c>
      <c r="U529" s="67" t="e">
        <f t="shared" si="425"/>
        <v>#N/A</v>
      </c>
      <c r="V529" s="175" t="e">
        <f t="shared" si="426"/>
        <v>#N/A</v>
      </c>
      <c r="W529" s="175" t="e">
        <f t="shared" si="427"/>
        <v>#N/A</v>
      </c>
      <c r="Z529" s="141" t="e">
        <f t="shared" si="428"/>
        <v>#N/A</v>
      </c>
      <c r="AA529" s="141" t="e">
        <f t="shared" si="429"/>
        <v>#N/A</v>
      </c>
      <c r="AB529" s="153" t="e">
        <f t="shared" si="430"/>
        <v>#N/A</v>
      </c>
      <c r="AC529" s="154" t="e">
        <f t="shared" si="431"/>
        <v>#N/A</v>
      </c>
      <c r="AD529" s="164" t="e">
        <f t="shared" si="432"/>
        <v>#N/A</v>
      </c>
      <c r="AE529" s="165" t="e">
        <f t="shared" si="433"/>
        <v>#N/A</v>
      </c>
      <c r="AF529" s="154" t="e">
        <f t="shared" si="434"/>
        <v>#N/A</v>
      </c>
      <c r="AG529" s="154" t="e">
        <f t="shared" si="435"/>
        <v>#N/A</v>
      </c>
      <c r="AH529" s="164" t="e">
        <f t="shared" si="436"/>
        <v>#N/A</v>
      </c>
      <c r="AI529" s="165" t="e">
        <f t="shared" si="437"/>
        <v>#N/A</v>
      </c>
      <c r="AJ529" s="154" t="e">
        <f t="shared" si="438"/>
        <v>#N/A</v>
      </c>
      <c r="AK529" s="154" t="e">
        <f t="shared" si="439"/>
        <v>#N/A</v>
      </c>
      <c r="AL529" s="164" t="e">
        <f t="shared" si="440"/>
        <v>#N/A</v>
      </c>
      <c r="AM529" s="165" t="e">
        <f t="shared" si="441"/>
        <v>#N/A</v>
      </c>
      <c r="AN529" s="154" t="e">
        <f t="shared" si="442"/>
        <v>#N/A</v>
      </c>
      <c r="AO529" s="155" t="e">
        <f t="shared" si="443"/>
        <v>#N/A</v>
      </c>
      <c r="AP529" s="153" t="e">
        <f t="shared" si="444"/>
        <v>#N/A</v>
      </c>
      <c r="AQ529" s="154" t="e">
        <f t="shared" si="445"/>
        <v>#N/A</v>
      </c>
      <c r="AR529" s="164" t="e">
        <f t="shared" si="446"/>
        <v>#N/A</v>
      </c>
      <c r="AS529" s="165" t="e">
        <f t="shared" si="447"/>
        <v>#N/A</v>
      </c>
      <c r="AT529" s="154" t="e">
        <f t="shared" si="448"/>
        <v>#N/A</v>
      </c>
      <c r="AU529" s="154" t="e">
        <f t="shared" si="449"/>
        <v>#N/A</v>
      </c>
      <c r="AV529" s="164" t="e">
        <f t="shared" si="450"/>
        <v>#N/A</v>
      </c>
      <c r="AW529" s="165" t="e">
        <f t="shared" si="451"/>
        <v>#N/A</v>
      </c>
      <c r="AX529" s="154" t="e">
        <f t="shared" si="452"/>
        <v>#N/A</v>
      </c>
      <c r="AY529" s="154" t="e">
        <f t="shared" si="453"/>
        <v>#N/A</v>
      </c>
      <c r="AZ529" s="164" t="e">
        <f t="shared" si="454"/>
        <v>#N/A</v>
      </c>
      <c r="BA529" s="165" t="e">
        <f t="shared" si="455"/>
        <v>#N/A</v>
      </c>
      <c r="BB529" s="154" t="e">
        <f t="shared" si="456"/>
        <v>#N/A</v>
      </c>
      <c r="BC529" s="155" t="e">
        <f t="shared" si="457"/>
        <v>#N/A</v>
      </c>
      <c r="BD529" s="153" t="e">
        <f t="shared" si="458"/>
        <v>#N/A</v>
      </c>
      <c r="BE529" s="154" t="e">
        <f t="shared" si="459"/>
        <v>#N/A</v>
      </c>
      <c r="BF529" s="164" t="e">
        <f t="shared" si="460"/>
        <v>#N/A</v>
      </c>
      <c r="BG529" s="165" t="e">
        <f t="shared" si="461"/>
        <v>#N/A</v>
      </c>
      <c r="BH529" s="154" t="e">
        <f t="shared" si="462"/>
        <v>#N/A</v>
      </c>
      <c r="BI529" s="154" t="e">
        <f t="shared" si="463"/>
        <v>#N/A</v>
      </c>
      <c r="BJ529" s="164" t="e">
        <f t="shared" si="464"/>
        <v>#N/A</v>
      </c>
      <c r="BK529" s="165" t="e">
        <f t="shared" si="465"/>
        <v>#N/A</v>
      </c>
      <c r="BL529" s="154" t="e">
        <f t="shared" si="466"/>
        <v>#N/A</v>
      </c>
      <c r="BM529" s="154" t="e">
        <f t="shared" si="467"/>
        <v>#N/A</v>
      </c>
      <c r="BN529" s="164" t="e">
        <f t="shared" si="468"/>
        <v>#N/A</v>
      </c>
      <c r="BO529" s="165" t="e">
        <f t="shared" si="469"/>
        <v>#N/A</v>
      </c>
      <c r="BP529" s="154" t="e">
        <f t="shared" si="470"/>
        <v>#N/A</v>
      </c>
      <c r="BQ529" s="155" t="e">
        <f t="shared" si="471"/>
        <v>#N/A</v>
      </c>
      <c r="BR529" s="153" t="e">
        <f t="shared" si="472"/>
        <v>#N/A</v>
      </c>
      <c r="BS529" s="154" t="e">
        <f t="shared" si="473"/>
        <v>#N/A</v>
      </c>
      <c r="BT529" s="164" t="e">
        <f t="shared" si="474"/>
        <v>#N/A</v>
      </c>
      <c r="BU529" s="165" t="e">
        <f t="shared" si="475"/>
        <v>#N/A</v>
      </c>
      <c r="BV529" s="154" t="e">
        <f t="shared" si="476"/>
        <v>#N/A</v>
      </c>
      <c r="BW529" s="154" t="e">
        <f t="shared" si="477"/>
        <v>#N/A</v>
      </c>
      <c r="BX529" s="164" t="e">
        <f t="shared" si="478"/>
        <v>#N/A</v>
      </c>
      <c r="BY529" s="165" t="e">
        <f t="shared" si="479"/>
        <v>#N/A</v>
      </c>
      <c r="BZ529" s="154" t="e">
        <f t="shared" si="480"/>
        <v>#N/A</v>
      </c>
      <c r="CA529" s="154" t="e">
        <f t="shared" si="481"/>
        <v>#N/A</v>
      </c>
      <c r="CB529" s="164" t="e">
        <f t="shared" si="482"/>
        <v>#N/A</v>
      </c>
      <c r="CC529" s="165" t="e">
        <f t="shared" si="483"/>
        <v>#N/A</v>
      </c>
      <c r="CD529" s="154" t="e">
        <f t="shared" si="484"/>
        <v>#N/A</v>
      </c>
      <c r="CE529" s="155" t="e">
        <f t="shared" si="485"/>
        <v>#N/A</v>
      </c>
    </row>
    <row r="530" spans="2:83" s="59" customFormat="1" hidden="1" x14ac:dyDescent="0.2">
      <c r="B530" s="59" t="e">
        <f t="shared" si="488"/>
        <v>#N/A</v>
      </c>
      <c r="C530" s="67" t="e">
        <f t="shared" si="487"/>
        <v>#N/A</v>
      </c>
      <c r="D530" s="67"/>
      <c r="E530" s="67" t="e">
        <f>IF(C530&lt;&gt;" ",$B$9, " ")</f>
        <v>#N/A</v>
      </c>
      <c r="F530" s="68" t="e">
        <f>IF(C530&lt;&gt;" ",((10.4394*(($C530^1.852)/(($B$59^1.852)*(VLOOKUP($B$17,'Hidden Data'!$A$4:$E$17,(IF($B$18="SCH 40",3,IF($B$18="SCH 80",4,5))))^4.8655))*$B$16))+IF($B$15&lt;2,0,(10.4394*((($C$19/100*$C530)^1.852)/(($B$59^1.852)*(VLOOKUP($B$20,'Hidden Data'!$A$4:$E$17,(IF($B$21="SCH 40",3,IF($B$21="SCH 80",4,5))))^4.8655))*$B$19)))+IF($B$15&lt;3,0,(10.4394*((($C$22/100*$C530)^1.852)/(($B$59^1.852)*(VLOOKUP($B$23,'Hidden Data'!$A$4:$E$17,(IF($B$24="SCH 40",3,IF($B$24="SCH 80",4,5))))^4.8655))*$B$22)))+K530+L530+M530+P530+Q530+R530+S530+T530)*(1+$B$42/100), " ")</f>
        <v>#N/A</v>
      </c>
      <c r="G530" s="68" t="e">
        <f t="shared" si="486"/>
        <v>#N/A</v>
      </c>
      <c r="H530" s="68"/>
      <c r="I530" s="68" t="e">
        <f t="shared" si="421"/>
        <v>#N/A</v>
      </c>
      <c r="J530" s="68" t="e">
        <f>IF(C530&lt;&gt;" ",IF($B$48="Spider Valve",($C530/448.83*(('Spider Valve Sizing'!$B$10^2*19.64*$B$60*SQRT($B$49))/'Spider Valve Sizing'!$B$25))^2/(2*$B$60^2*(PI()/4*('Spider Valve Sizing'!$B$10/12)^2)^2*32.2),0)," ")</f>
        <v>#N/A</v>
      </c>
      <c r="K530" s="68" t="e">
        <f>IF(C530&lt;&gt;" ",(IF($B$26="No",0,(10.4394*(((1/$B$27*$C530)^1.852)/(($B$59^1.852)*(VLOOKUP($B$29,'Hidden Data'!$A$4:$E$17,(IF($B$30="SCH 40",3,IF($B$30="SCH 80",4,5))))^4.8655))*($B$28/3)))))," ")</f>
        <v>#N/A</v>
      </c>
      <c r="L530" s="67" t="e">
        <f t="shared" si="422"/>
        <v>#N/A</v>
      </c>
      <c r="M530" s="67" t="e">
        <f t="shared" si="423"/>
        <v>#N/A</v>
      </c>
      <c r="N530" s="69">
        <f>IF($B$48="Low Pressure Pipe",(IF($C530&lt;&gt;" ",($B$50*$AC$564)," ")),IF($B$48="Spider Valve",(IF($C530&lt;&gt;" ",(($B$60*(PI()/4*'Spider Valve Sizing'!$B$10^2)/144*SQRT(2*32.2*$B$49))*448.83)/(('Spider Valve Sizing'!$B$10^2*19.64*$B$60*SQRT($B$49))/'Spider Valve Sizing'!$B$25)," ")),IF(AND(OR($B$48="Non-Pressurized",$B$48="force main")=TRUE,$C$49="yes"),$F$49,NA())))</f>
        <v>30</v>
      </c>
      <c r="O530" s="68" t="e">
        <f t="shared" si="424"/>
        <v>#N/A</v>
      </c>
      <c r="P530" s="68" t="e">
        <f>IF($C530&lt;&gt;" ",IF($A$34="",0,(10.4394*((($C530*$D$34/100)^1.852)/(($B$59^1.852)*(VLOOKUP($B$34,'Hidden Data'!$A$4:$E$17,(IF($B$18="SCH 40",3,IF($B$18="SCH 80",4,5))))^4.8655))*'Hidden Data'!$E$118)))," ")</f>
        <v>#N/A</v>
      </c>
      <c r="Q530" s="68" t="e">
        <f>IF($C530&lt;&gt;" ",IF($A$35="",0,(10.4394*((($C530*$D$35/100)^1.852)/(($B$59^1.852)*(VLOOKUP($B$35,'Hidden Data'!$A$4:$E$17,(IF($B$18="SCH 40",3,IF($B$18="SCH 80",4,5))))^4.8655))*'Hidden Data'!$E$119)))," ")</f>
        <v>#N/A</v>
      </c>
      <c r="R530" s="68" t="e">
        <f>IF($C530&lt;&gt;" ",IF($A$36="",0,(10.4394*((($C530*$D$36/100)^1.852)/(($B$59^1.852)*(VLOOKUP($B$36,'Hidden Data'!$A$4:$E$17,(IF($B$18="SCH 40",3,IF($B$18="SCH 80",4,5))))^4.8655))*'Hidden Data'!$E$120)))," ")</f>
        <v>#N/A</v>
      </c>
      <c r="S530" s="68" t="e">
        <f>IF($C530&lt;&gt;" ",IF($A$37="",0,(10.4394*((($C530*$D$37/100)^1.852)/(($B$59^1.852)*(VLOOKUP($B$37,'Hidden Data'!$A$4:$E$17,(IF($B$18="SCH 40",3,IF($B$18="SCH 80",4,5))))^4.8655))*'Hidden Data'!$E$121)))," ")</f>
        <v>#N/A</v>
      </c>
      <c r="T530" s="68" t="e">
        <f>IF($C530&lt;&gt;" ",IF($A$38="",0,(10.4394*((($C530*$D$38/100)^1.852)/(($B$59^1.852)*(VLOOKUP($B$38,'Hidden Data'!$A$4:$E$17,(IF($B$18="SCH 40",3,IF($B$18="SCH 80",4,5))))^4.8655))*'Hidden Data'!$E$122)))," ")</f>
        <v>#N/A</v>
      </c>
      <c r="U530" s="67" t="e">
        <f t="shared" si="425"/>
        <v>#N/A</v>
      </c>
      <c r="V530" s="175" t="e">
        <f t="shared" si="426"/>
        <v>#N/A</v>
      </c>
      <c r="W530" s="175" t="e">
        <f t="shared" si="427"/>
        <v>#N/A</v>
      </c>
      <c r="Z530" s="141" t="e">
        <f t="shared" si="428"/>
        <v>#N/A</v>
      </c>
      <c r="AA530" s="141" t="e">
        <f t="shared" si="429"/>
        <v>#N/A</v>
      </c>
      <c r="AB530" s="153" t="e">
        <f t="shared" si="430"/>
        <v>#N/A</v>
      </c>
      <c r="AC530" s="154" t="e">
        <f t="shared" si="431"/>
        <v>#N/A</v>
      </c>
      <c r="AD530" s="164" t="e">
        <f t="shared" si="432"/>
        <v>#N/A</v>
      </c>
      <c r="AE530" s="165" t="e">
        <f t="shared" si="433"/>
        <v>#N/A</v>
      </c>
      <c r="AF530" s="154" t="e">
        <f t="shared" si="434"/>
        <v>#N/A</v>
      </c>
      <c r="AG530" s="154" t="e">
        <f t="shared" si="435"/>
        <v>#N/A</v>
      </c>
      <c r="AH530" s="164" t="e">
        <f t="shared" si="436"/>
        <v>#N/A</v>
      </c>
      <c r="AI530" s="165" t="e">
        <f t="shared" si="437"/>
        <v>#N/A</v>
      </c>
      <c r="AJ530" s="154" t="e">
        <f t="shared" si="438"/>
        <v>#N/A</v>
      </c>
      <c r="AK530" s="154" t="e">
        <f t="shared" si="439"/>
        <v>#N/A</v>
      </c>
      <c r="AL530" s="164" t="e">
        <f t="shared" si="440"/>
        <v>#N/A</v>
      </c>
      <c r="AM530" s="165" t="e">
        <f t="shared" si="441"/>
        <v>#N/A</v>
      </c>
      <c r="AN530" s="154" t="e">
        <f t="shared" si="442"/>
        <v>#N/A</v>
      </c>
      <c r="AO530" s="155" t="e">
        <f t="shared" si="443"/>
        <v>#N/A</v>
      </c>
      <c r="AP530" s="153" t="e">
        <f t="shared" si="444"/>
        <v>#N/A</v>
      </c>
      <c r="AQ530" s="154" t="e">
        <f t="shared" si="445"/>
        <v>#N/A</v>
      </c>
      <c r="AR530" s="164" t="e">
        <f t="shared" si="446"/>
        <v>#N/A</v>
      </c>
      <c r="AS530" s="165" t="e">
        <f t="shared" si="447"/>
        <v>#N/A</v>
      </c>
      <c r="AT530" s="154" t="e">
        <f t="shared" si="448"/>
        <v>#N/A</v>
      </c>
      <c r="AU530" s="154" t="e">
        <f t="shared" si="449"/>
        <v>#N/A</v>
      </c>
      <c r="AV530" s="164" t="e">
        <f t="shared" si="450"/>
        <v>#N/A</v>
      </c>
      <c r="AW530" s="165" t="e">
        <f t="shared" si="451"/>
        <v>#N/A</v>
      </c>
      <c r="AX530" s="154" t="e">
        <f t="shared" si="452"/>
        <v>#N/A</v>
      </c>
      <c r="AY530" s="154" t="e">
        <f t="shared" si="453"/>
        <v>#N/A</v>
      </c>
      <c r="AZ530" s="164" t="e">
        <f t="shared" si="454"/>
        <v>#N/A</v>
      </c>
      <c r="BA530" s="165" t="e">
        <f t="shared" si="455"/>
        <v>#N/A</v>
      </c>
      <c r="BB530" s="154" t="e">
        <f t="shared" si="456"/>
        <v>#N/A</v>
      </c>
      <c r="BC530" s="155" t="e">
        <f t="shared" si="457"/>
        <v>#N/A</v>
      </c>
      <c r="BD530" s="153" t="e">
        <f t="shared" si="458"/>
        <v>#N/A</v>
      </c>
      <c r="BE530" s="154" t="e">
        <f t="shared" si="459"/>
        <v>#N/A</v>
      </c>
      <c r="BF530" s="164" t="e">
        <f t="shared" si="460"/>
        <v>#N/A</v>
      </c>
      <c r="BG530" s="165" t="e">
        <f t="shared" si="461"/>
        <v>#N/A</v>
      </c>
      <c r="BH530" s="154" t="e">
        <f t="shared" si="462"/>
        <v>#N/A</v>
      </c>
      <c r="BI530" s="154" t="e">
        <f t="shared" si="463"/>
        <v>#N/A</v>
      </c>
      <c r="BJ530" s="164" t="e">
        <f t="shared" si="464"/>
        <v>#N/A</v>
      </c>
      <c r="BK530" s="165" t="e">
        <f t="shared" si="465"/>
        <v>#N/A</v>
      </c>
      <c r="BL530" s="154" t="e">
        <f t="shared" si="466"/>
        <v>#N/A</v>
      </c>
      <c r="BM530" s="154" t="e">
        <f t="shared" si="467"/>
        <v>#N/A</v>
      </c>
      <c r="BN530" s="164" t="e">
        <f t="shared" si="468"/>
        <v>#N/A</v>
      </c>
      <c r="BO530" s="165" t="e">
        <f t="shared" si="469"/>
        <v>#N/A</v>
      </c>
      <c r="BP530" s="154" t="e">
        <f t="shared" si="470"/>
        <v>#N/A</v>
      </c>
      <c r="BQ530" s="155" t="e">
        <f t="shared" si="471"/>
        <v>#N/A</v>
      </c>
      <c r="BR530" s="153" t="e">
        <f t="shared" si="472"/>
        <v>#N/A</v>
      </c>
      <c r="BS530" s="154" t="e">
        <f t="shared" si="473"/>
        <v>#N/A</v>
      </c>
      <c r="BT530" s="164" t="e">
        <f t="shared" si="474"/>
        <v>#N/A</v>
      </c>
      <c r="BU530" s="165" t="e">
        <f t="shared" si="475"/>
        <v>#N/A</v>
      </c>
      <c r="BV530" s="154" t="e">
        <f t="shared" si="476"/>
        <v>#N/A</v>
      </c>
      <c r="BW530" s="154" t="e">
        <f t="shared" si="477"/>
        <v>#N/A</v>
      </c>
      <c r="BX530" s="164" t="e">
        <f t="shared" si="478"/>
        <v>#N/A</v>
      </c>
      <c r="BY530" s="165" t="e">
        <f t="shared" si="479"/>
        <v>#N/A</v>
      </c>
      <c r="BZ530" s="154" t="e">
        <f t="shared" si="480"/>
        <v>#N/A</v>
      </c>
      <c r="CA530" s="154" t="e">
        <f t="shared" si="481"/>
        <v>#N/A</v>
      </c>
      <c r="CB530" s="164" t="e">
        <f t="shared" si="482"/>
        <v>#N/A</v>
      </c>
      <c r="CC530" s="165" t="e">
        <f t="shared" si="483"/>
        <v>#N/A</v>
      </c>
      <c r="CD530" s="154" t="e">
        <f t="shared" si="484"/>
        <v>#N/A</v>
      </c>
      <c r="CE530" s="155" t="e">
        <f t="shared" si="485"/>
        <v>#N/A</v>
      </c>
    </row>
    <row r="531" spans="2:83" s="59" customFormat="1" hidden="1" x14ac:dyDescent="0.2">
      <c r="B531" s="59" t="e">
        <f t="shared" si="488"/>
        <v>#N/A</v>
      </c>
      <c r="C531" s="67" t="e">
        <f t="shared" si="487"/>
        <v>#N/A</v>
      </c>
      <c r="D531" s="67"/>
      <c r="E531" s="67" t="e">
        <f>IF(C531&lt;&gt;" ",$B$9, " ")</f>
        <v>#N/A</v>
      </c>
      <c r="F531" s="68" t="e">
        <f>IF(C531&lt;&gt;" ",((10.4394*(($C531^1.852)/(($B$59^1.852)*(VLOOKUP($B$17,'Hidden Data'!$A$4:$E$17,(IF($B$18="SCH 40",3,IF($B$18="SCH 80",4,5))))^4.8655))*$B$16))+IF($B$15&lt;2,0,(10.4394*((($C$19/100*$C531)^1.852)/(($B$59^1.852)*(VLOOKUP($B$20,'Hidden Data'!$A$4:$E$17,(IF($B$21="SCH 40",3,IF($B$21="SCH 80",4,5))))^4.8655))*$B$19)))+IF($B$15&lt;3,0,(10.4394*((($C$22/100*$C531)^1.852)/(($B$59^1.852)*(VLOOKUP($B$23,'Hidden Data'!$A$4:$E$17,(IF($B$24="SCH 40",3,IF($B$24="SCH 80",4,5))))^4.8655))*$B$22)))+K531+L531+M531+P531+Q531+R531+S531+T531)*(1+$B$42/100), " ")</f>
        <v>#N/A</v>
      </c>
      <c r="G531" s="68" t="e">
        <f t="shared" si="486"/>
        <v>#N/A</v>
      </c>
      <c r="H531" s="68"/>
      <c r="I531" s="68" t="e">
        <f t="shared" si="421"/>
        <v>#N/A</v>
      </c>
      <c r="J531" s="68" t="e">
        <f>IF(C531&lt;&gt;" ",IF($B$48="Spider Valve",($C531/448.83*(('Spider Valve Sizing'!$B$10^2*19.64*$B$60*SQRT($B$49))/'Spider Valve Sizing'!$B$25))^2/(2*$B$60^2*(PI()/4*('Spider Valve Sizing'!$B$10/12)^2)^2*32.2),0)," ")</f>
        <v>#N/A</v>
      </c>
      <c r="K531" s="68" t="e">
        <f>IF(C531&lt;&gt;" ",(IF($B$26="No",0,(10.4394*(((1/$B$27*$C531)^1.852)/(($B$59^1.852)*(VLOOKUP($B$29,'Hidden Data'!$A$4:$E$17,(IF($B$30="SCH 40",3,IF($B$30="SCH 80",4,5))))^4.8655))*($B$28/3)))))," ")</f>
        <v>#N/A</v>
      </c>
      <c r="L531" s="67" t="e">
        <f t="shared" si="422"/>
        <v>#N/A</v>
      </c>
      <c r="M531" s="67" t="e">
        <f t="shared" si="423"/>
        <v>#N/A</v>
      </c>
      <c r="N531" s="69">
        <f>IF($B$48="Low Pressure Pipe",(IF($C531&lt;&gt;" ",($B$50*$AC$564)," ")),IF($B$48="Spider Valve",(IF($C531&lt;&gt;" ",(($B$60*(PI()/4*'Spider Valve Sizing'!$B$10^2)/144*SQRT(2*32.2*$B$49))*448.83)/(('Spider Valve Sizing'!$B$10^2*19.64*$B$60*SQRT($B$49))/'Spider Valve Sizing'!$B$25)," ")),IF(AND(OR($B$48="Non-Pressurized",$B$48="force main")=TRUE,$C$49="yes"),$F$49,NA())))</f>
        <v>30</v>
      </c>
      <c r="O531" s="68" t="e">
        <f t="shared" si="424"/>
        <v>#N/A</v>
      </c>
      <c r="P531" s="68" t="e">
        <f>IF($C531&lt;&gt;" ",IF($A$34="",0,(10.4394*((($C531*$D$34/100)^1.852)/(($B$59^1.852)*(VLOOKUP($B$34,'Hidden Data'!$A$4:$E$17,(IF($B$18="SCH 40",3,IF($B$18="SCH 80",4,5))))^4.8655))*'Hidden Data'!$E$118)))," ")</f>
        <v>#N/A</v>
      </c>
      <c r="Q531" s="68" t="e">
        <f>IF($C531&lt;&gt;" ",IF($A$35="",0,(10.4394*((($C531*$D$35/100)^1.852)/(($B$59^1.852)*(VLOOKUP($B$35,'Hidden Data'!$A$4:$E$17,(IF($B$18="SCH 40",3,IF($B$18="SCH 80",4,5))))^4.8655))*'Hidden Data'!$E$119)))," ")</f>
        <v>#N/A</v>
      </c>
      <c r="R531" s="68" t="e">
        <f>IF($C531&lt;&gt;" ",IF($A$36="",0,(10.4394*((($C531*$D$36/100)^1.852)/(($B$59^1.852)*(VLOOKUP($B$36,'Hidden Data'!$A$4:$E$17,(IF($B$18="SCH 40",3,IF($B$18="SCH 80",4,5))))^4.8655))*'Hidden Data'!$E$120)))," ")</f>
        <v>#N/A</v>
      </c>
      <c r="S531" s="68" t="e">
        <f>IF($C531&lt;&gt;" ",IF($A$37="",0,(10.4394*((($C531*$D$37/100)^1.852)/(($B$59^1.852)*(VLOOKUP($B$37,'Hidden Data'!$A$4:$E$17,(IF($B$18="SCH 40",3,IF($B$18="SCH 80",4,5))))^4.8655))*'Hidden Data'!$E$121)))," ")</f>
        <v>#N/A</v>
      </c>
      <c r="T531" s="68" t="e">
        <f>IF($C531&lt;&gt;" ",IF($A$38="",0,(10.4394*((($C531*$D$38/100)^1.852)/(($B$59^1.852)*(VLOOKUP($B$38,'Hidden Data'!$A$4:$E$17,(IF($B$18="SCH 40",3,IF($B$18="SCH 80",4,5))))^4.8655))*'Hidden Data'!$E$122)))," ")</f>
        <v>#N/A</v>
      </c>
      <c r="U531" s="67" t="e">
        <f t="shared" si="425"/>
        <v>#N/A</v>
      </c>
      <c r="V531" s="175" t="e">
        <f t="shared" si="426"/>
        <v>#N/A</v>
      </c>
      <c r="W531" s="175" t="e">
        <f t="shared" si="427"/>
        <v>#N/A</v>
      </c>
      <c r="Z531" s="141" t="e">
        <f t="shared" si="428"/>
        <v>#N/A</v>
      </c>
      <c r="AA531" s="141" t="e">
        <f t="shared" si="429"/>
        <v>#N/A</v>
      </c>
      <c r="AB531" s="153" t="e">
        <f t="shared" si="430"/>
        <v>#N/A</v>
      </c>
      <c r="AC531" s="154" t="e">
        <f t="shared" si="431"/>
        <v>#N/A</v>
      </c>
      <c r="AD531" s="164" t="e">
        <f t="shared" si="432"/>
        <v>#N/A</v>
      </c>
      <c r="AE531" s="165" t="e">
        <f t="shared" si="433"/>
        <v>#N/A</v>
      </c>
      <c r="AF531" s="154" t="e">
        <f t="shared" si="434"/>
        <v>#N/A</v>
      </c>
      <c r="AG531" s="154" t="e">
        <f t="shared" si="435"/>
        <v>#N/A</v>
      </c>
      <c r="AH531" s="164" t="e">
        <f t="shared" si="436"/>
        <v>#N/A</v>
      </c>
      <c r="AI531" s="165" t="e">
        <f t="shared" si="437"/>
        <v>#N/A</v>
      </c>
      <c r="AJ531" s="154" t="e">
        <f t="shared" si="438"/>
        <v>#N/A</v>
      </c>
      <c r="AK531" s="154" t="e">
        <f t="shared" si="439"/>
        <v>#N/A</v>
      </c>
      <c r="AL531" s="164" t="e">
        <f t="shared" si="440"/>
        <v>#N/A</v>
      </c>
      <c r="AM531" s="165" t="e">
        <f t="shared" si="441"/>
        <v>#N/A</v>
      </c>
      <c r="AN531" s="154" t="e">
        <f t="shared" si="442"/>
        <v>#N/A</v>
      </c>
      <c r="AO531" s="155" t="e">
        <f t="shared" si="443"/>
        <v>#N/A</v>
      </c>
      <c r="AP531" s="153" t="e">
        <f t="shared" si="444"/>
        <v>#N/A</v>
      </c>
      <c r="AQ531" s="154" t="e">
        <f t="shared" si="445"/>
        <v>#N/A</v>
      </c>
      <c r="AR531" s="164" t="e">
        <f t="shared" si="446"/>
        <v>#N/A</v>
      </c>
      <c r="AS531" s="165" t="e">
        <f t="shared" si="447"/>
        <v>#N/A</v>
      </c>
      <c r="AT531" s="154" t="e">
        <f t="shared" si="448"/>
        <v>#N/A</v>
      </c>
      <c r="AU531" s="154" t="e">
        <f t="shared" si="449"/>
        <v>#N/A</v>
      </c>
      <c r="AV531" s="164" t="e">
        <f t="shared" si="450"/>
        <v>#N/A</v>
      </c>
      <c r="AW531" s="165" t="e">
        <f t="shared" si="451"/>
        <v>#N/A</v>
      </c>
      <c r="AX531" s="154" t="e">
        <f t="shared" si="452"/>
        <v>#N/A</v>
      </c>
      <c r="AY531" s="154" t="e">
        <f t="shared" si="453"/>
        <v>#N/A</v>
      </c>
      <c r="AZ531" s="164" t="e">
        <f t="shared" si="454"/>
        <v>#N/A</v>
      </c>
      <c r="BA531" s="165" t="e">
        <f t="shared" si="455"/>
        <v>#N/A</v>
      </c>
      <c r="BB531" s="154" t="e">
        <f t="shared" si="456"/>
        <v>#N/A</v>
      </c>
      <c r="BC531" s="155" t="e">
        <f t="shared" si="457"/>
        <v>#N/A</v>
      </c>
      <c r="BD531" s="153" t="e">
        <f t="shared" si="458"/>
        <v>#N/A</v>
      </c>
      <c r="BE531" s="154" t="e">
        <f t="shared" si="459"/>
        <v>#N/A</v>
      </c>
      <c r="BF531" s="164" t="e">
        <f t="shared" si="460"/>
        <v>#N/A</v>
      </c>
      <c r="BG531" s="165" t="e">
        <f t="shared" si="461"/>
        <v>#N/A</v>
      </c>
      <c r="BH531" s="154" t="e">
        <f t="shared" si="462"/>
        <v>#N/A</v>
      </c>
      <c r="BI531" s="154" t="e">
        <f t="shared" si="463"/>
        <v>#N/A</v>
      </c>
      <c r="BJ531" s="164" t="e">
        <f t="shared" si="464"/>
        <v>#N/A</v>
      </c>
      <c r="BK531" s="165" t="e">
        <f t="shared" si="465"/>
        <v>#N/A</v>
      </c>
      <c r="BL531" s="154" t="e">
        <f t="shared" si="466"/>
        <v>#N/A</v>
      </c>
      <c r="BM531" s="154" t="e">
        <f t="shared" si="467"/>
        <v>#N/A</v>
      </c>
      <c r="BN531" s="164" t="e">
        <f t="shared" si="468"/>
        <v>#N/A</v>
      </c>
      <c r="BO531" s="165" t="e">
        <f t="shared" si="469"/>
        <v>#N/A</v>
      </c>
      <c r="BP531" s="154" t="e">
        <f t="shared" si="470"/>
        <v>#N/A</v>
      </c>
      <c r="BQ531" s="155" t="e">
        <f t="shared" si="471"/>
        <v>#N/A</v>
      </c>
      <c r="BR531" s="153" t="e">
        <f t="shared" si="472"/>
        <v>#N/A</v>
      </c>
      <c r="BS531" s="154" t="e">
        <f t="shared" si="473"/>
        <v>#N/A</v>
      </c>
      <c r="BT531" s="164" t="e">
        <f t="shared" si="474"/>
        <v>#N/A</v>
      </c>
      <c r="BU531" s="165" t="e">
        <f t="shared" si="475"/>
        <v>#N/A</v>
      </c>
      <c r="BV531" s="154" t="e">
        <f t="shared" si="476"/>
        <v>#N/A</v>
      </c>
      <c r="BW531" s="154" t="e">
        <f t="shared" si="477"/>
        <v>#N/A</v>
      </c>
      <c r="BX531" s="164" t="e">
        <f t="shared" si="478"/>
        <v>#N/A</v>
      </c>
      <c r="BY531" s="165" t="e">
        <f t="shared" si="479"/>
        <v>#N/A</v>
      </c>
      <c r="BZ531" s="154" t="e">
        <f t="shared" si="480"/>
        <v>#N/A</v>
      </c>
      <c r="CA531" s="154" t="e">
        <f t="shared" si="481"/>
        <v>#N/A</v>
      </c>
      <c r="CB531" s="164" t="e">
        <f t="shared" si="482"/>
        <v>#N/A</v>
      </c>
      <c r="CC531" s="165" t="e">
        <f t="shared" si="483"/>
        <v>#N/A</v>
      </c>
      <c r="CD531" s="154" t="e">
        <f t="shared" si="484"/>
        <v>#N/A</v>
      </c>
      <c r="CE531" s="155" t="e">
        <f t="shared" si="485"/>
        <v>#N/A</v>
      </c>
    </row>
    <row r="532" spans="2:83" s="59" customFormat="1" hidden="1" x14ac:dyDescent="0.2">
      <c r="B532" s="59" t="e">
        <f t="shared" si="488"/>
        <v>#N/A</v>
      </c>
      <c r="C532" s="67" t="e">
        <f t="shared" si="487"/>
        <v>#N/A</v>
      </c>
      <c r="D532" s="67"/>
      <c r="E532" s="67" t="e">
        <f>IF(C532&lt;&gt;" ",$B$9, " ")</f>
        <v>#N/A</v>
      </c>
      <c r="F532" s="68" t="e">
        <f>IF(C532&lt;&gt;" ",((10.4394*(($C532^1.852)/(($B$59^1.852)*(VLOOKUP($B$17,'Hidden Data'!$A$4:$E$17,(IF($B$18="SCH 40",3,IF($B$18="SCH 80",4,5))))^4.8655))*$B$16))+IF($B$15&lt;2,0,(10.4394*((($C$19/100*$C532)^1.852)/(($B$59^1.852)*(VLOOKUP($B$20,'Hidden Data'!$A$4:$E$17,(IF($B$21="SCH 40",3,IF($B$21="SCH 80",4,5))))^4.8655))*$B$19)))+IF($B$15&lt;3,0,(10.4394*((($C$22/100*$C532)^1.852)/(($B$59^1.852)*(VLOOKUP($B$23,'Hidden Data'!$A$4:$E$17,(IF($B$24="SCH 40",3,IF($B$24="SCH 80",4,5))))^4.8655))*$B$22)))+K532+L532+M532+P532+Q532+R532+S532+T532)*(1+$B$42/100), " ")</f>
        <v>#N/A</v>
      </c>
      <c r="G532" s="68" t="e">
        <f t="shared" si="486"/>
        <v>#N/A</v>
      </c>
      <c r="H532" s="68"/>
      <c r="I532" s="68" t="e">
        <f t="shared" si="421"/>
        <v>#N/A</v>
      </c>
      <c r="J532" s="68" t="e">
        <f>IF(C532&lt;&gt;" ",IF($B$48="Spider Valve",($C532/448.83*(('Spider Valve Sizing'!$B$10^2*19.64*$B$60*SQRT($B$49))/'Spider Valve Sizing'!$B$25))^2/(2*$B$60^2*(PI()/4*('Spider Valve Sizing'!$B$10/12)^2)^2*32.2),0)," ")</f>
        <v>#N/A</v>
      </c>
      <c r="K532" s="68" t="e">
        <f>IF(C532&lt;&gt;" ",(IF($B$26="No",0,(10.4394*(((1/$B$27*$C532)^1.852)/(($B$59^1.852)*(VLOOKUP($B$29,'Hidden Data'!$A$4:$E$17,(IF($B$30="SCH 40",3,IF($B$30="SCH 80",4,5))))^4.8655))*($B$28/3)))))," ")</f>
        <v>#N/A</v>
      </c>
      <c r="L532" s="67" t="e">
        <f t="shared" si="422"/>
        <v>#N/A</v>
      </c>
      <c r="M532" s="67" t="e">
        <f t="shared" si="423"/>
        <v>#N/A</v>
      </c>
      <c r="N532" s="69">
        <f>IF($B$48="Low Pressure Pipe",(IF($C532&lt;&gt;" ",($B$50*$AC$564)," ")),IF($B$48="Spider Valve",(IF($C532&lt;&gt;" ",(($B$60*(PI()/4*'Spider Valve Sizing'!$B$10^2)/144*SQRT(2*32.2*$B$49))*448.83)/(('Spider Valve Sizing'!$B$10^2*19.64*$B$60*SQRT($B$49))/'Spider Valve Sizing'!$B$25)," ")),IF(AND(OR($B$48="Non-Pressurized",$B$48="force main")=TRUE,$C$49="yes"),$F$49,NA())))</f>
        <v>30</v>
      </c>
      <c r="O532" s="68" t="e">
        <f t="shared" si="424"/>
        <v>#N/A</v>
      </c>
      <c r="P532" s="68" t="e">
        <f>IF($C532&lt;&gt;" ",IF($A$34="",0,(10.4394*((($C532*$D$34/100)^1.852)/(($B$59^1.852)*(VLOOKUP($B$34,'Hidden Data'!$A$4:$E$17,(IF($B$18="SCH 40",3,IF($B$18="SCH 80",4,5))))^4.8655))*'Hidden Data'!$E$118)))," ")</f>
        <v>#N/A</v>
      </c>
      <c r="Q532" s="68" t="e">
        <f>IF($C532&lt;&gt;" ",IF($A$35="",0,(10.4394*((($C532*$D$35/100)^1.852)/(($B$59^1.852)*(VLOOKUP($B$35,'Hidden Data'!$A$4:$E$17,(IF($B$18="SCH 40",3,IF($B$18="SCH 80",4,5))))^4.8655))*'Hidden Data'!$E$119)))," ")</f>
        <v>#N/A</v>
      </c>
      <c r="R532" s="68" t="e">
        <f>IF($C532&lt;&gt;" ",IF($A$36="",0,(10.4394*((($C532*$D$36/100)^1.852)/(($B$59^1.852)*(VLOOKUP($B$36,'Hidden Data'!$A$4:$E$17,(IF($B$18="SCH 40",3,IF($B$18="SCH 80",4,5))))^4.8655))*'Hidden Data'!$E$120)))," ")</f>
        <v>#N/A</v>
      </c>
      <c r="S532" s="68" t="e">
        <f>IF($C532&lt;&gt;" ",IF($A$37="",0,(10.4394*((($C532*$D$37/100)^1.852)/(($B$59^1.852)*(VLOOKUP($B$37,'Hidden Data'!$A$4:$E$17,(IF($B$18="SCH 40",3,IF($B$18="SCH 80",4,5))))^4.8655))*'Hidden Data'!$E$121)))," ")</f>
        <v>#N/A</v>
      </c>
      <c r="T532" s="68" t="e">
        <f>IF($C532&lt;&gt;" ",IF($A$38="",0,(10.4394*((($C532*$D$38/100)^1.852)/(($B$59^1.852)*(VLOOKUP($B$38,'Hidden Data'!$A$4:$E$17,(IF($B$18="SCH 40",3,IF($B$18="SCH 80",4,5))))^4.8655))*'Hidden Data'!$E$122)))," ")</f>
        <v>#N/A</v>
      </c>
      <c r="U532" s="67" t="e">
        <f t="shared" si="425"/>
        <v>#N/A</v>
      </c>
      <c r="V532" s="175" t="e">
        <f t="shared" si="426"/>
        <v>#N/A</v>
      </c>
      <c r="W532" s="175" t="e">
        <f t="shared" si="427"/>
        <v>#N/A</v>
      </c>
      <c r="Z532" s="141" t="e">
        <f t="shared" si="428"/>
        <v>#N/A</v>
      </c>
      <c r="AA532" s="141" t="e">
        <f t="shared" si="429"/>
        <v>#N/A</v>
      </c>
      <c r="AB532" s="153" t="e">
        <f t="shared" si="430"/>
        <v>#N/A</v>
      </c>
      <c r="AC532" s="154" t="e">
        <f t="shared" si="431"/>
        <v>#N/A</v>
      </c>
      <c r="AD532" s="164" t="e">
        <f t="shared" si="432"/>
        <v>#N/A</v>
      </c>
      <c r="AE532" s="165" t="e">
        <f t="shared" si="433"/>
        <v>#N/A</v>
      </c>
      <c r="AF532" s="154" t="e">
        <f t="shared" si="434"/>
        <v>#N/A</v>
      </c>
      <c r="AG532" s="154" t="e">
        <f t="shared" si="435"/>
        <v>#N/A</v>
      </c>
      <c r="AH532" s="164" t="e">
        <f t="shared" si="436"/>
        <v>#N/A</v>
      </c>
      <c r="AI532" s="165" t="e">
        <f t="shared" si="437"/>
        <v>#N/A</v>
      </c>
      <c r="AJ532" s="154" t="e">
        <f t="shared" si="438"/>
        <v>#N/A</v>
      </c>
      <c r="AK532" s="154" t="e">
        <f t="shared" si="439"/>
        <v>#N/A</v>
      </c>
      <c r="AL532" s="164" t="e">
        <f t="shared" si="440"/>
        <v>#N/A</v>
      </c>
      <c r="AM532" s="165" t="e">
        <f t="shared" si="441"/>
        <v>#N/A</v>
      </c>
      <c r="AN532" s="154" t="e">
        <f t="shared" si="442"/>
        <v>#N/A</v>
      </c>
      <c r="AO532" s="155" t="e">
        <f t="shared" si="443"/>
        <v>#N/A</v>
      </c>
      <c r="AP532" s="153" t="e">
        <f t="shared" si="444"/>
        <v>#N/A</v>
      </c>
      <c r="AQ532" s="154" t="e">
        <f t="shared" si="445"/>
        <v>#N/A</v>
      </c>
      <c r="AR532" s="164" t="e">
        <f t="shared" si="446"/>
        <v>#N/A</v>
      </c>
      <c r="AS532" s="165" t="e">
        <f t="shared" si="447"/>
        <v>#N/A</v>
      </c>
      <c r="AT532" s="154" t="e">
        <f t="shared" si="448"/>
        <v>#N/A</v>
      </c>
      <c r="AU532" s="154" t="e">
        <f t="shared" si="449"/>
        <v>#N/A</v>
      </c>
      <c r="AV532" s="164" t="e">
        <f t="shared" si="450"/>
        <v>#N/A</v>
      </c>
      <c r="AW532" s="165" t="e">
        <f t="shared" si="451"/>
        <v>#N/A</v>
      </c>
      <c r="AX532" s="154" t="e">
        <f t="shared" si="452"/>
        <v>#N/A</v>
      </c>
      <c r="AY532" s="154" t="e">
        <f t="shared" si="453"/>
        <v>#N/A</v>
      </c>
      <c r="AZ532" s="164" t="e">
        <f t="shared" si="454"/>
        <v>#N/A</v>
      </c>
      <c r="BA532" s="165" t="e">
        <f t="shared" si="455"/>
        <v>#N/A</v>
      </c>
      <c r="BB532" s="154" t="e">
        <f t="shared" si="456"/>
        <v>#N/A</v>
      </c>
      <c r="BC532" s="155" t="e">
        <f t="shared" si="457"/>
        <v>#N/A</v>
      </c>
      <c r="BD532" s="153" t="e">
        <f t="shared" si="458"/>
        <v>#N/A</v>
      </c>
      <c r="BE532" s="154" t="e">
        <f t="shared" si="459"/>
        <v>#N/A</v>
      </c>
      <c r="BF532" s="164" t="e">
        <f t="shared" si="460"/>
        <v>#N/A</v>
      </c>
      <c r="BG532" s="165" t="e">
        <f t="shared" si="461"/>
        <v>#N/A</v>
      </c>
      <c r="BH532" s="154" t="e">
        <f t="shared" si="462"/>
        <v>#N/A</v>
      </c>
      <c r="BI532" s="154" t="e">
        <f t="shared" si="463"/>
        <v>#N/A</v>
      </c>
      <c r="BJ532" s="164" t="e">
        <f t="shared" si="464"/>
        <v>#N/A</v>
      </c>
      <c r="BK532" s="165" t="e">
        <f t="shared" si="465"/>
        <v>#N/A</v>
      </c>
      <c r="BL532" s="154" t="e">
        <f t="shared" si="466"/>
        <v>#N/A</v>
      </c>
      <c r="BM532" s="154" t="e">
        <f t="shared" si="467"/>
        <v>#N/A</v>
      </c>
      <c r="BN532" s="164" t="e">
        <f t="shared" si="468"/>
        <v>#N/A</v>
      </c>
      <c r="BO532" s="165" t="e">
        <f t="shared" si="469"/>
        <v>#N/A</v>
      </c>
      <c r="BP532" s="154" t="e">
        <f t="shared" si="470"/>
        <v>#N/A</v>
      </c>
      <c r="BQ532" s="155" t="e">
        <f t="shared" si="471"/>
        <v>#N/A</v>
      </c>
      <c r="BR532" s="153" t="e">
        <f t="shared" si="472"/>
        <v>#N/A</v>
      </c>
      <c r="BS532" s="154" t="e">
        <f t="shared" si="473"/>
        <v>#N/A</v>
      </c>
      <c r="BT532" s="164" t="e">
        <f t="shared" si="474"/>
        <v>#N/A</v>
      </c>
      <c r="BU532" s="165" t="e">
        <f t="shared" si="475"/>
        <v>#N/A</v>
      </c>
      <c r="BV532" s="154" t="e">
        <f t="shared" si="476"/>
        <v>#N/A</v>
      </c>
      <c r="BW532" s="154" t="e">
        <f t="shared" si="477"/>
        <v>#N/A</v>
      </c>
      <c r="BX532" s="164" t="e">
        <f t="shared" si="478"/>
        <v>#N/A</v>
      </c>
      <c r="BY532" s="165" t="e">
        <f t="shared" si="479"/>
        <v>#N/A</v>
      </c>
      <c r="BZ532" s="154" t="e">
        <f t="shared" si="480"/>
        <v>#N/A</v>
      </c>
      <c r="CA532" s="154" t="e">
        <f t="shared" si="481"/>
        <v>#N/A</v>
      </c>
      <c r="CB532" s="164" t="e">
        <f t="shared" si="482"/>
        <v>#N/A</v>
      </c>
      <c r="CC532" s="165" t="e">
        <f t="shared" si="483"/>
        <v>#N/A</v>
      </c>
      <c r="CD532" s="154" t="e">
        <f t="shared" si="484"/>
        <v>#N/A</v>
      </c>
      <c r="CE532" s="155" t="e">
        <f t="shared" si="485"/>
        <v>#N/A</v>
      </c>
    </row>
    <row r="533" spans="2:83" s="59" customFormat="1" hidden="1" x14ac:dyDescent="0.2">
      <c r="B533" s="59" t="e">
        <f t="shared" si="488"/>
        <v>#N/A</v>
      </c>
      <c r="C533" s="67" t="e">
        <f t="shared" si="487"/>
        <v>#N/A</v>
      </c>
      <c r="D533" s="67"/>
      <c r="E533" s="67" t="e">
        <f>IF(C533&lt;&gt;" ",$B$9, " ")</f>
        <v>#N/A</v>
      </c>
      <c r="F533" s="68" t="e">
        <f>IF(C533&lt;&gt;" ",((10.4394*(($C533^1.852)/(($B$59^1.852)*(VLOOKUP($B$17,'Hidden Data'!$A$4:$E$17,(IF($B$18="SCH 40",3,IF($B$18="SCH 80",4,5))))^4.8655))*$B$16))+IF($B$15&lt;2,0,(10.4394*((($C$19/100*$C533)^1.852)/(($B$59^1.852)*(VLOOKUP($B$20,'Hidden Data'!$A$4:$E$17,(IF($B$21="SCH 40",3,IF($B$21="SCH 80",4,5))))^4.8655))*$B$19)))+IF($B$15&lt;3,0,(10.4394*((($C$22/100*$C533)^1.852)/(($B$59^1.852)*(VLOOKUP($B$23,'Hidden Data'!$A$4:$E$17,(IF($B$24="SCH 40",3,IF($B$24="SCH 80",4,5))))^4.8655))*$B$22)))+K533+L533+M533+P533+Q533+R533+S533+T533)*(1+$B$42/100), " ")</f>
        <v>#N/A</v>
      </c>
      <c r="G533" s="68" t="e">
        <f t="shared" si="486"/>
        <v>#N/A</v>
      </c>
      <c r="H533" s="68"/>
      <c r="I533" s="68" t="e">
        <f t="shared" si="421"/>
        <v>#N/A</v>
      </c>
      <c r="J533" s="68" t="e">
        <f>IF(C533&lt;&gt;" ",IF($B$48="Spider Valve",($C533/448.83*(('Spider Valve Sizing'!$B$10^2*19.64*$B$60*SQRT($B$49))/'Spider Valve Sizing'!$B$25))^2/(2*$B$60^2*(PI()/4*('Spider Valve Sizing'!$B$10/12)^2)^2*32.2),0)," ")</f>
        <v>#N/A</v>
      </c>
      <c r="K533" s="68" t="e">
        <f>IF(C533&lt;&gt;" ",(IF($B$26="No",0,(10.4394*(((1/$B$27*$C533)^1.852)/(($B$59^1.852)*(VLOOKUP($B$29,'Hidden Data'!$A$4:$E$17,(IF($B$30="SCH 40",3,IF($B$30="SCH 80",4,5))))^4.8655))*($B$28/3)))))," ")</f>
        <v>#N/A</v>
      </c>
      <c r="L533" s="67" t="e">
        <f t="shared" si="422"/>
        <v>#N/A</v>
      </c>
      <c r="M533" s="67" t="e">
        <f t="shared" si="423"/>
        <v>#N/A</v>
      </c>
      <c r="N533" s="69">
        <f>IF($B$48="Low Pressure Pipe",(IF($C533&lt;&gt;" ",($B$50*$AC$564)," ")),IF($B$48="Spider Valve",(IF($C533&lt;&gt;" ",(($B$60*(PI()/4*'Spider Valve Sizing'!$B$10^2)/144*SQRT(2*32.2*$B$49))*448.83)/(('Spider Valve Sizing'!$B$10^2*19.64*$B$60*SQRT($B$49))/'Spider Valve Sizing'!$B$25)," ")),IF(AND(OR($B$48="Non-Pressurized",$B$48="force main")=TRUE,$C$49="yes"),$F$49,NA())))</f>
        <v>30</v>
      </c>
      <c r="O533" s="68" t="e">
        <f t="shared" si="424"/>
        <v>#N/A</v>
      </c>
      <c r="P533" s="68" t="e">
        <f>IF($C533&lt;&gt;" ",IF($A$34="",0,(10.4394*((($C533*$D$34/100)^1.852)/(($B$59^1.852)*(VLOOKUP($B$34,'Hidden Data'!$A$4:$E$17,(IF($B$18="SCH 40",3,IF($B$18="SCH 80",4,5))))^4.8655))*'Hidden Data'!$E$118)))," ")</f>
        <v>#N/A</v>
      </c>
      <c r="Q533" s="68" t="e">
        <f>IF($C533&lt;&gt;" ",IF($A$35="",0,(10.4394*((($C533*$D$35/100)^1.852)/(($B$59^1.852)*(VLOOKUP($B$35,'Hidden Data'!$A$4:$E$17,(IF($B$18="SCH 40",3,IF($B$18="SCH 80",4,5))))^4.8655))*'Hidden Data'!$E$119)))," ")</f>
        <v>#N/A</v>
      </c>
      <c r="R533" s="68" t="e">
        <f>IF($C533&lt;&gt;" ",IF($A$36="",0,(10.4394*((($C533*$D$36/100)^1.852)/(($B$59^1.852)*(VLOOKUP($B$36,'Hidden Data'!$A$4:$E$17,(IF($B$18="SCH 40",3,IF($B$18="SCH 80",4,5))))^4.8655))*'Hidden Data'!$E$120)))," ")</f>
        <v>#N/A</v>
      </c>
      <c r="S533" s="68" t="e">
        <f>IF($C533&lt;&gt;" ",IF($A$37="",0,(10.4394*((($C533*$D$37/100)^1.852)/(($B$59^1.852)*(VLOOKUP($B$37,'Hidden Data'!$A$4:$E$17,(IF($B$18="SCH 40",3,IF($B$18="SCH 80",4,5))))^4.8655))*'Hidden Data'!$E$121)))," ")</f>
        <v>#N/A</v>
      </c>
      <c r="T533" s="68" t="e">
        <f>IF($C533&lt;&gt;" ",IF($A$38="",0,(10.4394*((($C533*$D$38/100)^1.852)/(($B$59^1.852)*(VLOOKUP($B$38,'Hidden Data'!$A$4:$E$17,(IF($B$18="SCH 40",3,IF($B$18="SCH 80",4,5))))^4.8655))*'Hidden Data'!$E$122)))," ")</f>
        <v>#N/A</v>
      </c>
      <c r="U533" s="67" t="e">
        <f t="shared" si="425"/>
        <v>#N/A</v>
      </c>
      <c r="V533" s="175" t="e">
        <f t="shared" si="426"/>
        <v>#N/A</v>
      </c>
      <c r="W533" s="175" t="e">
        <f t="shared" si="427"/>
        <v>#N/A</v>
      </c>
      <c r="Z533" s="141" t="e">
        <f t="shared" si="428"/>
        <v>#N/A</v>
      </c>
      <c r="AA533" s="141" t="e">
        <f t="shared" si="429"/>
        <v>#N/A</v>
      </c>
      <c r="AB533" s="153" t="e">
        <f t="shared" si="430"/>
        <v>#N/A</v>
      </c>
      <c r="AC533" s="154" t="e">
        <f t="shared" si="431"/>
        <v>#N/A</v>
      </c>
      <c r="AD533" s="164" t="e">
        <f t="shared" si="432"/>
        <v>#N/A</v>
      </c>
      <c r="AE533" s="165" t="e">
        <f t="shared" si="433"/>
        <v>#N/A</v>
      </c>
      <c r="AF533" s="154" t="e">
        <f t="shared" si="434"/>
        <v>#N/A</v>
      </c>
      <c r="AG533" s="154" t="e">
        <f t="shared" si="435"/>
        <v>#N/A</v>
      </c>
      <c r="AH533" s="164" t="e">
        <f t="shared" si="436"/>
        <v>#N/A</v>
      </c>
      <c r="AI533" s="165" t="e">
        <f t="shared" si="437"/>
        <v>#N/A</v>
      </c>
      <c r="AJ533" s="154" t="e">
        <f t="shared" si="438"/>
        <v>#N/A</v>
      </c>
      <c r="AK533" s="154" t="e">
        <f t="shared" si="439"/>
        <v>#N/A</v>
      </c>
      <c r="AL533" s="164" t="e">
        <f t="shared" si="440"/>
        <v>#N/A</v>
      </c>
      <c r="AM533" s="165" t="e">
        <f t="shared" si="441"/>
        <v>#N/A</v>
      </c>
      <c r="AN533" s="154" t="e">
        <f t="shared" si="442"/>
        <v>#N/A</v>
      </c>
      <c r="AO533" s="155" t="e">
        <f t="shared" si="443"/>
        <v>#N/A</v>
      </c>
      <c r="AP533" s="153" t="e">
        <f t="shared" si="444"/>
        <v>#N/A</v>
      </c>
      <c r="AQ533" s="154" t="e">
        <f t="shared" si="445"/>
        <v>#N/A</v>
      </c>
      <c r="AR533" s="164" t="e">
        <f t="shared" si="446"/>
        <v>#N/A</v>
      </c>
      <c r="AS533" s="165" t="e">
        <f t="shared" si="447"/>
        <v>#N/A</v>
      </c>
      <c r="AT533" s="154" t="e">
        <f t="shared" si="448"/>
        <v>#N/A</v>
      </c>
      <c r="AU533" s="154" t="e">
        <f t="shared" si="449"/>
        <v>#N/A</v>
      </c>
      <c r="AV533" s="164" t="e">
        <f t="shared" si="450"/>
        <v>#N/A</v>
      </c>
      <c r="AW533" s="165" t="e">
        <f t="shared" si="451"/>
        <v>#N/A</v>
      </c>
      <c r="AX533" s="154" t="e">
        <f t="shared" si="452"/>
        <v>#N/A</v>
      </c>
      <c r="AY533" s="154" t="e">
        <f t="shared" si="453"/>
        <v>#N/A</v>
      </c>
      <c r="AZ533" s="164" t="e">
        <f t="shared" si="454"/>
        <v>#N/A</v>
      </c>
      <c r="BA533" s="165" t="e">
        <f t="shared" si="455"/>
        <v>#N/A</v>
      </c>
      <c r="BB533" s="154" t="e">
        <f t="shared" si="456"/>
        <v>#N/A</v>
      </c>
      <c r="BC533" s="155" t="e">
        <f t="shared" si="457"/>
        <v>#N/A</v>
      </c>
      <c r="BD533" s="153" t="e">
        <f t="shared" si="458"/>
        <v>#N/A</v>
      </c>
      <c r="BE533" s="154" t="e">
        <f t="shared" si="459"/>
        <v>#N/A</v>
      </c>
      <c r="BF533" s="164" t="e">
        <f t="shared" si="460"/>
        <v>#N/A</v>
      </c>
      <c r="BG533" s="165" t="e">
        <f t="shared" si="461"/>
        <v>#N/A</v>
      </c>
      <c r="BH533" s="154" t="e">
        <f t="shared" si="462"/>
        <v>#N/A</v>
      </c>
      <c r="BI533" s="154" t="e">
        <f t="shared" si="463"/>
        <v>#N/A</v>
      </c>
      <c r="BJ533" s="164" t="e">
        <f t="shared" si="464"/>
        <v>#N/A</v>
      </c>
      <c r="BK533" s="165" t="e">
        <f t="shared" si="465"/>
        <v>#N/A</v>
      </c>
      <c r="BL533" s="154" t="e">
        <f t="shared" si="466"/>
        <v>#N/A</v>
      </c>
      <c r="BM533" s="154" t="e">
        <f t="shared" si="467"/>
        <v>#N/A</v>
      </c>
      <c r="BN533" s="164" t="e">
        <f t="shared" si="468"/>
        <v>#N/A</v>
      </c>
      <c r="BO533" s="165" t="e">
        <f t="shared" si="469"/>
        <v>#N/A</v>
      </c>
      <c r="BP533" s="154" t="e">
        <f t="shared" si="470"/>
        <v>#N/A</v>
      </c>
      <c r="BQ533" s="155" t="e">
        <f t="shared" si="471"/>
        <v>#N/A</v>
      </c>
      <c r="BR533" s="153" t="e">
        <f t="shared" si="472"/>
        <v>#N/A</v>
      </c>
      <c r="BS533" s="154" t="e">
        <f t="shared" si="473"/>
        <v>#N/A</v>
      </c>
      <c r="BT533" s="164" t="e">
        <f t="shared" si="474"/>
        <v>#N/A</v>
      </c>
      <c r="BU533" s="165" t="e">
        <f t="shared" si="475"/>
        <v>#N/A</v>
      </c>
      <c r="BV533" s="154" t="e">
        <f t="shared" si="476"/>
        <v>#N/A</v>
      </c>
      <c r="BW533" s="154" t="e">
        <f t="shared" si="477"/>
        <v>#N/A</v>
      </c>
      <c r="BX533" s="164" t="e">
        <f t="shared" si="478"/>
        <v>#N/A</v>
      </c>
      <c r="BY533" s="165" t="e">
        <f t="shared" si="479"/>
        <v>#N/A</v>
      </c>
      <c r="BZ533" s="154" t="e">
        <f t="shared" si="480"/>
        <v>#N/A</v>
      </c>
      <c r="CA533" s="154" t="e">
        <f t="shared" si="481"/>
        <v>#N/A</v>
      </c>
      <c r="CB533" s="164" t="e">
        <f t="shared" si="482"/>
        <v>#N/A</v>
      </c>
      <c r="CC533" s="165" t="e">
        <f t="shared" si="483"/>
        <v>#N/A</v>
      </c>
      <c r="CD533" s="154" t="e">
        <f t="shared" si="484"/>
        <v>#N/A</v>
      </c>
      <c r="CE533" s="155" t="e">
        <f t="shared" si="485"/>
        <v>#N/A</v>
      </c>
    </row>
    <row r="534" spans="2:83" s="59" customFormat="1" hidden="1" x14ac:dyDescent="0.2">
      <c r="B534" s="59" t="e">
        <f t="shared" si="488"/>
        <v>#N/A</v>
      </c>
      <c r="C534" s="67" t="e">
        <f t="shared" si="487"/>
        <v>#N/A</v>
      </c>
      <c r="D534" s="67"/>
      <c r="E534" s="67" t="e">
        <f>IF(C534&lt;&gt;" ",$B$9, " ")</f>
        <v>#N/A</v>
      </c>
      <c r="F534" s="68" t="e">
        <f>IF(C534&lt;&gt;" ",((10.4394*(($C534^1.852)/(($B$59^1.852)*(VLOOKUP($B$17,'Hidden Data'!$A$4:$E$17,(IF($B$18="SCH 40",3,IF($B$18="SCH 80",4,5))))^4.8655))*$B$16))+IF($B$15&lt;2,0,(10.4394*((($C$19/100*$C534)^1.852)/(($B$59^1.852)*(VLOOKUP($B$20,'Hidden Data'!$A$4:$E$17,(IF($B$21="SCH 40",3,IF($B$21="SCH 80",4,5))))^4.8655))*$B$19)))+IF($B$15&lt;3,0,(10.4394*((($C$22/100*$C534)^1.852)/(($B$59^1.852)*(VLOOKUP($B$23,'Hidden Data'!$A$4:$E$17,(IF($B$24="SCH 40",3,IF($B$24="SCH 80",4,5))))^4.8655))*$B$22)))+K534+L534+M534+P534+Q534+R534+S534+T534)*(1+$B$42/100), " ")</f>
        <v>#N/A</v>
      </c>
      <c r="G534" s="68" t="e">
        <f t="shared" si="486"/>
        <v>#N/A</v>
      </c>
      <c r="H534" s="68"/>
      <c r="I534" s="68" t="e">
        <f t="shared" si="421"/>
        <v>#N/A</v>
      </c>
      <c r="J534" s="68" t="e">
        <f>IF(C534&lt;&gt;" ",IF($B$48="Spider Valve",($C534/448.83*(('Spider Valve Sizing'!$B$10^2*19.64*$B$60*SQRT($B$49))/'Spider Valve Sizing'!$B$25))^2/(2*$B$60^2*(PI()/4*('Spider Valve Sizing'!$B$10/12)^2)^2*32.2),0)," ")</f>
        <v>#N/A</v>
      </c>
      <c r="K534" s="68" t="e">
        <f>IF(C534&lt;&gt;" ",(IF($B$26="No",0,(10.4394*(((1/$B$27*$C534)^1.852)/(($B$59^1.852)*(VLOOKUP($B$29,'Hidden Data'!$A$4:$E$17,(IF($B$30="SCH 40",3,IF($B$30="SCH 80",4,5))))^4.8655))*($B$28/3)))))," ")</f>
        <v>#N/A</v>
      </c>
      <c r="L534" s="67" t="e">
        <f t="shared" si="422"/>
        <v>#N/A</v>
      </c>
      <c r="M534" s="67" t="e">
        <f t="shared" si="423"/>
        <v>#N/A</v>
      </c>
      <c r="N534" s="69">
        <f>IF($B$48="Low Pressure Pipe",(IF($C534&lt;&gt;" ",($B$50*$AC$564)," ")),IF($B$48="Spider Valve",(IF($C534&lt;&gt;" ",(($B$60*(PI()/4*'Spider Valve Sizing'!$B$10^2)/144*SQRT(2*32.2*$B$49))*448.83)/(('Spider Valve Sizing'!$B$10^2*19.64*$B$60*SQRT($B$49))/'Spider Valve Sizing'!$B$25)," ")),IF(AND(OR($B$48="Non-Pressurized",$B$48="force main")=TRUE,$C$49="yes"),$F$49,NA())))</f>
        <v>30</v>
      </c>
      <c r="O534" s="68" t="e">
        <f t="shared" si="424"/>
        <v>#N/A</v>
      </c>
      <c r="P534" s="68" t="e">
        <f>IF($C534&lt;&gt;" ",IF($A$34="",0,(10.4394*((($C534*$D$34/100)^1.852)/(($B$59^1.852)*(VLOOKUP($B$34,'Hidden Data'!$A$4:$E$17,(IF($B$18="SCH 40",3,IF($B$18="SCH 80",4,5))))^4.8655))*'Hidden Data'!$E$118)))," ")</f>
        <v>#N/A</v>
      </c>
      <c r="Q534" s="68" t="e">
        <f>IF($C534&lt;&gt;" ",IF($A$35="",0,(10.4394*((($C534*$D$35/100)^1.852)/(($B$59^1.852)*(VLOOKUP($B$35,'Hidden Data'!$A$4:$E$17,(IF($B$18="SCH 40",3,IF($B$18="SCH 80",4,5))))^4.8655))*'Hidden Data'!$E$119)))," ")</f>
        <v>#N/A</v>
      </c>
      <c r="R534" s="68" t="e">
        <f>IF($C534&lt;&gt;" ",IF($A$36="",0,(10.4394*((($C534*$D$36/100)^1.852)/(($B$59^1.852)*(VLOOKUP($B$36,'Hidden Data'!$A$4:$E$17,(IF($B$18="SCH 40",3,IF($B$18="SCH 80",4,5))))^4.8655))*'Hidden Data'!$E$120)))," ")</f>
        <v>#N/A</v>
      </c>
      <c r="S534" s="68" t="e">
        <f>IF($C534&lt;&gt;" ",IF($A$37="",0,(10.4394*((($C534*$D$37/100)^1.852)/(($B$59^1.852)*(VLOOKUP($B$37,'Hidden Data'!$A$4:$E$17,(IF($B$18="SCH 40",3,IF($B$18="SCH 80",4,5))))^4.8655))*'Hidden Data'!$E$121)))," ")</f>
        <v>#N/A</v>
      </c>
      <c r="T534" s="68" t="e">
        <f>IF($C534&lt;&gt;" ",IF($A$38="",0,(10.4394*((($C534*$D$38/100)^1.852)/(($B$59^1.852)*(VLOOKUP($B$38,'Hidden Data'!$A$4:$E$17,(IF($B$18="SCH 40",3,IF($B$18="SCH 80",4,5))))^4.8655))*'Hidden Data'!$E$122)))," ")</f>
        <v>#N/A</v>
      </c>
      <c r="U534" s="67" t="e">
        <f t="shared" si="425"/>
        <v>#N/A</v>
      </c>
      <c r="V534" s="175" t="e">
        <f t="shared" si="426"/>
        <v>#N/A</v>
      </c>
      <c r="W534" s="175" t="e">
        <f t="shared" si="427"/>
        <v>#N/A</v>
      </c>
      <c r="Z534" s="141" t="e">
        <f t="shared" si="428"/>
        <v>#N/A</v>
      </c>
      <c r="AA534" s="141" t="e">
        <f t="shared" si="429"/>
        <v>#N/A</v>
      </c>
      <c r="AB534" s="153" t="e">
        <f t="shared" si="430"/>
        <v>#N/A</v>
      </c>
      <c r="AC534" s="154" t="e">
        <f t="shared" si="431"/>
        <v>#N/A</v>
      </c>
      <c r="AD534" s="164" t="e">
        <f t="shared" si="432"/>
        <v>#N/A</v>
      </c>
      <c r="AE534" s="165" t="e">
        <f t="shared" si="433"/>
        <v>#N/A</v>
      </c>
      <c r="AF534" s="154" t="e">
        <f t="shared" si="434"/>
        <v>#N/A</v>
      </c>
      <c r="AG534" s="154" t="e">
        <f t="shared" si="435"/>
        <v>#N/A</v>
      </c>
      <c r="AH534" s="164" t="e">
        <f t="shared" si="436"/>
        <v>#N/A</v>
      </c>
      <c r="AI534" s="165" t="e">
        <f t="shared" si="437"/>
        <v>#N/A</v>
      </c>
      <c r="AJ534" s="154" t="e">
        <f t="shared" si="438"/>
        <v>#N/A</v>
      </c>
      <c r="AK534" s="154" t="e">
        <f t="shared" si="439"/>
        <v>#N/A</v>
      </c>
      <c r="AL534" s="164" t="e">
        <f t="shared" si="440"/>
        <v>#N/A</v>
      </c>
      <c r="AM534" s="165" t="e">
        <f t="shared" si="441"/>
        <v>#N/A</v>
      </c>
      <c r="AN534" s="154" t="e">
        <f t="shared" si="442"/>
        <v>#N/A</v>
      </c>
      <c r="AO534" s="155" t="e">
        <f t="shared" si="443"/>
        <v>#N/A</v>
      </c>
      <c r="AP534" s="153" t="e">
        <f t="shared" si="444"/>
        <v>#N/A</v>
      </c>
      <c r="AQ534" s="154" t="e">
        <f t="shared" si="445"/>
        <v>#N/A</v>
      </c>
      <c r="AR534" s="164" t="e">
        <f t="shared" si="446"/>
        <v>#N/A</v>
      </c>
      <c r="AS534" s="165" t="e">
        <f t="shared" si="447"/>
        <v>#N/A</v>
      </c>
      <c r="AT534" s="154" t="e">
        <f t="shared" si="448"/>
        <v>#N/A</v>
      </c>
      <c r="AU534" s="154" t="e">
        <f t="shared" si="449"/>
        <v>#N/A</v>
      </c>
      <c r="AV534" s="164" t="e">
        <f t="shared" si="450"/>
        <v>#N/A</v>
      </c>
      <c r="AW534" s="165" t="e">
        <f t="shared" si="451"/>
        <v>#N/A</v>
      </c>
      <c r="AX534" s="154" t="e">
        <f t="shared" si="452"/>
        <v>#N/A</v>
      </c>
      <c r="AY534" s="154" t="e">
        <f t="shared" si="453"/>
        <v>#N/A</v>
      </c>
      <c r="AZ534" s="164" t="e">
        <f t="shared" si="454"/>
        <v>#N/A</v>
      </c>
      <c r="BA534" s="165" t="e">
        <f t="shared" si="455"/>
        <v>#N/A</v>
      </c>
      <c r="BB534" s="154" t="e">
        <f t="shared" si="456"/>
        <v>#N/A</v>
      </c>
      <c r="BC534" s="155" t="e">
        <f t="shared" si="457"/>
        <v>#N/A</v>
      </c>
      <c r="BD534" s="153" t="e">
        <f t="shared" si="458"/>
        <v>#N/A</v>
      </c>
      <c r="BE534" s="154" t="e">
        <f t="shared" si="459"/>
        <v>#N/A</v>
      </c>
      <c r="BF534" s="164" t="e">
        <f t="shared" si="460"/>
        <v>#N/A</v>
      </c>
      <c r="BG534" s="165" t="e">
        <f t="shared" si="461"/>
        <v>#N/A</v>
      </c>
      <c r="BH534" s="154" t="e">
        <f t="shared" si="462"/>
        <v>#N/A</v>
      </c>
      <c r="BI534" s="154" t="e">
        <f t="shared" si="463"/>
        <v>#N/A</v>
      </c>
      <c r="BJ534" s="164" t="e">
        <f t="shared" si="464"/>
        <v>#N/A</v>
      </c>
      <c r="BK534" s="165" t="e">
        <f t="shared" si="465"/>
        <v>#N/A</v>
      </c>
      <c r="BL534" s="154" t="e">
        <f t="shared" si="466"/>
        <v>#N/A</v>
      </c>
      <c r="BM534" s="154" t="e">
        <f t="shared" si="467"/>
        <v>#N/A</v>
      </c>
      <c r="BN534" s="164" t="e">
        <f t="shared" si="468"/>
        <v>#N/A</v>
      </c>
      <c r="BO534" s="165" t="e">
        <f t="shared" si="469"/>
        <v>#N/A</v>
      </c>
      <c r="BP534" s="154" t="e">
        <f t="shared" si="470"/>
        <v>#N/A</v>
      </c>
      <c r="BQ534" s="155" t="e">
        <f t="shared" si="471"/>
        <v>#N/A</v>
      </c>
      <c r="BR534" s="153" t="e">
        <f t="shared" si="472"/>
        <v>#N/A</v>
      </c>
      <c r="BS534" s="154" t="e">
        <f t="shared" si="473"/>
        <v>#N/A</v>
      </c>
      <c r="BT534" s="164" t="e">
        <f t="shared" si="474"/>
        <v>#N/A</v>
      </c>
      <c r="BU534" s="165" t="e">
        <f t="shared" si="475"/>
        <v>#N/A</v>
      </c>
      <c r="BV534" s="154" t="e">
        <f t="shared" si="476"/>
        <v>#N/A</v>
      </c>
      <c r="BW534" s="154" t="e">
        <f t="shared" si="477"/>
        <v>#N/A</v>
      </c>
      <c r="BX534" s="164" t="e">
        <f t="shared" si="478"/>
        <v>#N/A</v>
      </c>
      <c r="BY534" s="165" t="e">
        <f t="shared" si="479"/>
        <v>#N/A</v>
      </c>
      <c r="BZ534" s="154" t="e">
        <f t="shared" si="480"/>
        <v>#N/A</v>
      </c>
      <c r="CA534" s="154" t="e">
        <f t="shared" si="481"/>
        <v>#N/A</v>
      </c>
      <c r="CB534" s="164" t="e">
        <f t="shared" si="482"/>
        <v>#N/A</v>
      </c>
      <c r="CC534" s="165" t="e">
        <f t="shared" si="483"/>
        <v>#N/A</v>
      </c>
      <c r="CD534" s="154" t="e">
        <f t="shared" si="484"/>
        <v>#N/A</v>
      </c>
      <c r="CE534" s="155" t="e">
        <f t="shared" si="485"/>
        <v>#N/A</v>
      </c>
    </row>
    <row r="535" spans="2:83" s="59" customFormat="1" hidden="1" x14ac:dyDescent="0.2">
      <c r="B535" s="59" t="e">
        <f t="shared" si="488"/>
        <v>#N/A</v>
      </c>
      <c r="C535" s="67" t="e">
        <f t="shared" si="487"/>
        <v>#N/A</v>
      </c>
      <c r="D535" s="67"/>
      <c r="E535" s="67" t="e">
        <f>IF(C535&lt;&gt;" ",$B$9, " ")</f>
        <v>#N/A</v>
      </c>
      <c r="F535" s="68" t="e">
        <f>IF(C535&lt;&gt;" ",((10.4394*(($C535^1.852)/(($B$59^1.852)*(VLOOKUP($B$17,'Hidden Data'!$A$4:$E$17,(IF($B$18="SCH 40",3,IF($B$18="SCH 80",4,5))))^4.8655))*$B$16))+IF($B$15&lt;2,0,(10.4394*((($C$19/100*$C535)^1.852)/(($B$59^1.852)*(VLOOKUP($B$20,'Hidden Data'!$A$4:$E$17,(IF($B$21="SCH 40",3,IF($B$21="SCH 80",4,5))))^4.8655))*$B$19)))+IF($B$15&lt;3,0,(10.4394*((($C$22/100*$C535)^1.852)/(($B$59^1.852)*(VLOOKUP($B$23,'Hidden Data'!$A$4:$E$17,(IF($B$24="SCH 40",3,IF($B$24="SCH 80",4,5))))^4.8655))*$B$22)))+K535+L535+M535+P535+Q535+R535+S535+T535)*(1+$B$42/100), " ")</f>
        <v>#N/A</v>
      </c>
      <c r="G535" s="68" t="e">
        <f t="shared" si="486"/>
        <v>#N/A</v>
      </c>
      <c r="H535" s="68"/>
      <c r="I535" s="68" t="e">
        <f t="shared" si="421"/>
        <v>#N/A</v>
      </c>
      <c r="J535" s="68" t="e">
        <f>IF(C535&lt;&gt;" ",IF($B$48="Spider Valve",($C535/448.83*(('Spider Valve Sizing'!$B$10^2*19.64*$B$60*SQRT($B$49))/'Spider Valve Sizing'!$B$25))^2/(2*$B$60^2*(PI()/4*('Spider Valve Sizing'!$B$10/12)^2)^2*32.2),0)," ")</f>
        <v>#N/A</v>
      </c>
      <c r="K535" s="68" t="e">
        <f>IF(C535&lt;&gt;" ",(IF($B$26="No",0,(10.4394*(((1/$B$27*$C535)^1.852)/(($B$59^1.852)*(VLOOKUP($B$29,'Hidden Data'!$A$4:$E$17,(IF($B$30="SCH 40",3,IF($B$30="SCH 80",4,5))))^4.8655))*($B$28/3)))))," ")</f>
        <v>#N/A</v>
      </c>
      <c r="L535" s="67" t="e">
        <f t="shared" si="422"/>
        <v>#N/A</v>
      </c>
      <c r="M535" s="67" t="e">
        <f t="shared" si="423"/>
        <v>#N/A</v>
      </c>
      <c r="N535" s="69">
        <f>IF($B$48="Low Pressure Pipe",(IF($C535&lt;&gt;" ",($B$50*$AC$564)," ")),IF($B$48="Spider Valve",(IF($C535&lt;&gt;" ",(($B$60*(PI()/4*'Spider Valve Sizing'!$B$10^2)/144*SQRT(2*32.2*$B$49))*448.83)/(('Spider Valve Sizing'!$B$10^2*19.64*$B$60*SQRT($B$49))/'Spider Valve Sizing'!$B$25)," ")),IF(AND(OR($B$48="Non-Pressurized",$B$48="force main")=TRUE,$C$49="yes"),$F$49,NA())))</f>
        <v>30</v>
      </c>
      <c r="O535" s="68" t="e">
        <f t="shared" si="424"/>
        <v>#N/A</v>
      </c>
      <c r="P535" s="68" t="e">
        <f>IF($C535&lt;&gt;" ",IF($A$34="",0,(10.4394*((($C535*$D$34/100)^1.852)/(($B$59^1.852)*(VLOOKUP($B$34,'Hidden Data'!$A$4:$E$17,(IF($B$18="SCH 40",3,IF($B$18="SCH 80",4,5))))^4.8655))*'Hidden Data'!$E$118)))," ")</f>
        <v>#N/A</v>
      </c>
      <c r="Q535" s="68" t="e">
        <f>IF($C535&lt;&gt;" ",IF($A$35="",0,(10.4394*((($C535*$D$35/100)^1.852)/(($B$59^1.852)*(VLOOKUP($B$35,'Hidden Data'!$A$4:$E$17,(IF($B$18="SCH 40",3,IF($B$18="SCH 80",4,5))))^4.8655))*'Hidden Data'!$E$119)))," ")</f>
        <v>#N/A</v>
      </c>
      <c r="R535" s="68" t="e">
        <f>IF($C535&lt;&gt;" ",IF($A$36="",0,(10.4394*((($C535*$D$36/100)^1.852)/(($B$59^1.852)*(VLOOKUP($B$36,'Hidden Data'!$A$4:$E$17,(IF($B$18="SCH 40",3,IF($B$18="SCH 80",4,5))))^4.8655))*'Hidden Data'!$E$120)))," ")</f>
        <v>#N/A</v>
      </c>
      <c r="S535" s="68" t="e">
        <f>IF($C535&lt;&gt;" ",IF($A$37="",0,(10.4394*((($C535*$D$37/100)^1.852)/(($B$59^1.852)*(VLOOKUP($B$37,'Hidden Data'!$A$4:$E$17,(IF($B$18="SCH 40",3,IF($B$18="SCH 80",4,5))))^4.8655))*'Hidden Data'!$E$121)))," ")</f>
        <v>#N/A</v>
      </c>
      <c r="T535" s="68" t="e">
        <f>IF($C535&lt;&gt;" ",IF($A$38="",0,(10.4394*((($C535*$D$38/100)^1.852)/(($B$59^1.852)*(VLOOKUP($B$38,'Hidden Data'!$A$4:$E$17,(IF($B$18="SCH 40",3,IF($B$18="SCH 80",4,5))))^4.8655))*'Hidden Data'!$E$122)))," ")</f>
        <v>#N/A</v>
      </c>
      <c r="U535" s="67" t="e">
        <f t="shared" si="425"/>
        <v>#N/A</v>
      </c>
      <c r="V535" s="175" t="e">
        <f t="shared" si="426"/>
        <v>#N/A</v>
      </c>
      <c r="W535" s="175" t="e">
        <f t="shared" si="427"/>
        <v>#N/A</v>
      </c>
      <c r="Z535" s="141" t="e">
        <f t="shared" si="428"/>
        <v>#N/A</v>
      </c>
      <c r="AA535" s="141" t="e">
        <f t="shared" si="429"/>
        <v>#N/A</v>
      </c>
      <c r="AB535" s="153" t="e">
        <f t="shared" si="430"/>
        <v>#N/A</v>
      </c>
      <c r="AC535" s="154" t="e">
        <f t="shared" si="431"/>
        <v>#N/A</v>
      </c>
      <c r="AD535" s="164" t="e">
        <f t="shared" si="432"/>
        <v>#N/A</v>
      </c>
      <c r="AE535" s="165" t="e">
        <f t="shared" si="433"/>
        <v>#N/A</v>
      </c>
      <c r="AF535" s="154" t="e">
        <f t="shared" si="434"/>
        <v>#N/A</v>
      </c>
      <c r="AG535" s="154" t="e">
        <f t="shared" si="435"/>
        <v>#N/A</v>
      </c>
      <c r="AH535" s="164" t="e">
        <f t="shared" si="436"/>
        <v>#N/A</v>
      </c>
      <c r="AI535" s="165" t="e">
        <f t="shared" si="437"/>
        <v>#N/A</v>
      </c>
      <c r="AJ535" s="154" t="e">
        <f t="shared" si="438"/>
        <v>#N/A</v>
      </c>
      <c r="AK535" s="154" t="e">
        <f t="shared" si="439"/>
        <v>#N/A</v>
      </c>
      <c r="AL535" s="164" t="e">
        <f t="shared" si="440"/>
        <v>#N/A</v>
      </c>
      <c r="AM535" s="165" t="e">
        <f t="shared" si="441"/>
        <v>#N/A</v>
      </c>
      <c r="AN535" s="154" t="e">
        <f t="shared" si="442"/>
        <v>#N/A</v>
      </c>
      <c r="AO535" s="155" t="e">
        <f t="shared" si="443"/>
        <v>#N/A</v>
      </c>
      <c r="AP535" s="153" t="e">
        <f t="shared" si="444"/>
        <v>#N/A</v>
      </c>
      <c r="AQ535" s="154" t="e">
        <f t="shared" si="445"/>
        <v>#N/A</v>
      </c>
      <c r="AR535" s="164" t="e">
        <f t="shared" si="446"/>
        <v>#N/A</v>
      </c>
      <c r="AS535" s="165" t="e">
        <f t="shared" si="447"/>
        <v>#N/A</v>
      </c>
      <c r="AT535" s="154" t="e">
        <f t="shared" si="448"/>
        <v>#N/A</v>
      </c>
      <c r="AU535" s="154" t="e">
        <f t="shared" si="449"/>
        <v>#N/A</v>
      </c>
      <c r="AV535" s="164" t="e">
        <f t="shared" si="450"/>
        <v>#N/A</v>
      </c>
      <c r="AW535" s="165" t="e">
        <f t="shared" si="451"/>
        <v>#N/A</v>
      </c>
      <c r="AX535" s="154" t="e">
        <f t="shared" si="452"/>
        <v>#N/A</v>
      </c>
      <c r="AY535" s="154" t="e">
        <f t="shared" si="453"/>
        <v>#N/A</v>
      </c>
      <c r="AZ535" s="164" t="e">
        <f t="shared" si="454"/>
        <v>#N/A</v>
      </c>
      <c r="BA535" s="165" t="e">
        <f t="shared" si="455"/>
        <v>#N/A</v>
      </c>
      <c r="BB535" s="154" t="e">
        <f t="shared" si="456"/>
        <v>#N/A</v>
      </c>
      <c r="BC535" s="155" t="e">
        <f t="shared" si="457"/>
        <v>#N/A</v>
      </c>
      <c r="BD535" s="153" t="e">
        <f t="shared" si="458"/>
        <v>#N/A</v>
      </c>
      <c r="BE535" s="154" t="e">
        <f t="shared" si="459"/>
        <v>#N/A</v>
      </c>
      <c r="BF535" s="164" t="e">
        <f t="shared" si="460"/>
        <v>#N/A</v>
      </c>
      <c r="BG535" s="165" t="e">
        <f t="shared" si="461"/>
        <v>#N/A</v>
      </c>
      <c r="BH535" s="154" t="e">
        <f t="shared" si="462"/>
        <v>#N/A</v>
      </c>
      <c r="BI535" s="154" t="e">
        <f t="shared" si="463"/>
        <v>#N/A</v>
      </c>
      <c r="BJ535" s="164" t="e">
        <f t="shared" si="464"/>
        <v>#N/A</v>
      </c>
      <c r="BK535" s="165" t="e">
        <f t="shared" si="465"/>
        <v>#N/A</v>
      </c>
      <c r="BL535" s="154" t="e">
        <f t="shared" si="466"/>
        <v>#N/A</v>
      </c>
      <c r="BM535" s="154" t="e">
        <f t="shared" si="467"/>
        <v>#N/A</v>
      </c>
      <c r="BN535" s="164" t="e">
        <f t="shared" si="468"/>
        <v>#N/A</v>
      </c>
      <c r="BO535" s="165" t="e">
        <f t="shared" si="469"/>
        <v>#N/A</v>
      </c>
      <c r="BP535" s="154" t="e">
        <f t="shared" si="470"/>
        <v>#N/A</v>
      </c>
      <c r="BQ535" s="155" t="e">
        <f t="shared" si="471"/>
        <v>#N/A</v>
      </c>
      <c r="BR535" s="153" t="e">
        <f t="shared" si="472"/>
        <v>#N/A</v>
      </c>
      <c r="BS535" s="154" t="e">
        <f t="shared" si="473"/>
        <v>#N/A</v>
      </c>
      <c r="BT535" s="164" t="e">
        <f t="shared" si="474"/>
        <v>#N/A</v>
      </c>
      <c r="BU535" s="165" t="e">
        <f t="shared" si="475"/>
        <v>#N/A</v>
      </c>
      <c r="BV535" s="154" t="e">
        <f t="shared" si="476"/>
        <v>#N/A</v>
      </c>
      <c r="BW535" s="154" t="e">
        <f t="shared" si="477"/>
        <v>#N/A</v>
      </c>
      <c r="BX535" s="164" t="e">
        <f t="shared" si="478"/>
        <v>#N/A</v>
      </c>
      <c r="BY535" s="165" t="e">
        <f t="shared" si="479"/>
        <v>#N/A</v>
      </c>
      <c r="BZ535" s="154" t="e">
        <f t="shared" si="480"/>
        <v>#N/A</v>
      </c>
      <c r="CA535" s="154" t="e">
        <f t="shared" si="481"/>
        <v>#N/A</v>
      </c>
      <c r="CB535" s="164" t="e">
        <f t="shared" si="482"/>
        <v>#N/A</v>
      </c>
      <c r="CC535" s="165" t="e">
        <f t="shared" si="483"/>
        <v>#N/A</v>
      </c>
      <c r="CD535" s="154" t="e">
        <f t="shared" si="484"/>
        <v>#N/A</v>
      </c>
      <c r="CE535" s="155" t="e">
        <f t="shared" si="485"/>
        <v>#N/A</v>
      </c>
    </row>
    <row r="536" spans="2:83" s="59" customFormat="1" hidden="1" x14ac:dyDescent="0.2">
      <c r="B536" s="59" t="e">
        <f t="shared" si="488"/>
        <v>#N/A</v>
      </c>
      <c r="C536" s="67" t="e">
        <f t="shared" si="487"/>
        <v>#N/A</v>
      </c>
      <c r="D536" s="67"/>
      <c r="E536" s="67" t="e">
        <f>IF(C536&lt;&gt;" ",$B$9, " ")</f>
        <v>#N/A</v>
      </c>
      <c r="F536" s="68" t="e">
        <f>IF(C536&lt;&gt;" ",((10.4394*(($C536^1.852)/(($B$59^1.852)*(VLOOKUP($B$17,'Hidden Data'!$A$4:$E$17,(IF($B$18="SCH 40",3,IF($B$18="SCH 80",4,5))))^4.8655))*$B$16))+IF($B$15&lt;2,0,(10.4394*((($C$19/100*$C536)^1.852)/(($B$59^1.852)*(VLOOKUP($B$20,'Hidden Data'!$A$4:$E$17,(IF($B$21="SCH 40",3,IF($B$21="SCH 80",4,5))))^4.8655))*$B$19)))+IF($B$15&lt;3,0,(10.4394*((($C$22/100*$C536)^1.852)/(($B$59^1.852)*(VLOOKUP($B$23,'Hidden Data'!$A$4:$E$17,(IF($B$24="SCH 40",3,IF($B$24="SCH 80",4,5))))^4.8655))*$B$22)))+K536+L536+M536+P536+Q536+R536+S536+T536)*(1+$B$42/100), " ")</f>
        <v>#N/A</v>
      </c>
      <c r="G536" s="68" t="e">
        <f t="shared" si="486"/>
        <v>#N/A</v>
      </c>
      <c r="H536" s="68"/>
      <c r="I536" s="68" t="e">
        <f t="shared" si="421"/>
        <v>#N/A</v>
      </c>
      <c r="J536" s="68" t="e">
        <f>IF(C536&lt;&gt;" ",IF($B$48="Spider Valve",($C536/448.83*(('Spider Valve Sizing'!$B$10^2*19.64*$B$60*SQRT($B$49))/'Spider Valve Sizing'!$B$25))^2/(2*$B$60^2*(PI()/4*('Spider Valve Sizing'!$B$10/12)^2)^2*32.2),0)," ")</f>
        <v>#N/A</v>
      </c>
      <c r="K536" s="68" t="e">
        <f>IF(C536&lt;&gt;" ",(IF($B$26="No",0,(10.4394*(((1/$B$27*$C536)^1.852)/(($B$59^1.852)*(VLOOKUP($B$29,'Hidden Data'!$A$4:$E$17,(IF($B$30="SCH 40",3,IF($B$30="SCH 80",4,5))))^4.8655))*($B$28/3)))))," ")</f>
        <v>#N/A</v>
      </c>
      <c r="L536" s="67" t="e">
        <f t="shared" si="422"/>
        <v>#N/A</v>
      </c>
      <c r="M536" s="67" t="e">
        <f t="shared" si="423"/>
        <v>#N/A</v>
      </c>
      <c r="N536" s="69">
        <f>IF($B$48="Low Pressure Pipe",(IF($C536&lt;&gt;" ",($B$50*$AC$564)," ")),IF($B$48="Spider Valve",(IF($C536&lt;&gt;" ",(($B$60*(PI()/4*'Spider Valve Sizing'!$B$10^2)/144*SQRT(2*32.2*$B$49))*448.83)/(('Spider Valve Sizing'!$B$10^2*19.64*$B$60*SQRT($B$49))/'Spider Valve Sizing'!$B$25)," ")),IF(AND(OR($B$48="Non-Pressurized",$B$48="force main")=TRUE,$C$49="yes"),$F$49,NA())))</f>
        <v>30</v>
      </c>
      <c r="O536" s="68" t="e">
        <f t="shared" si="424"/>
        <v>#N/A</v>
      </c>
      <c r="P536" s="68" t="e">
        <f>IF($C536&lt;&gt;" ",IF($A$34="",0,(10.4394*((($C536*$D$34/100)^1.852)/(($B$59^1.852)*(VLOOKUP($B$34,'Hidden Data'!$A$4:$E$17,(IF($B$18="SCH 40",3,IF($B$18="SCH 80",4,5))))^4.8655))*'Hidden Data'!$E$118)))," ")</f>
        <v>#N/A</v>
      </c>
      <c r="Q536" s="68" t="e">
        <f>IF($C536&lt;&gt;" ",IF($A$35="",0,(10.4394*((($C536*$D$35/100)^1.852)/(($B$59^1.852)*(VLOOKUP($B$35,'Hidden Data'!$A$4:$E$17,(IF($B$18="SCH 40",3,IF($B$18="SCH 80",4,5))))^4.8655))*'Hidden Data'!$E$119)))," ")</f>
        <v>#N/A</v>
      </c>
      <c r="R536" s="68" t="e">
        <f>IF($C536&lt;&gt;" ",IF($A$36="",0,(10.4394*((($C536*$D$36/100)^1.852)/(($B$59^1.852)*(VLOOKUP($B$36,'Hidden Data'!$A$4:$E$17,(IF($B$18="SCH 40",3,IF($B$18="SCH 80",4,5))))^4.8655))*'Hidden Data'!$E$120)))," ")</f>
        <v>#N/A</v>
      </c>
      <c r="S536" s="68" t="e">
        <f>IF($C536&lt;&gt;" ",IF($A$37="",0,(10.4394*((($C536*$D$37/100)^1.852)/(($B$59^1.852)*(VLOOKUP($B$37,'Hidden Data'!$A$4:$E$17,(IF($B$18="SCH 40",3,IF($B$18="SCH 80",4,5))))^4.8655))*'Hidden Data'!$E$121)))," ")</f>
        <v>#N/A</v>
      </c>
      <c r="T536" s="68" t="e">
        <f>IF($C536&lt;&gt;" ",IF($A$38="",0,(10.4394*((($C536*$D$38/100)^1.852)/(($B$59^1.852)*(VLOOKUP($B$38,'Hidden Data'!$A$4:$E$17,(IF($B$18="SCH 40",3,IF($B$18="SCH 80",4,5))))^4.8655))*'Hidden Data'!$E$122)))," ")</f>
        <v>#N/A</v>
      </c>
      <c r="U536" s="67" t="e">
        <f t="shared" si="425"/>
        <v>#N/A</v>
      </c>
      <c r="V536" s="175" t="e">
        <f t="shared" si="426"/>
        <v>#N/A</v>
      </c>
      <c r="W536" s="175" t="e">
        <f t="shared" si="427"/>
        <v>#N/A</v>
      </c>
      <c r="Z536" s="141" t="e">
        <f t="shared" si="428"/>
        <v>#N/A</v>
      </c>
      <c r="AA536" s="141" t="e">
        <f t="shared" si="429"/>
        <v>#N/A</v>
      </c>
      <c r="AB536" s="153" t="e">
        <f t="shared" si="430"/>
        <v>#N/A</v>
      </c>
      <c r="AC536" s="154" t="e">
        <f t="shared" si="431"/>
        <v>#N/A</v>
      </c>
      <c r="AD536" s="164" t="e">
        <f t="shared" si="432"/>
        <v>#N/A</v>
      </c>
      <c r="AE536" s="165" t="e">
        <f t="shared" si="433"/>
        <v>#N/A</v>
      </c>
      <c r="AF536" s="154" t="e">
        <f t="shared" si="434"/>
        <v>#N/A</v>
      </c>
      <c r="AG536" s="154" t="e">
        <f t="shared" si="435"/>
        <v>#N/A</v>
      </c>
      <c r="AH536" s="164" t="e">
        <f t="shared" si="436"/>
        <v>#N/A</v>
      </c>
      <c r="AI536" s="165" t="e">
        <f t="shared" si="437"/>
        <v>#N/A</v>
      </c>
      <c r="AJ536" s="154" t="e">
        <f t="shared" si="438"/>
        <v>#N/A</v>
      </c>
      <c r="AK536" s="154" t="e">
        <f t="shared" si="439"/>
        <v>#N/A</v>
      </c>
      <c r="AL536" s="164" t="e">
        <f t="shared" si="440"/>
        <v>#N/A</v>
      </c>
      <c r="AM536" s="165" t="e">
        <f t="shared" si="441"/>
        <v>#N/A</v>
      </c>
      <c r="AN536" s="154" t="e">
        <f t="shared" si="442"/>
        <v>#N/A</v>
      </c>
      <c r="AO536" s="155" t="e">
        <f t="shared" si="443"/>
        <v>#N/A</v>
      </c>
      <c r="AP536" s="153" t="e">
        <f t="shared" si="444"/>
        <v>#N/A</v>
      </c>
      <c r="AQ536" s="154" t="e">
        <f t="shared" si="445"/>
        <v>#N/A</v>
      </c>
      <c r="AR536" s="164" t="e">
        <f t="shared" si="446"/>
        <v>#N/A</v>
      </c>
      <c r="AS536" s="165" t="e">
        <f t="shared" si="447"/>
        <v>#N/A</v>
      </c>
      <c r="AT536" s="154" t="e">
        <f t="shared" si="448"/>
        <v>#N/A</v>
      </c>
      <c r="AU536" s="154" t="e">
        <f t="shared" si="449"/>
        <v>#N/A</v>
      </c>
      <c r="AV536" s="164" t="e">
        <f t="shared" si="450"/>
        <v>#N/A</v>
      </c>
      <c r="AW536" s="165" t="e">
        <f t="shared" si="451"/>
        <v>#N/A</v>
      </c>
      <c r="AX536" s="154" t="e">
        <f t="shared" si="452"/>
        <v>#N/A</v>
      </c>
      <c r="AY536" s="154" t="e">
        <f t="shared" si="453"/>
        <v>#N/A</v>
      </c>
      <c r="AZ536" s="164" t="e">
        <f t="shared" si="454"/>
        <v>#N/A</v>
      </c>
      <c r="BA536" s="165" t="e">
        <f t="shared" si="455"/>
        <v>#N/A</v>
      </c>
      <c r="BB536" s="154" t="e">
        <f t="shared" si="456"/>
        <v>#N/A</v>
      </c>
      <c r="BC536" s="155" t="e">
        <f t="shared" si="457"/>
        <v>#N/A</v>
      </c>
      <c r="BD536" s="153" t="e">
        <f t="shared" si="458"/>
        <v>#N/A</v>
      </c>
      <c r="BE536" s="154" t="e">
        <f t="shared" si="459"/>
        <v>#N/A</v>
      </c>
      <c r="BF536" s="164" t="e">
        <f t="shared" si="460"/>
        <v>#N/A</v>
      </c>
      <c r="BG536" s="165" t="e">
        <f t="shared" si="461"/>
        <v>#N/A</v>
      </c>
      <c r="BH536" s="154" t="e">
        <f t="shared" si="462"/>
        <v>#N/A</v>
      </c>
      <c r="BI536" s="154" t="e">
        <f t="shared" si="463"/>
        <v>#N/A</v>
      </c>
      <c r="BJ536" s="164" t="e">
        <f t="shared" si="464"/>
        <v>#N/A</v>
      </c>
      <c r="BK536" s="165" t="e">
        <f t="shared" si="465"/>
        <v>#N/A</v>
      </c>
      <c r="BL536" s="154" t="e">
        <f t="shared" si="466"/>
        <v>#N/A</v>
      </c>
      <c r="BM536" s="154" t="e">
        <f t="shared" si="467"/>
        <v>#N/A</v>
      </c>
      <c r="BN536" s="164" t="e">
        <f t="shared" si="468"/>
        <v>#N/A</v>
      </c>
      <c r="BO536" s="165" t="e">
        <f t="shared" si="469"/>
        <v>#N/A</v>
      </c>
      <c r="BP536" s="154" t="e">
        <f t="shared" si="470"/>
        <v>#N/A</v>
      </c>
      <c r="BQ536" s="155" t="e">
        <f t="shared" si="471"/>
        <v>#N/A</v>
      </c>
      <c r="BR536" s="153" t="e">
        <f t="shared" si="472"/>
        <v>#N/A</v>
      </c>
      <c r="BS536" s="154" t="e">
        <f t="shared" si="473"/>
        <v>#N/A</v>
      </c>
      <c r="BT536" s="164" t="e">
        <f t="shared" si="474"/>
        <v>#N/A</v>
      </c>
      <c r="BU536" s="165" t="e">
        <f t="shared" si="475"/>
        <v>#N/A</v>
      </c>
      <c r="BV536" s="154" t="e">
        <f t="shared" si="476"/>
        <v>#N/A</v>
      </c>
      <c r="BW536" s="154" t="e">
        <f t="shared" si="477"/>
        <v>#N/A</v>
      </c>
      <c r="BX536" s="164" t="e">
        <f t="shared" si="478"/>
        <v>#N/A</v>
      </c>
      <c r="BY536" s="165" t="e">
        <f t="shared" si="479"/>
        <v>#N/A</v>
      </c>
      <c r="BZ536" s="154" t="e">
        <f t="shared" si="480"/>
        <v>#N/A</v>
      </c>
      <c r="CA536" s="154" t="e">
        <f t="shared" si="481"/>
        <v>#N/A</v>
      </c>
      <c r="CB536" s="164" t="e">
        <f t="shared" si="482"/>
        <v>#N/A</v>
      </c>
      <c r="CC536" s="165" t="e">
        <f t="shared" si="483"/>
        <v>#N/A</v>
      </c>
      <c r="CD536" s="154" t="e">
        <f t="shared" si="484"/>
        <v>#N/A</v>
      </c>
      <c r="CE536" s="155" t="e">
        <f t="shared" si="485"/>
        <v>#N/A</v>
      </c>
    </row>
    <row r="537" spans="2:83" s="59" customFormat="1" hidden="1" x14ac:dyDescent="0.2">
      <c r="B537" s="59" t="e">
        <f t="shared" si="488"/>
        <v>#N/A</v>
      </c>
      <c r="C537" s="67" t="e">
        <f t="shared" si="487"/>
        <v>#N/A</v>
      </c>
      <c r="D537" s="67"/>
      <c r="E537" s="67" t="e">
        <f>IF(C537&lt;&gt;" ",$B$9, " ")</f>
        <v>#N/A</v>
      </c>
      <c r="F537" s="68" t="e">
        <f>IF(C537&lt;&gt;" ",((10.4394*(($C537^1.852)/(($B$59^1.852)*(VLOOKUP($B$17,'Hidden Data'!$A$4:$E$17,(IF($B$18="SCH 40",3,IF($B$18="SCH 80",4,5))))^4.8655))*$B$16))+IF($B$15&lt;2,0,(10.4394*((($C$19/100*$C537)^1.852)/(($B$59^1.852)*(VLOOKUP($B$20,'Hidden Data'!$A$4:$E$17,(IF($B$21="SCH 40",3,IF($B$21="SCH 80",4,5))))^4.8655))*$B$19)))+IF($B$15&lt;3,0,(10.4394*((($C$22/100*$C537)^1.852)/(($B$59^1.852)*(VLOOKUP($B$23,'Hidden Data'!$A$4:$E$17,(IF($B$24="SCH 40",3,IF($B$24="SCH 80",4,5))))^4.8655))*$B$22)))+K537+L537+M537+P537+Q537+R537+S537+T537)*(1+$B$42/100), " ")</f>
        <v>#N/A</v>
      </c>
      <c r="G537" s="68" t="e">
        <f t="shared" si="486"/>
        <v>#N/A</v>
      </c>
      <c r="H537" s="68"/>
      <c r="I537" s="68" t="e">
        <f t="shared" si="421"/>
        <v>#N/A</v>
      </c>
      <c r="J537" s="68" t="e">
        <f>IF(C537&lt;&gt;" ",IF($B$48="Spider Valve",($C537/448.83*(('Spider Valve Sizing'!$B$10^2*19.64*$B$60*SQRT($B$49))/'Spider Valve Sizing'!$B$25))^2/(2*$B$60^2*(PI()/4*('Spider Valve Sizing'!$B$10/12)^2)^2*32.2),0)," ")</f>
        <v>#N/A</v>
      </c>
      <c r="K537" s="68" t="e">
        <f>IF(C537&lt;&gt;" ",(IF($B$26="No",0,(10.4394*(((1/$B$27*$C537)^1.852)/(($B$59^1.852)*(VLOOKUP($B$29,'Hidden Data'!$A$4:$E$17,(IF($B$30="SCH 40",3,IF($B$30="SCH 80",4,5))))^4.8655))*($B$28/3)))))," ")</f>
        <v>#N/A</v>
      </c>
      <c r="L537" s="67" t="e">
        <f t="shared" si="422"/>
        <v>#N/A</v>
      </c>
      <c r="M537" s="67" t="e">
        <f t="shared" si="423"/>
        <v>#N/A</v>
      </c>
      <c r="N537" s="69">
        <f>IF($B$48="Low Pressure Pipe",(IF($C537&lt;&gt;" ",($B$50*$AC$564)," ")),IF($B$48="Spider Valve",(IF($C537&lt;&gt;" ",(($B$60*(PI()/4*'Spider Valve Sizing'!$B$10^2)/144*SQRT(2*32.2*$B$49))*448.83)/(('Spider Valve Sizing'!$B$10^2*19.64*$B$60*SQRT($B$49))/'Spider Valve Sizing'!$B$25)," ")),IF(AND(OR($B$48="Non-Pressurized",$B$48="force main")=TRUE,$C$49="yes"),$F$49,NA())))</f>
        <v>30</v>
      </c>
      <c r="O537" s="68" t="e">
        <f t="shared" si="424"/>
        <v>#N/A</v>
      </c>
      <c r="P537" s="68" t="e">
        <f>IF($C537&lt;&gt;" ",IF($A$34="",0,(10.4394*((($C537*$D$34/100)^1.852)/(($B$59^1.852)*(VLOOKUP($B$34,'Hidden Data'!$A$4:$E$17,(IF($B$18="SCH 40",3,IF($B$18="SCH 80",4,5))))^4.8655))*'Hidden Data'!$E$118)))," ")</f>
        <v>#N/A</v>
      </c>
      <c r="Q537" s="68" t="e">
        <f>IF($C537&lt;&gt;" ",IF($A$35="",0,(10.4394*((($C537*$D$35/100)^1.852)/(($B$59^1.852)*(VLOOKUP($B$35,'Hidden Data'!$A$4:$E$17,(IF($B$18="SCH 40",3,IF($B$18="SCH 80",4,5))))^4.8655))*'Hidden Data'!$E$119)))," ")</f>
        <v>#N/A</v>
      </c>
      <c r="R537" s="68" t="e">
        <f>IF($C537&lt;&gt;" ",IF($A$36="",0,(10.4394*((($C537*$D$36/100)^1.852)/(($B$59^1.852)*(VLOOKUP($B$36,'Hidden Data'!$A$4:$E$17,(IF($B$18="SCH 40",3,IF($B$18="SCH 80",4,5))))^4.8655))*'Hidden Data'!$E$120)))," ")</f>
        <v>#N/A</v>
      </c>
      <c r="S537" s="68" t="e">
        <f>IF($C537&lt;&gt;" ",IF($A$37="",0,(10.4394*((($C537*$D$37/100)^1.852)/(($B$59^1.852)*(VLOOKUP($B$37,'Hidden Data'!$A$4:$E$17,(IF($B$18="SCH 40",3,IF($B$18="SCH 80",4,5))))^4.8655))*'Hidden Data'!$E$121)))," ")</f>
        <v>#N/A</v>
      </c>
      <c r="T537" s="68" t="e">
        <f>IF($C537&lt;&gt;" ",IF($A$38="",0,(10.4394*((($C537*$D$38/100)^1.852)/(($B$59^1.852)*(VLOOKUP($B$38,'Hidden Data'!$A$4:$E$17,(IF($B$18="SCH 40",3,IF($B$18="SCH 80",4,5))))^4.8655))*'Hidden Data'!$E$122)))," ")</f>
        <v>#N/A</v>
      </c>
      <c r="U537" s="67" t="e">
        <f t="shared" si="425"/>
        <v>#N/A</v>
      </c>
      <c r="V537" s="175" t="e">
        <f t="shared" si="426"/>
        <v>#N/A</v>
      </c>
      <c r="W537" s="175" t="e">
        <f t="shared" si="427"/>
        <v>#N/A</v>
      </c>
      <c r="Z537" s="141" t="e">
        <f t="shared" si="428"/>
        <v>#N/A</v>
      </c>
      <c r="AA537" s="141" t="e">
        <f t="shared" si="429"/>
        <v>#N/A</v>
      </c>
      <c r="AB537" s="153" t="e">
        <f t="shared" si="430"/>
        <v>#N/A</v>
      </c>
      <c r="AC537" s="154" t="e">
        <f t="shared" si="431"/>
        <v>#N/A</v>
      </c>
      <c r="AD537" s="164" t="e">
        <f t="shared" si="432"/>
        <v>#N/A</v>
      </c>
      <c r="AE537" s="165" t="e">
        <f t="shared" si="433"/>
        <v>#N/A</v>
      </c>
      <c r="AF537" s="154" t="e">
        <f t="shared" si="434"/>
        <v>#N/A</v>
      </c>
      <c r="AG537" s="154" t="e">
        <f t="shared" si="435"/>
        <v>#N/A</v>
      </c>
      <c r="AH537" s="164" t="e">
        <f t="shared" si="436"/>
        <v>#N/A</v>
      </c>
      <c r="AI537" s="165" t="e">
        <f t="shared" si="437"/>
        <v>#N/A</v>
      </c>
      <c r="AJ537" s="154" t="e">
        <f t="shared" si="438"/>
        <v>#N/A</v>
      </c>
      <c r="AK537" s="154" t="e">
        <f t="shared" si="439"/>
        <v>#N/A</v>
      </c>
      <c r="AL537" s="164" t="e">
        <f t="shared" si="440"/>
        <v>#N/A</v>
      </c>
      <c r="AM537" s="165" t="e">
        <f t="shared" si="441"/>
        <v>#N/A</v>
      </c>
      <c r="AN537" s="154" t="e">
        <f t="shared" si="442"/>
        <v>#N/A</v>
      </c>
      <c r="AO537" s="155" t="e">
        <f t="shared" si="443"/>
        <v>#N/A</v>
      </c>
      <c r="AP537" s="153" t="e">
        <f t="shared" si="444"/>
        <v>#N/A</v>
      </c>
      <c r="AQ537" s="154" t="e">
        <f t="shared" si="445"/>
        <v>#N/A</v>
      </c>
      <c r="AR537" s="164" t="e">
        <f t="shared" si="446"/>
        <v>#N/A</v>
      </c>
      <c r="AS537" s="165" t="e">
        <f t="shared" si="447"/>
        <v>#N/A</v>
      </c>
      <c r="AT537" s="154" t="e">
        <f t="shared" si="448"/>
        <v>#N/A</v>
      </c>
      <c r="AU537" s="154" t="e">
        <f t="shared" si="449"/>
        <v>#N/A</v>
      </c>
      <c r="AV537" s="164" t="e">
        <f t="shared" si="450"/>
        <v>#N/A</v>
      </c>
      <c r="AW537" s="165" t="e">
        <f t="shared" si="451"/>
        <v>#N/A</v>
      </c>
      <c r="AX537" s="154" t="e">
        <f t="shared" si="452"/>
        <v>#N/A</v>
      </c>
      <c r="AY537" s="154" t="e">
        <f t="shared" si="453"/>
        <v>#N/A</v>
      </c>
      <c r="AZ537" s="164" t="e">
        <f t="shared" si="454"/>
        <v>#N/A</v>
      </c>
      <c r="BA537" s="165" t="e">
        <f t="shared" si="455"/>
        <v>#N/A</v>
      </c>
      <c r="BB537" s="154" t="e">
        <f t="shared" si="456"/>
        <v>#N/A</v>
      </c>
      <c r="BC537" s="155" t="e">
        <f t="shared" si="457"/>
        <v>#N/A</v>
      </c>
      <c r="BD537" s="153" t="e">
        <f t="shared" si="458"/>
        <v>#N/A</v>
      </c>
      <c r="BE537" s="154" t="e">
        <f t="shared" si="459"/>
        <v>#N/A</v>
      </c>
      <c r="BF537" s="164" t="e">
        <f t="shared" si="460"/>
        <v>#N/A</v>
      </c>
      <c r="BG537" s="165" t="e">
        <f t="shared" si="461"/>
        <v>#N/A</v>
      </c>
      <c r="BH537" s="154" t="e">
        <f t="shared" si="462"/>
        <v>#N/A</v>
      </c>
      <c r="BI537" s="154" t="e">
        <f t="shared" si="463"/>
        <v>#N/A</v>
      </c>
      <c r="BJ537" s="164" t="e">
        <f t="shared" si="464"/>
        <v>#N/A</v>
      </c>
      <c r="BK537" s="165" t="e">
        <f t="shared" si="465"/>
        <v>#N/A</v>
      </c>
      <c r="BL537" s="154" t="e">
        <f t="shared" si="466"/>
        <v>#N/A</v>
      </c>
      <c r="BM537" s="154" t="e">
        <f t="shared" si="467"/>
        <v>#N/A</v>
      </c>
      <c r="BN537" s="164" t="e">
        <f t="shared" si="468"/>
        <v>#N/A</v>
      </c>
      <c r="BO537" s="165" t="e">
        <f t="shared" si="469"/>
        <v>#N/A</v>
      </c>
      <c r="BP537" s="154" t="e">
        <f t="shared" si="470"/>
        <v>#N/A</v>
      </c>
      <c r="BQ537" s="155" t="e">
        <f t="shared" si="471"/>
        <v>#N/A</v>
      </c>
      <c r="BR537" s="153" t="e">
        <f t="shared" si="472"/>
        <v>#N/A</v>
      </c>
      <c r="BS537" s="154" t="e">
        <f t="shared" si="473"/>
        <v>#N/A</v>
      </c>
      <c r="BT537" s="164" t="e">
        <f t="shared" si="474"/>
        <v>#N/A</v>
      </c>
      <c r="BU537" s="165" t="e">
        <f t="shared" si="475"/>
        <v>#N/A</v>
      </c>
      <c r="BV537" s="154" t="e">
        <f t="shared" si="476"/>
        <v>#N/A</v>
      </c>
      <c r="BW537" s="154" t="e">
        <f t="shared" si="477"/>
        <v>#N/A</v>
      </c>
      <c r="BX537" s="164" t="e">
        <f t="shared" si="478"/>
        <v>#N/A</v>
      </c>
      <c r="BY537" s="165" t="e">
        <f t="shared" si="479"/>
        <v>#N/A</v>
      </c>
      <c r="BZ537" s="154" t="e">
        <f t="shared" si="480"/>
        <v>#N/A</v>
      </c>
      <c r="CA537" s="154" t="e">
        <f t="shared" si="481"/>
        <v>#N/A</v>
      </c>
      <c r="CB537" s="164" t="e">
        <f t="shared" si="482"/>
        <v>#N/A</v>
      </c>
      <c r="CC537" s="165" t="e">
        <f t="shared" si="483"/>
        <v>#N/A</v>
      </c>
      <c r="CD537" s="154" t="e">
        <f t="shared" si="484"/>
        <v>#N/A</v>
      </c>
      <c r="CE537" s="155" t="e">
        <f t="shared" si="485"/>
        <v>#N/A</v>
      </c>
    </row>
    <row r="538" spans="2:83" s="59" customFormat="1" hidden="1" x14ac:dyDescent="0.2">
      <c r="B538" s="59" t="e">
        <f t="shared" si="488"/>
        <v>#N/A</v>
      </c>
      <c r="C538" s="67" t="e">
        <f t="shared" si="487"/>
        <v>#N/A</v>
      </c>
      <c r="D538" s="67"/>
      <c r="E538" s="67" t="e">
        <f>IF(C538&lt;&gt;" ",$B$9, " ")</f>
        <v>#N/A</v>
      </c>
      <c r="F538" s="68" t="e">
        <f>IF(C538&lt;&gt;" ",((10.4394*(($C538^1.852)/(($B$59^1.852)*(VLOOKUP($B$17,'Hidden Data'!$A$4:$E$17,(IF($B$18="SCH 40",3,IF($B$18="SCH 80",4,5))))^4.8655))*$B$16))+IF($B$15&lt;2,0,(10.4394*((($C$19/100*$C538)^1.852)/(($B$59^1.852)*(VLOOKUP($B$20,'Hidden Data'!$A$4:$E$17,(IF($B$21="SCH 40",3,IF($B$21="SCH 80",4,5))))^4.8655))*$B$19)))+IF($B$15&lt;3,0,(10.4394*((($C$22/100*$C538)^1.852)/(($B$59^1.852)*(VLOOKUP($B$23,'Hidden Data'!$A$4:$E$17,(IF($B$24="SCH 40",3,IF($B$24="SCH 80",4,5))))^4.8655))*$B$22)))+K538+L538+M538+P538+Q538+R538+S538+T538)*(1+$B$42/100), " ")</f>
        <v>#N/A</v>
      </c>
      <c r="G538" s="68" t="e">
        <f t="shared" si="486"/>
        <v>#N/A</v>
      </c>
      <c r="H538" s="68"/>
      <c r="I538" s="68" t="e">
        <f t="shared" si="421"/>
        <v>#N/A</v>
      </c>
      <c r="J538" s="68" t="e">
        <f>IF(C538&lt;&gt;" ",IF($B$48="Spider Valve",($C538/448.83*(('Spider Valve Sizing'!$B$10^2*19.64*$B$60*SQRT($B$49))/'Spider Valve Sizing'!$B$25))^2/(2*$B$60^2*(PI()/4*('Spider Valve Sizing'!$B$10/12)^2)^2*32.2),0)," ")</f>
        <v>#N/A</v>
      </c>
      <c r="K538" s="68" t="e">
        <f>IF(C538&lt;&gt;" ",(IF($B$26="No",0,(10.4394*(((1/$B$27*$C538)^1.852)/(($B$59^1.852)*(VLOOKUP($B$29,'Hidden Data'!$A$4:$E$17,(IF($B$30="SCH 40",3,IF($B$30="SCH 80",4,5))))^4.8655))*($B$28/3)))))," ")</f>
        <v>#N/A</v>
      </c>
      <c r="L538" s="67" t="e">
        <f t="shared" si="422"/>
        <v>#N/A</v>
      </c>
      <c r="M538" s="67" t="e">
        <f t="shared" si="423"/>
        <v>#N/A</v>
      </c>
      <c r="N538" s="69">
        <f>IF($B$48="Low Pressure Pipe",(IF($C538&lt;&gt;" ",($B$50*$AC$564)," ")),IF($B$48="Spider Valve",(IF($C538&lt;&gt;" ",(($B$60*(PI()/4*'Spider Valve Sizing'!$B$10^2)/144*SQRT(2*32.2*$B$49))*448.83)/(('Spider Valve Sizing'!$B$10^2*19.64*$B$60*SQRT($B$49))/'Spider Valve Sizing'!$B$25)," ")),IF(AND(OR($B$48="Non-Pressurized",$B$48="force main")=TRUE,$C$49="yes"),$F$49,NA())))</f>
        <v>30</v>
      </c>
      <c r="O538" s="68" t="e">
        <f t="shared" si="424"/>
        <v>#N/A</v>
      </c>
      <c r="P538" s="68" t="e">
        <f>IF($C538&lt;&gt;" ",IF($A$34="",0,(10.4394*((($C538*$D$34/100)^1.852)/(($B$59^1.852)*(VLOOKUP($B$34,'Hidden Data'!$A$4:$E$17,(IF($B$18="SCH 40",3,IF($B$18="SCH 80",4,5))))^4.8655))*'Hidden Data'!$E$118)))," ")</f>
        <v>#N/A</v>
      </c>
      <c r="Q538" s="68" t="e">
        <f>IF($C538&lt;&gt;" ",IF($A$35="",0,(10.4394*((($C538*$D$35/100)^1.852)/(($B$59^1.852)*(VLOOKUP($B$35,'Hidden Data'!$A$4:$E$17,(IF($B$18="SCH 40",3,IF($B$18="SCH 80",4,5))))^4.8655))*'Hidden Data'!$E$119)))," ")</f>
        <v>#N/A</v>
      </c>
      <c r="R538" s="68" t="e">
        <f>IF($C538&lt;&gt;" ",IF($A$36="",0,(10.4394*((($C538*$D$36/100)^1.852)/(($B$59^1.852)*(VLOOKUP($B$36,'Hidden Data'!$A$4:$E$17,(IF($B$18="SCH 40",3,IF($B$18="SCH 80",4,5))))^4.8655))*'Hidden Data'!$E$120)))," ")</f>
        <v>#N/A</v>
      </c>
      <c r="S538" s="68" t="e">
        <f>IF($C538&lt;&gt;" ",IF($A$37="",0,(10.4394*((($C538*$D$37/100)^1.852)/(($B$59^1.852)*(VLOOKUP($B$37,'Hidden Data'!$A$4:$E$17,(IF($B$18="SCH 40",3,IF($B$18="SCH 80",4,5))))^4.8655))*'Hidden Data'!$E$121)))," ")</f>
        <v>#N/A</v>
      </c>
      <c r="T538" s="68" t="e">
        <f>IF($C538&lt;&gt;" ",IF($A$38="",0,(10.4394*((($C538*$D$38/100)^1.852)/(($B$59^1.852)*(VLOOKUP($B$38,'Hidden Data'!$A$4:$E$17,(IF($B$18="SCH 40",3,IF($B$18="SCH 80",4,5))))^4.8655))*'Hidden Data'!$E$122)))," ")</f>
        <v>#N/A</v>
      </c>
      <c r="U538" s="67" t="e">
        <f t="shared" si="425"/>
        <v>#N/A</v>
      </c>
      <c r="V538" s="175" t="e">
        <f t="shared" si="426"/>
        <v>#N/A</v>
      </c>
      <c r="W538" s="175" t="e">
        <f t="shared" si="427"/>
        <v>#N/A</v>
      </c>
      <c r="Z538" s="141" t="e">
        <f t="shared" si="428"/>
        <v>#N/A</v>
      </c>
      <c r="AA538" s="141" t="e">
        <f t="shared" si="429"/>
        <v>#N/A</v>
      </c>
      <c r="AB538" s="153" t="e">
        <f t="shared" si="430"/>
        <v>#N/A</v>
      </c>
      <c r="AC538" s="154" t="e">
        <f t="shared" si="431"/>
        <v>#N/A</v>
      </c>
      <c r="AD538" s="164" t="e">
        <f t="shared" si="432"/>
        <v>#N/A</v>
      </c>
      <c r="AE538" s="165" t="e">
        <f t="shared" si="433"/>
        <v>#N/A</v>
      </c>
      <c r="AF538" s="154" t="e">
        <f t="shared" si="434"/>
        <v>#N/A</v>
      </c>
      <c r="AG538" s="154" t="e">
        <f t="shared" si="435"/>
        <v>#N/A</v>
      </c>
      <c r="AH538" s="164" t="e">
        <f t="shared" si="436"/>
        <v>#N/A</v>
      </c>
      <c r="AI538" s="165" t="e">
        <f t="shared" si="437"/>
        <v>#N/A</v>
      </c>
      <c r="AJ538" s="154" t="e">
        <f t="shared" si="438"/>
        <v>#N/A</v>
      </c>
      <c r="AK538" s="154" t="e">
        <f t="shared" si="439"/>
        <v>#N/A</v>
      </c>
      <c r="AL538" s="164" t="e">
        <f t="shared" si="440"/>
        <v>#N/A</v>
      </c>
      <c r="AM538" s="165" t="e">
        <f t="shared" si="441"/>
        <v>#N/A</v>
      </c>
      <c r="AN538" s="154" t="e">
        <f t="shared" si="442"/>
        <v>#N/A</v>
      </c>
      <c r="AO538" s="155" t="e">
        <f t="shared" si="443"/>
        <v>#N/A</v>
      </c>
      <c r="AP538" s="153" t="e">
        <f t="shared" si="444"/>
        <v>#N/A</v>
      </c>
      <c r="AQ538" s="154" t="e">
        <f t="shared" si="445"/>
        <v>#N/A</v>
      </c>
      <c r="AR538" s="164" t="e">
        <f t="shared" si="446"/>
        <v>#N/A</v>
      </c>
      <c r="AS538" s="165" t="e">
        <f t="shared" si="447"/>
        <v>#N/A</v>
      </c>
      <c r="AT538" s="154" t="e">
        <f t="shared" si="448"/>
        <v>#N/A</v>
      </c>
      <c r="AU538" s="154" t="e">
        <f t="shared" si="449"/>
        <v>#N/A</v>
      </c>
      <c r="AV538" s="164" t="e">
        <f t="shared" si="450"/>
        <v>#N/A</v>
      </c>
      <c r="AW538" s="165" t="e">
        <f t="shared" si="451"/>
        <v>#N/A</v>
      </c>
      <c r="AX538" s="154" t="e">
        <f t="shared" si="452"/>
        <v>#N/A</v>
      </c>
      <c r="AY538" s="154" t="e">
        <f t="shared" si="453"/>
        <v>#N/A</v>
      </c>
      <c r="AZ538" s="164" t="e">
        <f t="shared" si="454"/>
        <v>#N/A</v>
      </c>
      <c r="BA538" s="165" t="e">
        <f t="shared" si="455"/>
        <v>#N/A</v>
      </c>
      <c r="BB538" s="154" t="e">
        <f t="shared" si="456"/>
        <v>#N/A</v>
      </c>
      <c r="BC538" s="155" t="e">
        <f t="shared" si="457"/>
        <v>#N/A</v>
      </c>
      <c r="BD538" s="153" t="e">
        <f t="shared" si="458"/>
        <v>#N/A</v>
      </c>
      <c r="BE538" s="154" t="e">
        <f t="shared" si="459"/>
        <v>#N/A</v>
      </c>
      <c r="BF538" s="164" t="e">
        <f t="shared" si="460"/>
        <v>#N/A</v>
      </c>
      <c r="BG538" s="165" t="e">
        <f t="shared" si="461"/>
        <v>#N/A</v>
      </c>
      <c r="BH538" s="154" t="e">
        <f t="shared" si="462"/>
        <v>#N/A</v>
      </c>
      <c r="BI538" s="154" t="e">
        <f t="shared" si="463"/>
        <v>#N/A</v>
      </c>
      <c r="BJ538" s="164" t="e">
        <f t="shared" si="464"/>
        <v>#N/A</v>
      </c>
      <c r="BK538" s="165" t="e">
        <f t="shared" si="465"/>
        <v>#N/A</v>
      </c>
      <c r="BL538" s="154" t="e">
        <f t="shared" si="466"/>
        <v>#N/A</v>
      </c>
      <c r="BM538" s="154" t="e">
        <f t="shared" si="467"/>
        <v>#N/A</v>
      </c>
      <c r="BN538" s="164" t="e">
        <f t="shared" si="468"/>
        <v>#N/A</v>
      </c>
      <c r="BO538" s="165" t="e">
        <f t="shared" si="469"/>
        <v>#N/A</v>
      </c>
      <c r="BP538" s="154" t="e">
        <f t="shared" si="470"/>
        <v>#N/A</v>
      </c>
      <c r="BQ538" s="155" t="e">
        <f t="shared" si="471"/>
        <v>#N/A</v>
      </c>
      <c r="BR538" s="153" t="e">
        <f t="shared" si="472"/>
        <v>#N/A</v>
      </c>
      <c r="BS538" s="154" t="e">
        <f t="shared" si="473"/>
        <v>#N/A</v>
      </c>
      <c r="BT538" s="164" t="e">
        <f t="shared" si="474"/>
        <v>#N/A</v>
      </c>
      <c r="BU538" s="165" t="e">
        <f t="shared" si="475"/>
        <v>#N/A</v>
      </c>
      <c r="BV538" s="154" t="e">
        <f t="shared" si="476"/>
        <v>#N/A</v>
      </c>
      <c r="BW538" s="154" t="e">
        <f t="shared" si="477"/>
        <v>#N/A</v>
      </c>
      <c r="BX538" s="164" t="e">
        <f t="shared" si="478"/>
        <v>#N/A</v>
      </c>
      <c r="BY538" s="165" t="e">
        <f t="shared" si="479"/>
        <v>#N/A</v>
      </c>
      <c r="BZ538" s="154" t="e">
        <f t="shared" si="480"/>
        <v>#N/A</v>
      </c>
      <c r="CA538" s="154" t="e">
        <f t="shared" si="481"/>
        <v>#N/A</v>
      </c>
      <c r="CB538" s="164" t="e">
        <f t="shared" si="482"/>
        <v>#N/A</v>
      </c>
      <c r="CC538" s="165" t="e">
        <f t="shared" si="483"/>
        <v>#N/A</v>
      </c>
      <c r="CD538" s="154" t="e">
        <f t="shared" si="484"/>
        <v>#N/A</v>
      </c>
      <c r="CE538" s="155" t="e">
        <f t="shared" si="485"/>
        <v>#N/A</v>
      </c>
    </row>
    <row r="539" spans="2:83" s="59" customFormat="1" hidden="1" x14ac:dyDescent="0.2">
      <c r="B539" s="59" t="e">
        <f t="shared" si="488"/>
        <v>#N/A</v>
      </c>
      <c r="C539" s="67" t="e">
        <f t="shared" si="487"/>
        <v>#N/A</v>
      </c>
      <c r="D539" s="67"/>
      <c r="E539" s="67" t="e">
        <f>IF(C539&lt;&gt;" ",$B$9, " ")</f>
        <v>#N/A</v>
      </c>
      <c r="F539" s="68" t="e">
        <f>IF(C539&lt;&gt;" ",((10.4394*(($C539^1.852)/(($B$59^1.852)*(VLOOKUP($B$17,'Hidden Data'!$A$4:$E$17,(IF($B$18="SCH 40",3,IF($B$18="SCH 80",4,5))))^4.8655))*$B$16))+IF($B$15&lt;2,0,(10.4394*((($C$19/100*$C539)^1.852)/(($B$59^1.852)*(VLOOKUP($B$20,'Hidden Data'!$A$4:$E$17,(IF($B$21="SCH 40",3,IF($B$21="SCH 80",4,5))))^4.8655))*$B$19)))+IF($B$15&lt;3,0,(10.4394*((($C$22/100*$C539)^1.852)/(($B$59^1.852)*(VLOOKUP($B$23,'Hidden Data'!$A$4:$E$17,(IF($B$24="SCH 40",3,IF($B$24="SCH 80",4,5))))^4.8655))*$B$22)))+K539+L539+M539+P539+Q539+R539+S539+T539)*(1+$B$42/100), " ")</f>
        <v>#N/A</v>
      </c>
      <c r="G539" s="68" t="e">
        <f t="shared" si="486"/>
        <v>#N/A</v>
      </c>
      <c r="H539" s="68"/>
      <c r="I539" s="68" t="e">
        <f t="shared" si="421"/>
        <v>#N/A</v>
      </c>
      <c r="J539" s="68" t="e">
        <f>IF(C539&lt;&gt;" ",IF($B$48="Spider Valve",($C539/448.83*(('Spider Valve Sizing'!$B$10^2*19.64*$B$60*SQRT($B$49))/'Spider Valve Sizing'!$B$25))^2/(2*$B$60^2*(PI()/4*('Spider Valve Sizing'!$B$10/12)^2)^2*32.2),0)," ")</f>
        <v>#N/A</v>
      </c>
      <c r="K539" s="68" t="e">
        <f>IF(C539&lt;&gt;" ",(IF($B$26="No",0,(10.4394*(((1/$B$27*$C539)^1.852)/(($B$59^1.852)*(VLOOKUP($B$29,'Hidden Data'!$A$4:$E$17,(IF($B$30="SCH 40",3,IF($B$30="SCH 80",4,5))))^4.8655))*($B$28/3)))))," ")</f>
        <v>#N/A</v>
      </c>
      <c r="L539" s="67" t="e">
        <f t="shared" si="422"/>
        <v>#N/A</v>
      </c>
      <c r="M539" s="67" t="e">
        <f t="shared" si="423"/>
        <v>#N/A</v>
      </c>
      <c r="N539" s="69">
        <f>IF($B$48="Low Pressure Pipe",(IF($C539&lt;&gt;" ",($B$50*$AC$564)," ")),IF($B$48="Spider Valve",(IF($C539&lt;&gt;" ",(($B$60*(PI()/4*'Spider Valve Sizing'!$B$10^2)/144*SQRT(2*32.2*$B$49))*448.83)/(('Spider Valve Sizing'!$B$10^2*19.64*$B$60*SQRT($B$49))/'Spider Valve Sizing'!$B$25)," ")),IF(AND(OR($B$48="Non-Pressurized",$B$48="force main")=TRUE,$C$49="yes"),$F$49,NA())))</f>
        <v>30</v>
      </c>
      <c r="O539" s="68" t="e">
        <f t="shared" si="424"/>
        <v>#N/A</v>
      </c>
      <c r="P539" s="68" t="e">
        <f>IF($C539&lt;&gt;" ",IF($A$34="",0,(10.4394*((($C539*$D$34/100)^1.852)/(($B$59^1.852)*(VLOOKUP($B$34,'Hidden Data'!$A$4:$E$17,(IF($B$18="SCH 40",3,IF($B$18="SCH 80",4,5))))^4.8655))*'Hidden Data'!$E$118)))," ")</f>
        <v>#N/A</v>
      </c>
      <c r="Q539" s="68" t="e">
        <f>IF($C539&lt;&gt;" ",IF($A$35="",0,(10.4394*((($C539*$D$35/100)^1.852)/(($B$59^1.852)*(VLOOKUP($B$35,'Hidden Data'!$A$4:$E$17,(IF($B$18="SCH 40",3,IF($B$18="SCH 80",4,5))))^4.8655))*'Hidden Data'!$E$119)))," ")</f>
        <v>#N/A</v>
      </c>
      <c r="R539" s="68" t="e">
        <f>IF($C539&lt;&gt;" ",IF($A$36="",0,(10.4394*((($C539*$D$36/100)^1.852)/(($B$59^1.852)*(VLOOKUP($B$36,'Hidden Data'!$A$4:$E$17,(IF($B$18="SCH 40",3,IF($B$18="SCH 80",4,5))))^4.8655))*'Hidden Data'!$E$120)))," ")</f>
        <v>#N/A</v>
      </c>
      <c r="S539" s="68" t="e">
        <f>IF($C539&lt;&gt;" ",IF($A$37="",0,(10.4394*((($C539*$D$37/100)^1.852)/(($B$59^1.852)*(VLOOKUP($B$37,'Hidden Data'!$A$4:$E$17,(IF($B$18="SCH 40",3,IF($B$18="SCH 80",4,5))))^4.8655))*'Hidden Data'!$E$121)))," ")</f>
        <v>#N/A</v>
      </c>
      <c r="T539" s="68" t="e">
        <f>IF($C539&lt;&gt;" ",IF($A$38="",0,(10.4394*((($C539*$D$38/100)^1.852)/(($B$59^1.852)*(VLOOKUP($B$38,'Hidden Data'!$A$4:$E$17,(IF($B$18="SCH 40",3,IF($B$18="SCH 80",4,5))))^4.8655))*'Hidden Data'!$E$122)))," ")</f>
        <v>#N/A</v>
      </c>
      <c r="U539" s="67" t="e">
        <f t="shared" si="425"/>
        <v>#N/A</v>
      </c>
      <c r="V539" s="175" t="e">
        <f t="shared" si="426"/>
        <v>#N/A</v>
      </c>
      <c r="W539" s="175" t="e">
        <f t="shared" si="427"/>
        <v>#N/A</v>
      </c>
      <c r="Z539" s="141" t="e">
        <f t="shared" si="428"/>
        <v>#N/A</v>
      </c>
      <c r="AA539" s="141" t="e">
        <f t="shared" si="429"/>
        <v>#N/A</v>
      </c>
      <c r="AB539" s="153" t="e">
        <f t="shared" si="430"/>
        <v>#N/A</v>
      </c>
      <c r="AC539" s="154" t="e">
        <f t="shared" si="431"/>
        <v>#N/A</v>
      </c>
      <c r="AD539" s="164" t="e">
        <f t="shared" si="432"/>
        <v>#N/A</v>
      </c>
      <c r="AE539" s="165" t="e">
        <f t="shared" si="433"/>
        <v>#N/A</v>
      </c>
      <c r="AF539" s="154" t="e">
        <f t="shared" si="434"/>
        <v>#N/A</v>
      </c>
      <c r="AG539" s="154" t="e">
        <f t="shared" si="435"/>
        <v>#N/A</v>
      </c>
      <c r="AH539" s="164" t="e">
        <f t="shared" si="436"/>
        <v>#N/A</v>
      </c>
      <c r="AI539" s="165" t="e">
        <f t="shared" si="437"/>
        <v>#N/A</v>
      </c>
      <c r="AJ539" s="154" t="e">
        <f t="shared" si="438"/>
        <v>#N/A</v>
      </c>
      <c r="AK539" s="154" t="e">
        <f t="shared" si="439"/>
        <v>#N/A</v>
      </c>
      <c r="AL539" s="164" t="e">
        <f t="shared" si="440"/>
        <v>#N/A</v>
      </c>
      <c r="AM539" s="165" t="e">
        <f t="shared" si="441"/>
        <v>#N/A</v>
      </c>
      <c r="AN539" s="154" t="e">
        <f t="shared" si="442"/>
        <v>#N/A</v>
      </c>
      <c r="AO539" s="155" t="e">
        <f t="shared" si="443"/>
        <v>#N/A</v>
      </c>
      <c r="AP539" s="153" t="e">
        <f t="shared" si="444"/>
        <v>#N/A</v>
      </c>
      <c r="AQ539" s="154" t="e">
        <f t="shared" si="445"/>
        <v>#N/A</v>
      </c>
      <c r="AR539" s="164" t="e">
        <f t="shared" si="446"/>
        <v>#N/A</v>
      </c>
      <c r="AS539" s="165" t="e">
        <f t="shared" si="447"/>
        <v>#N/A</v>
      </c>
      <c r="AT539" s="154" t="e">
        <f t="shared" si="448"/>
        <v>#N/A</v>
      </c>
      <c r="AU539" s="154" t="e">
        <f t="shared" si="449"/>
        <v>#N/A</v>
      </c>
      <c r="AV539" s="164" t="e">
        <f t="shared" si="450"/>
        <v>#N/A</v>
      </c>
      <c r="AW539" s="165" t="e">
        <f t="shared" si="451"/>
        <v>#N/A</v>
      </c>
      <c r="AX539" s="154" t="e">
        <f t="shared" si="452"/>
        <v>#N/A</v>
      </c>
      <c r="AY539" s="154" t="e">
        <f t="shared" si="453"/>
        <v>#N/A</v>
      </c>
      <c r="AZ539" s="164" t="e">
        <f t="shared" si="454"/>
        <v>#N/A</v>
      </c>
      <c r="BA539" s="165" t="e">
        <f t="shared" si="455"/>
        <v>#N/A</v>
      </c>
      <c r="BB539" s="154" t="e">
        <f t="shared" si="456"/>
        <v>#N/A</v>
      </c>
      <c r="BC539" s="155" t="e">
        <f t="shared" si="457"/>
        <v>#N/A</v>
      </c>
      <c r="BD539" s="153" t="e">
        <f t="shared" si="458"/>
        <v>#N/A</v>
      </c>
      <c r="BE539" s="154" t="e">
        <f t="shared" si="459"/>
        <v>#N/A</v>
      </c>
      <c r="BF539" s="164" t="e">
        <f t="shared" si="460"/>
        <v>#N/A</v>
      </c>
      <c r="BG539" s="165" t="e">
        <f t="shared" si="461"/>
        <v>#N/A</v>
      </c>
      <c r="BH539" s="154" t="e">
        <f t="shared" si="462"/>
        <v>#N/A</v>
      </c>
      <c r="BI539" s="154" t="e">
        <f t="shared" si="463"/>
        <v>#N/A</v>
      </c>
      <c r="BJ539" s="164" t="e">
        <f t="shared" si="464"/>
        <v>#N/A</v>
      </c>
      <c r="BK539" s="165" t="e">
        <f t="shared" si="465"/>
        <v>#N/A</v>
      </c>
      <c r="BL539" s="154" t="e">
        <f t="shared" si="466"/>
        <v>#N/A</v>
      </c>
      <c r="BM539" s="154" t="e">
        <f t="shared" si="467"/>
        <v>#N/A</v>
      </c>
      <c r="BN539" s="164" t="e">
        <f t="shared" si="468"/>
        <v>#N/A</v>
      </c>
      <c r="BO539" s="165" t="e">
        <f t="shared" si="469"/>
        <v>#N/A</v>
      </c>
      <c r="BP539" s="154" t="e">
        <f t="shared" si="470"/>
        <v>#N/A</v>
      </c>
      <c r="BQ539" s="155" t="e">
        <f t="shared" si="471"/>
        <v>#N/A</v>
      </c>
      <c r="BR539" s="153" t="e">
        <f t="shared" si="472"/>
        <v>#N/A</v>
      </c>
      <c r="BS539" s="154" t="e">
        <f t="shared" si="473"/>
        <v>#N/A</v>
      </c>
      <c r="BT539" s="164" t="e">
        <f t="shared" si="474"/>
        <v>#N/A</v>
      </c>
      <c r="BU539" s="165" t="e">
        <f t="shared" si="475"/>
        <v>#N/A</v>
      </c>
      <c r="BV539" s="154" t="e">
        <f t="shared" si="476"/>
        <v>#N/A</v>
      </c>
      <c r="BW539" s="154" t="e">
        <f t="shared" si="477"/>
        <v>#N/A</v>
      </c>
      <c r="BX539" s="164" t="e">
        <f t="shared" si="478"/>
        <v>#N/A</v>
      </c>
      <c r="BY539" s="165" t="e">
        <f t="shared" si="479"/>
        <v>#N/A</v>
      </c>
      <c r="BZ539" s="154" t="e">
        <f t="shared" si="480"/>
        <v>#N/A</v>
      </c>
      <c r="CA539" s="154" t="e">
        <f t="shared" si="481"/>
        <v>#N/A</v>
      </c>
      <c r="CB539" s="164" t="e">
        <f t="shared" si="482"/>
        <v>#N/A</v>
      </c>
      <c r="CC539" s="165" t="e">
        <f t="shared" si="483"/>
        <v>#N/A</v>
      </c>
      <c r="CD539" s="154" t="e">
        <f t="shared" si="484"/>
        <v>#N/A</v>
      </c>
      <c r="CE539" s="155" t="e">
        <f t="shared" si="485"/>
        <v>#N/A</v>
      </c>
    </row>
    <row r="540" spans="2:83" s="59" customFormat="1" hidden="1" x14ac:dyDescent="0.2">
      <c r="B540" s="59" t="e">
        <f t="shared" si="488"/>
        <v>#N/A</v>
      </c>
      <c r="C540" s="67" t="e">
        <f t="shared" si="487"/>
        <v>#N/A</v>
      </c>
      <c r="D540" s="67"/>
      <c r="E540" s="67" t="e">
        <f>IF(C540&lt;&gt;" ",$B$9, " ")</f>
        <v>#N/A</v>
      </c>
      <c r="F540" s="68" t="e">
        <f>IF(C540&lt;&gt;" ",((10.4394*(($C540^1.852)/(($B$59^1.852)*(VLOOKUP($B$17,'Hidden Data'!$A$4:$E$17,(IF($B$18="SCH 40",3,IF($B$18="SCH 80",4,5))))^4.8655))*$B$16))+IF($B$15&lt;2,0,(10.4394*((($C$19/100*$C540)^1.852)/(($B$59^1.852)*(VLOOKUP($B$20,'Hidden Data'!$A$4:$E$17,(IF($B$21="SCH 40",3,IF($B$21="SCH 80",4,5))))^4.8655))*$B$19)))+IF($B$15&lt;3,0,(10.4394*((($C$22/100*$C540)^1.852)/(($B$59^1.852)*(VLOOKUP($B$23,'Hidden Data'!$A$4:$E$17,(IF($B$24="SCH 40",3,IF($B$24="SCH 80",4,5))))^4.8655))*$B$22)))+K540+L540+M540+P540+Q540+R540+S540+T540)*(1+$B$42/100), " ")</f>
        <v>#N/A</v>
      </c>
      <c r="G540" s="68" t="e">
        <f t="shared" si="486"/>
        <v>#N/A</v>
      </c>
      <c r="H540" s="68"/>
      <c r="I540" s="68" t="e">
        <f t="shared" si="421"/>
        <v>#N/A</v>
      </c>
      <c r="J540" s="68" t="e">
        <f>IF(C540&lt;&gt;" ",IF($B$48="Spider Valve",($C540/448.83*(('Spider Valve Sizing'!$B$10^2*19.64*$B$60*SQRT($B$49))/'Spider Valve Sizing'!$B$25))^2/(2*$B$60^2*(PI()/4*('Spider Valve Sizing'!$B$10/12)^2)^2*32.2),0)," ")</f>
        <v>#N/A</v>
      </c>
      <c r="K540" s="68" t="e">
        <f>IF(C540&lt;&gt;" ",(IF($B$26="No",0,(10.4394*(((1/$B$27*$C540)^1.852)/(($B$59^1.852)*(VLOOKUP($B$29,'Hidden Data'!$A$4:$E$17,(IF($B$30="SCH 40",3,IF($B$30="SCH 80",4,5))))^4.8655))*($B$28/3)))))," ")</f>
        <v>#N/A</v>
      </c>
      <c r="L540" s="67" t="e">
        <f t="shared" si="422"/>
        <v>#N/A</v>
      </c>
      <c r="M540" s="67" t="e">
        <f t="shared" si="423"/>
        <v>#N/A</v>
      </c>
      <c r="N540" s="69">
        <f>IF($B$48="Low Pressure Pipe",(IF($C540&lt;&gt;" ",($B$50*$AC$564)," ")),IF($B$48="Spider Valve",(IF($C540&lt;&gt;" ",(($B$60*(PI()/4*'Spider Valve Sizing'!$B$10^2)/144*SQRT(2*32.2*$B$49))*448.83)/(('Spider Valve Sizing'!$B$10^2*19.64*$B$60*SQRT($B$49))/'Spider Valve Sizing'!$B$25)," ")),IF(AND(OR($B$48="Non-Pressurized",$B$48="force main")=TRUE,$C$49="yes"),$F$49,NA())))</f>
        <v>30</v>
      </c>
      <c r="O540" s="68" t="e">
        <f t="shared" si="424"/>
        <v>#N/A</v>
      </c>
      <c r="P540" s="68" t="e">
        <f>IF($C540&lt;&gt;" ",IF($A$34="",0,(10.4394*((($C540*$D$34/100)^1.852)/(($B$59^1.852)*(VLOOKUP($B$34,'Hidden Data'!$A$4:$E$17,(IF($B$18="SCH 40",3,IF($B$18="SCH 80",4,5))))^4.8655))*'Hidden Data'!$E$118)))," ")</f>
        <v>#N/A</v>
      </c>
      <c r="Q540" s="68" t="e">
        <f>IF($C540&lt;&gt;" ",IF($A$35="",0,(10.4394*((($C540*$D$35/100)^1.852)/(($B$59^1.852)*(VLOOKUP($B$35,'Hidden Data'!$A$4:$E$17,(IF($B$18="SCH 40",3,IF($B$18="SCH 80",4,5))))^4.8655))*'Hidden Data'!$E$119)))," ")</f>
        <v>#N/A</v>
      </c>
      <c r="R540" s="68" t="e">
        <f>IF($C540&lt;&gt;" ",IF($A$36="",0,(10.4394*((($C540*$D$36/100)^1.852)/(($B$59^1.852)*(VLOOKUP($B$36,'Hidden Data'!$A$4:$E$17,(IF($B$18="SCH 40",3,IF($B$18="SCH 80",4,5))))^4.8655))*'Hidden Data'!$E$120)))," ")</f>
        <v>#N/A</v>
      </c>
      <c r="S540" s="68" t="e">
        <f>IF($C540&lt;&gt;" ",IF($A$37="",0,(10.4394*((($C540*$D$37/100)^1.852)/(($B$59^1.852)*(VLOOKUP($B$37,'Hidden Data'!$A$4:$E$17,(IF($B$18="SCH 40",3,IF($B$18="SCH 80",4,5))))^4.8655))*'Hidden Data'!$E$121)))," ")</f>
        <v>#N/A</v>
      </c>
      <c r="T540" s="68" t="e">
        <f>IF($C540&lt;&gt;" ",IF($A$38="",0,(10.4394*((($C540*$D$38/100)^1.852)/(($B$59^1.852)*(VLOOKUP($B$38,'Hidden Data'!$A$4:$E$17,(IF($B$18="SCH 40",3,IF($B$18="SCH 80",4,5))))^4.8655))*'Hidden Data'!$E$122)))," ")</f>
        <v>#N/A</v>
      </c>
      <c r="U540" s="67" t="e">
        <f t="shared" si="425"/>
        <v>#N/A</v>
      </c>
      <c r="V540" s="175" t="e">
        <f t="shared" si="426"/>
        <v>#N/A</v>
      </c>
      <c r="W540" s="175" t="e">
        <f t="shared" si="427"/>
        <v>#N/A</v>
      </c>
      <c r="Z540" s="141" t="e">
        <f t="shared" si="428"/>
        <v>#N/A</v>
      </c>
      <c r="AA540" s="141" t="e">
        <f t="shared" si="429"/>
        <v>#N/A</v>
      </c>
      <c r="AB540" s="153" t="e">
        <f t="shared" si="430"/>
        <v>#N/A</v>
      </c>
      <c r="AC540" s="154" t="e">
        <f t="shared" si="431"/>
        <v>#N/A</v>
      </c>
      <c r="AD540" s="164" t="e">
        <f t="shared" si="432"/>
        <v>#N/A</v>
      </c>
      <c r="AE540" s="165" t="e">
        <f t="shared" si="433"/>
        <v>#N/A</v>
      </c>
      <c r="AF540" s="154" t="e">
        <f t="shared" si="434"/>
        <v>#N/A</v>
      </c>
      <c r="AG540" s="154" t="e">
        <f t="shared" si="435"/>
        <v>#N/A</v>
      </c>
      <c r="AH540" s="164" t="e">
        <f t="shared" si="436"/>
        <v>#N/A</v>
      </c>
      <c r="AI540" s="165" t="e">
        <f t="shared" si="437"/>
        <v>#N/A</v>
      </c>
      <c r="AJ540" s="154" t="e">
        <f t="shared" si="438"/>
        <v>#N/A</v>
      </c>
      <c r="AK540" s="154" t="e">
        <f t="shared" si="439"/>
        <v>#N/A</v>
      </c>
      <c r="AL540" s="164" t="e">
        <f t="shared" si="440"/>
        <v>#N/A</v>
      </c>
      <c r="AM540" s="165" t="e">
        <f t="shared" si="441"/>
        <v>#N/A</v>
      </c>
      <c r="AN540" s="154" t="e">
        <f t="shared" si="442"/>
        <v>#N/A</v>
      </c>
      <c r="AO540" s="155" t="e">
        <f t="shared" si="443"/>
        <v>#N/A</v>
      </c>
      <c r="AP540" s="153" t="e">
        <f t="shared" si="444"/>
        <v>#N/A</v>
      </c>
      <c r="AQ540" s="154" t="e">
        <f t="shared" si="445"/>
        <v>#N/A</v>
      </c>
      <c r="AR540" s="164" t="e">
        <f t="shared" si="446"/>
        <v>#N/A</v>
      </c>
      <c r="AS540" s="165" t="e">
        <f t="shared" si="447"/>
        <v>#N/A</v>
      </c>
      <c r="AT540" s="154" t="e">
        <f t="shared" si="448"/>
        <v>#N/A</v>
      </c>
      <c r="AU540" s="154" t="e">
        <f t="shared" si="449"/>
        <v>#N/A</v>
      </c>
      <c r="AV540" s="164" t="e">
        <f t="shared" si="450"/>
        <v>#N/A</v>
      </c>
      <c r="AW540" s="165" t="e">
        <f t="shared" si="451"/>
        <v>#N/A</v>
      </c>
      <c r="AX540" s="154" t="e">
        <f t="shared" si="452"/>
        <v>#N/A</v>
      </c>
      <c r="AY540" s="154" t="e">
        <f t="shared" si="453"/>
        <v>#N/A</v>
      </c>
      <c r="AZ540" s="164" t="e">
        <f t="shared" si="454"/>
        <v>#N/A</v>
      </c>
      <c r="BA540" s="165" t="e">
        <f t="shared" si="455"/>
        <v>#N/A</v>
      </c>
      <c r="BB540" s="154" t="e">
        <f t="shared" si="456"/>
        <v>#N/A</v>
      </c>
      <c r="BC540" s="155" t="e">
        <f t="shared" si="457"/>
        <v>#N/A</v>
      </c>
      <c r="BD540" s="153" t="e">
        <f t="shared" si="458"/>
        <v>#N/A</v>
      </c>
      <c r="BE540" s="154" t="e">
        <f t="shared" si="459"/>
        <v>#N/A</v>
      </c>
      <c r="BF540" s="164" t="e">
        <f t="shared" si="460"/>
        <v>#N/A</v>
      </c>
      <c r="BG540" s="165" t="e">
        <f t="shared" si="461"/>
        <v>#N/A</v>
      </c>
      <c r="BH540" s="154" t="e">
        <f t="shared" si="462"/>
        <v>#N/A</v>
      </c>
      <c r="BI540" s="154" t="e">
        <f t="shared" si="463"/>
        <v>#N/A</v>
      </c>
      <c r="BJ540" s="164" t="e">
        <f t="shared" si="464"/>
        <v>#N/A</v>
      </c>
      <c r="BK540" s="165" t="e">
        <f t="shared" si="465"/>
        <v>#N/A</v>
      </c>
      <c r="BL540" s="154" t="e">
        <f t="shared" si="466"/>
        <v>#N/A</v>
      </c>
      <c r="BM540" s="154" t="e">
        <f t="shared" si="467"/>
        <v>#N/A</v>
      </c>
      <c r="BN540" s="164" t="e">
        <f t="shared" si="468"/>
        <v>#N/A</v>
      </c>
      <c r="BO540" s="165" t="e">
        <f t="shared" si="469"/>
        <v>#N/A</v>
      </c>
      <c r="BP540" s="154" t="e">
        <f t="shared" si="470"/>
        <v>#N/A</v>
      </c>
      <c r="BQ540" s="155" t="e">
        <f t="shared" si="471"/>
        <v>#N/A</v>
      </c>
      <c r="BR540" s="153" t="e">
        <f t="shared" si="472"/>
        <v>#N/A</v>
      </c>
      <c r="BS540" s="154" t="e">
        <f t="shared" si="473"/>
        <v>#N/A</v>
      </c>
      <c r="BT540" s="164" t="e">
        <f t="shared" si="474"/>
        <v>#N/A</v>
      </c>
      <c r="BU540" s="165" t="e">
        <f t="shared" si="475"/>
        <v>#N/A</v>
      </c>
      <c r="BV540" s="154" t="e">
        <f t="shared" si="476"/>
        <v>#N/A</v>
      </c>
      <c r="BW540" s="154" t="e">
        <f t="shared" si="477"/>
        <v>#N/A</v>
      </c>
      <c r="BX540" s="164" t="e">
        <f t="shared" si="478"/>
        <v>#N/A</v>
      </c>
      <c r="BY540" s="165" t="e">
        <f t="shared" si="479"/>
        <v>#N/A</v>
      </c>
      <c r="BZ540" s="154" t="e">
        <f t="shared" si="480"/>
        <v>#N/A</v>
      </c>
      <c r="CA540" s="154" t="e">
        <f t="shared" si="481"/>
        <v>#N/A</v>
      </c>
      <c r="CB540" s="164" t="e">
        <f t="shared" si="482"/>
        <v>#N/A</v>
      </c>
      <c r="CC540" s="165" t="e">
        <f t="shared" si="483"/>
        <v>#N/A</v>
      </c>
      <c r="CD540" s="154" t="e">
        <f t="shared" si="484"/>
        <v>#N/A</v>
      </c>
      <c r="CE540" s="155" t="e">
        <f t="shared" si="485"/>
        <v>#N/A</v>
      </c>
    </row>
    <row r="541" spans="2:83" s="59" customFormat="1" hidden="1" x14ac:dyDescent="0.2">
      <c r="B541" s="59" t="e">
        <f t="shared" si="488"/>
        <v>#N/A</v>
      </c>
      <c r="C541" s="67" t="e">
        <f t="shared" si="487"/>
        <v>#N/A</v>
      </c>
      <c r="D541" s="67"/>
      <c r="E541" s="67" t="e">
        <f>IF(C541&lt;&gt;" ",$B$9, " ")</f>
        <v>#N/A</v>
      </c>
      <c r="F541" s="68" t="e">
        <f>IF(C541&lt;&gt;" ",((10.4394*(($C541^1.852)/(($B$59^1.852)*(VLOOKUP($B$17,'Hidden Data'!$A$4:$E$17,(IF($B$18="SCH 40",3,IF($B$18="SCH 80",4,5))))^4.8655))*$B$16))+IF($B$15&lt;2,0,(10.4394*((($C$19/100*$C541)^1.852)/(($B$59^1.852)*(VLOOKUP($B$20,'Hidden Data'!$A$4:$E$17,(IF($B$21="SCH 40",3,IF($B$21="SCH 80",4,5))))^4.8655))*$B$19)))+IF($B$15&lt;3,0,(10.4394*((($C$22/100*$C541)^1.852)/(($B$59^1.852)*(VLOOKUP($B$23,'Hidden Data'!$A$4:$E$17,(IF($B$24="SCH 40",3,IF($B$24="SCH 80",4,5))))^4.8655))*$B$22)))+K541+L541+M541+P541+Q541+R541+S541+T541)*(1+$B$42/100), " ")</f>
        <v>#N/A</v>
      </c>
      <c r="G541" s="68" t="e">
        <f t="shared" si="486"/>
        <v>#N/A</v>
      </c>
      <c r="H541" s="68"/>
      <c r="I541" s="68" t="e">
        <f t="shared" si="421"/>
        <v>#N/A</v>
      </c>
      <c r="J541" s="68" t="e">
        <f>IF(C541&lt;&gt;" ",IF($B$48="Spider Valve",($C541/448.83*(('Spider Valve Sizing'!$B$10^2*19.64*$B$60*SQRT($B$49))/'Spider Valve Sizing'!$B$25))^2/(2*$B$60^2*(PI()/4*('Spider Valve Sizing'!$B$10/12)^2)^2*32.2),0)," ")</f>
        <v>#N/A</v>
      </c>
      <c r="K541" s="68" t="e">
        <f>IF(C541&lt;&gt;" ",(IF($B$26="No",0,(10.4394*(((1/$B$27*$C541)^1.852)/(($B$59^1.852)*(VLOOKUP($B$29,'Hidden Data'!$A$4:$E$17,(IF($B$30="SCH 40",3,IF($B$30="SCH 80",4,5))))^4.8655))*($B$28/3)))))," ")</f>
        <v>#N/A</v>
      </c>
      <c r="L541" s="67" t="e">
        <f t="shared" si="422"/>
        <v>#N/A</v>
      </c>
      <c r="M541" s="67" t="e">
        <f t="shared" si="423"/>
        <v>#N/A</v>
      </c>
      <c r="N541" s="69">
        <f>IF($B$48="Low Pressure Pipe",(IF($C541&lt;&gt;" ",($B$50*$AC$564)," ")),IF($B$48="Spider Valve",(IF($C541&lt;&gt;" ",(($B$60*(PI()/4*'Spider Valve Sizing'!$B$10^2)/144*SQRT(2*32.2*$B$49))*448.83)/(('Spider Valve Sizing'!$B$10^2*19.64*$B$60*SQRT($B$49))/'Spider Valve Sizing'!$B$25)," ")),IF(AND(OR($B$48="Non-Pressurized",$B$48="force main")=TRUE,$C$49="yes"),$F$49,NA())))</f>
        <v>30</v>
      </c>
      <c r="O541" s="68" t="e">
        <f t="shared" si="424"/>
        <v>#N/A</v>
      </c>
      <c r="P541" s="68" t="e">
        <f>IF($C541&lt;&gt;" ",IF($A$34="",0,(10.4394*((($C541*$D$34/100)^1.852)/(($B$59^1.852)*(VLOOKUP($B$34,'Hidden Data'!$A$4:$E$17,(IF($B$18="SCH 40",3,IF($B$18="SCH 80",4,5))))^4.8655))*'Hidden Data'!$E$118)))," ")</f>
        <v>#N/A</v>
      </c>
      <c r="Q541" s="68" t="e">
        <f>IF($C541&lt;&gt;" ",IF($A$35="",0,(10.4394*((($C541*$D$35/100)^1.852)/(($B$59^1.852)*(VLOOKUP($B$35,'Hidden Data'!$A$4:$E$17,(IF($B$18="SCH 40",3,IF($B$18="SCH 80",4,5))))^4.8655))*'Hidden Data'!$E$119)))," ")</f>
        <v>#N/A</v>
      </c>
      <c r="R541" s="68" t="e">
        <f>IF($C541&lt;&gt;" ",IF($A$36="",0,(10.4394*((($C541*$D$36/100)^1.852)/(($B$59^1.852)*(VLOOKUP($B$36,'Hidden Data'!$A$4:$E$17,(IF($B$18="SCH 40",3,IF($B$18="SCH 80",4,5))))^4.8655))*'Hidden Data'!$E$120)))," ")</f>
        <v>#N/A</v>
      </c>
      <c r="S541" s="68" t="e">
        <f>IF($C541&lt;&gt;" ",IF($A$37="",0,(10.4394*((($C541*$D$37/100)^1.852)/(($B$59^1.852)*(VLOOKUP($B$37,'Hidden Data'!$A$4:$E$17,(IF($B$18="SCH 40",3,IF($B$18="SCH 80",4,5))))^4.8655))*'Hidden Data'!$E$121)))," ")</f>
        <v>#N/A</v>
      </c>
      <c r="T541" s="68" t="e">
        <f>IF($C541&lt;&gt;" ",IF($A$38="",0,(10.4394*((($C541*$D$38/100)^1.852)/(($B$59^1.852)*(VLOOKUP($B$38,'Hidden Data'!$A$4:$E$17,(IF($B$18="SCH 40",3,IF($B$18="SCH 80",4,5))))^4.8655))*'Hidden Data'!$E$122)))," ")</f>
        <v>#N/A</v>
      </c>
      <c r="U541" s="67" t="e">
        <f t="shared" si="425"/>
        <v>#N/A</v>
      </c>
      <c r="V541" s="175" t="e">
        <f t="shared" si="426"/>
        <v>#N/A</v>
      </c>
      <c r="W541" s="175" t="e">
        <f t="shared" si="427"/>
        <v>#N/A</v>
      </c>
      <c r="Z541" s="141" t="e">
        <f t="shared" si="428"/>
        <v>#N/A</v>
      </c>
      <c r="AA541" s="141" t="e">
        <f t="shared" si="429"/>
        <v>#N/A</v>
      </c>
      <c r="AB541" s="153" t="e">
        <f t="shared" si="430"/>
        <v>#N/A</v>
      </c>
      <c r="AC541" s="154" t="e">
        <f t="shared" si="431"/>
        <v>#N/A</v>
      </c>
      <c r="AD541" s="164" t="e">
        <f t="shared" si="432"/>
        <v>#N/A</v>
      </c>
      <c r="AE541" s="165" t="e">
        <f t="shared" si="433"/>
        <v>#N/A</v>
      </c>
      <c r="AF541" s="154" t="e">
        <f t="shared" si="434"/>
        <v>#N/A</v>
      </c>
      <c r="AG541" s="154" t="e">
        <f t="shared" si="435"/>
        <v>#N/A</v>
      </c>
      <c r="AH541" s="164" t="e">
        <f t="shared" si="436"/>
        <v>#N/A</v>
      </c>
      <c r="AI541" s="165" t="e">
        <f t="shared" si="437"/>
        <v>#N/A</v>
      </c>
      <c r="AJ541" s="154" t="e">
        <f t="shared" si="438"/>
        <v>#N/A</v>
      </c>
      <c r="AK541" s="154" t="e">
        <f t="shared" si="439"/>
        <v>#N/A</v>
      </c>
      <c r="AL541" s="164" t="e">
        <f t="shared" si="440"/>
        <v>#N/A</v>
      </c>
      <c r="AM541" s="165" t="e">
        <f t="shared" si="441"/>
        <v>#N/A</v>
      </c>
      <c r="AN541" s="154" t="e">
        <f t="shared" si="442"/>
        <v>#N/A</v>
      </c>
      <c r="AO541" s="155" t="e">
        <f t="shared" si="443"/>
        <v>#N/A</v>
      </c>
      <c r="AP541" s="153" t="e">
        <f t="shared" si="444"/>
        <v>#N/A</v>
      </c>
      <c r="AQ541" s="154" t="e">
        <f t="shared" si="445"/>
        <v>#N/A</v>
      </c>
      <c r="AR541" s="164" t="e">
        <f t="shared" si="446"/>
        <v>#N/A</v>
      </c>
      <c r="AS541" s="165" t="e">
        <f t="shared" si="447"/>
        <v>#N/A</v>
      </c>
      <c r="AT541" s="154" t="e">
        <f t="shared" si="448"/>
        <v>#N/A</v>
      </c>
      <c r="AU541" s="154" t="e">
        <f t="shared" si="449"/>
        <v>#N/A</v>
      </c>
      <c r="AV541" s="164" t="e">
        <f t="shared" si="450"/>
        <v>#N/A</v>
      </c>
      <c r="AW541" s="165" t="e">
        <f t="shared" si="451"/>
        <v>#N/A</v>
      </c>
      <c r="AX541" s="154" t="e">
        <f t="shared" si="452"/>
        <v>#N/A</v>
      </c>
      <c r="AY541" s="154" t="e">
        <f t="shared" si="453"/>
        <v>#N/A</v>
      </c>
      <c r="AZ541" s="164" t="e">
        <f t="shared" si="454"/>
        <v>#N/A</v>
      </c>
      <c r="BA541" s="165" t="e">
        <f t="shared" si="455"/>
        <v>#N/A</v>
      </c>
      <c r="BB541" s="154" t="e">
        <f t="shared" si="456"/>
        <v>#N/A</v>
      </c>
      <c r="BC541" s="155" t="e">
        <f t="shared" si="457"/>
        <v>#N/A</v>
      </c>
      <c r="BD541" s="153" t="e">
        <f t="shared" si="458"/>
        <v>#N/A</v>
      </c>
      <c r="BE541" s="154" t="e">
        <f t="shared" si="459"/>
        <v>#N/A</v>
      </c>
      <c r="BF541" s="164" t="e">
        <f t="shared" si="460"/>
        <v>#N/A</v>
      </c>
      <c r="BG541" s="165" t="e">
        <f t="shared" si="461"/>
        <v>#N/A</v>
      </c>
      <c r="BH541" s="154" t="e">
        <f t="shared" si="462"/>
        <v>#N/A</v>
      </c>
      <c r="BI541" s="154" t="e">
        <f t="shared" si="463"/>
        <v>#N/A</v>
      </c>
      <c r="BJ541" s="164" t="e">
        <f t="shared" si="464"/>
        <v>#N/A</v>
      </c>
      <c r="BK541" s="165" t="e">
        <f t="shared" si="465"/>
        <v>#N/A</v>
      </c>
      <c r="BL541" s="154" t="e">
        <f t="shared" si="466"/>
        <v>#N/A</v>
      </c>
      <c r="BM541" s="154" t="e">
        <f t="shared" si="467"/>
        <v>#N/A</v>
      </c>
      <c r="BN541" s="164" t="e">
        <f t="shared" si="468"/>
        <v>#N/A</v>
      </c>
      <c r="BO541" s="165" t="e">
        <f t="shared" si="469"/>
        <v>#N/A</v>
      </c>
      <c r="BP541" s="154" t="e">
        <f t="shared" si="470"/>
        <v>#N/A</v>
      </c>
      <c r="BQ541" s="155" t="e">
        <f t="shared" si="471"/>
        <v>#N/A</v>
      </c>
      <c r="BR541" s="153" t="e">
        <f t="shared" si="472"/>
        <v>#N/A</v>
      </c>
      <c r="BS541" s="154" t="e">
        <f t="shared" si="473"/>
        <v>#N/A</v>
      </c>
      <c r="BT541" s="164" t="e">
        <f t="shared" si="474"/>
        <v>#N/A</v>
      </c>
      <c r="BU541" s="165" t="e">
        <f t="shared" si="475"/>
        <v>#N/A</v>
      </c>
      <c r="BV541" s="154" t="e">
        <f t="shared" si="476"/>
        <v>#N/A</v>
      </c>
      <c r="BW541" s="154" t="e">
        <f t="shared" si="477"/>
        <v>#N/A</v>
      </c>
      <c r="BX541" s="164" t="e">
        <f t="shared" si="478"/>
        <v>#N/A</v>
      </c>
      <c r="BY541" s="165" t="e">
        <f t="shared" si="479"/>
        <v>#N/A</v>
      </c>
      <c r="BZ541" s="154" t="e">
        <f t="shared" si="480"/>
        <v>#N/A</v>
      </c>
      <c r="CA541" s="154" t="e">
        <f t="shared" si="481"/>
        <v>#N/A</v>
      </c>
      <c r="CB541" s="164" t="e">
        <f t="shared" si="482"/>
        <v>#N/A</v>
      </c>
      <c r="CC541" s="165" t="e">
        <f t="shared" si="483"/>
        <v>#N/A</v>
      </c>
      <c r="CD541" s="154" t="e">
        <f t="shared" si="484"/>
        <v>#N/A</v>
      </c>
      <c r="CE541" s="155" t="e">
        <f t="shared" si="485"/>
        <v>#N/A</v>
      </c>
    </row>
    <row r="542" spans="2:83" s="59" customFormat="1" hidden="1" x14ac:dyDescent="0.2">
      <c r="B542" s="59" t="e">
        <f t="shared" si="488"/>
        <v>#N/A</v>
      </c>
      <c r="C542" s="67" t="e">
        <f t="shared" si="487"/>
        <v>#N/A</v>
      </c>
      <c r="D542" s="67"/>
      <c r="E542" s="67" t="e">
        <f>IF(C542&lt;&gt;" ",$B$9, " ")</f>
        <v>#N/A</v>
      </c>
      <c r="F542" s="68" t="e">
        <f>IF(C542&lt;&gt;" ",((10.4394*(($C542^1.852)/(($B$59^1.852)*(VLOOKUP($B$17,'Hidden Data'!$A$4:$E$17,(IF($B$18="SCH 40",3,IF($B$18="SCH 80",4,5))))^4.8655))*$B$16))+IF($B$15&lt;2,0,(10.4394*((($C$19/100*$C542)^1.852)/(($B$59^1.852)*(VLOOKUP($B$20,'Hidden Data'!$A$4:$E$17,(IF($B$21="SCH 40",3,IF($B$21="SCH 80",4,5))))^4.8655))*$B$19)))+IF($B$15&lt;3,0,(10.4394*((($C$22/100*$C542)^1.852)/(($B$59^1.852)*(VLOOKUP($B$23,'Hidden Data'!$A$4:$E$17,(IF($B$24="SCH 40",3,IF($B$24="SCH 80",4,5))))^4.8655))*$B$22)))+K542+L542+M542+P542+Q542+R542+S542+T542)*(1+$B$42/100), " ")</f>
        <v>#N/A</v>
      </c>
      <c r="G542" s="68" t="e">
        <f t="shared" si="486"/>
        <v>#N/A</v>
      </c>
      <c r="H542" s="68"/>
      <c r="I542" s="68" t="e">
        <f t="shared" si="421"/>
        <v>#N/A</v>
      </c>
      <c r="J542" s="68" t="e">
        <f>IF(C542&lt;&gt;" ",IF($B$48="Spider Valve",($C542/448.83*(('Spider Valve Sizing'!$B$10^2*19.64*$B$60*SQRT($B$49))/'Spider Valve Sizing'!$B$25))^2/(2*$B$60^2*(PI()/4*('Spider Valve Sizing'!$B$10/12)^2)^2*32.2),0)," ")</f>
        <v>#N/A</v>
      </c>
      <c r="K542" s="68" t="e">
        <f>IF(C542&lt;&gt;" ",(IF($B$26="No",0,(10.4394*(((1/$B$27*$C542)^1.852)/(($B$59^1.852)*(VLOOKUP($B$29,'Hidden Data'!$A$4:$E$17,(IF($B$30="SCH 40",3,IF($B$30="SCH 80",4,5))))^4.8655))*($B$28/3)))))," ")</f>
        <v>#N/A</v>
      </c>
      <c r="L542" s="67" t="e">
        <f t="shared" si="422"/>
        <v>#N/A</v>
      </c>
      <c r="M542" s="67" t="e">
        <f t="shared" si="423"/>
        <v>#N/A</v>
      </c>
      <c r="N542" s="69">
        <f>IF($B$48="Low Pressure Pipe",(IF($C542&lt;&gt;" ",($B$50*$AC$564)," ")),IF($B$48="Spider Valve",(IF($C542&lt;&gt;" ",(($B$60*(PI()/4*'Spider Valve Sizing'!$B$10^2)/144*SQRT(2*32.2*$B$49))*448.83)/(('Spider Valve Sizing'!$B$10^2*19.64*$B$60*SQRT($B$49))/'Spider Valve Sizing'!$B$25)," ")),IF(AND(OR($B$48="Non-Pressurized",$B$48="force main")=TRUE,$C$49="yes"),$F$49,NA())))</f>
        <v>30</v>
      </c>
      <c r="O542" s="68" t="e">
        <f t="shared" si="424"/>
        <v>#N/A</v>
      </c>
      <c r="P542" s="68" t="e">
        <f>IF($C542&lt;&gt;" ",IF($A$34="",0,(10.4394*((($C542*$D$34/100)^1.852)/(($B$59^1.852)*(VLOOKUP($B$34,'Hidden Data'!$A$4:$E$17,(IF($B$18="SCH 40",3,IF($B$18="SCH 80",4,5))))^4.8655))*'Hidden Data'!$E$118)))," ")</f>
        <v>#N/A</v>
      </c>
      <c r="Q542" s="68" t="e">
        <f>IF($C542&lt;&gt;" ",IF($A$35="",0,(10.4394*((($C542*$D$35/100)^1.852)/(($B$59^1.852)*(VLOOKUP($B$35,'Hidden Data'!$A$4:$E$17,(IF($B$18="SCH 40",3,IF($B$18="SCH 80",4,5))))^4.8655))*'Hidden Data'!$E$119)))," ")</f>
        <v>#N/A</v>
      </c>
      <c r="R542" s="68" t="e">
        <f>IF($C542&lt;&gt;" ",IF($A$36="",0,(10.4394*((($C542*$D$36/100)^1.852)/(($B$59^1.852)*(VLOOKUP($B$36,'Hidden Data'!$A$4:$E$17,(IF($B$18="SCH 40",3,IF($B$18="SCH 80",4,5))))^4.8655))*'Hidden Data'!$E$120)))," ")</f>
        <v>#N/A</v>
      </c>
      <c r="S542" s="68" t="e">
        <f>IF($C542&lt;&gt;" ",IF($A$37="",0,(10.4394*((($C542*$D$37/100)^1.852)/(($B$59^1.852)*(VLOOKUP($B$37,'Hidden Data'!$A$4:$E$17,(IF($B$18="SCH 40",3,IF($B$18="SCH 80",4,5))))^4.8655))*'Hidden Data'!$E$121)))," ")</f>
        <v>#N/A</v>
      </c>
      <c r="T542" s="68" t="e">
        <f>IF($C542&lt;&gt;" ",IF($A$38="",0,(10.4394*((($C542*$D$38/100)^1.852)/(($B$59^1.852)*(VLOOKUP($B$38,'Hidden Data'!$A$4:$E$17,(IF($B$18="SCH 40",3,IF($B$18="SCH 80",4,5))))^4.8655))*'Hidden Data'!$E$122)))," ")</f>
        <v>#N/A</v>
      </c>
      <c r="U542" s="67" t="e">
        <f t="shared" si="425"/>
        <v>#N/A</v>
      </c>
      <c r="V542" s="175" t="e">
        <f t="shared" si="426"/>
        <v>#N/A</v>
      </c>
      <c r="W542" s="175" t="e">
        <f t="shared" si="427"/>
        <v>#N/A</v>
      </c>
      <c r="Z542" s="141" t="e">
        <f t="shared" si="428"/>
        <v>#N/A</v>
      </c>
      <c r="AA542" s="141" t="e">
        <f t="shared" si="429"/>
        <v>#N/A</v>
      </c>
      <c r="AB542" s="153" t="e">
        <f t="shared" si="430"/>
        <v>#N/A</v>
      </c>
      <c r="AC542" s="154" t="e">
        <f t="shared" si="431"/>
        <v>#N/A</v>
      </c>
      <c r="AD542" s="164" t="e">
        <f t="shared" si="432"/>
        <v>#N/A</v>
      </c>
      <c r="AE542" s="165" t="e">
        <f t="shared" si="433"/>
        <v>#N/A</v>
      </c>
      <c r="AF542" s="154" t="e">
        <f t="shared" si="434"/>
        <v>#N/A</v>
      </c>
      <c r="AG542" s="154" t="e">
        <f t="shared" si="435"/>
        <v>#N/A</v>
      </c>
      <c r="AH542" s="164" t="e">
        <f t="shared" si="436"/>
        <v>#N/A</v>
      </c>
      <c r="AI542" s="165" t="e">
        <f t="shared" si="437"/>
        <v>#N/A</v>
      </c>
      <c r="AJ542" s="154" t="e">
        <f t="shared" si="438"/>
        <v>#N/A</v>
      </c>
      <c r="AK542" s="154" t="e">
        <f t="shared" si="439"/>
        <v>#N/A</v>
      </c>
      <c r="AL542" s="164" t="e">
        <f t="shared" si="440"/>
        <v>#N/A</v>
      </c>
      <c r="AM542" s="165" t="e">
        <f t="shared" si="441"/>
        <v>#N/A</v>
      </c>
      <c r="AN542" s="154" t="e">
        <f t="shared" si="442"/>
        <v>#N/A</v>
      </c>
      <c r="AO542" s="155" t="e">
        <f t="shared" si="443"/>
        <v>#N/A</v>
      </c>
      <c r="AP542" s="153" t="e">
        <f t="shared" si="444"/>
        <v>#N/A</v>
      </c>
      <c r="AQ542" s="154" t="e">
        <f t="shared" si="445"/>
        <v>#N/A</v>
      </c>
      <c r="AR542" s="164" t="e">
        <f t="shared" si="446"/>
        <v>#N/A</v>
      </c>
      <c r="AS542" s="165" t="e">
        <f t="shared" si="447"/>
        <v>#N/A</v>
      </c>
      <c r="AT542" s="154" t="e">
        <f t="shared" si="448"/>
        <v>#N/A</v>
      </c>
      <c r="AU542" s="154" t="e">
        <f t="shared" si="449"/>
        <v>#N/A</v>
      </c>
      <c r="AV542" s="164" t="e">
        <f t="shared" si="450"/>
        <v>#N/A</v>
      </c>
      <c r="AW542" s="165" t="e">
        <f t="shared" si="451"/>
        <v>#N/A</v>
      </c>
      <c r="AX542" s="154" t="e">
        <f t="shared" si="452"/>
        <v>#N/A</v>
      </c>
      <c r="AY542" s="154" t="e">
        <f t="shared" si="453"/>
        <v>#N/A</v>
      </c>
      <c r="AZ542" s="164" t="e">
        <f t="shared" si="454"/>
        <v>#N/A</v>
      </c>
      <c r="BA542" s="165" t="e">
        <f t="shared" si="455"/>
        <v>#N/A</v>
      </c>
      <c r="BB542" s="154" t="e">
        <f t="shared" si="456"/>
        <v>#N/A</v>
      </c>
      <c r="BC542" s="155" t="e">
        <f t="shared" si="457"/>
        <v>#N/A</v>
      </c>
      <c r="BD542" s="153" t="e">
        <f t="shared" si="458"/>
        <v>#N/A</v>
      </c>
      <c r="BE542" s="154" t="e">
        <f t="shared" si="459"/>
        <v>#N/A</v>
      </c>
      <c r="BF542" s="164" t="e">
        <f t="shared" si="460"/>
        <v>#N/A</v>
      </c>
      <c r="BG542" s="165" t="e">
        <f t="shared" si="461"/>
        <v>#N/A</v>
      </c>
      <c r="BH542" s="154" t="e">
        <f t="shared" si="462"/>
        <v>#N/A</v>
      </c>
      <c r="BI542" s="154" t="e">
        <f t="shared" si="463"/>
        <v>#N/A</v>
      </c>
      <c r="BJ542" s="164" t="e">
        <f t="shared" si="464"/>
        <v>#N/A</v>
      </c>
      <c r="BK542" s="165" t="e">
        <f t="shared" si="465"/>
        <v>#N/A</v>
      </c>
      <c r="BL542" s="154" t="e">
        <f t="shared" si="466"/>
        <v>#N/A</v>
      </c>
      <c r="BM542" s="154" t="e">
        <f t="shared" si="467"/>
        <v>#N/A</v>
      </c>
      <c r="BN542" s="164" t="e">
        <f t="shared" si="468"/>
        <v>#N/A</v>
      </c>
      <c r="BO542" s="165" t="e">
        <f t="shared" si="469"/>
        <v>#N/A</v>
      </c>
      <c r="BP542" s="154" t="e">
        <f t="shared" si="470"/>
        <v>#N/A</v>
      </c>
      <c r="BQ542" s="155" t="e">
        <f t="shared" si="471"/>
        <v>#N/A</v>
      </c>
      <c r="BR542" s="153" t="e">
        <f t="shared" si="472"/>
        <v>#N/A</v>
      </c>
      <c r="BS542" s="154" t="e">
        <f t="shared" si="473"/>
        <v>#N/A</v>
      </c>
      <c r="BT542" s="164" t="e">
        <f t="shared" si="474"/>
        <v>#N/A</v>
      </c>
      <c r="BU542" s="165" t="e">
        <f t="shared" si="475"/>
        <v>#N/A</v>
      </c>
      <c r="BV542" s="154" t="e">
        <f t="shared" si="476"/>
        <v>#N/A</v>
      </c>
      <c r="BW542" s="154" t="e">
        <f t="shared" si="477"/>
        <v>#N/A</v>
      </c>
      <c r="BX542" s="164" t="e">
        <f t="shared" si="478"/>
        <v>#N/A</v>
      </c>
      <c r="BY542" s="165" t="e">
        <f t="shared" si="479"/>
        <v>#N/A</v>
      </c>
      <c r="BZ542" s="154" t="e">
        <f t="shared" si="480"/>
        <v>#N/A</v>
      </c>
      <c r="CA542" s="154" t="e">
        <f t="shared" si="481"/>
        <v>#N/A</v>
      </c>
      <c r="CB542" s="164" t="e">
        <f t="shared" si="482"/>
        <v>#N/A</v>
      </c>
      <c r="CC542" s="165" t="e">
        <f t="shared" si="483"/>
        <v>#N/A</v>
      </c>
      <c r="CD542" s="154" t="e">
        <f t="shared" si="484"/>
        <v>#N/A</v>
      </c>
      <c r="CE542" s="155" t="e">
        <f t="shared" si="485"/>
        <v>#N/A</v>
      </c>
    </row>
    <row r="543" spans="2:83" s="59" customFormat="1" hidden="1" x14ac:dyDescent="0.2">
      <c r="B543" s="59" t="e">
        <f t="shared" si="488"/>
        <v>#N/A</v>
      </c>
      <c r="C543" s="67" t="e">
        <f t="shared" si="487"/>
        <v>#N/A</v>
      </c>
      <c r="D543" s="67"/>
      <c r="E543" s="67" t="e">
        <f>IF(C543&lt;&gt;" ",$B$9, " ")</f>
        <v>#N/A</v>
      </c>
      <c r="F543" s="68" t="e">
        <f>IF(C543&lt;&gt;" ",((10.4394*(($C543^1.852)/(($B$59^1.852)*(VLOOKUP($B$17,'Hidden Data'!$A$4:$E$17,(IF($B$18="SCH 40",3,IF($B$18="SCH 80",4,5))))^4.8655))*$B$16))+IF($B$15&lt;2,0,(10.4394*((($C$19/100*$C543)^1.852)/(($B$59^1.852)*(VLOOKUP($B$20,'Hidden Data'!$A$4:$E$17,(IF($B$21="SCH 40",3,IF($B$21="SCH 80",4,5))))^4.8655))*$B$19)))+IF($B$15&lt;3,0,(10.4394*((($C$22/100*$C543)^1.852)/(($B$59^1.852)*(VLOOKUP($B$23,'Hidden Data'!$A$4:$E$17,(IF($B$24="SCH 40",3,IF($B$24="SCH 80",4,5))))^4.8655))*$B$22)))+K543+L543+M543+P543+Q543+R543+S543+T543)*(1+$B$42/100), " ")</f>
        <v>#N/A</v>
      </c>
      <c r="G543" s="68" t="e">
        <f t="shared" si="486"/>
        <v>#N/A</v>
      </c>
      <c r="H543" s="68"/>
      <c r="I543" s="68" t="e">
        <f t="shared" si="421"/>
        <v>#N/A</v>
      </c>
      <c r="J543" s="68" t="e">
        <f>IF(C543&lt;&gt;" ",IF($B$48="Spider Valve",($C543/448.83*(('Spider Valve Sizing'!$B$10^2*19.64*$B$60*SQRT($B$49))/'Spider Valve Sizing'!$B$25))^2/(2*$B$60^2*(PI()/4*('Spider Valve Sizing'!$B$10/12)^2)^2*32.2),0)," ")</f>
        <v>#N/A</v>
      </c>
      <c r="K543" s="68" t="e">
        <f>IF(C543&lt;&gt;" ",(IF($B$26="No",0,(10.4394*(((1/$B$27*$C543)^1.852)/(($B$59^1.852)*(VLOOKUP($B$29,'Hidden Data'!$A$4:$E$17,(IF($B$30="SCH 40",3,IF($B$30="SCH 80",4,5))))^4.8655))*($B$28/3)))))," ")</f>
        <v>#N/A</v>
      </c>
      <c r="L543" s="67" t="e">
        <f t="shared" si="422"/>
        <v>#N/A</v>
      </c>
      <c r="M543" s="67" t="e">
        <f t="shared" si="423"/>
        <v>#N/A</v>
      </c>
      <c r="N543" s="69">
        <f>IF($B$48="Low Pressure Pipe",(IF($C543&lt;&gt;" ",($B$50*$AC$564)," ")),IF($B$48="Spider Valve",(IF($C543&lt;&gt;" ",(($B$60*(PI()/4*'Spider Valve Sizing'!$B$10^2)/144*SQRT(2*32.2*$B$49))*448.83)/(('Spider Valve Sizing'!$B$10^2*19.64*$B$60*SQRT($B$49))/'Spider Valve Sizing'!$B$25)," ")),IF(AND(OR($B$48="Non-Pressurized",$B$48="force main")=TRUE,$C$49="yes"),$F$49,NA())))</f>
        <v>30</v>
      </c>
      <c r="O543" s="68" t="e">
        <f t="shared" si="424"/>
        <v>#N/A</v>
      </c>
      <c r="P543" s="68" t="e">
        <f>IF($C543&lt;&gt;" ",IF($A$34="",0,(10.4394*((($C543*$D$34/100)^1.852)/(($B$59^1.852)*(VLOOKUP($B$34,'Hidden Data'!$A$4:$E$17,(IF($B$18="SCH 40",3,IF($B$18="SCH 80",4,5))))^4.8655))*'Hidden Data'!$E$118)))," ")</f>
        <v>#N/A</v>
      </c>
      <c r="Q543" s="68" t="e">
        <f>IF($C543&lt;&gt;" ",IF($A$35="",0,(10.4394*((($C543*$D$35/100)^1.852)/(($B$59^1.852)*(VLOOKUP($B$35,'Hidden Data'!$A$4:$E$17,(IF($B$18="SCH 40",3,IF($B$18="SCH 80",4,5))))^4.8655))*'Hidden Data'!$E$119)))," ")</f>
        <v>#N/A</v>
      </c>
      <c r="R543" s="68" t="e">
        <f>IF($C543&lt;&gt;" ",IF($A$36="",0,(10.4394*((($C543*$D$36/100)^1.852)/(($B$59^1.852)*(VLOOKUP($B$36,'Hidden Data'!$A$4:$E$17,(IF($B$18="SCH 40",3,IF($B$18="SCH 80",4,5))))^4.8655))*'Hidden Data'!$E$120)))," ")</f>
        <v>#N/A</v>
      </c>
      <c r="S543" s="68" t="e">
        <f>IF($C543&lt;&gt;" ",IF($A$37="",0,(10.4394*((($C543*$D$37/100)^1.852)/(($B$59^1.852)*(VLOOKUP($B$37,'Hidden Data'!$A$4:$E$17,(IF($B$18="SCH 40",3,IF($B$18="SCH 80",4,5))))^4.8655))*'Hidden Data'!$E$121)))," ")</f>
        <v>#N/A</v>
      </c>
      <c r="T543" s="68" t="e">
        <f>IF($C543&lt;&gt;" ",IF($A$38="",0,(10.4394*((($C543*$D$38/100)^1.852)/(($B$59^1.852)*(VLOOKUP($B$38,'Hidden Data'!$A$4:$E$17,(IF($B$18="SCH 40",3,IF($B$18="SCH 80",4,5))))^4.8655))*'Hidden Data'!$E$122)))," ")</f>
        <v>#N/A</v>
      </c>
      <c r="U543" s="67" t="e">
        <f t="shared" si="425"/>
        <v>#N/A</v>
      </c>
      <c r="V543" s="175" t="e">
        <f t="shared" si="426"/>
        <v>#N/A</v>
      </c>
      <c r="W543" s="175" t="e">
        <f t="shared" si="427"/>
        <v>#N/A</v>
      </c>
      <c r="Z543" s="141" t="e">
        <f t="shared" si="428"/>
        <v>#N/A</v>
      </c>
      <c r="AA543" s="141" t="e">
        <f t="shared" si="429"/>
        <v>#N/A</v>
      </c>
      <c r="AB543" s="153" t="e">
        <f t="shared" si="430"/>
        <v>#N/A</v>
      </c>
      <c r="AC543" s="154" t="e">
        <f t="shared" si="431"/>
        <v>#N/A</v>
      </c>
      <c r="AD543" s="164" t="e">
        <f t="shared" si="432"/>
        <v>#N/A</v>
      </c>
      <c r="AE543" s="165" t="e">
        <f t="shared" si="433"/>
        <v>#N/A</v>
      </c>
      <c r="AF543" s="154" t="e">
        <f t="shared" si="434"/>
        <v>#N/A</v>
      </c>
      <c r="AG543" s="154" t="e">
        <f t="shared" si="435"/>
        <v>#N/A</v>
      </c>
      <c r="AH543" s="164" t="e">
        <f t="shared" si="436"/>
        <v>#N/A</v>
      </c>
      <c r="AI543" s="165" t="e">
        <f t="shared" si="437"/>
        <v>#N/A</v>
      </c>
      <c r="AJ543" s="154" t="e">
        <f t="shared" si="438"/>
        <v>#N/A</v>
      </c>
      <c r="AK543" s="154" t="e">
        <f t="shared" si="439"/>
        <v>#N/A</v>
      </c>
      <c r="AL543" s="164" t="e">
        <f t="shared" si="440"/>
        <v>#N/A</v>
      </c>
      <c r="AM543" s="165" t="e">
        <f t="shared" si="441"/>
        <v>#N/A</v>
      </c>
      <c r="AN543" s="154" t="e">
        <f t="shared" si="442"/>
        <v>#N/A</v>
      </c>
      <c r="AO543" s="155" t="e">
        <f t="shared" si="443"/>
        <v>#N/A</v>
      </c>
      <c r="AP543" s="153" t="e">
        <f t="shared" si="444"/>
        <v>#N/A</v>
      </c>
      <c r="AQ543" s="154" t="e">
        <f t="shared" si="445"/>
        <v>#N/A</v>
      </c>
      <c r="AR543" s="164" t="e">
        <f t="shared" si="446"/>
        <v>#N/A</v>
      </c>
      <c r="AS543" s="165" t="e">
        <f t="shared" si="447"/>
        <v>#N/A</v>
      </c>
      <c r="AT543" s="154" t="e">
        <f t="shared" si="448"/>
        <v>#N/A</v>
      </c>
      <c r="AU543" s="154" t="e">
        <f t="shared" si="449"/>
        <v>#N/A</v>
      </c>
      <c r="AV543" s="164" t="e">
        <f t="shared" si="450"/>
        <v>#N/A</v>
      </c>
      <c r="AW543" s="165" t="e">
        <f t="shared" si="451"/>
        <v>#N/A</v>
      </c>
      <c r="AX543" s="154" t="e">
        <f t="shared" si="452"/>
        <v>#N/A</v>
      </c>
      <c r="AY543" s="154" t="e">
        <f t="shared" si="453"/>
        <v>#N/A</v>
      </c>
      <c r="AZ543" s="164" t="e">
        <f t="shared" si="454"/>
        <v>#N/A</v>
      </c>
      <c r="BA543" s="165" t="e">
        <f t="shared" si="455"/>
        <v>#N/A</v>
      </c>
      <c r="BB543" s="154" t="e">
        <f t="shared" si="456"/>
        <v>#N/A</v>
      </c>
      <c r="BC543" s="155" t="e">
        <f t="shared" si="457"/>
        <v>#N/A</v>
      </c>
      <c r="BD543" s="153" t="e">
        <f t="shared" si="458"/>
        <v>#N/A</v>
      </c>
      <c r="BE543" s="154" t="e">
        <f t="shared" si="459"/>
        <v>#N/A</v>
      </c>
      <c r="BF543" s="164" t="e">
        <f t="shared" si="460"/>
        <v>#N/A</v>
      </c>
      <c r="BG543" s="165" t="e">
        <f t="shared" si="461"/>
        <v>#N/A</v>
      </c>
      <c r="BH543" s="154" t="e">
        <f t="shared" si="462"/>
        <v>#N/A</v>
      </c>
      <c r="BI543" s="154" t="e">
        <f t="shared" si="463"/>
        <v>#N/A</v>
      </c>
      <c r="BJ543" s="164" t="e">
        <f t="shared" si="464"/>
        <v>#N/A</v>
      </c>
      <c r="BK543" s="165" t="e">
        <f t="shared" si="465"/>
        <v>#N/A</v>
      </c>
      <c r="BL543" s="154" t="e">
        <f t="shared" si="466"/>
        <v>#N/A</v>
      </c>
      <c r="BM543" s="154" t="e">
        <f t="shared" si="467"/>
        <v>#N/A</v>
      </c>
      <c r="BN543" s="164" t="e">
        <f t="shared" si="468"/>
        <v>#N/A</v>
      </c>
      <c r="BO543" s="165" t="e">
        <f t="shared" si="469"/>
        <v>#N/A</v>
      </c>
      <c r="BP543" s="154" t="e">
        <f t="shared" si="470"/>
        <v>#N/A</v>
      </c>
      <c r="BQ543" s="155" t="e">
        <f t="shared" si="471"/>
        <v>#N/A</v>
      </c>
      <c r="BR543" s="153" t="e">
        <f t="shared" si="472"/>
        <v>#N/A</v>
      </c>
      <c r="BS543" s="154" t="e">
        <f t="shared" si="473"/>
        <v>#N/A</v>
      </c>
      <c r="BT543" s="164" t="e">
        <f t="shared" si="474"/>
        <v>#N/A</v>
      </c>
      <c r="BU543" s="165" t="e">
        <f t="shared" si="475"/>
        <v>#N/A</v>
      </c>
      <c r="BV543" s="154" t="e">
        <f t="shared" si="476"/>
        <v>#N/A</v>
      </c>
      <c r="BW543" s="154" t="e">
        <f t="shared" si="477"/>
        <v>#N/A</v>
      </c>
      <c r="BX543" s="164" t="e">
        <f t="shared" si="478"/>
        <v>#N/A</v>
      </c>
      <c r="BY543" s="165" t="e">
        <f t="shared" si="479"/>
        <v>#N/A</v>
      </c>
      <c r="BZ543" s="154" t="e">
        <f t="shared" si="480"/>
        <v>#N/A</v>
      </c>
      <c r="CA543" s="154" t="e">
        <f t="shared" si="481"/>
        <v>#N/A</v>
      </c>
      <c r="CB543" s="164" t="e">
        <f t="shared" si="482"/>
        <v>#N/A</v>
      </c>
      <c r="CC543" s="165" t="e">
        <f t="shared" si="483"/>
        <v>#N/A</v>
      </c>
      <c r="CD543" s="154" t="e">
        <f t="shared" si="484"/>
        <v>#N/A</v>
      </c>
      <c r="CE543" s="155" t="e">
        <f t="shared" si="485"/>
        <v>#N/A</v>
      </c>
    </row>
    <row r="544" spans="2:83" s="59" customFormat="1" hidden="1" x14ac:dyDescent="0.2">
      <c r="B544" s="59" t="e">
        <f t="shared" si="488"/>
        <v>#N/A</v>
      </c>
      <c r="C544" s="67" t="e">
        <f t="shared" si="487"/>
        <v>#N/A</v>
      </c>
      <c r="D544" s="67"/>
      <c r="E544" s="67" t="e">
        <f>IF(C544&lt;&gt;" ",$B$9, " ")</f>
        <v>#N/A</v>
      </c>
      <c r="F544" s="68" t="e">
        <f>IF(C544&lt;&gt;" ",((10.4394*(($C544^1.852)/(($B$59^1.852)*(VLOOKUP($B$17,'Hidden Data'!$A$4:$E$17,(IF($B$18="SCH 40",3,IF($B$18="SCH 80",4,5))))^4.8655))*$B$16))+IF($B$15&lt;2,0,(10.4394*((($C$19/100*$C544)^1.852)/(($B$59^1.852)*(VLOOKUP($B$20,'Hidden Data'!$A$4:$E$17,(IF($B$21="SCH 40",3,IF($B$21="SCH 80",4,5))))^4.8655))*$B$19)))+IF($B$15&lt;3,0,(10.4394*((($C$22/100*$C544)^1.852)/(($B$59^1.852)*(VLOOKUP($B$23,'Hidden Data'!$A$4:$E$17,(IF($B$24="SCH 40",3,IF($B$24="SCH 80",4,5))))^4.8655))*$B$22)))+K544+L544+M544+P544+Q544+R544+S544+T544)*(1+$B$42/100), " ")</f>
        <v>#N/A</v>
      </c>
      <c r="G544" s="68" t="e">
        <f t="shared" si="486"/>
        <v>#N/A</v>
      </c>
      <c r="H544" s="68"/>
      <c r="I544" s="68" t="e">
        <f t="shared" si="421"/>
        <v>#N/A</v>
      </c>
      <c r="J544" s="68" t="e">
        <f>IF(C544&lt;&gt;" ",IF($B$48="Spider Valve",($C544/448.83*(('Spider Valve Sizing'!$B$10^2*19.64*$B$60*SQRT($B$49))/'Spider Valve Sizing'!$B$25))^2/(2*$B$60^2*(PI()/4*('Spider Valve Sizing'!$B$10/12)^2)^2*32.2),0)," ")</f>
        <v>#N/A</v>
      </c>
      <c r="K544" s="68" t="e">
        <f>IF(C544&lt;&gt;" ",(IF($B$26="No",0,(10.4394*(((1/$B$27*$C544)^1.852)/(($B$59^1.852)*(VLOOKUP($B$29,'Hidden Data'!$A$4:$E$17,(IF($B$30="SCH 40",3,IF($B$30="SCH 80",4,5))))^4.8655))*($B$28/3)))))," ")</f>
        <v>#N/A</v>
      </c>
      <c r="L544" s="67" t="e">
        <f t="shared" si="422"/>
        <v>#N/A</v>
      </c>
      <c r="M544" s="67" t="e">
        <f t="shared" si="423"/>
        <v>#N/A</v>
      </c>
      <c r="N544" s="69">
        <f>IF($B$48="Low Pressure Pipe",(IF($C544&lt;&gt;" ",($B$50*$AC$564)," ")),IF($B$48="Spider Valve",(IF($C544&lt;&gt;" ",(($B$60*(PI()/4*'Spider Valve Sizing'!$B$10^2)/144*SQRT(2*32.2*$B$49))*448.83)/(('Spider Valve Sizing'!$B$10^2*19.64*$B$60*SQRT($B$49))/'Spider Valve Sizing'!$B$25)," ")),IF(AND(OR($B$48="Non-Pressurized",$B$48="force main")=TRUE,$C$49="yes"),$F$49,NA())))</f>
        <v>30</v>
      </c>
      <c r="O544" s="68" t="e">
        <f t="shared" si="424"/>
        <v>#N/A</v>
      </c>
      <c r="P544" s="68" t="e">
        <f>IF($C544&lt;&gt;" ",IF($A$34="",0,(10.4394*((($C544*$D$34/100)^1.852)/(($B$59^1.852)*(VLOOKUP($B$34,'Hidden Data'!$A$4:$E$17,(IF($B$18="SCH 40",3,IF($B$18="SCH 80",4,5))))^4.8655))*'Hidden Data'!$E$118)))," ")</f>
        <v>#N/A</v>
      </c>
      <c r="Q544" s="68" t="e">
        <f>IF($C544&lt;&gt;" ",IF($A$35="",0,(10.4394*((($C544*$D$35/100)^1.852)/(($B$59^1.852)*(VLOOKUP($B$35,'Hidden Data'!$A$4:$E$17,(IF($B$18="SCH 40",3,IF($B$18="SCH 80",4,5))))^4.8655))*'Hidden Data'!$E$119)))," ")</f>
        <v>#N/A</v>
      </c>
      <c r="R544" s="68" t="e">
        <f>IF($C544&lt;&gt;" ",IF($A$36="",0,(10.4394*((($C544*$D$36/100)^1.852)/(($B$59^1.852)*(VLOOKUP($B$36,'Hidden Data'!$A$4:$E$17,(IF($B$18="SCH 40",3,IF($B$18="SCH 80",4,5))))^4.8655))*'Hidden Data'!$E$120)))," ")</f>
        <v>#N/A</v>
      </c>
      <c r="S544" s="68" t="e">
        <f>IF($C544&lt;&gt;" ",IF($A$37="",0,(10.4394*((($C544*$D$37/100)^1.852)/(($B$59^1.852)*(VLOOKUP($B$37,'Hidden Data'!$A$4:$E$17,(IF($B$18="SCH 40",3,IF($B$18="SCH 80",4,5))))^4.8655))*'Hidden Data'!$E$121)))," ")</f>
        <v>#N/A</v>
      </c>
      <c r="T544" s="68" t="e">
        <f>IF($C544&lt;&gt;" ",IF($A$38="",0,(10.4394*((($C544*$D$38/100)^1.852)/(($B$59^1.852)*(VLOOKUP($B$38,'Hidden Data'!$A$4:$E$17,(IF($B$18="SCH 40",3,IF($B$18="SCH 80",4,5))))^4.8655))*'Hidden Data'!$E$122)))," ")</f>
        <v>#N/A</v>
      </c>
      <c r="U544" s="67" t="e">
        <f t="shared" si="425"/>
        <v>#N/A</v>
      </c>
      <c r="V544" s="175" t="e">
        <f t="shared" si="426"/>
        <v>#N/A</v>
      </c>
      <c r="W544" s="175" t="e">
        <f t="shared" si="427"/>
        <v>#N/A</v>
      </c>
      <c r="Z544" s="141" t="e">
        <f t="shared" si="428"/>
        <v>#N/A</v>
      </c>
      <c r="AA544" s="141" t="e">
        <f t="shared" si="429"/>
        <v>#N/A</v>
      </c>
      <c r="AB544" s="153" t="e">
        <f t="shared" si="430"/>
        <v>#N/A</v>
      </c>
      <c r="AC544" s="154" t="e">
        <f t="shared" si="431"/>
        <v>#N/A</v>
      </c>
      <c r="AD544" s="164" t="e">
        <f t="shared" si="432"/>
        <v>#N/A</v>
      </c>
      <c r="AE544" s="165" t="e">
        <f t="shared" si="433"/>
        <v>#N/A</v>
      </c>
      <c r="AF544" s="154" t="e">
        <f t="shared" si="434"/>
        <v>#N/A</v>
      </c>
      <c r="AG544" s="154" t="e">
        <f t="shared" si="435"/>
        <v>#N/A</v>
      </c>
      <c r="AH544" s="164" t="e">
        <f t="shared" si="436"/>
        <v>#N/A</v>
      </c>
      <c r="AI544" s="165" t="e">
        <f t="shared" si="437"/>
        <v>#N/A</v>
      </c>
      <c r="AJ544" s="154" t="e">
        <f t="shared" si="438"/>
        <v>#N/A</v>
      </c>
      <c r="AK544" s="154" t="e">
        <f t="shared" si="439"/>
        <v>#N/A</v>
      </c>
      <c r="AL544" s="164" t="e">
        <f t="shared" si="440"/>
        <v>#N/A</v>
      </c>
      <c r="AM544" s="165" t="e">
        <f t="shared" si="441"/>
        <v>#N/A</v>
      </c>
      <c r="AN544" s="154" t="e">
        <f t="shared" si="442"/>
        <v>#N/A</v>
      </c>
      <c r="AO544" s="155" t="e">
        <f t="shared" si="443"/>
        <v>#N/A</v>
      </c>
      <c r="AP544" s="153" t="e">
        <f t="shared" si="444"/>
        <v>#N/A</v>
      </c>
      <c r="AQ544" s="154" t="e">
        <f t="shared" si="445"/>
        <v>#N/A</v>
      </c>
      <c r="AR544" s="164" t="e">
        <f t="shared" si="446"/>
        <v>#N/A</v>
      </c>
      <c r="AS544" s="165" t="e">
        <f t="shared" si="447"/>
        <v>#N/A</v>
      </c>
      <c r="AT544" s="154" t="e">
        <f t="shared" si="448"/>
        <v>#N/A</v>
      </c>
      <c r="AU544" s="154" t="e">
        <f t="shared" si="449"/>
        <v>#N/A</v>
      </c>
      <c r="AV544" s="164" t="e">
        <f t="shared" si="450"/>
        <v>#N/A</v>
      </c>
      <c r="AW544" s="165" t="e">
        <f t="shared" si="451"/>
        <v>#N/A</v>
      </c>
      <c r="AX544" s="154" t="e">
        <f t="shared" si="452"/>
        <v>#N/A</v>
      </c>
      <c r="AY544" s="154" t="e">
        <f t="shared" si="453"/>
        <v>#N/A</v>
      </c>
      <c r="AZ544" s="164" t="e">
        <f t="shared" si="454"/>
        <v>#N/A</v>
      </c>
      <c r="BA544" s="165" t="e">
        <f t="shared" si="455"/>
        <v>#N/A</v>
      </c>
      <c r="BB544" s="154" t="e">
        <f t="shared" si="456"/>
        <v>#N/A</v>
      </c>
      <c r="BC544" s="155" t="e">
        <f t="shared" si="457"/>
        <v>#N/A</v>
      </c>
      <c r="BD544" s="153" t="e">
        <f t="shared" si="458"/>
        <v>#N/A</v>
      </c>
      <c r="BE544" s="154" t="e">
        <f t="shared" si="459"/>
        <v>#N/A</v>
      </c>
      <c r="BF544" s="164" t="e">
        <f t="shared" si="460"/>
        <v>#N/A</v>
      </c>
      <c r="BG544" s="165" t="e">
        <f t="shared" si="461"/>
        <v>#N/A</v>
      </c>
      <c r="BH544" s="154" t="e">
        <f t="shared" si="462"/>
        <v>#N/A</v>
      </c>
      <c r="BI544" s="154" t="e">
        <f t="shared" si="463"/>
        <v>#N/A</v>
      </c>
      <c r="BJ544" s="164" t="e">
        <f t="shared" si="464"/>
        <v>#N/A</v>
      </c>
      <c r="BK544" s="165" t="e">
        <f t="shared" si="465"/>
        <v>#N/A</v>
      </c>
      <c r="BL544" s="154" t="e">
        <f t="shared" si="466"/>
        <v>#N/A</v>
      </c>
      <c r="BM544" s="154" t="e">
        <f t="shared" si="467"/>
        <v>#N/A</v>
      </c>
      <c r="BN544" s="164" t="e">
        <f t="shared" si="468"/>
        <v>#N/A</v>
      </c>
      <c r="BO544" s="165" t="e">
        <f t="shared" si="469"/>
        <v>#N/A</v>
      </c>
      <c r="BP544" s="154" t="e">
        <f t="shared" si="470"/>
        <v>#N/A</v>
      </c>
      <c r="BQ544" s="155" t="e">
        <f t="shared" si="471"/>
        <v>#N/A</v>
      </c>
      <c r="BR544" s="153" t="e">
        <f t="shared" si="472"/>
        <v>#N/A</v>
      </c>
      <c r="BS544" s="154" t="e">
        <f t="shared" si="473"/>
        <v>#N/A</v>
      </c>
      <c r="BT544" s="164" t="e">
        <f t="shared" si="474"/>
        <v>#N/A</v>
      </c>
      <c r="BU544" s="165" t="e">
        <f t="shared" si="475"/>
        <v>#N/A</v>
      </c>
      <c r="BV544" s="154" t="e">
        <f t="shared" si="476"/>
        <v>#N/A</v>
      </c>
      <c r="BW544" s="154" t="e">
        <f t="shared" si="477"/>
        <v>#N/A</v>
      </c>
      <c r="BX544" s="164" t="e">
        <f t="shared" si="478"/>
        <v>#N/A</v>
      </c>
      <c r="BY544" s="165" t="e">
        <f t="shared" si="479"/>
        <v>#N/A</v>
      </c>
      <c r="BZ544" s="154" t="e">
        <f t="shared" si="480"/>
        <v>#N/A</v>
      </c>
      <c r="CA544" s="154" t="e">
        <f t="shared" si="481"/>
        <v>#N/A</v>
      </c>
      <c r="CB544" s="164" t="e">
        <f t="shared" si="482"/>
        <v>#N/A</v>
      </c>
      <c r="CC544" s="165" t="e">
        <f t="shared" si="483"/>
        <v>#N/A</v>
      </c>
      <c r="CD544" s="154" t="e">
        <f t="shared" si="484"/>
        <v>#N/A</v>
      </c>
      <c r="CE544" s="155" t="e">
        <f t="shared" si="485"/>
        <v>#N/A</v>
      </c>
    </row>
    <row r="545" spans="2:83" s="59" customFormat="1" hidden="1" x14ac:dyDescent="0.2">
      <c r="B545" s="59" t="e">
        <f t="shared" si="488"/>
        <v>#N/A</v>
      </c>
      <c r="C545" s="67" t="e">
        <f t="shared" si="487"/>
        <v>#N/A</v>
      </c>
      <c r="D545" s="67"/>
      <c r="E545" s="67" t="e">
        <f>IF(C545&lt;&gt;" ",$B$9, " ")</f>
        <v>#N/A</v>
      </c>
      <c r="F545" s="68" t="e">
        <f>IF(C545&lt;&gt;" ",((10.4394*(($C545^1.852)/(($B$59^1.852)*(VLOOKUP($B$17,'Hidden Data'!$A$4:$E$17,(IF($B$18="SCH 40",3,IF($B$18="SCH 80",4,5))))^4.8655))*$B$16))+IF($B$15&lt;2,0,(10.4394*((($C$19/100*$C545)^1.852)/(($B$59^1.852)*(VLOOKUP($B$20,'Hidden Data'!$A$4:$E$17,(IF($B$21="SCH 40",3,IF($B$21="SCH 80",4,5))))^4.8655))*$B$19)))+IF($B$15&lt;3,0,(10.4394*((($C$22/100*$C545)^1.852)/(($B$59^1.852)*(VLOOKUP($B$23,'Hidden Data'!$A$4:$E$17,(IF($B$24="SCH 40",3,IF($B$24="SCH 80",4,5))))^4.8655))*$B$22)))+K545+L545+M545+P545+Q545+R545+S545+T545)*(1+$B$42/100), " ")</f>
        <v>#N/A</v>
      </c>
      <c r="G545" s="68" t="e">
        <f t="shared" si="486"/>
        <v>#N/A</v>
      </c>
      <c r="H545" s="68"/>
      <c r="I545" s="68" t="e">
        <f t="shared" si="421"/>
        <v>#N/A</v>
      </c>
      <c r="J545" s="68" t="e">
        <f>IF(C545&lt;&gt;" ",IF($B$48="Spider Valve",($C545/448.83*(('Spider Valve Sizing'!$B$10^2*19.64*$B$60*SQRT($B$49))/'Spider Valve Sizing'!$B$25))^2/(2*$B$60^2*(PI()/4*('Spider Valve Sizing'!$B$10/12)^2)^2*32.2),0)," ")</f>
        <v>#N/A</v>
      </c>
      <c r="K545" s="68" t="e">
        <f>IF(C545&lt;&gt;" ",(IF($B$26="No",0,(10.4394*(((1/$B$27*$C545)^1.852)/(($B$59^1.852)*(VLOOKUP($B$29,'Hidden Data'!$A$4:$E$17,(IF($B$30="SCH 40",3,IF($B$30="SCH 80",4,5))))^4.8655))*($B$28/3)))))," ")</f>
        <v>#N/A</v>
      </c>
      <c r="L545" s="67" t="e">
        <f t="shared" si="422"/>
        <v>#N/A</v>
      </c>
      <c r="M545" s="67" t="e">
        <f t="shared" si="423"/>
        <v>#N/A</v>
      </c>
      <c r="N545" s="69">
        <f>IF($B$48="Low Pressure Pipe",(IF($C545&lt;&gt;" ",($B$50*$AC$564)," ")),IF($B$48="Spider Valve",(IF($C545&lt;&gt;" ",(($B$60*(PI()/4*'Spider Valve Sizing'!$B$10^2)/144*SQRT(2*32.2*$B$49))*448.83)/(('Spider Valve Sizing'!$B$10^2*19.64*$B$60*SQRT($B$49))/'Spider Valve Sizing'!$B$25)," ")),IF(AND(OR($B$48="Non-Pressurized",$B$48="force main")=TRUE,$C$49="yes"),$F$49,NA())))</f>
        <v>30</v>
      </c>
      <c r="O545" s="68" t="e">
        <f t="shared" si="424"/>
        <v>#N/A</v>
      </c>
      <c r="P545" s="68" t="e">
        <f>IF($C545&lt;&gt;" ",IF($A$34="",0,(10.4394*((($C545*$D$34/100)^1.852)/(($B$59^1.852)*(VLOOKUP($B$34,'Hidden Data'!$A$4:$E$17,(IF($B$18="SCH 40",3,IF($B$18="SCH 80",4,5))))^4.8655))*'Hidden Data'!$E$118)))," ")</f>
        <v>#N/A</v>
      </c>
      <c r="Q545" s="68" t="e">
        <f>IF($C545&lt;&gt;" ",IF($A$35="",0,(10.4394*((($C545*$D$35/100)^1.852)/(($B$59^1.852)*(VLOOKUP($B$35,'Hidden Data'!$A$4:$E$17,(IF($B$18="SCH 40",3,IF($B$18="SCH 80",4,5))))^4.8655))*'Hidden Data'!$E$119)))," ")</f>
        <v>#N/A</v>
      </c>
      <c r="R545" s="68" t="e">
        <f>IF($C545&lt;&gt;" ",IF($A$36="",0,(10.4394*((($C545*$D$36/100)^1.852)/(($B$59^1.852)*(VLOOKUP($B$36,'Hidden Data'!$A$4:$E$17,(IF($B$18="SCH 40",3,IF($B$18="SCH 80",4,5))))^4.8655))*'Hidden Data'!$E$120)))," ")</f>
        <v>#N/A</v>
      </c>
      <c r="S545" s="68" t="e">
        <f>IF($C545&lt;&gt;" ",IF($A$37="",0,(10.4394*((($C545*$D$37/100)^1.852)/(($B$59^1.852)*(VLOOKUP($B$37,'Hidden Data'!$A$4:$E$17,(IF($B$18="SCH 40",3,IF($B$18="SCH 80",4,5))))^4.8655))*'Hidden Data'!$E$121)))," ")</f>
        <v>#N/A</v>
      </c>
      <c r="T545" s="68" t="e">
        <f>IF($C545&lt;&gt;" ",IF($A$38="",0,(10.4394*((($C545*$D$38/100)^1.852)/(($B$59^1.852)*(VLOOKUP($B$38,'Hidden Data'!$A$4:$E$17,(IF($B$18="SCH 40",3,IF($B$18="SCH 80",4,5))))^4.8655))*'Hidden Data'!$E$122)))," ")</f>
        <v>#N/A</v>
      </c>
      <c r="U545" s="67" t="e">
        <f t="shared" si="425"/>
        <v>#N/A</v>
      </c>
      <c r="V545" s="175" t="e">
        <f t="shared" si="426"/>
        <v>#N/A</v>
      </c>
      <c r="W545" s="175" t="e">
        <f t="shared" si="427"/>
        <v>#N/A</v>
      </c>
      <c r="Z545" s="141" t="e">
        <f t="shared" si="428"/>
        <v>#N/A</v>
      </c>
      <c r="AA545" s="141" t="e">
        <f t="shared" si="429"/>
        <v>#N/A</v>
      </c>
      <c r="AB545" s="153" t="e">
        <f t="shared" si="430"/>
        <v>#N/A</v>
      </c>
      <c r="AC545" s="154" t="e">
        <f t="shared" si="431"/>
        <v>#N/A</v>
      </c>
      <c r="AD545" s="164" t="e">
        <f t="shared" si="432"/>
        <v>#N/A</v>
      </c>
      <c r="AE545" s="165" t="e">
        <f t="shared" si="433"/>
        <v>#N/A</v>
      </c>
      <c r="AF545" s="154" t="e">
        <f t="shared" si="434"/>
        <v>#N/A</v>
      </c>
      <c r="AG545" s="154" t="e">
        <f t="shared" si="435"/>
        <v>#N/A</v>
      </c>
      <c r="AH545" s="164" t="e">
        <f t="shared" si="436"/>
        <v>#N/A</v>
      </c>
      <c r="AI545" s="165" t="e">
        <f t="shared" si="437"/>
        <v>#N/A</v>
      </c>
      <c r="AJ545" s="154" t="e">
        <f t="shared" si="438"/>
        <v>#N/A</v>
      </c>
      <c r="AK545" s="154" t="e">
        <f t="shared" si="439"/>
        <v>#N/A</v>
      </c>
      <c r="AL545" s="164" t="e">
        <f t="shared" si="440"/>
        <v>#N/A</v>
      </c>
      <c r="AM545" s="165" t="e">
        <f t="shared" si="441"/>
        <v>#N/A</v>
      </c>
      <c r="AN545" s="154" t="e">
        <f t="shared" si="442"/>
        <v>#N/A</v>
      </c>
      <c r="AO545" s="155" t="e">
        <f t="shared" si="443"/>
        <v>#N/A</v>
      </c>
      <c r="AP545" s="153" t="e">
        <f t="shared" si="444"/>
        <v>#N/A</v>
      </c>
      <c r="AQ545" s="154" t="e">
        <f t="shared" si="445"/>
        <v>#N/A</v>
      </c>
      <c r="AR545" s="164" t="e">
        <f t="shared" si="446"/>
        <v>#N/A</v>
      </c>
      <c r="AS545" s="165" t="e">
        <f t="shared" si="447"/>
        <v>#N/A</v>
      </c>
      <c r="AT545" s="154" t="e">
        <f t="shared" si="448"/>
        <v>#N/A</v>
      </c>
      <c r="AU545" s="154" t="e">
        <f t="shared" si="449"/>
        <v>#N/A</v>
      </c>
      <c r="AV545" s="164" t="e">
        <f t="shared" si="450"/>
        <v>#N/A</v>
      </c>
      <c r="AW545" s="165" t="e">
        <f t="shared" si="451"/>
        <v>#N/A</v>
      </c>
      <c r="AX545" s="154" t="e">
        <f t="shared" si="452"/>
        <v>#N/A</v>
      </c>
      <c r="AY545" s="154" t="e">
        <f t="shared" si="453"/>
        <v>#N/A</v>
      </c>
      <c r="AZ545" s="164" t="e">
        <f t="shared" si="454"/>
        <v>#N/A</v>
      </c>
      <c r="BA545" s="165" t="e">
        <f t="shared" si="455"/>
        <v>#N/A</v>
      </c>
      <c r="BB545" s="154" t="e">
        <f t="shared" si="456"/>
        <v>#N/A</v>
      </c>
      <c r="BC545" s="155" t="e">
        <f t="shared" si="457"/>
        <v>#N/A</v>
      </c>
      <c r="BD545" s="153" t="e">
        <f t="shared" si="458"/>
        <v>#N/A</v>
      </c>
      <c r="BE545" s="154" t="e">
        <f t="shared" si="459"/>
        <v>#N/A</v>
      </c>
      <c r="BF545" s="164" t="e">
        <f t="shared" si="460"/>
        <v>#N/A</v>
      </c>
      <c r="BG545" s="165" t="e">
        <f t="shared" si="461"/>
        <v>#N/A</v>
      </c>
      <c r="BH545" s="154" t="e">
        <f t="shared" si="462"/>
        <v>#N/A</v>
      </c>
      <c r="BI545" s="154" t="e">
        <f t="shared" si="463"/>
        <v>#N/A</v>
      </c>
      <c r="BJ545" s="164" t="e">
        <f t="shared" si="464"/>
        <v>#N/A</v>
      </c>
      <c r="BK545" s="165" t="e">
        <f t="shared" si="465"/>
        <v>#N/A</v>
      </c>
      <c r="BL545" s="154" t="e">
        <f t="shared" si="466"/>
        <v>#N/A</v>
      </c>
      <c r="BM545" s="154" t="e">
        <f t="shared" si="467"/>
        <v>#N/A</v>
      </c>
      <c r="BN545" s="164" t="e">
        <f t="shared" si="468"/>
        <v>#N/A</v>
      </c>
      <c r="BO545" s="165" t="e">
        <f t="shared" si="469"/>
        <v>#N/A</v>
      </c>
      <c r="BP545" s="154" t="e">
        <f t="shared" si="470"/>
        <v>#N/A</v>
      </c>
      <c r="BQ545" s="155" t="e">
        <f t="shared" si="471"/>
        <v>#N/A</v>
      </c>
      <c r="BR545" s="153" t="e">
        <f t="shared" si="472"/>
        <v>#N/A</v>
      </c>
      <c r="BS545" s="154" t="e">
        <f t="shared" si="473"/>
        <v>#N/A</v>
      </c>
      <c r="BT545" s="164" t="e">
        <f t="shared" si="474"/>
        <v>#N/A</v>
      </c>
      <c r="BU545" s="165" t="e">
        <f t="shared" si="475"/>
        <v>#N/A</v>
      </c>
      <c r="BV545" s="154" t="e">
        <f t="shared" si="476"/>
        <v>#N/A</v>
      </c>
      <c r="BW545" s="154" t="e">
        <f t="shared" si="477"/>
        <v>#N/A</v>
      </c>
      <c r="BX545" s="164" t="e">
        <f t="shared" si="478"/>
        <v>#N/A</v>
      </c>
      <c r="BY545" s="165" t="e">
        <f t="shared" si="479"/>
        <v>#N/A</v>
      </c>
      <c r="BZ545" s="154" t="e">
        <f t="shared" si="480"/>
        <v>#N/A</v>
      </c>
      <c r="CA545" s="154" t="e">
        <f t="shared" si="481"/>
        <v>#N/A</v>
      </c>
      <c r="CB545" s="164" t="e">
        <f t="shared" si="482"/>
        <v>#N/A</v>
      </c>
      <c r="CC545" s="165" t="e">
        <f t="shared" si="483"/>
        <v>#N/A</v>
      </c>
      <c r="CD545" s="154" t="e">
        <f t="shared" si="484"/>
        <v>#N/A</v>
      </c>
      <c r="CE545" s="155" t="e">
        <f t="shared" si="485"/>
        <v>#N/A</v>
      </c>
    </row>
    <row r="546" spans="2:83" s="59" customFormat="1" hidden="1" x14ac:dyDescent="0.2">
      <c r="B546" s="59" t="e">
        <f t="shared" si="488"/>
        <v>#N/A</v>
      </c>
      <c r="C546" s="67" t="e">
        <f t="shared" si="487"/>
        <v>#N/A</v>
      </c>
      <c r="D546" s="67"/>
      <c r="E546" s="67" t="e">
        <f>IF(C546&lt;&gt;" ",$B$9, " ")</f>
        <v>#N/A</v>
      </c>
      <c r="F546" s="68" t="e">
        <f>IF(C546&lt;&gt;" ",((10.4394*(($C546^1.852)/(($B$59^1.852)*(VLOOKUP($B$17,'Hidden Data'!$A$4:$E$17,(IF($B$18="SCH 40",3,IF($B$18="SCH 80",4,5))))^4.8655))*$B$16))+IF($B$15&lt;2,0,(10.4394*((($C$19/100*$C546)^1.852)/(($B$59^1.852)*(VLOOKUP($B$20,'Hidden Data'!$A$4:$E$17,(IF($B$21="SCH 40",3,IF($B$21="SCH 80",4,5))))^4.8655))*$B$19)))+IF($B$15&lt;3,0,(10.4394*((($C$22/100*$C546)^1.852)/(($B$59^1.852)*(VLOOKUP($B$23,'Hidden Data'!$A$4:$E$17,(IF($B$24="SCH 40",3,IF($B$24="SCH 80",4,5))))^4.8655))*$B$22)))+K546+L546+M546+P546+Q546+R546+S546+T546)*(1+$B$42/100), " ")</f>
        <v>#N/A</v>
      </c>
      <c r="G546" s="68" t="e">
        <f t="shared" si="486"/>
        <v>#N/A</v>
      </c>
      <c r="H546" s="68"/>
      <c r="I546" s="68" t="e">
        <f t="shared" si="421"/>
        <v>#N/A</v>
      </c>
      <c r="J546" s="68" t="e">
        <f>IF(C546&lt;&gt;" ",IF($B$48="Spider Valve",($C546/448.83*(('Spider Valve Sizing'!$B$10^2*19.64*$B$60*SQRT($B$49))/'Spider Valve Sizing'!$B$25))^2/(2*$B$60^2*(PI()/4*('Spider Valve Sizing'!$B$10/12)^2)^2*32.2),0)," ")</f>
        <v>#N/A</v>
      </c>
      <c r="K546" s="68" t="e">
        <f>IF(C546&lt;&gt;" ",(IF($B$26="No",0,(10.4394*(((1/$B$27*$C546)^1.852)/(($B$59^1.852)*(VLOOKUP($B$29,'Hidden Data'!$A$4:$E$17,(IF($B$30="SCH 40",3,IF($B$30="SCH 80",4,5))))^4.8655))*($B$28/3)))))," ")</f>
        <v>#N/A</v>
      </c>
      <c r="L546" s="67" t="e">
        <f t="shared" si="422"/>
        <v>#N/A</v>
      </c>
      <c r="M546" s="67" t="e">
        <f t="shared" si="423"/>
        <v>#N/A</v>
      </c>
      <c r="N546" s="69">
        <f>IF($B$48="Low Pressure Pipe",(IF($C546&lt;&gt;" ",($B$50*$AC$564)," ")),IF($B$48="Spider Valve",(IF($C546&lt;&gt;" ",(($B$60*(PI()/4*'Spider Valve Sizing'!$B$10^2)/144*SQRT(2*32.2*$B$49))*448.83)/(('Spider Valve Sizing'!$B$10^2*19.64*$B$60*SQRT($B$49))/'Spider Valve Sizing'!$B$25)," ")),IF(AND(OR($B$48="Non-Pressurized",$B$48="force main")=TRUE,$C$49="yes"),$F$49,NA())))</f>
        <v>30</v>
      </c>
      <c r="O546" s="68" t="e">
        <f t="shared" si="424"/>
        <v>#N/A</v>
      </c>
      <c r="P546" s="68" t="e">
        <f>IF($C546&lt;&gt;" ",IF($A$34="",0,(10.4394*((($C546*$D$34/100)^1.852)/(($B$59^1.852)*(VLOOKUP($B$34,'Hidden Data'!$A$4:$E$17,(IF($B$18="SCH 40",3,IF($B$18="SCH 80",4,5))))^4.8655))*'Hidden Data'!$E$118)))," ")</f>
        <v>#N/A</v>
      </c>
      <c r="Q546" s="68" t="e">
        <f>IF($C546&lt;&gt;" ",IF($A$35="",0,(10.4394*((($C546*$D$35/100)^1.852)/(($B$59^1.852)*(VLOOKUP($B$35,'Hidden Data'!$A$4:$E$17,(IF($B$18="SCH 40",3,IF($B$18="SCH 80",4,5))))^4.8655))*'Hidden Data'!$E$119)))," ")</f>
        <v>#N/A</v>
      </c>
      <c r="R546" s="68" t="e">
        <f>IF($C546&lt;&gt;" ",IF($A$36="",0,(10.4394*((($C546*$D$36/100)^1.852)/(($B$59^1.852)*(VLOOKUP($B$36,'Hidden Data'!$A$4:$E$17,(IF($B$18="SCH 40",3,IF($B$18="SCH 80",4,5))))^4.8655))*'Hidden Data'!$E$120)))," ")</f>
        <v>#N/A</v>
      </c>
      <c r="S546" s="68" t="e">
        <f>IF($C546&lt;&gt;" ",IF($A$37="",0,(10.4394*((($C546*$D$37/100)^1.852)/(($B$59^1.852)*(VLOOKUP($B$37,'Hidden Data'!$A$4:$E$17,(IF($B$18="SCH 40",3,IF($B$18="SCH 80",4,5))))^4.8655))*'Hidden Data'!$E$121)))," ")</f>
        <v>#N/A</v>
      </c>
      <c r="T546" s="68" t="e">
        <f>IF($C546&lt;&gt;" ",IF($A$38="",0,(10.4394*((($C546*$D$38/100)^1.852)/(($B$59^1.852)*(VLOOKUP($B$38,'Hidden Data'!$A$4:$E$17,(IF($B$18="SCH 40",3,IF($B$18="SCH 80",4,5))))^4.8655))*'Hidden Data'!$E$122)))," ")</f>
        <v>#N/A</v>
      </c>
      <c r="U546" s="67" t="e">
        <f t="shared" si="425"/>
        <v>#N/A</v>
      </c>
      <c r="V546" s="175" t="e">
        <f t="shared" si="426"/>
        <v>#N/A</v>
      </c>
      <c r="W546" s="175" t="e">
        <f t="shared" si="427"/>
        <v>#N/A</v>
      </c>
      <c r="Z546" s="141" t="e">
        <f t="shared" si="428"/>
        <v>#N/A</v>
      </c>
      <c r="AA546" s="141" t="e">
        <f t="shared" si="429"/>
        <v>#N/A</v>
      </c>
      <c r="AB546" s="153" t="e">
        <f t="shared" si="430"/>
        <v>#N/A</v>
      </c>
      <c r="AC546" s="154" t="e">
        <f t="shared" si="431"/>
        <v>#N/A</v>
      </c>
      <c r="AD546" s="164" t="e">
        <f t="shared" si="432"/>
        <v>#N/A</v>
      </c>
      <c r="AE546" s="165" t="e">
        <f t="shared" si="433"/>
        <v>#N/A</v>
      </c>
      <c r="AF546" s="154" t="e">
        <f t="shared" si="434"/>
        <v>#N/A</v>
      </c>
      <c r="AG546" s="154" t="e">
        <f t="shared" si="435"/>
        <v>#N/A</v>
      </c>
      <c r="AH546" s="164" t="e">
        <f t="shared" si="436"/>
        <v>#N/A</v>
      </c>
      <c r="AI546" s="165" t="e">
        <f t="shared" si="437"/>
        <v>#N/A</v>
      </c>
      <c r="AJ546" s="154" t="e">
        <f t="shared" si="438"/>
        <v>#N/A</v>
      </c>
      <c r="AK546" s="154" t="e">
        <f t="shared" si="439"/>
        <v>#N/A</v>
      </c>
      <c r="AL546" s="164" t="e">
        <f t="shared" si="440"/>
        <v>#N/A</v>
      </c>
      <c r="AM546" s="165" t="e">
        <f t="shared" si="441"/>
        <v>#N/A</v>
      </c>
      <c r="AN546" s="154" t="e">
        <f t="shared" si="442"/>
        <v>#N/A</v>
      </c>
      <c r="AO546" s="155" t="e">
        <f t="shared" si="443"/>
        <v>#N/A</v>
      </c>
      <c r="AP546" s="153" t="e">
        <f t="shared" si="444"/>
        <v>#N/A</v>
      </c>
      <c r="AQ546" s="154" t="e">
        <f t="shared" si="445"/>
        <v>#N/A</v>
      </c>
      <c r="AR546" s="164" t="e">
        <f t="shared" si="446"/>
        <v>#N/A</v>
      </c>
      <c r="AS546" s="165" t="e">
        <f t="shared" si="447"/>
        <v>#N/A</v>
      </c>
      <c r="AT546" s="154" t="e">
        <f t="shared" si="448"/>
        <v>#N/A</v>
      </c>
      <c r="AU546" s="154" t="e">
        <f t="shared" si="449"/>
        <v>#N/A</v>
      </c>
      <c r="AV546" s="164" t="e">
        <f t="shared" si="450"/>
        <v>#N/A</v>
      </c>
      <c r="AW546" s="165" t="e">
        <f t="shared" si="451"/>
        <v>#N/A</v>
      </c>
      <c r="AX546" s="154" t="e">
        <f t="shared" si="452"/>
        <v>#N/A</v>
      </c>
      <c r="AY546" s="154" t="e">
        <f t="shared" si="453"/>
        <v>#N/A</v>
      </c>
      <c r="AZ546" s="164" t="e">
        <f t="shared" si="454"/>
        <v>#N/A</v>
      </c>
      <c r="BA546" s="165" t="e">
        <f t="shared" si="455"/>
        <v>#N/A</v>
      </c>
      <c r="BB546" s="154" t="e">
        <f t="shared" si="456"/>
        <v>#N/A</v>
      </c>
      <c r="BC546" s="155" t="e">
        <f t="shared" si="457"/>
        <v>#N/A</v>
      </c>
      <c r="BD546" s="153" t="e">
        <f t="shared" si="458"/>
        <v>#N/A</v>
      </c>
      <c r="BE546" s="154" t="e">
        <f t="shared" si="459"/>
        <v>#N/A</v>
      </c>
      <c r="BF546" s="164" t="e">
        <f t="shared" si="460"/>
        <v>#N/A</v>
      </c>
      <c r="BG546" s="165" t="e">
        <f t="shared" si="461"/>
        <v>#N/A</v>
      </c>
      <c r="BH546" s="154" t="e">
        <f t="shared" si="462"/>
        <v>#N/A</v>
      </c>
      <c r="BI546" s="154" t="e">
        <f t="shared" si="463"/>
        <v>#N/A</v>
      </c>
      <c r="BJ546" s="164" t="e">
        <f t="shared" si="464"/>
        <v>#N/A</v>
      </c>
      <c r="BK546" s="165" t="e">
        <f t="shared" si="465"/>
        <v>#N/A</v>
      </c>
      <c r="BL546" s="154" t="e">
        <f t="shared" si="466"/>
        <v>#N/A</v>
      </c>
      <c r="BM546" s="154" t="e">
        <f t="shared" si="467"/>
        <v>#N/A</v>
      </c>
      <c r="BN546" s="164" t="e">
        <f t="shared" si="468"/>
        <v>#N/A</v>
      </c>
      <c r="BO546" s="165" t="e">
        <f t="shared" si="469"/>
        <v>#N/A</v>
      </c>
      <c r="BP546" s="154" t="e">
        <f t="shared" si="470"/>
        <v>#N/A</v>
      </c>
      <c r="BQ546" s="155" t="e">
        <f t="shared" si="471"/>
        <v>#N/A</v>
      </c>
      <c r="BR546" s="153" t="e">
        <f t="shared" si="472"/>
        <v>#N/A</v>
      </c>
      <c r="BS546" s="154" t="e">
        <f t="shared" si="473"/>
        <v>#N/A</v>
      </c>
      <c r="BT546" s="164" t="e">
        <f t="shared" si="474"/>
        <v>#N/A</v>
      </c>
      <c r="BU546" s="165" t="e">
        <f t="shared" si="475"/>
        <v>#N/A</v>
      </c>
      <c r="BV546" s="154" t="e">
        <f t="shared" si="476"/>
        <v>#N/A</v>
      </c>
      <c r="BW546" s="154" t="e">
        <f t="shared" si="477"/>
        <v>#N/A</v>
      </c>
      <c r="BX546" s="164" t="e">
        <f t="shared" si="478"/>
        <v>#N/A</v>
      </c>
      <c r="BY546" s="165" t="e">
        <f t="shared" si="479"/>
        <v>#N/A</v>
      </c>
      <c r="BZ546" s="154" t="e">
        <f t="shared" si="480"/>
        <v>#N/A</v>
      </c>
      <c r="CA546" s="154" t="e">
        <f t="shared" si="481"/>
        <v>#N/A</v>
      </c>
      <c r="CB546" s="164" t="e">
        <f t="shared" si="482"/>
        <v>#N/A</v>
      </c>
      <c r="CC546" s="165" t="e">
        <f t="shared" si="483"/>
        <v>#N/A</v>
      </c>
      <c r="CD546" s="154" t="e">
        <f t="shared" si="484"/>
        <v>#N/A</v>
      </c>
      <c r="CE546" s="155" t="e">
        <f t="shared" si="485"/>
        <v>#N/A</v>
      </c>
    </row>
    <row r="547" spans="2:83" s="59" customFormat="1" hidden="1" x14ac:dyDescent="0.2">
      <c r="B547" s="59" t="e">
        <f t="shared" si="488"/>
        <v>#N/A</v>
      </c>
      <c r="C547" s="67" t="e">
        <f t="shared" si="487"/>
        <v>#N/A</v>
      </c>
      <c r="D547" s="67"/>
      <c r="E547" s="67" t="e">
        <f>IF(C547&lt;&gt;" ",$B$9, " ")</f>
        <v>#N/A</v>
      </c>
      <c r="F547" s="68" t="e">
        <f>IF(C547&lt;&gt;" ",((10.4394*(($C547^1.852)/(($B$59^1.852)*(VLOOKUP($B$17,'Hidden Data'!$A$4:$E$17,(IF($B$18="SCH 40",3,IF($B$18="SCH 80",4,5))))^4.8655))*$B$16))+IF($B$15&lt;2,0,(10.4394*((($C$19/100*$C547)^1.852)/(($B$59^1.852)*(VLOOKUP($B$20,'Hidden Data'!$A$4:$E$17,(IF($B$21="SCH 40",3,IF($B$21="SCH 80",4,5))))^4.8655))*$B$19)))+IF($B$15&lt;3,0,(10.4394*((($C$22/100*$C547)^1.852)/(($B$59^1.852)*(VLOOKUP($B$23,'Hidden Data'!$A$4:$E$17,(IF($B$24="SCH 40",3,IF($B$24="SCH 80",4,5))))^4.8655))*$B$22)))+K547+L547+M547+P547+Q547+R547+S547+T547)*(1+$B$42/100), " ")</f>
        <v>#N/A</v>
      </c>
      <c r="G547" s="68" t="e">
        <f t="shared" si="486"/>
        <v>#N/A</v>
      </c>
      <c r="H547" s="68"/>
      <c r="I547" s="68" t="e">
        <f t="shared" si="421"/>
        <v>#N/A</v>
      </c>
      <c r="J547" s="68" t="e">
        <f>IF(C547&lt;&gt;" ",IF($B$48="Spider Valve",($C547/448.83*(('Spider Valve Sizing'!$B$10^2*19.64*$B$60*SQRT($B$49))/'Spider Valve Sizing'!$B$25))^2/(2*$B$60^2*(PI()/4*('Spider Valve Sizing'!$B$10/12)^2)^2*32.2),0)," ")</f>
        <v>#N/A</v>
      </c>
      <c r="K547" s="68" t="e">
        <f>IF(C547&lt;&gt;" ",(IF($B$26="No",0,(10.4394*(((1/$B$27*$C547)^1.852)/(($B$59^1.852)*(VLOOKUP($B$29,'Hidden Data'!$A$4:$E$17,(IF($B$30="SCH 40",3,IF($B$30="SCH 80",4,5))))^4.8655))*($B$28/3)))))," ")</f>
        <v>#N/A</v>
      </c>
      <c r="L547" s="67" t="e">
        <f t="shared" si="422"/>
        <v>#N/A</v>
      </c>
      <c r="M547" s="67" t="e">
        <f t="shared" si="423"/>
        <v>#N/A</v>
      </c>
      <c r="N547" s="69">
        <f>IF($B$48="Low Pressure Pipe",(IF($C547&lt;&gt;" ",($B$50*$AC$564)," ")),IF($B$48="Spider Valve",(IF($C547&lt;&gt;" ",(($B$60*(PI()/4*'Spider Valve Sizing'!$B$10^2)/144*SQRT(2*32.2*$B$49))*448.83)/(('Spider Valve Sizing'!$B$10^2*19.64*$B$60*SQRT($B$49))/'Spider Valve Sizing'!$B$25)," ")),IF(AND(OR($B$48="Non-Pressurized",$B$48="force main")=TRUE,$C$49="yes"),$F$49,NA())))</f>
        <v>30</v>
      </c>
      <c r="O547" s="68" t="e">
        <f t="shared" si="424"/>
        <v>#N/A</v>
      </c>
      <c r="P547" s="68" t="e">
        <f>IF($C547&lt;&gt;" ",IF($A$34="",0,(10.4394*((($C547*$D$34/100)^1.852)/(($B$59^1.852)*(VLOOKUP($B$34,'Hidden Data'!$A$4:$E$17,(IF($B$18="SCH 40",3,IF($B$18="SCH 80",4,5))))^4.8655))*'Hidden Data'!$E$118)))," ")</f>
        <v>#N/A</v>
      </c>
      <c r="Q547" s="68" t="e">
        <f>IF($C547&lt;&gt;" ",IF($A$35="",0,(10.4394*((($C547*$D$35/100)^1.852)/(($B$59^1.852)*(VLOOKUP($B$35,'Hidden Data'!$A$4:$E$17,(IF($B$18="SCH 40",3,IF($B$18="SCH 80",4,5))))^4.8655))*'Hidden Data'!$E$119)))," ")</f>
        <v>#N/A</v>
      </c>
      <c r="R547" s="68" t="e">
        <f>IF($C547&lt;&gt;" ",IF($A$36="",0,(10.4394*((($C547*$D$36/100)^1.852)/(($B$59^1.852)*(VLOOKUP($B$36,'Hidden Data'!$A$4:$E$17,(IF($B$18="SCH 40",3,IF($B$18="SCH 80",4,5))))^4.8655))*'Hidden Data'!$E$120)))," ")</f>
        <v>#N/A</v>
      </c>
      <c r="S547" s="68" t="e">
        <f>IF($C547&lt;&gt;" ",IF($A$37="",0,(10.4394*((($C547*$D$37/100)^1.852)/(($B$59^1.852)*(VLOOKUP($B$37,'Hidden Data'!$A$4:$E$17,(IF($B$18="SCH 40",3,IF($B$18="SCH 80",4,5))))^4.8655))*'Hidden Data'!$E$121)))," ")</f>
        <v>#N/A</v>
      </c>
      <c r="T547" s="68" t="e">
        <f>IF($C547&lt;&gt;" ",IF($A$38="",0,(10.4394*((($C547*$D$38/100)^1.852)/(($B$59^1.852)*(VLOOKUP($B$38,'Hidden Data'!$A$4:$E$17,(IF($B$18="SCH 40",3,IF($B$18="SCH 80",4,5))))^4.8655))*'Hidden Data'!$E$122)))," ")</f>
        <v>#N/A</v>
      </c>
      <c r="U547" s="67" t="e">
        <f t="shared" si="425"/>
        <v>#N/A</v>
      </c>
      <c r="V547" s="175" t="e">
        <f t="shared" si="426"/>
        <v>#N/A</v>
      </c>
      <c r="W547" s="175" t="e">
        <f t="shared" si="427"/>
        <v>#N/A</v>
      </c>
      <c r="Z547" s="141" t="e">
        <f t="shared" si="428"/>
        <v>#N/A</v>
      </c>
      <c r="AA547" s="141" t="e">
        <f t="shared" si="429"/>
        <v>#N/A</v>
      </c>
      <c r="AB547" s="153" t="e">
        <f t="shared" si="430"/>
        <v>#N/A</v>
      </c>
      <c r="AC547" s="154" t="e">
        <f t="shared" si="431"/>
        <v>#N/A</v>
      </c>
      <c r="AD547" s="164" t="e">
        <f t="shared" si="432"/>
        <v>#N/A</v>
      </c>
      <c r="AE547" s="165" t="e">
        <f t="shared" si="433"/>
        <v>#N/A</v>
      </c>
      <c r="AF547" s="154" t="e">
        <f t="shared" si="434"/>
        <v>#N/A</v>
      </c>
      <c r="AG547" s="154" t="e">
        <f t="shared" si="435"/>
        <v>#N/A</v>
      </c>
      <c r="AH547" s="164" t="e">
        <f t="shared" si="436"/>
        <v>#N/A</v>
      </c>
      <c r="AI547" s="165" t="e">
        <f t="shared" si="437"/>
        <v>#N/A</v>
      </c>
      <c r="AJ547" s="154" t="e">
        <f t="shared" si="438"/>
        <v>#N/A</v>
      </c>
      <c r="AK547" s="154" t="e">
        <f t="shared" si="439"/>
        <v>#N/A</v>
      </c>
      <c r="AL547" s="164" t="e">
        <f t="shared" si="440"/>
        <v>#N/A</v>
      </c>
      <c r="AM547" s="165" t="e">
        <f t="shared" si="441"/>
        <v>#N/A</v>
      </c>
      <c r="AN547" s="154" t="e">
        <f t="shared" si="442"/>
        <v>#N/A</v>
      </c>
      <c r="AO547" s="155" t="e">
        <f t="shared" si="443"/>
        <v>#N/A</v>
      </c>
      <c r="AP547" s="153" t="e">
        <f t="shared" si="444"/>
        <v>#N/A</v>
      </c>
      <c r="AQ547" s="154" t="e">
        <f t="shared" si="445"/>
        <v>#N/A</v>
      </c>
      <c r="AR547" s="164" t="e">
        <f t="shared" si="446"/>
        <v>#N/A</v>
      </c>
      <c r="AS547" s="165" t="e">
        <f t="shared" si="447"/>
        <v>#N/A</v>
      </c>
      <c r="AT547" s="154" t="e">
        <f t="shared" si="448"/>
        <v>#N/A</v>
      </c>
      <c r="AU547" s="154" t="e">
        <f t="shared" si="449"/>
        <v>#N/A</v>
      </c>
      <c r="AV547" s="164" t="e">
        <f t="shared" si="450"/>
        <v>#N/A</v>
      </c>
      <c r="AW547" s="165" t="e">
        <f t="shared" si="451"/>
        <v>#N/A</v>
      </c>
      <c r="AX547" s="154" t="e">
        <f t="shared" si="452"/>
        <v>#N/A</v>
      </c>
      <c r="AY547" s="154" t="e">
        <f t="shared" si="453"/>
        <v>#N/A</v>
      </c>
      <c r="AZ547" s="164" t="e">
        <f t="shared" si="454"/>
        <v>#N/A</v>
      </c>
      <c r="BA547" s="165" t="e">
        <f t="shared" si="455"/>
        <v>#N/A</v>
      </c>
      <c r="BB547" s="154" t="e">
        <f t="shared" si="456"/>
        <v>#N/A</v>
      </c>
      <c r="BC547" s="155" t="e">
        <f t="shared" si="457"/>
        <v>#N/A</v>
      </c>
      <c r="BD547" s="153" t="e">
        <f t="shared" si="458"/>
        <v>#N/A</v>
      </c>
      <c r="BE547" s="154" t="e">
        <f t="shared" si="459"/>
        <v>#N/A</v>
      </c>
      <c r="BF547" s="164" t="e">
        <f t="shared" si="460"/>
        <v>#N/A</v>
      </c>
      <c r="BG547" s="165" t="e">
        <f t="shared" si="461"/>
        <v>#N/A</v>
      </c>
      <c r="BH547" s="154" t="e">
        <f t="shared" si="462"/>
        <v>#N/A</v>
      </c>
      <c r="BI547" s="154" t="e">
        <f t="shared" si="463"/>
        <v>#N/A</v>
      </c>
      <c r="BJ547" s="164" t="e">
        <f t="shared" si="464"/>
        <v>#N/A</v>
      </c>
      <c r="BK547" s="165" t="e">
        <f t="shared" si="465"/>
        <v>#N/A</v>
      </c>
      <c r="BL547" s="154" t="e">
        <f t="shared" si="466"/>
        <v>#N/A</v>
      </c>
      <c r="BM547" s="154" t="e">
        <f t="shared" si="467"/>
        <v>#N/A</v>
      </c>
      <c r="BN547" s="164" t="e">
        <f t="shared" si="468"/>
        <v>#N/A</v>
      </c>
      <c r="BO547" s="165" t="e">
        <f t="shared" si="469"/>
        <v>#N/A</v>
      </c>
      <c r="BP547" s="154" t="e">
        <f t="shared" si="470"/>
        <v>#N/A</v>
      </c>
      <c r="BQ547" s="155" t="e">
        <f t="shared" si="471"/>
        <v>#N/A</v>
      </c>
      <c r="BR547" s="153" t="e">
        <f t="shared" si="472"/>
        <v>#N/A</v>
      </c>
      <c r="BS547" s="154" t="e">
        <f t="shared" si="473"/>
        <v>#N/A</v>
      </c>
      <c r="BT547" s="164" t="e">
        <f t="shared" si="474"/>
        <v>#N/A</v>
      </c>
      <c r="BU547" s="165" t="e">
        <f t="shared" si="475"/>
        <v>#N/A</v>
      </c>
      <c r="BV547" s="154" t="e">
        <f t="shared" si="476"/>
        <v>#N/A</v>
      </c>
      <c r="BW547" s="154" t="e">
        <f t="shared" si="477"/>
        <v>#N/A</v>
      </c>
      <c r="BX547" s="164" t="e">
        <f t="shared" si="478"/>
        <v>#N/A</v>
      </c>
      <c r="BY547" s="165" t="e">
        <f t="shared" si="479"/>
        <v>#N/A</v>
      </c>
      <c r="BZ547" s="154" t="e">
        <f t="shared" si="480"/>
        <v>#N/A</v>
      </c>
      <c r="CA547" s="154" t="e">
        <f t="shared" si="481"/>
        <v>#N/A</v>
      </c>
      <c r="CB547" s="164" t="e">
        <f t="shared" si="482"/>
        <v>#N/A</v>
      </c>
      <c r="CC547" s="165" t="e">
        <f t="shared" si="483"/>
        <v>#N/A</v>
      </c>
      <c r="CD547" s="154" t="e">
        <f t="shared" si="484"/>
        <v>#N/A</v>
      </c>
      <c r="CE547" s="155" t="e">
        <f t="shared" si="485"/>
        <v>#N/A</v>
      </c>
    </row>
    <row r="548" spans="2:83" s="59" customFormat="1" hidden="1" x14ac:dyDescent="0.2">
      <c r="B548" s="59" t="e">
        <f t="shared" si="488"/>
        <v>#N/A</v>
      </c>
      <c r="C548" s="67" t="e">
        <f t="shared" si="487"/>
        <v>#N/A</v>
      </c>
      <c r="D548" s="67"/>
      <c r="E548" s="67" t="e">
        <f>IF(C548&lt;&gt;" ",$B$9, " ")</f>
        <v>#N/A</v>
      </c>
      <c r="F548" s="68" t="e">
        <f>IF(C548&lt;&gt;" ",((10.4394*(($C548^1.852)/(($B$59^1.852)*(VLOOKUP($B$17,'Hidden Data'!$A$4:$E$17,(IF($B$18="SCH 40",3,IF($B$18="SCH 80",4,5))))^4.8655))*$B$16))+IF($B$15&lt;2,0,(10.4394*((($C$19/100*$C548)^1.852)/(($B$59^1.852)*(VLOOKUP($B$20,'Hidden Data'!$A$4:$E$17,(IF($B$21="SCH 40",3,IF($B$21="SCH 80",4,5))))^4.8655))*$B$19)))+IF($B$15&lt;3,0,(10.4394*((($C$22/100*$C548)^1.852)/(($B$59^1.852)*(VLOOKUP($B$23,'Hidden Data'!$A$4:$E$17,(IF($B$24="SCH 40",3,IF($B$24="SCH 80",4,5))))^4.8655))*$B$22)))+K548+L548+M548+P548+Q548+R548+S548+T548)*(1+$B$42/100), " ")</f>
        <v>#N/A</v>
      </c>
      <c r="G548" s="68" t="e">
        <f t="shared" si="486"/>
        <v>#N/A</v>
      </c>
      <c r="H548" s="68"/>
      <c r="I548" s="68" t="e">
        <f t="shared" si="421"/>
        <v>#N/A</v>
      </c>
      <c r="J548" s="68" t="e">
        <f>IF(C548&lt;&gt;" ",IF($B$48="Spider Valve",($C548/448.83*(('Spider Valve Sizing'!$B$10^2*19.64*$B$60*SQRT($B$49))/'Spider Valve Sizing'!$B$25))^2/(2*$B$60^2*(PI()/4*('Spider Valve Sizing'!$B$10/12)^2)^2*32.2),0)," ")</f>
        <v>#N/A</v>
      </c>
      <c r="K548" s="68" t="e">
        <f>IF(C548&lt;&gt;" ",(IF($B$26="No",0,(10.4394*(((1/$B$27*$C548)^1.852)/(($B$59^1.852)*(VLOOKUP($B$29,'Hidden Data'!$A$4:$E$17,(IF($B$30="SCH 40",3,IF($B$30="SCH 80",4,5))))^4.8655))*($B$28/3)))))," ")</f>
        <v>#N/A</v>
      </c>
      <c r="L548" s="67" t="e">
        <f t="shared" si="422"/>
        <v>#N/A</v>
      </c>
      <c r="M548" s="67" t="e">
        <f t="shared" si="423"/>
        <v>#N/A</v>
      </c>
      <c r="N548" s="69">
        <f>IF($B$48="Low Pressure Pipe",(IF($C548&lt;&gt;" ",($B$50*$AC$564)," ")),IF($B$48="Spider Valve",(IF($C548&lt;&gt;" ",(($B$60*(PI()/4*'Spider Valve Sizing'!$B$10^2)/144*SQRT(2*32.2*$B$49))*448.83)/(('Spider Valve Sizing'!$B$10^2*19.64*$B$60*SQRT($B$49))/'Spider Valve Sizing'!$B$25)," ")),IF(AND(OR($B$48="Non-Pressurized",$B$48="force main")=TRUE,$C$49="yes"),$F$49,NA())))</f>
        <v>30</v>
      </c>
      <c r="O548" s="68" t="e">
        <f t="shared" si="424"/>
        <v>#N/A</v>
      </c>
      <c r="P548" s="68" t="e">
        <f>IF($C548&lt;&gt;" ",IF($A$34="",0,(10.4394*((($C548*$D$34/100)^1.852)/(($B$59^1.852)*(VLOOKUP($B$34,'Hidden Data'!$A$4:$E$17,(IF($B$18="SCH 40",3,IF($B$18="SCH 80",4,5))))^4.8655))*'Hidden Data'!$E$118)))," ")</f>
        <v>#N/A</v>
      </c>
      <c r="Q548" s="68" t="e">
        <f>IF($C548&lt;&gt;" ",IF($A$35="",0,(10.4394*((($C548*$D$35/100)^1.852)/(($B$59^1.852)*(VLOOKUP($B$35,'Hidden Data'!$A$4:$E$17,(IF($B$18="SCH 40",3,IF($B$18="SCH 80",4,5))))^4.8655))*'Hidden Data'!$E$119)))," ")</f>
        <v>#N/A</v>
      </c>
      <c r="R548" s="68" t="e">
        <f>IF($C548&lt;&gt;" ",IF($A$36="",0,(10.4394*((($C548*$D$36/100)^1.852)/(($B$59^1.852)*(VLOOKUP($B$36,'Hidden Data'!$A$4:$E$17,(IF($B$18="SCH 40",3,IF($B$18="SCH 80",4,5))))^4.8655))*'Hidden Data'!$E$120)))," ")</f>
        <v>#N/A</v>
      </c>
      <c r="S548" s="68" t="e">
        <f>IF($C548&lt;&gt;" ",IF($A$37="",0,(10.4394*((($C548*$D$37/100)^1.852)/(($B$59^1.852)*(VLOOKUP($B$37,'Hidden Data'!$A$4:$E$17,(IF($B$18="SCH 40",3,IF($B$18="SCH 80",4,5))))^4.8655))*'Hidden Data'!$E$121)))," ")</f>
        <v>#N/A</v>
      </c>
      <c r="T548" s="68" t="e">
        <f>IF($C548&lt;&gt;" ",IF($A$38="",0,(10.4394*((($C548*$D$38/100)^1.852)/(($B$59^1.852)*(VLOOKUP($B$38,'Hidden Data'!$A$4:$E$17,(IF($B$18="SCH 40",3,IF($B$18="SCH 80",4,5))))^4.8655))*'Hidden Data'!$E$122)))," ")</f>
        <v>#N/A</v>
      </c>
      <c r="U548" s="67" t="e">
        <f t="shared" si="425"/>
        <v>#N/A</v>
      </c>
      <c r="V548" s="175" t="e">
        <f t="shared" si="426"/>
        <v>#N/A</v>
      </c>
      <c r="W548" s="175" t="e">
        <f t="shared" si="427"/>
        <v>#N/A</v>
      </c>
      <c r="Z548" s="141" t="e">
        <f t="shared" si="428"/>
        <v>#N/A</v>
      </c>
      <c r="AA548" s="141" t="e">
        <f t="shared" si="429"/>
        <v>#N/A</v>
      </c>
      <c r="AB548" s="153" t="e">
        <f t="shared" si="430"/>
        <v>#N/A</v>
      </c>
      <c r="AC548" s="154" t="e">
        <f t="shared" si="431"/>
        <v>#N/A</v>
      </c>
      <c r="AD548" s="164" t="e">
        <f t="shared" si="432"/>
        <v>#N/A</v>
      </c>
      <c r="AE548" s="165" t="e">
        <f t="shared" si="433"/>
        <v>#N/A</v>
      </c>
      <c r="AF548" s="154" t="e">
        <f t="shared" si="434"/>
        <v>#N/A</v>
      </c>
      <c r="AG548" s="154" t="e">
        <f t="shared" si="435"/>
        <v>#N/A</v>
      </c>
      <c r="AH548" s="164" t="e">
        <f t="shared" si="436"/>
        <v>#N/A</v>
      </c>
      <c r="AI548" s="165" t="e">
        <f t="shared" si="437"/>
        <v>#N/A</v>
      </c>
      <c r="AJ548" s="154" t="e">
        <f t="shared" si="438"/>
        <v>#N/A</v>
      </c>
      <c r="AK548" s="154" t="e">
        <f t="shared" si="439"/>
        <v>#N/A</v>
      </c>
      <c r="AL548" s="164" t="e">
        <f t="shared" si="440"/>
        <v>#N/A</v>
      </c>
      <c r="AM548" s="165" t="e">
        <f t="shared" si="441"/>
        <v>#N/A</v>
      </c>
      <c r="AN548" s="154" t="e">
        <f t="shared" si="442"/>
        <v>#N/A</v>
      </c>
      <c r="AO548" s="155" t="e">
        <f t="shared" si="443"/>
        <v>#N/A</v>
      </c>
      <c r="AP548" s="153" t="e">
        <f t="shared" si="444"/>
        <v>#N/A</v>
      </c>
      <c r="AQ548" s="154" t="e">
        <f t="shared" si="445"/>
        <v>#N/A</v>
      </c>
      <c r="AR548" s="164" t="e">
        <f t="shared" si="446"/>
        <v>#N/A</v>
      </c>
      <c r="AS548" s="165" t="e">
        <f t="shared" si="447"/>
        <v>#N/A</v>
      </c>
      <c r="AT548" s="154" t="e">
        <f t="shared" si="448"/>
        <v>#N/A</v>
      </c>
      <c r="AU548" s="154" t="e">
        <f t="shared" si="449"/>
        <v>#N/A</v>
      </c>
      <c r="AV548" s="164" t="e">
        <f t="shared" si="450"/>
        <v>#N/A</v>
      </c>
      <c r="AW548" s="165" t="e">
        <f t="shared" si="451"/>
        <v>#N/A</v>
      </c>
      <c r="AX548" s="154" t="e">
        <f t="shared" si="452"/>
        <v>#N/A</v>
      </c>
      <c r="AY548" s="154" t="e">
        <f t="shared" si="453"/>
        <v>#N/A</v>
      </c>
      <c r="AZ548" s="164" t="e">
        <f t="shared" si="454"/>
        <v>#N/A</v>
      </c>
      <c r="BA548" s="165" t="e">
        <f t="shared" si="455"/>
        <v>#N/A</v>
      </c>
      <c r="BB548" s="154" t="e">
        <f t="shared" si="456"/>
        <v>#N/A</v>
      </c>
      <c r="BC548" s="155" t="e">
        <f t="shared" si="457"/>
        <v>#N/A</v>
      </c>
      <c r="BD548" s="153" t="e">
        <f t="shared" si="458"/>
        <v>#N/A</v>
      </c>
      <c r="BE548" s="154" t="e">
        <f t="shared" si="459"/>
        <v>#N/A</v>
      </c>
      <c r="BF548" s="164" t="e">
        <f t="shared" si="460"/>
        <v>#N/A</v>
      </c>
      <c r="BG548" s="165" t="e">
        <f t="shared" si="461"/>
        <v>#N/A</v>
      </c>
      <c r="BH548" s="154" t="e">
        <f t="shared" si="462"/>
        <v>#N/A</v>
      </c>
      <c r="BI548" s="154" t="e">
        <f t="shared" si="463"/>
        <v>#N/A</v>
      </c>
      <c r="BJ548" s="164" t="e">
        <f t="shared" si="464"/>
        <v>#N/A</v>
      </c>
      <c r="BK548" s="165" t="e">
        <f t="shared" si="465"/>
        <v>#N/A</v>
      </c>
      <c r="BL548" s="154" t="e">
        <f t="shared" si="466"/>
        <v>#N/A</v>
      </c>
      <c r="BM548" s="154" t="e">
        <f t="shared" si="467"/>
        <v>#N/A</v>
      </c>
      <c r="BN548" s="164" t="e">
        <f t="shared" si="468"/>
        <v>#N/A</v>
      </c>
      <c r="BO548" s="165" t="e">
        <f t="shared" si="469"/>
        <v>#N/A</v>
      </c>
      <c r="BP548" s="154" t="e">
        <f t="shared" si="470"/>
        <v>#N/A</v>
      </c>
      <c r="BQ548" s="155" t="e">
        <f t="shared" si="471"/>
        <v>#N/A</v>
      </c>
      <c r="BR548" s="153" t="e">
        <f t="shared" si="472"/>
        <v>#N/A</v>
      </c>
      <c r="BS548" s="154" t="e">
        <f t="shared" si="473"/>
        <v>#N/A</v>
      </c>
      <c r="BT548" s="164" t="e">
        <f t="shared" si="474"/>
        <v>#N/A</v>
      </c>
      <c r="BU548" s="165" t="e">
        <f t="shared" si="475"/>
        <v>#N/A</v>
      </c>
      <c r="BV548" s="154" t="e">
        <f t="shared" si="476"/>
        <v>#N/A</v>
      </c>
      <c r="BW548" s="154" t="e">
        <f t="shared" si="477"/>
        <v>#N/A</v>
      </c>
      <c r="BX548" s="164" t="e">
        <f t="shared" si="478"/>
        <v>#N/A</v>
      </c>
      <c r="BY548" s="165" t="e">
        <f t="shared" si="479"/>
        <v>#N/A</v>
      </c>
      <c r="BZ548" s="154" t="e">
        <f t="shared" si="480"/>
        <v>#N/A</v>
      </c>
      <c r="CA548" s="154" t="e">
        <f t="shared" si="481"/>
        <v>#N/A</v>
      </c>
      <c r="CB548" s="164" t="e">
        <f t="shared" si="482"/>
        <v>#N/A</v>
      </c>
      <c r="CC548" s="165" t="e">
        <f t="shared" si="483"/>
        <v>#N/A</v>
      </c>
      <c r="CD548" s="154" t="e">
        <f t="shared" si="484"/>
        <v>#N/A</v>
      </c>
      <c r="CE548" s="155" t="e">
        <f t="shared" si="485"/>
        <v>#N/A</v>
      </c>
    </row>
    <row r="549" spans="2:83" s="59" customFormat="1" hidden="1" x14ac:dyDescent="0.2">
      <c r="B549" s="59" t="e">
        <f t="shared" si="488"/>
        <v>#N/A</v>
      </c>
      <c r="C549" s="67" t="e">
        <f t="shared" si="487"/>
        <v>#N/A</v>
      </c>
      <c r="D549" s="67"/>
      <c r="E549" s="67" t="e">
        <f>IF(C549&lt;&gt;" ",$B$9, " ")</f>
        <v>#N/A</v>
      </c>
      <c r="F549" s="68" t="e">
        <f>IF(C549&lt;&gt;" ",((10.4394*(($C549^1.852)/(($B$59^1.852)*(VLOOKUP($B$17,'Hidden Data'!$A$4:$E$17,(IF($B$18="SCH 40",3,IF($B$18="SCH 80",4,5))))^4.8655))*$B$16))+IF($B$15&lt;2,0,(10.4394*((($C$19/100*$C549)^1.852)/(($B$59^1.852)*(VLOOKUP($B$20,'Hidden Data'!$A$4:$E$17,(IF($B$21="SCH 40",3,IF($B$21="SCH 80",4,5))))^4.8655))*$B$19)))+IF($B$15&lt;3,0,(10.4394*((($C$22/100*$C549)^1.852)/(($B$59^1.852)*(VLOOKUP($B$23,'Hidden Data'!$A$4:$E$17,(IF($B$24="SCH 40",3,IF($B$24="SCH 80",4,5))))^4.8655))*$B$22)))+K549+L549+M549+P549+Q549+R549+S549+T549)*(1+$B$42/100), " ")</f>
        <v>#N/A</v>
      </c>
      <c r="G549" s="68" t="e">
        <f t="shared" si="486"/>
        <v>#N/A</v>
      </c>
      <c r="H549" s="68"/>
      <c r="I549" s="68" t="e">
        <f t="shared" ref="I549:I561" si="489">IF(C549&lt;&gt;" ",IF($B$48="Low Pressure Pipe",($C549/448.83/$B$50)^2/(2*$B$60^2*(PI()/4*($B$51/12)^2)^2*32.2),IF($B$48="Spider Valve",J549,IF($B$48="Force Main",U549,0))),0)</f>
        <v>#N/A</v>
      </c>
      <c r="J549" s="68" t="e">
        <f>IF(C549&lt;&gt;" ",IF($B$48="Spider Valve",($C549/448.83*(('Spider Valve Sizing'!$B$10^2*19.64*$B$60*SQRT($B$49))/'Spider Valve Sizing'!$B$25))^2/(2*$B$60^2*(PI()/4*('Spider Valve Sizing'!$B$10/12)^2)^2*32.2),0)," ")</f>
        <v>#N/A</v>
      </c>
      <c r="K549" s="68" t="e">
        <f>IF(C549&lt;&gt;" ",(IF($B$26="No",0,(10.4394*(((1/$B$27*$C549)^1.852)/(($B$59^1.852)*(VLOOKUP($B$29,'Hidden Data'!$A$4:$E$17,(IF($B$30="SCH 40",3,IF($B$30="SCH 80",4,5))))^4.8655))*($B$28/3)))))," ")</f>
        <v>#N/A</v>
      </c>
      <c r="L549" s="67" t="e">
        <f t="shared" ref="L549:L561" si="490">IF(C549&lt;&gt;" ",(IF($B$43="Yes",(0.004*($C$43/100*$C549)^2+0.0938*($C$43/100*$C549)),0))," ")</f>
        <v>#N/A</v>
      </c>
      <c r="M549" s="67" t="e">
        <f t="shared" ref="M549:M561" si="491">IF(C549&lt;&gt;" ",(IF($B$44="Yes",(0.0002*($C$44/100*$C549)^2+0.0001*($C$44/100*$C549)),0))," ")</f>
        <v>#N/A</v>
      </c>
      <c r="N549" s="69">
        <f>IF($B$48="Low Pressure Pipe",(IF($C549&lt;&gt;" ",($B$50*$AC$564)," ")),IF($B$48="Spider Valve",(IF($C549&lt;&gt;" ",(($B$60*(PI()/4*'Spider Valve Sizing'!$B$10^2)/144*SQRT(2*32.2*$B$49))*448.83)/(('Spider Valve Sizing'!$B$10^2*19.64*$B$60*SQRT($B$49))/'Spider Valve Sizing'!$B$25)," ")),IF(AND(OR($B$48="Non-Pressurized",$B$48="force main")=TRUE,$C$49="yes"),$F$49,NA())))</f>
        <v>30</v>
      </c>
      <c r="O549" s="68" t="e">
        <f t="shared" ref="O549:O561" si="492">IF(C549&lt;&gt;" ",E549+F549+I549, " ")</f>
        <v>#N/A</v>
      </c>
      <c r="P549" s="68" t="e">
        <f>IF($C549&lt;&gt;" ",IF($A$34="",0,(10.4394*((($C549*$D$34/100)^1.852)/(($B$59^1.852)*(VLOOKUP($B$34,'Hidden Data'!$A$4:$E$17,(IF($B$18="SCH 40",3,IF($B$18="SCH 80",4,5))))^4.8655))*'Hidden Data'!$E$118)))," ")</f>
        <v>#N/A</v>
      </c>
      <c r="Q549" s="68" t="e">
        <f>IF($C549&lt;&gt;" ",IF($A$35="",0,(10.4394*((($C549*$D$35/100)^1.852)/(($B$59^1.852)*(VLOOKUP($B$35,'Hidden Data'!$A$4:$E$17,(IF($B$18="SCH 40",3,IF($B$18="SCH 80",4,5))))^4.8655))*'Hidden Data'!$E$119)))," ")</f>
        <v>#N/A</v>
      </c>
      <c r="R549" s="68" t="e">
        <f>IF($C549&lt;&gt;" ",IF($A$36="",0,(10.4394*((($C549*$D$36/100)^1.852)/(($B$59^1.852)*(VLOOKUP($B$36,'Hidden Data'!$A$4:$E$17,(IF($B$18="SCH 40",3,IF($B$18="SCH 80",4,5))))^4.8655))*'Hidden Data'!$E$120)))," ")</f>
        <v>#N/A</v>
      </c>
      <c r="S549" s="68" t="e">
        <f>IF($C549&lt;&gt;" ",IF($A$37="",0,(10.4394*((($C549*$D$37/100)^1.852)/(($B$59^1.852)*(VLOOKUP($B$37,'Hidden Data'!$A$4:$E$17,(IF($B$18="SCH 40",3,IF($B$18="SCH 80",4,5))))^4.8655))*'Hidden Data'!$E$121)))," ")</f>
        <v>#N/A</v>
      </c>
      <c r="T549" s="68" t="e">
        <f>IF($C549&lt;&gt;" ",IF($A$38="",0,(10.4394*((($C549*$D$38/100)^1.852)/(($B$59^1.852)*(VLOOKUP($B$38,'Hidden Data'!$A$4:$E$17,(IF($B$18="SCH 40",3,IF($B$18="SCH 80",4,5))))^4.8655))*'Hidden Data'!$E$122)))," ")</f>
        <v>#N/A</v>
      </c>
      <c r="U549" s="67" t="e">
        <f t="shared" si="425"/>
        <v>#N/A</v>
      </c>
      <c r="V549" s="175" t="e">
        <f t="shared" si="426"/>
        <v>#N/A</v>
      </c>
      <c r="W549" s="175" t="e">
        <f t="shared" si="427"/>
        <v>#N/A</v>
      </c>
      <c r="Z549" s="141" t="e">
        <f t="shared" si="428"/>
        <v>#N/A</v>
      </c>
      <c r="AA549" s="141" t="e">
        <f t="shared" si="429"/>
        <v>#N/A</v>
      </c>
      <c r="AB549" s="153" t="e">
        <f t="shared" si="430"/>
        <v>#N/A</v>
      </c>
      <c r="AC549" s="154" t="e">
        <f t="shared" si="431"/>
        <v>#N/A</v>
      </c>
      <c r="AD549" s="164" t="e">
        <f t="shared" si="432"/>
        <v>#N/A</v>
      </c>
      <c r="AE549" s="165" t="e">
        <f t="shared" si="433"/>
        <v>#N/A</v>
      </c>
      <c r="AF549" s="154" t="e">
        <f t="shared" si="434"/>
        <v>#N/A</v>
      </c>
      <c r="AG549" s="154" t="e">
        <f t="shared" si="435"/>
        <v>#N/A</v>
      </c>
      <c r="AH549" s="164" t="e">
        <f t="shared" si="436"/>
        <v>#N/A</v>
      </c>
      <c r="AI549" s="165" t="e">
        <f t="shared" si="437"/>
        <v>#N/A</v>
      </c>
      <c r="AJ549" s="154" t="e">
        <f t="shared" si="438"/>
        <v>#N/A</v>
      </c>
      <c r="AK549" s="154" t="e">
        <f t="shared" si="439"/>
        <v>#N/A</v>
      </c>
      <c r="AL549" s="164" t="e">
        <f t="shared" si="440"/>
        <v>#N/A</v>
      </c>
      <c r="AM549" s="165" t="e">
        <f t="shared" si="441"/>
        <v>#N/A</v>
      </c>
      <c r="AN549" s="154" t="e">
        <f t="shared" si="442"/>
        <v>#N/A</v>
      </c>
      <c r="AO549" s="155" t="e">
        <f t="shared" si="443"/>
        <v>#N/A</v>
      </c>
      <c r="AP549" s="153" t="e">
        <f t="shared" si="444"/>
        <v>#N/A</v>
      </c>
      <c r="AQ549" s="154" t="e">
        <f t="shared" si="445"/>
        <v>#N/A</v>
      </c>
      <c r="AR549" s="164" t="e">
        <f t="shared" si="446"/>
        <v>#N/A</v>
      </c>
      <c r="AS549" s="165" t="e">
        <f t="shared" si="447"/>
        <v>#N/A</v>
      </c>
      <c r="AT549" s="154" t="e">
        <f t="shared" si="448"/>
        <v>#N/A</v>
      </c>
      <c r="AU549" s="154" t="e">
        <f t="shared" si="449"/>
        <v>#N/A</v>
      </c>
      <c r="AV549" s="164" t="e">
        <f t="shared" si="450"/>
        <v>#N/A</v>
      </c>
      <c r="AW549" s="165" t="e">
        <f t="shared" si="451"/>
        <v>#N/A</v>
      </c>
      <c r="AX549" s="154" t="e">
        <f t="shared" si="452"/>
        <v>#N/A</v>
      </c>
      <c r="AY549" s="154" t="e">
        <f t="shared" si="453"/>
        <v>#N/A</v>
      </c>
      <c r="AZ549" s="164" t="e">
        <f t="shared" si="454"/>
        <v>#N/A</v>
      </c>
      <c r="BA549" s="165" t="e">
        <f t="shared" si="455"/>
        <v>#N/A</v>
      </c>
      <c r="BB549" s="154" t="e">
        <f t="shared" si="456"/>
        <v>#N/A</v>
      </c>
      <c r="BC549" s="155" t="e">
        <f t="shared" si="457"/>
        <v>#N/A</v>
      </c>
      <c r="BD549" s="153" t="e">
        <f t="shared" si="458"/>
        <v>#N/A</v>
      </c>
      <c r="BE549" s="154" t="e">
        <f t="shared" si="459"/>
        <v>#N/A</v>
      </c>
      <c r="BF549" s="164" t="e">
        <f t="shared" si="460"/>
        <v>#N/A</v>
      </c>
      <c r="BG549" s="165" t="e">
        <f t="shared" si="461"/>
        <v>#N/A</v>
      </c>
      <c r="BH549" s="154" t="e">
        <f t="shared" si="462"/>
        <v>#N/A</v>
      </c>
      <c r="BI549" s="154" t="e">
        <f t="shared" si="463"/>
        <v>#N/A</v>
      </c>
      <c r="BJ549" s="164" t="e">
        <f t="shared" si="464"/>
        <v>#N/A</v>
      </c>
      <c r="BK549" s="165" t="e">
        <f t="shared" si="465"/>
        <v>#N/A</v>
      </c>
      <c r="BL549" s="154" t="e">
        <f t="shared" si="466"/>
        <v>#N/A</v>
      </c>
      <c r="BM549" s="154" t="e">
        <f t="shared" si="467"/>
        <v>#N/A</v>
      </c>
      <c r="BN549" s="164" t="e">
        <f t="shared" si="468"/>
        <v>#N/A</v>
      </c>
      <c r="BO549" s="165" t="e">
        <f t="shared" si="469"/>
        <v>#N/A</v>
      </c>
      <c r="BP549" s="154" t="e">
        <f t="shared" si="470"/>
        <v>#N/A</v>
      </c>
      <c r="BQ549" s="155" t="e">
        <f t="shared" si="471"/>
        <v>#N/A</v>
      </c>
      <c r="BR549" s="153" t="e">
        <f t="shared" si="472"/>
        <v>#N/A</v>
      </c>
      <c r="BS549" s="154" t="e">
        <f t="shared" si="473"/>
        <v>#N/A</v>
      </c>
      <c r="BT549" s="164" t="e">
        <f t="shared" si="474"/>
        <v>#N/A</v>
      </c>
      <c r="BU549" s="165" t="e">
        <f t="shared" si="475"/>
        <v>#N/A</v>
      </c>
      <c r="BV549" s="154" t="e">
        <f t="shared" si="476"/>
        <v>#N/A</v>
      </c>
      <c r="BW549" s="154" t="e">
        <f t="shared" si="477"/>
        <v>#N/A</v>
      </c>
      <c r="BX549" s="164" t="e">
        <f t="shared" si="478"/>
        <v>#N/A</v>
      </c>
      <c r="BY549" s="165" t="e">
        <f t="shared" si="479"/>
        <v>#N/A</v>
      </c>
      <c r="BZ549" s="154" t="e">
        <f t="shared" si="480"/>
        <v>#N/A</v>
      </c>
      <c r="CA549" s="154" t="e">
        <f t="shared" si="481"/>
        <v>#N/A</v>
      </c>
      <c r="CB549" s="164" t="e">
        <f t="shared" si="482"/>
        <v>#N/A</v>
      </c>
      <c r="CC549" s="165" t="e">
        <f t="shared" si="483"/>
        <v>#N/A</v>
      </c>
      <c r="CD549" s="154" t="e">
        <f t="shared" si="484"/>
        <v>#N/A</v>
      </c>
      <c r="CE549" s="155" t="e">
        <f t="shared" si="485"/>
        <v>#N/A</v>
      </c>
    </row>
    <row r="550" spans="2:83" s="59" customFormat="1" hidden="1" x14ac:dyDescent="0.2">
      <c r="B550" s="59" t="e">
        <f t="shared" si="488"/>
        <v>#N/A</v>
      </c>
      <c r="C550" s="67" t="e">
        <f t="shared" si="487"/>
        <v>#N/A</v>
      </c>
      <c r="D550" s="67"/>
      <c r="E550" s="67" t="e">
        <f>IF(C550&lt;&gt;" ",$B$9, " ")</f>
        <v>#N/A</v>
      </c>
      <c r="F550" s="68" t="e">
        <f>IF(C550&lt;&gt;" ",((10.4394*(($C550^1.852)/(($B$59^1.852)*(VLOOKUP($B$17,'Hidden Data'!$A$4:$E$17,(IF($B$18="SCH 40",3,IF($B$18="SCH 80",4,5))))^4.8655))*$B$16))+IF($B$15&lt;2,0,(10.4394*((($C$19/100*$C550)^1.852)/(($B$59^1.852)*(VLOOKUP($B$20,'Hidden Data'!$A$4:$E$17,(IF($B$21="SCH 40",3,IF($B$21="SCH 80",4,5))))^4.8655))*$B$19)))+IF($B$15&lt;3,0,(10.4394*((($C$22/100*$C550)^1.852)/(($B$59^1.852)*(VLOOKUP($B$23,'Hidden Data'!$A$4:$E$17,(IF($B$24="SCH 40",3,IF($B$24="SCH 80",4,5))))^4.8655))*$B$22)))+K550+L550+M550+P550+Q550+R550+S550+T550)*(1+$B$42/100), " ")</f>
        <v>#N/A</v>
      </c>
      <c r="G550" s="68" t="e">
        <f t="shared" si="486"/>
        <v>#N/A</v>
      </c>
      <c r="H550" s="68"/>
      <c r="I550" s="68" t="e">
        <f t="shared" si="489"/>
        <v>#N/A</v>
      </c>
      <c r="J550" s="68" t="e">
        <f>IF(C550&lt;&gt;" ",IF($B$48="Spider Valve",($C550/448.83*(('Spider Valve Sizing'!$B$10^2*19.64*$B$60*SQRT($B$49))/'Spider Valve Sizing'!$B$25))^2/(2*$B$60^2*(PI()/4*('Spider Valve Sizing'!$B$10/12)^2)^2*32.2),0)," ")</f>
        <v>#N/A</v>
      </c>
      <c r="K550" s="68" t="e">
        <f>IF(C550&lt;&gt;" ",(IF($B$26="No",0,(10.4394*(((1/$B$27*$C550)^1.852)/(($B$59^1.852)*(VLOOKUP($B$29,'Hidden Data'!$A$4:$E$17,(IF($B$30="SCH 40",3,IF($B$30="SCH 80",4,5))))^4.8655))*($B$28/3)))))," ")</f>
        <v>#N/A</v>
      </c>
      <c r="L550" s="67" t="e">
        <f t="shared" si="490"/>
        <v>#N/A</v>
      </c>
      <c r="M550" s="67" t="e">
        <f t="shared" si="491"/>
        <v>#N/A</v>
      </c>
      <c r="N550" s="69">
        <f>IF($B$48="Low Pressure Pipe",(IF($C550&lt;&gt;" ",($B$50*$AC$564)," ")),IF($B$48="Spider Valve",(IF($C550&lt;&gt;" ",(($B$60*(PI()/4*'Spider Valve Sizing'!$B$10^2)/144*SQRT(2*32.2*$B$49))*448.83)/(('Spider Valve Sizing'!$B$10^2*19.64*$B$60*SQRT($B$49))/'Spider Valve Sizing'!$B$25)," ")),IF(AND(OR($B$48="Non-Pressurized",$B$48="force main")=TRUE,$C$49="yes"),$F$49,NA())))</f>
        <v>30</v>
      </c>
      <c r="O550" s="68" t="e">
        <f t="shared" si="492"/>
        <v>#N/A</v>
      </c>
      <c r="P550" s="68" t="e">
        <f>IF($C550&lt;&gt;" ",IF($A$34="",0,(10.4394*((($C550*$D$34/100)^1.852)/(($B$59^1.852)*(VLOOKUP($B$34,'Hidden Data'!$A$4:$E$17,(IF($B$18="SCH 40",3,IF($B$18="SCH 80",4,5))))^4.8655))*'Hidden Data'!$E$118)))," ")</f>
        <v>#N/A</v>
      </c>
      <c r="Q550" s="68" t="e">
        <f>IF($C550&lt;&gt;" ",IF($A$35="",0,(10.4394*((($C550*$D$35/100)^1.852)/(($B$59^1.852)*(VLOOKUP($B$35,'Hidden Data'!$A$4:$E$17,(IF($B$18="SCH 40",3,IF($B$18="SCH 80",4,5))))^4.8655))*'Hidden Data'!$E$119)))," ")</f>
        <v>#N/A</v>
      </c>
      <c r="R550" s="68" t="e">
        <f>IF($C550&lt;&gt;" ",IF($A$36="",0,(10.4394*((($C550*$D$36/100)^1.852)/(($B$59^1.852)*(VLOOKUP($B$36,'Hidden Data'!$A$4:$E$17,(IF($B$18="SCH 40",3,IF($B$18="SCH 80",4,5))))^4.8655))*'Hidden Data'!$E$120)))," ")</f>
        <v>#N/A</v>
      </c>
      <c r="S550" s="68" t="e">
        <f>IF($C550&lt;&gt;" ",IF($A$37="",0,(10.4394*((($C550*$D$37/100)^1.852)/(($B$59^1.852)*(VLOOKUP($B$37,'Hidden Data'!$A$4:$E$17,(IF($B$18="SCH 40",3,IF($B$18="SCH 80",4,5))))^4.8655))*'Hidden Data'!$E$121)))," ")</f>
        <v>#N/A</v>
      </c>
      <c r="T550" s="68" t="e">
        <f>IF($C550&lt;&gt;" ",IF($A$38="",0,(10.4394*((($C550*$D$38/100)^1.852)/(($B$59^1.852)*(VLOOKUP($B$38,'Hidden Data'!$A$4:$E$17,(IF($B$18="SCH 40",3,IF($B$18="SCH 80",4,5))))^4.8655))*'Hidden Data'!$E$122)))," ")</f>
        <v>#N/A</v>
      </c>
      <c r="U550" s="67" t="e">
        <f t="shared" ref="U550:U561" si="493">IF(C550&lt;&gt;" ",IF($B$48="Force Main",$B$49*1,0),0)</f>
        <v>#N/A</v>
      </c>
      <c r="V550" s="175" t="e">
        <f t="shared" ref="V550:V561" si="494">($S$72*(PI()/4*$C$41^2)/144*SQRT(2*32.2*O550))*448.83</f>
        <v>#N/A</v>
      </c>
      <c r="W550" s="175" t="e">
        <f t="shared" ref="W550:W561" si="495">V550+C550</f>
        <v>#N/A</v>
      </c>
      <c r="Z550" s="141" t="e">
        <f t="shared" si="428"/>
        <v>#N/A</v>
      </c>
      <c r="AA550" s="141" t="e">
        <f t="shared" si="429"/>
        <v>#N/A</v>
      </c>
      <c r="AB550" s="153" t="e">
        <f t="shared" si="430"/>
        <v>#N/A</v>
      </c>
      <c r="AC550" s="154" t="e">
        <f t="shared" si="431"/>
        <v>#N/A</v>
      </c>
      <c r="AD550" s="164" t="e">
        <f t="shared" si="432"/>
        <v>#N/A</v>
      </c>
      <c r="AE550" s="165" t="e">
        <f t="shared" si="433"/>
        <v>#N/A</v>
      </c>
      <c r="AF550" s="154" t="e">
        <f t="shared" si="434"/>
        <v>#N/A</v>
      </c>
      <c r="AG550" s="154" t="e">
        <f t="shared" si="435"/>
        <v>#N/A</v>
      </c>
      <c r="AH550" s="164" t="e">
        <f t="shared" si="436"/>
        <v>#N/A</v>
      </c>
      <c r="AI550" s="165" t="e">
        <f t="shared" si="437"/>
        <v>#N/A</v>
      </c>
      <c r="AJ550" s="154" t="e">
        <f t="shared" si="438"/>
        <v>#N/A</v>
      </c>
      <c r="AK550" s="154" t="e">
        <f t="shared" si="439"/>
        <v>#N/A</v>
      </c>
      <c r="AL550" s="164" t="e">
        <f t="shared" si="440"/>
        <v>#N/A</v>
      </c>
      <c r="AM550" s="165" t="e">
        <f t="shared" si="441"/>
        <v>#N/A</v>
      </c>
      <c r="AN550" s="154" t="e">
        <f t="shared" si="442"/>
        <v>#N/A</v>
      </c>
      <c r="AO550" s="155" t="e">
        <f t="shared" si="443"/>
        <v>#N/A</v>
      </c>
      <c r="AP550" s="153" t="e">
        <f t="shared" si="444"/>
        <v>#N/A</v>
      </c>
      <c r="AQ550" s="154" t="e">
        <f t="shared" si="445"/>
        <v>#N/A</v>
      </c>
      <c r="AR550" s="164" t="e">
        <f t="shared" si="446"/>
        <v>#N/A</v>
      </c>
      <c r="AS550" s="165" t="e">
        <f t="shared" si="447"/>
        <v>#N/A</v>
      </c>
      <c r="AT550" s="154" t="e">
        <f t="shared" si="448"/>
        <v>#N/A</v>
      </c>
      <c r="AU550" s="154" t="e">
        <f t="shared" si="449"/>
        <v>#N/A</v>
      </c>
      <c r="AV550" s="164" t="e">
        <f t="shared" si="450"/>
        <v>#N/A</v>
      </c>
      <c r="AW550" s="165" t="e">
        <f t="shared" si="451"/>
        <v>#N/A</v>
      </c>
      <c r="AX550" s="154" t="e">
        <f t="shared" si="452"/>
        <v>#N/A</v>
      </c>
      <c r="AY550" s="154" t="e">
        <f t="shared" si="453"/>
        <v>#N/A</v>
      </c>
      <c r="AZ550" s="164" t="e">
        <f t="shared" si="454"/>
        <v>#N/A</v>
      </c>
      <c r="BA550" s="165" t="e">
        <f t="shared" si="455"/>
        <v>#N/A</v>
      </c>
      <c r="BB550" s="154" t="e">
        <f t="shared" si="456"/>
        <v>#N/A</v>
      </c>
      <c r="BC550" s="155" t="e">
        <f t="shared" si="457"/>
        <v>#N/A</v>
      </c>
      <c r="BD550" s="153" t="e">
        <f t="shared" si="458"/>
        <v>#N/A</v>
      </c>
      <c r="BE550" s="154" t="e">
        <f t="shared" si="459"/>
        <v>#N/A</v>
      </c>
      <c r="BF550" s="164" t="e">
        <f t="shared" si="460"/>
        <v>#N/A</v>
      </c>
      <c r="BG550" s="165" t="e">
        <f t="shared" si="461"/>
        <v>#N/A</v>
      </c>
      <c r="BH550" s="154" t="e">
        <f t="shared" si="462"/>
        <v>#N/A</v>
      </c>
      <c r="BI550" s="154" t="e">
        <f t="shared" si="463"/>
        <v>#N/A</v>
      </c>
      <c r="BJ550" s="164" t="e">
        <f t="shared" si="464"/>
        <v>#N/A</v>
      </c>
      <c r="BK550" s="165" t="e">
        <f t="shared" si="465"/>
        <v>#N/A</v>
      </c>
      <c r="BL550" s="154" t="e">
        <f t="shared" si="466"/>
        <v>#N/A</v>
      </c>
      <c r="BM550" s="154" t="e">
        <f t="shared" si="467"/>
        <v>#N/A</v>
      </c>
      <c r="BN550" s="164" t="e">
        <f t="shared" si="468"/>
        <v>#N/A</v>
      </c>
      <c r="BO550" s="165" t="e">
        <f t="shared" si="469"/>
        <v>#N/A</v>
      </c>
      <c r="BP550" s="154" t="e">
        <f t="shared" si="470"/>
        <v>#N/A</v>
      </c>
      <c r="BQ550" s="155" t="e">
        <f t="shared" si="471"/>
        <v>#N/A</v>
      </c>
      <c r="BR550" s="153" t="e">
        <f t="shared" si="472"/>
        <v>#N/A</v>
      </c>
      <c r="BS550" s="154" t="e">
        <f t="shared" si="473"/>
        <v>#N/A</v>
      </c>
      <c r="BT550" s="164" t="e">
        <f t="shared" si="474"/>
        <v>#N/A</v>
      </c>
      <c r="BU550" s="165" t="e">
        <f t="shared" si="475"/>
        <v>#N/A</v>
      </c>
      <c r="BV550" s="154" t="e">
        <f t="shared" si="476"/>
        <v>#N/A</v>
      </c>
      <c r="BW550" s="154" t="e">
        <f t="shared" si="477"/>
        <v>#N/A</v>
      </c>
      <c r="BX550" s="164" t="e">
        <f t="shared" si="478"/>
        <v>#N/A</v>
      </c>
      <c r="BY550" s="165" t="e">
        <f t="shared" si="479"/>
        <v>#N/A</v>
      </c>
      <c r="BZ550" s="154" t="e">
        <f t="shared" si="480"/>
        <v>#N/A</v>
      </c>
      <c r="CA550" s="154" t="e">
        <f t="shared" si="481"/>
        <v>#N/A</v>
      </c>
      <c r="CB550" s="164" t="e">
        <f t="shared" si="482"/>
        <v>#N/A</v>
      </c>
      <c r="CC550" s="165" t="e">
        <f t="shared" si="483"/>
        <v>#N/A</v>
      </c>
      <c r="CD550" s="154" t="e">
        <f t="shared" si="484"/>
        <v>#N/A</v>
      </c>
      <c r="CE550" s="155" t="e">
        <f t="shared" si="485"/>
        <v>#N/A</v>
      </c>
    </row>
    <row r="551" spans="2:83" s="59" customFormat="1" hidden="1" x14ac:dyDescent="0.2">
      <c r="B551" s="59" t="e">
        <f t="shared" si="488"/>
        <v>#N/A</v>
      </c>
      <c r="C551" s="67" t="e">
        <f t="shared" si="487"/>
        <v>#N/A</v>
      </c>
      <c r="D551" s="67"/>
      <c r="E551" s="67" t="e">
        <f>IF(C551&lt;&gt;" ",$B$9, " ")</f>
        <v>#N/A</v>
      </c>
      <c r="F551" s="68" t="e">
        <f>IF(C551&lt;&gt;" ",((10.4394*(($C551^1.852)/(($B$59^1.852)*(VLOOKUP($B$17,'Hidden Data'!$A$4:$E$17,(IF($B$18="SCH 40",3,IF($B$18="SCH 80",4,5))))^4.8655))*$B$16))+IF($B$15&lt;2,0,(10.4394*((($C$19/100*$C551)^1.852)/(($B$59^1.852)*(VLOOKUP($B$20,'Hidden Data'!$A$4:$E$17,(IF($B$21="SCH 40",3,IF($B$21="SCH 80",4,5))))^4.8655))*$B$19)))+IF($B$15&lt;3,0,(10.4394*((($C$22/100*$C551)^1.852)/(($B$59^1.852)*(VLOOKUP($B$23,'Hidden Data'!$A$4:$E$17,(IF($B$24="SCH 40",3,IF($B$24="SCH 80",4,5))))^4.8655))*$B$22)))+K551+L551+M551+P551+Q551+R551+S551+T551)*(1+$B$42/100), " ")</f>
        <v>#N/A</v>
      </c>
      <c r="G551" s="68" t="e">
        <f t="shared" si="486"/>
        <v>#N/A</v>
      </c>
      <c r="H551" s="68"/>
      <c r="I551" s="68" t="e">
        <f t="shared" si="489"/>
        <v>#N/A</v>
      </c>
      <c r="J551" s="68" t="e">
        <f>IF(C551&lt;&gt;" ",IF($B$48="Spider Valve",($C551/448.83*(('Spider Valve Sizing'!$B$10^2*19.64*$B$60*SQRT($B$49))/'Spider Valve Sizing'!$B$25))^2/(2*$B$60^2*(PI()/4*('Spider Valve Sizing'!$B$10/12)^2)^2*32.2),0)," ")</f>
        <v>#N/A</v>
      </c>
      <c r="K551" s="68" t="e">
        <f>IF(C551&lt;&gt;" ",(IF($B$26="No",0,(10.4394*(((1/$B$27*$C551)^1.852)/(($B$59^1.852)*(VLOOKUP($B$29,'Hidden Data'!$A$4:$E$17,(IF($B$30="SCH 40",3,IF($B$30="SCH 80",4,5))))^4.8655))*($B$28/3)))))," ")</f>
        <v>#N/A</v>
      </c>
      <c r="L551" s="67" t="e">
        <f t="shared" si="490"/>
        <v>#N/A</v>
      </c>
      <c r="M551" s="67" t="e">
        <f t="shared" si="491"/>
        <v>#N/A</v>
      </c>
      <c r="N551" s="69">
        <f>IF($B$48="Low Pressure Pipe",(IF($C551&lt;&gt;" ",($B$50*$AC$564)," ")),IF($B$48="Spider Valve",(IF($C551&lt;&gt;" ",(($B$60*(PI()/4*'Spider Valve Sizing'!$B$10^2)/144*SQRT(2*32.2*$B$49))*448.83)/(('Spider Valve Sizing'!$B$10^2*19.64*$B$60*SQRT($B$49))/'Spider Valve Sizing'!$B$25)," ")),IF(AND(OR($B$48="Non-Pressurized",$B$48="force main")=TRUE,$C$49="yes"),$F$49,NA())))</f>
        <v>30</v>
      </c>
      <c r="O551" s="68" t="e">
        <f t="shared" si="492"/>
        <v>#N/A</v>
      </c>
      <c r="P551" s="68" t="e">
        <f>IF($C551&lt;&gt;" ",IF($A$34="",0,(10.4394*((($C551*$D$34/100)^1.852)/(($B$59^1.852)*(VLOOKUP($B$34,'Hidden Data'!$A$4:$E$17,(IF($B$18="SCH 40",3,IF($B$18="SCH 80",4,5))))^4.8655))*'Hidden Data'!$E$118)))," ")</f>
        <v>#N/A</v>
      </c>
      <c r="Q551" s="68" t="e">
        <f>IF($C551&lt;&gt;" ",IF($A$35="",0,(10.4394*((($C551*$D$35/100)^1.852)/(($B$59^1.852)*(VLOOKUP($B$35,'Hidden Data'!$A$4:$E$17,(IF($B$18="SCH 40",3,IF($B$18="SCH 80",4,5))))^4.8655))*'Hidden Data'!$E$119)))," ")</f>
        <v>#N/A</v>
      </c>
      <c r="R551" s="68" t="e">
        <f>IF($C551&lt;&gt;" ",IF($A$36="",0,(10.4394*((($C551*$D$36/100)^1.852)/(($B$59^1.852)*(VLOOKUP($B$36,'Hidden Data'!$A$4:$E$17,(IF($B$18="SCH 40",3,IF($B$18="SCH 80",4,5))))^4.8655))*'Hidden Data'!$E$120)))," ")</f>
        <v>#N/A</v>
      </c>
      <c r="S551" s="68" t="e">
        <f>IF($C551&lt;&gt;" ",IF($A$37="",0,(10.4394*((($C551*$D$37/100)^1.852)/(($B$59^1.852)*(VLOOKUP($B$37,'Hidden Data'!$A$4:$E$17,(IF($B$18="SCH 40",3,IF($B$18="SCH 80",4,5))))^4.8655))*'Hidden Data'!$E$121)))," ")</f>
        <v>#N/A</v>
      </c>
      <c r="T551" s="68" t="e">
        <f>IF($C551&lt;&gt;" ",IF($A$38="",0,(10.4394*((($C551*$D$38/100)^1.852)/(($B$59^1.852)*(VLOOKUP($B$38,'Hidden Data'!$A$4:$E$17,(IF($B$18="SCH 40",3,IF($B$18="SCH 80",4,5))))^4.8655))*'Hidden Data'!$E$122)))," ")</f>
        <v>#N/A</v>
      </c>
      <c r="U551" s="67" t="e">
        <f t="shared" si="493"/>
        <v>#N/A</v>
      </c>
      <c r="V551" s="175" t="e">
        <f t="shared" si="494"/>
        <v>#N/A</v>
      </c>
      <c r="W551" s="175" t="e">
        <f t="shared" si="495"/>
        <v>#N/A</v>
      </c>
      <c r="Z551" s="141" t="e">
        <f t="shared" ref="Z551:Z561" si="496">(O550-O551)/(C550-C551)</f>
        <v>#N/A</v>
      </c>
      <c r="AA551" s="141" t="e">
        <f t="shared" ref="AA551:AA561" si="497">O550-(Z551*C550)</f>
        <v>#N/A</v>
      </c>
      <c r="AB551" s="153" t="e">
        <f t="shared" ref="AB551:AB561" si="498">IF(AND($P$77&lt;=($AA551-$Q$87)/($P$87-$Z551),($AA551-$Q$87)/($P$87-$Z551)&lt;=$P$78,$C550&lt;=($AA551-$Q$87)/($P$87-$Z551),($AA551-$Q$87)/($P$87-$Z551)&lt;=$C551)=TRUE,($AA551-$Q$87)/($P$87-$Z551),"")</f>
        <v>#N/A</v>
      </c>
      <c r="AC551" s="154" t="e">
        <f t="shared" ref="AC551:AC561" si="499">IF(AND($Q$77&gt;=$Z551*($AA551-$Q$87)/($P$87-$Z551)+$AA551,$Z551*($AA551-$Q$87)/($P$87-$Z551)+$AA551&gt;=$Q$78,$O550&lt;=$Z551*($AA551-$Q$87)/($P$87-$Z551)+$AA551,$Z551*($AA551-$Q$87)/($P$87-$Z551)+$AA551&lt;=$O551)=TRUE,$Z551*($AA551-$Q$87)/($P$87-$Z551)+$AA551,"")</f>
        <v>#N/A</v>
      </c>
      <c r="AD551" s="164" t="e">
        <f t="shared" ref="AD551:AD561" si="500">IF(AND($P$78&lt;=($AA551-$Q$88)/($P$88-$Z551),($AA551-$Q$88)/($P$88-$Z551)&lt;=$P$79,$C550&lt;=($AA551-$Q$88)/($P$88-$Z551),($AA551-$Q$88)/($P$88-$Z551)&lt;=$C551)=TRUE,($AA551-$Q$88)/($P$88-$Z551),"")</f>
        <v>#N/A</v>
      </c>
      <c r="AE551" s="165" t="e">
        <f t="shared" ref="AE551:AE561" si="501">IF(AND($Q$78&gt;=$Z551*($AA551-$Q$88)/($P$88-$Z551)+$AA551,$Z551*($AA551-$Q$88)/($P$88-$Z551)+$AA551&gt;=$Q$79,$O550&lt;=$Z551*($AA551-$Q$88)/($P$88-$Z551)+$AA551,$Z551*($AA551-$Q$88)/($P$88-$Z551)+$AA551&lt;=$O551)=TRUE,$Z551*($AA551-$Q$88)/($P$88-$Z551)+$AA551,"")</f>
        <v>#N/A</v>
      </c>
      <c r="AF551" s="154" t="e">
        <f t="shared" ref="AF551:AF561" si="502">IF(AND($P$79&lt;=($AA551-$Q$89)/($P$89-$Z551),($AA551-$Q$89)/($P$89-$Z551)&lt;=$P$80,$C550&lt;=($AA551-$Q$89)/($P$89-$Z551),($AA551-$Q$89)/($P$89-$Z551)&lt;=$C551)=TRUE,($AA551-$Q$89)/($P$89-$Z551),"")</f>
        <v>#N/A</v>
      </c>
      <c r="AG551" s="154" t="e">
        <f t="shared" ref="AG551:AG561" si="503">IF(AND($Q$79&gt;=$Z551*($AA551-$Q$89)/($P$89-$Z551)+$AA551,$Z551*($AA551-$Q$89)/($P$89-$Z551)+$AA551&gt;=$Q$80,$O550&lt;=$Z551*($AA551-$Q$89)/($P$89-$Z551)+$AA551,$Z551*($AA551-$Q$89)/($P$89-$Z551)+$AA551&lt;=$O551)=TRUE,$Z551*($AA551-$Q$89)/($P$89-$Z551)+$AA551,"")</f>
        <v>#N/A</v>
      </c>
      <c r="AH551" s="164" t="e">
        <f t="shared" ref="AH551:AH561" si="504">IF(AND($P$80&lt;=($AA551-$Q$90)/($P$90-$Z551),($AA551-$Q$90)/($P$90-$Z551)&lt;=$P$81,$C550&lt;=($AA551-$Q$90)/($P$90-$Z551),($AA551-$Q$90)/($P$90-$Z551)&lt;=$C551)=TRUE,($AA551-$Q$90)/($P$90-$Z551),"")</f>
        <v>#N/A</v>
      </c>
      <c r="AI551" s="165" t="e">
        <f t="shared" ref="AI551:AI561" si="505">IF(AND($Q$80&gt;=$Z551*($AA551-$Q$90)/($P$90-$Z551)+$AA551,$Z551*($AA551-$Q$90)/($P$90-$Z551)+$AA551&gt;=$Q$81,$O550&lt;=$Z551*($AA551-$Q$90)/($P$90-$Z551)+$AA551,$Z551*($AA551-$Q$90)/($P$90-$Z551)+$AA551&lt;=$O551)=TRUE,$Z551*($AA551-$Q$90)/($P$90-$Z551)+$AA551,"")</f>
        <v>#N/A</v>
      </c>
      <c r="AJ551" s="154" t="e">
        <f t="shared" ref="AJ551:AJ561" si="506">IF(AND($P$81&lt;=($AA551-$Q$91)/($P$91-$Z551),($AA551-$Q$91)/($P$91-$Z551)&lt;=$P$82,$C550&lt;=($AA551-$Q$91)/($P$91-$Z551),($AA551-$Q$91)/($P$91-$Z551)&lt;=$C551)=TRUE,($AA551-$Q$91)/($P$91-$Z551),"")</f>
        <v>#N/A</v>
      </c>
      <c r="AK551" s="154" t="e">
        <f t="shared" ref="AK551:AK561" si="507">IF(AND($Q$81&gt;=$Z551*($AA551-$Q$91)/($P$91-$Z551)+$AA551,$Z551*($AA551-$Q$91)/($P$91-$Z551)+$AA551&gt;=$Q$82,$O550&lt;=$Z551*($AA551-$Q$91)/($P$91-$Z551)+$AA551,$Z551*($AA551-$Q$91)/($P$91-$Z551)+$AA551&lt;=$O551)=TRUE,$Z551*($AA551-$Q$91)/($P$91-$Z551)+$AA551,"")</f>
        <v>#N/A</v>
      </c>
      <c r="AL551" s="164" t="e">
        <f t="shared" ref="AL551:AL561" si="508">IF(AND($P$82&lt;=($AA551-$Q$92)/($P$92-$Z551),($AA551-$Q$92)/($P$92-$Z551)&lt;=$P$83,$C550&lt;=($AA551-$Q$92)/($P$92-$Z551),($AA551-$Q$92)/($P$92-$Z551)&lt;=$C551)=TRUE,($AA551-$Q$92)/($P$92-$Z551),"")</f>
        <v>#N/A</v>
      </c>
      <c r="AM551" s="165" t="e">
        <f t="shared" ref="AM551:AM561" si="509">IF(AND($Q$82&gt;=$Z551*($AA551-$Q$92)/($P$92-$Z551)+$AA551,$Z551*($AA551-$Q$92)/($P$92-$Z551)+$AA551&gt;=$Q$83,$O550&lt;=$Z551*($AA551-$Q$92)/($P$92-$Z551)+$AA551,$Z551*($AA551-$Q$92)/($P$92-$Z551)+$AA551&lt;=$O551)=TRUE,$Z551*($AA551-$Q$92)/($P$92-$Z551)+$AA551,"")</f>
        <v>#N/A</v>
      </c>
      <c r="AN551" s="154" t="e">
        <f t="shared" ref="AN551:AN561" si="510">IF(AND($P$83&lt;=($AA551-$Q$93)/($P$93-$Z551),($AA551-$Q$93)/($P$93-$Z551)&lt;=$P$84,$C550&lt;=($AA551-$Q$93)/($P$93-$Z551),($AA551-$Q$93)/($P$93-$Z551)&lt;=$C551)=TRUE,($AA551-$Q$93)/($P$93-$Z551),"")</f>
        <v>#N/A</v>
      </c>
      <c r="AO551" s="155" t="e">
        <f t="shared" ref="AO551:AO561" si="511">IF(AND($Q$83&gt;=$Z551*($AA551-$Q$93)/($P$93-$Z551)+$AA551,$Z551*($AA551-$Q$93)/($P$93-$Z551)+$AA551&gt;=$Q$84,$O550&lt;=$Z551*($AA551-$Q$93)/($P$93-$Z551)+$AA551,$Z551*($AA551-$Q$93)/($P$93-$Z551)+$AA551&lt;=$O551)=TRUE,$Z551*($AA551-$Q$93)/($P$93-$Z551)+$AA551,"")</f>
        <v>#N/A</v>
      </c>
      <c r="AP551" s="153" t="e">
        <f t="shared" ref="AP551:AP561" si="512">IF(AND($S$77&lt;=($AA551-$T$87)/($S$87-$Z551),($AA551-$T$87)/($S$87-$Z551)&lt;=$S$78,$C550&lt;=($AA551-$T$87)/($S$87-$Z551),($AA551-$T$87)/($S$87-$Z551)&lt;=$C551)=TRUE,($AA551-$T$87)/($S$87-$Z551),"")</f>
        <v>#N/A</v>
      </c>
      <c r="AQ551" s="154" t="e">
        <f t="shared" ref="AQ551:AQ561" si="513">IF(AND($T$77&gt;=$Z551*($AA551-$T$87)/($S$87-$Z551)+$AA551,$Z551*($AA551-$T$87)/($S$87-$Z551)+$AA551&gt;=$T$78,$O550&lt;=$Z551*($AA551-$T$87)/($S$87-$Z551)+$AA551,$Z551*($AA551-$T$87)/($S$87-$Z551)+$AA551&lt;=$O551)=TRUE,$Z551*($AA551-$T$87)/($S$87-$Z551)+$AA551,"")</f>
        <v>#N/A</v>
      </c>
      <c r="AR551" s="164" t="e">
        <f t="shared" ref="AR551:AR561" si="514">IF(AND($S$78&lt;=($AA551-$T$88)/($S$88-$Z551),($AA551-$T$88)/($S$88-$Z551)&lt;=$S$79,$C550&lt;=($AA551-$T$88)/($S$88-$Z551),($AA551-$T$88)/($S$88-$Z551)&lt;=$C551)=TRUE,($AA551-$T$88)/($S$88-$Z551),"")</f>
        <v>#N/A</v>
      </c>
      <c r="AS551" s="165" t="e">
        <f t="shared" ref="AS551:AS561" si="515">IF(AND($T$78&gt;=$Z551*($AA551-$T$88)/($S$88-$Z551)+$AA551,$Z551*($AA551-$T$88)/($S$88-$Z551)+$AA551&gt;=$T$79,$O550&lt;=$Z551*($AA551-$T$88)/($S$88-$Z551)+$AA551,$Z551*($AA551-$T$88)/($S$88-$Z551)+$AA551&lt;=$O551)=TRUE,$Z551*($AA551-$T$88)/($S$88-$Z551)+$AA551,"")</f>
        <v>#N/A</v>
      </c>
      <c r="AT551" s="154" t="e">
        <f t="shared" ref="AT551:AT561" si="516">IF(AND($S$79&lt;=($AA551-$T$89)/($S$89-$Z551),($AA551-$T$89)/($S$89-$Z551)&lt;=$S$80,$C550&lt;=($AA551-$T$89)/($S$89-$Z551),($AA551-$T$89)/($S$89-$Z551)&lt;=$C551)=TRUE,($AA551-$T$89)/($S$89-$Z551),"")</f>
        <v>#N/A</v>
      </c>
      <c r="AU551" s="154" t="e">
        <f t="shared" ref="AU551:AU561" si="517">IF(AND($T$79&gt;=$Z551*($AA551-$T$89)/($S$89-$Z551)+$AA551,$Z551*($AA551-$T$89)/($S$89-$Z551)+$AA551&gt;=$T$80,$O550&lt;=$Z551*($AA551-$T$89)/($S$89-$Z551)+$AA551,$Z551*($AA551-$T$89)/($S$89-$Z551)+$AA551&lt;=$O551)=TRUE,$Z551*($AA551-$T$89)/($S$89-$Z551)+$AA551,"")</f>
        <v>#N/A</v>
      </c>
      <c r="AV551" s="164" t="e">
        <f t="shared" ref="AV551:AV561" si="518">IF(AND($S$80&lt;=($AA551-$T$90)/($S$90-$Z551),($AA551-$T$90)/($S$90-$Z551)&lt;=$S$81,$C550&lt;=($AA551-$T$90)/($S$90-$Z551),($AA551-$T$90)/($S$90-$Z551)&lt;=$C551)=TRUE,($AA551-$T$90)/($S$90-$Z551),"")</f>
        <v>#N/A</v>
      </c>
      <c r="AW551" s="165" t="e">
        <f t="shared" ref="AW551:AW561" si="519">IF(AND($T$80&gt;=$Z551*($AA551-$T$90)/($S$90-$Z551)+$AA551,$Z551*($AA551-$T$90)/($S$90-$Z551)+$AA551&gt;=$T$81,$O550&lt;=$Z551*($AA551-$T$90)/($S$90-$Z551)+$AA551,$Z551*($AA551-$T$90)/($S$90-$Z551)+$AA551&lt;=$O551)=TRUE,$Z551*($AA551-$T$90)/($S$90-$Z551)+$AA551,"")</f>
        <v>#N/A</v>
      </c>
      <c r="AX551" s="154" t="e">
        <f t="shared" ref="AX551:AX561" si="520">IF(AND($S$81&lt;=($AA551-$T$91)/($S$91-$Z551),($AA551-$T$91)/($S$91-$Z551)&lt;=$S$82,$C550&lt;=($AA551-$T$91)/($S$91-$Z551),($AA551-$T$91)/($S$91-$Z551)&lt;=$C551)=TRUE,($AA551-$T$91)/($S$91-$Z551),"")</f>
        <v>#N/A</v>
      </c>
      <c r="AY551" s="154" t="e">
        <f t="shared" ref="AY551:AY561" si="521">IF(AND($T$81&gt;=$Z551*($AA551-$T$91)/($S$91-$Z551)+$AA551,$Z551*($AA551-$T$91)/($S$91-$Z551)+$AA551&gt;=$T$82,$O550&lt;=$Z551*($AA551-$T$91)/($S$91-$Z551)+$AA551,$Z551*($AA551-$T$91)/($S$91-$Z551)+$AA551&lt;=$O551)=TRUE,$Z551*($AA551-$T$91)/($S$91-$Z551)+$AA551,"")</f>
        <v>#N/A</v>
      </c>
      <c r="AZ551" s="164" t="e">
        <f t="shared" ref="AZ551:AZ561" si="522">IF(AND($S$82&lt;=($AA551-$T$92)/($S$92-$Z551),($AA551-$T$92)/($S$92-$Z551)&lt;=$S$83,$C550&lt;=($AA551-$T$92)/($S$92-$Z551),($AA551-$T$92)/($S$92-$Z551)&lt;=$C551)=TRUE,($AA551-$T$92)/($S$92-$Z551),"")</f>
        <v>#N/A</v>
      </c>
      <c r="BA551" s="165" t="e">
        <f t="shared" ref="BA551:BA561" si="523">IF(AND($T$82&gt;=$Z551*($AA551-$T$92)/($S$92-$Z551)+$AA551,$Z551*($AA551-$T$92)/($S$92-$Z551)+$AA551&gt;=$T$83,$O550&lt;=$Z551*($AA551-$T$92)/($S$92-$Z551)+$AA551,$Z551*($AA551-$T$92)/($S$92-$Z551)+$AA551&lt;=$O551)=TRUE,$Z551*($AA551-$T$92)/($S$92-$Z551)+$AA551,"")</f>
        <v>#N/A</v>
      </c>
      <c r="BB551" s="154" t="e">
        <f t="shared" ref="BB551:BB561" si="524">IF(AND($S$83&lt;=($AA551-$T$93)/($S$93-$Z551),($AA551-$T$93)/($S$93-$Z551)&lt;=$S$84,$C550&lt;=($AA551-$T$93)/($S$93-$Z551),($AA551-$T$93)/($S$93-$Z551)&lt;=$C551)=TRUE,($AA551-$T$93)/($S$93-$Z551),"")</f>
        <v>#N/A</v>
      </c>
      <c r="BC551" s="155" t="e">
        <f t="shared" ref="BC551:BC561" si="525">IF(AND($T$83&gt;=$Z551*($AA551-$T$93)/($S$93-$Z551)+$AA551,$Z551*($AA551-$T$93)/($S$93-$Z551)+$AA551&gt;=$T$84,$O550&lt;=$Z551*($AA551-$T$93)/($S$93-$Z551)+$AA551,$Z551*($AA551-$T$93)/($S$93-$Z551)+$AA551&lt;=$O551)=TRUE,$Z551*($AA551-$T$93)/($S$93-$Z551)+$AA551,"")</f>
        <v>#N/A</v>
      </c>
      <c r="BD551" s="153" t="e">
        <f t="shared" ref="BD551:BD561" si="526">IF(AND($V$77&lt;=($AA551-$W$87)/($V$87-$Z551),($AA551-$W$87)/($V$87-$Z551)&lt;=$V$78,$C550&lt;=($AA551-$W$87)/($V$87-$Z551),($AA551-$W$87)/($V$87-$Z551)&lt;=$C551)=TRUE,($AA551-$W$87)/($V$87-$Z551),"")</f>
        <v>#N/A</v>
      </c>
      <c r="BE551" s="154" t="e">
        <f t="shared" ref="BE551:BE561" si="527">IF(AND($W$77&gt;=$Z551*($AA551-$W$87)/($V$87-$Z551)+$AA551,$Z551*($AA551-$W$87)/($V$87-$Z551)+$AA551&gt;=$W$78,$O550&lt;=$Z551*($AA551-$W$87)/($V$87-$Z551)+$AA551,$Z551*($AA551-$W$87)/($V$87-$Z551)+$AA551&lt;=$O551)=TRUE,$Z551*($AA551-$W$87)/($V$87-$Z551)+$AA551,"")</f>
        <v>#N/A</v>
      </c>
      <c r="BF551" s="164" t="e">
        <f t="shared" ref="BF551:BF561" si="528">IF(AND($V$78&lt;=($AA551-$W$88)/($V$88-$Z551),($AA551-$W$88)/($V$88-$Z551)&lt;=$V$79,$C550&lt;=($AA551-$W$88)/($V$88-$Z551),($AA551-$W$88)/($V$88-$Z551)&lt;=$C551)=TRUE,($AA551-$W$88)/($V$88-$Z551),"")</f>
        <v>#N/A</v>
      </c>
      <c r="BG551" s="165" t="e">
        <f t="shared" ref="BG551:BG561" si="529">IF(AND($W$78&gt;=$Z551*($AA551-$W$88)/($V$88-$Z551)+$AA551,$Z551*($AA551-$W$88)/($V$88-$Z551)+$AA551&gt;=$W$79,$O550&lt;=$Z551*($AA551-$W$88)/($V$88-$Z551)+$AA551,$Z551*($AA551-$W$88)/($V$88-$Z551)+$AA551&lt;=$O551)=TRUE,$Z551*($AA551-$W$88)/($V$88-$Z551)+$AA551,"")</f>
        <v>#N/A</v>
      </c>
      <c r="BH551" s="154" t="e">
        <f t="shared" ref="BH551:BH561" si="530">IF(AND($V$79&lt;=($AA551-$W$89)/($V$89-$Z551),($AA551-$W$89)/($V$89-$Z551)&lt;=$V$80,$C550&lt;=($AA551-$W$89)/($V$89-$Z551),($AA551-$W$89)/($V$89-$Z551)&lt;=$C551)=TRUE,($AA551-$W$89)/($V$89-$Z551),"")</f>
        <v>#N/A</v>
      </c>
      <c r="BI551" s="154" t="e">
        <f t="shared" ref="BI551:BI561" si="531">IF(AND($W$79&gt;=$Z551*($AA551-$W$89)/($V$89-$Z551)+$AA551,$Z551*($AA551-$W$89)/($V$89-$Z551)+$AA551&gt;=$W$80,$O550&lt;=$Z551*($AA551-$W$89)/($V$89-$Z551)+$AA551,$Z551*($AA551-$W$89)/($V$89-$Z551)+$AA551&lt;=$O551)=TRUE,$Z551*($AA551-$W$89)/($V$89-$Z551)+$AA551,"")</f>
        <v>#N/A</v>
      </c>
      <c r="BJ551" s="164" t="e">
        <f t="shared" ref="BJ551:BJ561" si="532">IF(AND($V$80&lt;=($AA551-$W$90)/($V$90-$Z551),($AA551-$W$90)/($V$90-$Z551)&lt;=$V$81,$C550&lt;=($AA551-$W$90)/($V$90-$Z551),($AA551-$W$90)/($V$90-$Z551)&lt;=$C551)=TRUE,($AA551-$W$90)/($V$90-$Z551),"")</f>
        <v>#N/A</v>
      </c>
      <c r="BK551" s="165" t="e">
        <f t="shared" ref="BK551:BK561" si="533">IF(AND($W$80&gt;=$Z551*($AA551-$W$90)/($V$90-$Z551)+$AA551,$Z551*($AA551-$W$90)/($V$90-$Z551)+$AA551&gt;=$W$81,$O550&lt;=$Z551*($AA551-$W$90)/($V$90-$Z551)+$AA551,$Z551*($AA551-$W$90)/($V$90-$Z551)+$AA551&lt;=$O551)=TRUE,$Z551*($AA551-$W$90)/($V$90-$Z551)+$AA551,"")</f>
        <v>#N/A</v>
      </c>
      <c r="BL551" s="154" t="e">
        <f t="shared" ref="BL551:BL561" si="534">IF(AND($V$81&lt;=($AA551-$W$91)/($V$91-$Z551),($AA551-$W$91)/($V$91-$Z551)&lt;=$V$82,$C550&lt;=($AA551-$W$91)/($V$91-$Z551),($AA551-$W$91)/($V$91-$Z551)&lt;=$C551)=TRUE,($AA551-$W$91)/($V$91-$Z551),"")</f>
        <v>#N/A</v>
      </c>
      <c r="BM551" s="154" t="e">
        <f t="shared" ref="BM551:BM561" si="535">IF(AND($W$81&gt;=$Z551*($AA551-$W$91)/($V$91-$Z551)+$AA551,$Z551*($AA551-$W$91)/($V$91-$Z551)+$AA551&gt;=$W$82,$O550&lt;=$Z551*($AA551-$W$91)/($V$91-$Z551)+$AA551,$Z551*($AA551-$W$91)/($V$91-$Z551)+$AA551&lt;=$O551)=TRUE,$Z551*($AA551-$W$91)/($V$91-$Z551)+$AA551,"")</f>
        <v>#N/A</v>
      </c>
      <c r="BN551" s="164" t="e">
        <f t="shared" ref="BN551:BN561" si="536">IF(AND($V$82&lt;=($AA551-$W$92)/($V$92-$Z551),($AA551-$W$92)/($V$92-$Z551)&lt;=$V$83,$C550&lt;=($AA551-$W$92)/($V$92-$Z551),($AA551-$W$92)/($V$92-$Z551)&lt;=$C551)=TRUE,($AA551-$W$92)/($V$92-$Z551),"")</f>
        <v>#N/A</v>
      </c>
      <c r="BO551" s="165" t="e">
        <f t="shared" ref="BO551:BO561" si="537">IF(AND($W$82&gt;=$Z551*($AA551-$W$92)/($V$92-$Z551)+$AA551,$Z551*($AA551-$W$92)/($V$92-$Z551)+$AA551&gt;=$W$83,$O550&lt;=$Z551*($AA551-$W$92)/($V$92-$Z551)+$AA551,$Z551*($AA551-$W$92)/($V$92-$Z551)+$AA551&lt;=$O551)=TRUE,$Z551*($AA551-$W$92)/($V$92-$Z551)+$AA551,"")</f>
        <v>#N/A</v>
      </c>
      <c r="BP551" s="154" t="e">
        <f t="shared" ref="BP551:BP561" si="538">IF(AND($V$83&lt;=($AA551-$W$93)/($V$93-$Z551),($AA551-$W$93)/($V$93-$Z551)&lt;=$V$84,$C550&lt;=($AA551-$W$93)/($V$93-$Z551),($AA551-$W$93)/($V$93-$Z551)&lt;=$C551)=TRUE,($AA551-$W$93)/($V$93-$Z551),"")</f>
        <v>#N/A</v>
      </c>
      <c r="BQ551" s="155" t="e">
        <f t="shared" ref="BQ551:BQ561" si="539">IF(AND($W$83&gt;=$Z551*($AA551-$W$93)/($V$93-$Z551)+$AA551,$Z551*($AA551-$W$93)/($V$93-$Z551)+$AA551&gt;=$W$84,$O550&lt;=$Z551*($AA551-$W$93)/($V$93-$Z551)+$AA551,$Z551*($AA551-$W$93)/($V$93-$Z551)+$AA551&lt;=$O551)=TRUE,$Z551*($AA551-$W$93)/($V$93-$Z551)+$AA551,"")</f>
        <v>#N/A</v>
      </c>
      <c r="BR551" s="153" t="e">
        <f t="shared" ref="BR551:BR561" si="540">IF(AND($X$77&lt;=($AA551-$Y$87)/($X$87-$Z551),($AA551-$Y$87)/($X$87-$Z551)&lt;=$X$78,$C550&lt;=($AA551-$Y$87)/($X$87-$Z551),($AA551-$Y$87)/($X$87-$Z551)&lt;=$C551)=TRUE,($AA551-$Y$87)/($X$87-$Z551),"")</f>
        <v>#N/A</v>
      </c>
      <c r="BS551" s="154" t="e">
        <f t="shared" ref="BS551:BS561" si="541">IF(AND($Y$77&gt;=$Z551*($AA551-$Y$87)/($X$87-$Z551)+$AA551,$Z551*($AA551-$Y$87)/($X$87-$Z551)+$AA551&gt;=$Y$78,$O550&lt;=$Z551*($AA551-$Y$87)/($X$87-$Z551)+$AA551,$Z551*($AA551-$Y$87)/($X$87-$Z551)+$AA551&lt;=$O551)=TRUE,$Z551*($AA551-$Y$87)/($X$87-$Z551)+$AA551,"")</f>
        <v>#N/A</v>
      </c>
      <c r="BT551" s="164" t="e">
        <f t="shared" ref="BT551:BT561" si="542">IF(AND($X$78&lt;=($AA551-$Y$88)/($X$88-$Z551),($AA551-$Y$88)/($X$88-$Z551)&lt;=$X$79,$C550&lt;=($AA551-$Y$88)/($X$88-$Z551),($AA551-$Y$88)/($X$88-$Z551)&lt;=$C551)=TRUE,($AA551-$Y$88)/($X$88-$Z551),"")</f>
        <v>#N/A</v>
      </c>
      <c r="BU551" s="165" t="e">
        <f t="shared" ref="BU551:BU561" si="543">IF(AND($Y$78&gt;=$Z551*($AA551-$Y$88)/($X$88-$Z551)+$AA551,$Z551*($AA551-$Y$88)/($X$88-$Z551)+$AA551&gt;=$Y$79,$O550&lt;=$Z551*($AA551-$Y$88)/($X$88-$Z551)+$AA551,$Z551*($AA551-$Y$88)/($X$88-$Z551)+$AA551&lt;=$O551)=TRUE,$Z551*($AA551-$Y$88)/($X$88-$Z551)+$AA551,"")</f>
        <v>#N/A</v>
      </c>
      <c r="BV551" s="154" t="e">
        <f t="shared" ref="BV551:BV561" si="544">IF(AND($X$79&lt;=($AA551-$Y$89)/($X$89-$Z551),($AA551-$Y$89)/($X$89-$Z551)&lt;=$X$80,$C550&lt;=($AA551-$Y$89)/($X$89-$Z551),($AA551-$Y$89)/($X$89-$Z551)&lt;=$C551)=TRUE,($AA551-$Y$89)/($X$89-$Z551),"")</f>
        <v>#N/A</v>
      </c>
      <c r="BW551" s="154" t="e">
        <f t="shared" ref="BW551:BW561" si="545">IF(AND($Y$79&gt;=$Z551*($AA551-$Y$89)/($X$89-$Z551)+$AA551,$Z551*($AA551-$Y$89)/($X$89-$Z551)+$AA551&gt;=$Y$80,$O550&lt;=$Z551*($AA551-$Y$89)/($X$89-$Z551)+$AA551,$Z551*($AA551-$Y$89)/($X$89-$Z551)+$AA551&lt;=$O551)=TRUE,$Z551*($AA551-$Y$89)/($X$89-$Z551)+$AA551,"")</f>
        <v>#N/A</v>
      </c>
      <c r="BX551" s="164" t="e">
        <f t="shared" ref="BX551:BX561" si="546">IF(AND($X$80&lt;=($AA551-$Y$90)/($X$90-$Z551),($AA551-$Y$90)/($X$90-$Z551)&lt;=$X$81,$C550&lt;=($AA551-$Y$90)/($X$90-$Z551),($AA551-$Y$90)/($X$90-$Z551)&lt;=$C551)=TRUE,($AA551-$Y$90)/($X$90-$Z551),"")</f>
        <v>#N/A</v>
      </c>
      <c r="BY551" s="165" t="e">
        <f t="shared" ref="BY551:BY561" si="547">IF(AND($Y$80&gt;=$Z551*($AA551-$Y$90)/($X$90-$Z551)+$AA551,$Z551*($AA551-$Y$90)/($X$90-$Z551)+$AA551&gt;=$Y$81,$O550&lt;=$Z551*($AA551-$Y$90)/($X$90-$Z551)+$AA551,$Z551*($AA551-$Y$90)/($X$90-$Z551)+$AA551&lt;=$O551)=TRUE,$Z551*($AA551-$Y$90)/($X$90-$Z551)+$AA551,"")</f>
        <v>#N/A</v>
      </c>
      <c r="BZ551" s="154" t="e">
        <f t="shared" ref="BZ551:BZ561" si="548">IF(AND($X$81&lt;=($AA551-$Y$91)/($X$91-$Z551),($AA551-$Y$91)/($X$91-$Z551)&lt;=$X$82,$C550&lt;=($AA551-$Y$91)/($X$91-$Z551),($AA551-$Y$91)/($X$91-$Z551)&lt;=$C551)=TRUE,($AA551-$Y$91)/($X$91-$Z551),"")</f>
        <v>#N/A</v>
      </c>
      <c r="CA551" s="154" t="e">
        <f t="shared" ref="CA551:CA561" si="549">IF(AND($Y$81&gt;=$Z551*($AA551-$Y$91)/($X$91-$Z551)+$AA551,$Z551*($AA551-$Y$91)/($X$91-$Z551)+$AA551&gt;=$Y$82,$O550&lt;=$Z551*($AA551-$Y$91)/($X$91-$Z551)+$AA551,$Z551*($AA551-$Y$91)/($X$91-$Z551)+$AA551&lt;=$O551)=TRUE,$Z551*($AA551-$Y$91)/($X$91-$Z551)+$AA551,"")</f>
        <v>#N/A</v>
      </c>
      <c r="CB551" s="164" t="e">
        <f t="shared" ref="CB551:CB561" si="550">IF(AND($X$82&lt;=($AA551-$Y$92)/($X$92-$Z551),($AA551-$Y$92)/($X$92-$Z551)&lt;=$X$83,$C550&lt;=($AA551-$Y$92)/($X$92-$Z551),($AA551-$Y$92)/($X$92-$Z551)&lt;=$C551)=TRUE,($AA551-$Y$92)/($X$92-$Z551),"")</f>
        <v>#N/A</v>
      </c>
      <c r="CC551" s="165" t="e">
        <f t="shared" ref="CC551:CC561" si="551">IF(AND($Y$82&gt;=$Z551*($AA551-$Y$92)/($X$92-$Z551)+$AA551,$Z551*($AA551-$Y$92)/($X$92-$Z551)+$AA551&gt;=$Y$83,$O550&lt;=$Z551*($AA551-$Y$92)/($X$92-$Z551)+$AA551,$Z551*($AA551-$Y$92)/($X$92-$Z551)+$AA551&lt;=$O551)=TRUE,$Z551*($AA551-$Y$92)/($X$92-$Z551)+$AA551,"")</f>
        <v>#N/A</v>
      </c>
      <c r="CD551" s="154" t="e">
        <f t="shared" ref="CD551:CD561" si="552">IF(AND($X$83&lt;=($AA551-$Y$93)/($X$93-$Z551),($AA551-$Y$93)/($X$93-$Z551)&lt;=$X$84,$C550&lt;=($AA551-$Y$93)/($X$93-$Z551),($AA551-$Y$93)/($X$93-$Z551)&lt;=$C551)=TRUE,($AA551-$Y$93)/($X$93-$Z551),"")</f>
        <v>#N/A</v>
      </c>
      <c r="CE551" s="155" t="e">
        <f t="shared" ref="CE551:CE561" si="553">IF(AND($Y$83&gt;=$Z551*($AA551-$Y$93)/($X$93-$Z551)+$AA551,$Z551*($AA551-$Y$93)/($X$93-$Z551)+$AA551&gt;=$Y$84,$O550&lt;=$Z551*($AA551-$Y$93)/($X$93-$Z551)+$AA551,$Z551*($AA551-$Y$93)/($X$93-$Z551)+$AA551&lt;=$O551)=TRUE,$Z551*($AA551-$Y$93)/($X$93-$Z551)+$AA551,"")</f>
        <v>#N/A</v>
      </c>
    </row>
    <row r="552" spans="2:83" s="59" customFormat="1" hidden="1" x14ac:dyDescent="0.2">
      <c r="B552" s="59" t="e">
        <f t="shared" si="488"/>
        <v>#N/A</v>
      </c>
      <c r="C552" s="67" t="e">
        <f t="shared" si="487"/>
        <v>#N/A</v>
      </c>
      <c r="D552" s="67"/>
      <c r="E552" s="67" t="e">
        <f>IF(C552&lt;&gt;" ",$B$9, " ")</f>
        <v>#N/A</v>
      </c>
      <c r="F552" s="68" t="e">
        <f>IF(C552&lt;&gt;" ",((10.4394*(($C552^1.852)/(($B$59^1.852)*(VLOOKUP($B$17,'Hidden Data'!$A$4:$E$17,(IF($B$18="SCH 40",3,IF($B$18="SCH 80",4,5))))^4.8655))*$B$16))+IF($B$15&lt;2,0,(10.4394*((($C$19/100*$C552)^1.852)/(($B$59^1.852)*(VLOOKUP($B$20,'Hidden Data'!$A$4:$E$17,(IF($B$21="SCH 40",3,IF($B$21="SCH 80",4,5))))^4.8655))*$B$19)))+IF($B$15&lt;3,0,(10.4394*((($C$22/100*$C552)^1.852)/(($B$59^1.852)*(VLOOKUP($B$23,'Hidden Data'!$A$4:$E$17,(IF($B$24="SCH 40",3,IF($B$24="SCH 80",4,5))))^4.8655))*$B$22)))+K552+L552+M552+P552+Q552+R552+S552+T552)*(1+$B$42/100), " ")</f>
        <v>#N/A</v>
      </c>
      <c r="G552" s="68" t="e">
        <f t="shared" si="486"/>
        <v>#N/A</v>
      </c>
      <c r="H552" s="68"/>
      <c r="I552" s="68" t="e">
        <f t="shared" si="489"/>
        <v>#N/A</v>
      </c>
      <c r="J552" s="68" t="e">
        <f>IF(C552&lt;&gt;" ",IF($B$48="Spider Valve",($C552/448.83*(('Spider Valve Sizing'!$B$10^2*19.64*$B$60*SQRT($B$49))/'Spider Valve Sizing'!$B$25))^2/(2*$B$60^2*(PI()/4*('Spider Valve Sizing'!$B$10/12)^2)^2*32.2),0)," ")</f>
        <v>#N/A</v>
      </c>
      <c r="K552" s="68" t="e">
        <f>IF(C552&lt;&gt;" ",(IF($B$26="No",0,(10.4394*(((1/$B$27*$C552)^1.852)/(($B$59^1.852)*(VLOOKUP($B$29,'Hidden Data'!$A$4:$E$17,(IF($B$30="SCH 40",3,IF($B$30="SCH 80",4,5))))^4.8655))*($B$28/3)))))," ")</f>
        <v>#N/A</v>
      </c>
      <c r="L552" s="67" t="e">
        <f t="shared" si="490"/>
        <v>#N/A</v>
      </c>
      <c r="M552" s="67" t="e">
        <f t="shared" si="491"/>
        <v>#N/A</v>
      </c>
      <c r="N552" s="69">
        <f>IF($B$48="Low Pressure Pipe",(IF($C552&lt;&gt;" ",($B$50*$AC$564)," ")),IF($B$48="Spider Valve",(IF($C552&lt;&gt;" ",(($B$60*(PI()/4*'Spider Valve Sizing'!$B$10^2)/144*SQRT(2*32.2*$B$49))*448.83)/(('Spider Valve Sizing'!$B$10^2*19.64*$B$60*SQRT($B$49))/'Spider Valve Sizing'!$B$25)," ")),IF(AND(OR($B$48="Non-Pressurized",$B$48="force main")=TRUE,$C$49="yes"),$F$49,NA())))</f>
        <v>30</v>
      </c>
      <c r="O552" s="68" t="e">
        <f t="shared" si="492"/>
        <v>#N/A</v>
      </c>
      <c r="P552" s="68" t="e">
        <f>IF($C552&lt;&gt;" ",IF($A$34="",0,(10.4394*((($C552*$D$34/100)^1.852)/(($B$59^1.852)*(VLOOKUP($B$34,'Hidden Data'!$A$4:$E$17,(IF($B$18="SCH 40",3,IF($B$18="SCH 80",4,5))))^4.8655))*'Hidden Data'!$E$118)))," ")</f>
        <v>#N/A</v>
      </c>
      <c r="Q552" s="68" t="e">
        <f>IF($C552&lt;&gt;" ",IF($A$35="",0,(10.4394*((($C552*$D$35/100)^1.852)/(($B$59^1.852)*(VLOOKUP($B$35,'Hidden Data'!$A$4:$E$17,(IF($B$18="SCH 40",3,IF($B$18="SCH 80",4,5))))^4.8655))*'Hidden Data'!$E$119)))," ")</f>
        <v>#N/A</v>
      </c>
      <c r="R552" s="68" t="e">
        <f>IF($C552&lt;&gt;" ",IF($A$36="",0,(10.4394*((($C552*$D$36/100)^1.852)/(($B$59^1.852)*(VLOOKUP($B$36,'Hidden Data'!$A$4:$E$17,(IF($B$18="SCH 40",3,IF($B$18="SCH 80",4,5))))^4.8655))*'Hidden Data'!$E$120)))," ")</f>
        <v>#N/A</v>
      </c>
      <c r="S552" s="68" t="e">
        <f>IF($C552&lt;&gt;" ",IF($A$37="",0,(10.4394*((($C552*$D$37/100)^1.852)/(($B$59^1.852)*(VLOOKUP($B$37,'Hidden Data'!$A$4:$E$17,(IF($B$18="SCH 40",3,IF($B$18="SCH 80",4,5))))^4.8655))*'Hidden Data'!$E$121)))," ")</f>
        <v>#N/A</v>
      </c>
      <c r="T552" s="68" t="e">
        <f>IF($C552&lt;&gt;" ",IF($A$38="",0,(10.4394*((($C552*$D$38/100)^1.852)/(($B$59^1.852)*(VLOOKUP($B$38,'Hidden Data'!$A$4:$E$17,(IF($B$18="SCH 40",3,IF($B$18="SCH 80",4,5))))^4.8655))*'Hidden Data'!$E$122)))," ")</f>
        <v>#N/A</v>
      </c>
      <c r="U552" s="67" t="e">
        <f t="shared" si="493"/>
        <v>#N/A</v>
      </c>
      <c r="V552" s="175" t="e">
        <f t="shared" si="494"/>
        <v>#N/A</v>
      </c>
      <c r="W552" s="175" t="e">
        <f t="shared" si="495"/>
        <v>#N/A</v>
      </c>
      <c r="Z552" s="141" t="e">
        <f t="shared" si="496"/>
        <v>#N/A</v>
      </c>
      <c r="AA552" s="141" t="e">
        <f t="shared" si="497"/>
        <v>#N/A</v>
      </c>
      <c r="AB552" s="153" t="e">
        <f t="shared" si="498"/>
        <v>#N/A</v>
      </c>
      <c r="AC552" s="154" t="e">
        <f t="shared" si="499"/>
        <v>#N/A</v>
      </c>
      <c r="AD552" s="164" t="e">
        <f t="shared" si="500"/>
        <v>#N/A</v>
      </c>
      <c r="AE552" s="165" t="e">
        <f t="shared" si="501"/>
        <v>#N/A</v>
      </c>
      <c r="AF552" s="154" t="e">
        <f t="shared" si="502"/>
        <v>#N/A</v>
      </c>
      <c r="AG552" s="154" t="e">
        <f t="shared" si="503"/>
        <v>#N/A</v>
      </c>
      <c r="AH552" s="164" t="e">
        <f t="shared" si="504"/>
        <v>#N/A</v>
      </c>
      <c r="AI552" s="165" t="e">
        <f t="shared" si="505"/>
        <v>#N/A</v>
      </c>
      <c r="AJ552" s="154" t="e">
        <f t="shared" si="506"/>
        <v>#N/A</v>
      </c>
      <c r="AK552" s="154" t="e">
        <f t="shared" si="507"/>
        <v>#N/A</v>
      </c>
      <c r="AL552" s="164" t="e">
        <f t="shared" si="508"/>
        <v>#N/A</v>
      </c>
      <c r="AM552" s="165" t="e">
        <f t="shared" si="509"/>
        <v>#N/A</v>
      </c>
      <c r="AN552" s="154" t="e">
        <f t="shared" si="510"/>
        <v>#N/A</v>
      </c>
      <c r="AO552" s="155" t="e">
        <f t="shared" si="511"/>
        <v>#N/A</v>
      </c>
      <c r="AP552" s="153" t="e">
        <f t="shared" si="512"/>
        <v>#N/A</v>
      </c>
      <c r="AQ552" s="154" t="e">
        <f t="shared" si="513"/>
        <v>#N/A</v>
      </c>
      <c r="AR552" s="164" t="e">
        <f t="shared" si="514"/>
        <v>#N/A</v>
      </c>
      <c r="AS552" s="165" t="e">
        <f t="shared" si="515"/>
        <v>#N/A</v>
      </c>
      <c r="AT552" s="154" t="e">
        <f t="shared" si="516"/>
        <v>#N/A</v>
      </c>
      <c r="AU552" s="154" t="e">
        <f t="shared" si="517"/>
        <v>#N/A</v>
      </c>
      <c r="AV552" s="164" t="e">
        <f t="shared" si="518"/>
        <v>#N/A</v>
      </c>
      <c r="AW552" s="165" t="e">
        <f t="shared" si="519"/>
        <v>#N/A</v>
      </c>
      <c r="AX552" s="154" t="e">
        <f t="shared" si="520"/>
        <v>#N/A</v>
      </c>
      <c r="AY552" s="154" t="e">
        <f t="shared" si="521"/>
        <v>#N/A</v>
      </c>
      <c r="AZ552" s="164" t="e">
        <f t="shared" si="522"/>
        <v>#N/A</v>
      </c>
      <c r="BA552" s="165" t="e">
        <f t="shared" si="523"/>
        <v>#N/A</v>
      </c>
      <c r="BB552" s="154" t="e">
        <f t="shared" si="524"/>
        <v>#N/A</v>
      </c>
      <c r="BC552" s="155" t="e">
        <f t="shared" si="525"/>
        <v>#N/A</v>
      </c>
      <c r="BD552" s="153" t="e">
        <f t="shared" si="526"/>
        <v>#N/A</v>
      </c>
      <c r="BE552" s="154" t="e">
        <f t="shared" si="527"/>
        <v>#N/A</v>
      </c>
      <c r="BF552" s="164" t="e">
        <f t="shared" si="528"/>
        <v>#N/A</v>
      </c>
      <c r="BG552" s="165" t="e">
        <f t="shared" si="529"/>
        <v>#N/A</v>
      </c>
      <c r="BH552" s="154" t="e">
        <f t="shared" si="530"/>
        <v>#N/A</v>
      </c>
      <c r="BI552" s="154" t="e">
        <f t="shared" si="531"/>
        <v>#N/A</v>
      </c>
      <c r="BJ552" s="164" t="e">
        <f t="shared" si="532"/>
        <v>#N/A</v>
      </c>
      <c r="BK552" s="165" t="e">
        <f t="shared" si="533"/>
        <v>#N/A</v>
      </c>
      <c r="BL552" s="154" t="e">
        <f t="shared" si="534"/>
        <v>#N/A</v>
      </c>
      <c r="BM552" s="154" t="e">
        <f t="shared" si="535"/>
        <v>#N/A</v>
      </c>
      <c r="BN552" s="164" t="e">
        <f t="shared" si="536"/>
        <v>#N/A</v>
      </c>
      <c r="BO552" s="165" t="e">
        <f t="shared" si="537"/>
        <v>#N/A</v>
      </c>
      <c r="BP552" s="154" t="e">
        <f t="shared" si="538"/>
        <v>#N/A</v>
      </c>
      <c r="BQ552" s="155" t="e">
        <f t="shared" si="539"/>
        <v>#N/A</v>
      </c>
      <c r="BR552" s="153" t="e">
        <f t="shared" si="540"/>
        <v>#N/A</v>
      </c>
      <c r="BS552" s="154" t="e">
        <f t="shared" si="541"/>
        <v>#N/A</v>
      </c>
      <c r="BT552" s="164" t="e">
        <f t="shared" si="542"/>
        <v>#N/A</v>
      </c>
      <c r="BU552" s="165" t="e">
        <f t="shared" si="543"/>
        <v>#N/A</v>
      </c>
      <c r="BV552" s="154" t="e">
        <f t="shared" si="544"/>
        <v>#N/A</v>
      </c>
      <c r="BW552" s="154" t="e">
        <f t="shared" si="545"/>
        <v>#N/A</v>
      </c>
      <c r="BX552" s="164" t="e">
        <f t="shared" si="546"/>
        <v>#N/A</v>
      </c>
      <c r="BY552" s="165" t="e">
        <f t="shared" si="547"/>
        <v>#N/A</v>
      </c>
      <c r="BZ552" s="154" t="e">
        <f t="shared" si="548"/>
        <v>#N/A</v>
      </c>
      <c r="CA552" s="154" t="e">
        <f t="shared" si="549"/>
        <v>#N/A</v>
      </c>
      <c r="CB552" s="164" t="e">
        <f t="shared" si="550"/>
        <v>#N/A</v>
      </c>
      <c r="CC552" s="165" t="e">
        <f t="shared" si="551"/>
        <v>#N/A</v>
      </c>
      <c r="CD552" s="154" t="e">
        <f t="shared" si="552"/>
        <v>#N/A</v>
      </c>
      <c r="CE552" s="155" t="e">
        <f t="shared" si="553"/>
        <v>#N/A</v>
      </c>
    </row>
    <row r="553" spans="2:83" s="59" customFormat="1" hidden="1" x14ac:dyDescent="0.2">
      <c r="B553" s="59" t="e">
        <f t="shared" si="488"/>
        <v>#N/A</v>
      </c>
      <c r="C553" s="67" t="e">
        <f t="shared" si="487"/>
        <v>#N/A</v>
      </c>
      <c r="D553" s="67"/>
      <c r="E553" s="67" t="e">
        <f>IF(C553&lt;&gt;" ",$B$9, " ")</f>
        <v>#N/A</v>
      </c>
      <c r="F553" s="68" t="e">
        <f>IF(C553&lt;&gt;" ",((10.4394*(($C553^1.852)/(($B$59^1.852)*(VLOOKUP($B$17,'Hidden Data'!$A$4:$E$17,(IF($B$18="SCH 40",3,IF($B$18="SCH 80",4,5))))^4.8655))*$B$16))+IF($B$15&lt;2,0,(10.4394*((($C$19/100*$C553)^1.852)/(($B$59^1.852)*(VLOOKUP($B$20,'Hidden Data'!$A$4:$E$17,(IF($B$21="SCH 40",3,IF($B$21="SCH 80",4,5))))^4.8655))*$B$19)))+IF($B$15&lt;3,0,(10.4394*((($C$22/100*$C553)^1.852)/(($B$59^1.852)*(VLOOKUP($B$23,'Hidden Data'!$A$4:$E$17,(IF($B$24="SCH 40",3,IF($B$24="SCH 80",4,5))))^4.8655))*$B$22)))+K553+L553+M553+P553+Q553+R553+S553+T553)*(1+$B$42/100), " ")</f>
        <v>#N/A</v>
      </c>
      <c r="G553" s="68" t="e">
        <f t="shared" si="486"/>
        <v>#N/A</v>
      </c>
      <c r="H553" s="68"/>
      <c r="I553" s="68" t="e">
        <f t="shared" si="489"/>
        <v>#N/A</v>
      </c>
      <c r="J553" s="68" t="e">
        <f>IF(C553&lt;&gt;" ",IF($B$48="Spider Valve",($C553/448.83*(('Spider Valve Sizing'!$B$10^2*19.64*$B$60*SQRT($B$49))/'Spider Valve Sizing'!$B$25))^2/(2*$B$60^2*(PI()/4*('Spider Valve Sizing'!$B$10/12)^2)^2*32.2),0)," ")</f>
        <v>#N/A</v>
      </c>
      <c r="K553" s="68" t="e">
        <f>IF(C553&lt;&gt;" ",(IF($B$26="No",0,(10.4394*(((1/$B$27*$C553)^1.852)/(($B$59^1.852)*(VLOOKUP($B$29,'Hidden Data'!$A$4:$E$17,(IF($B$30="SCH 40",3,IF($B$30="SCH 80",4,5))))^4.8655))*($B$28/3)))))," ")</f>
        <v>#N/A</v>
      </c>
      <c r="L553" s="67" t="e">
        <f t="shared" si="490"/>
        <v>#N/A</v>
      </c>
      <c r="M553" s="67" t="e">
        <f t="shared" si="491"/>
        <v>#N/A</v>
      </c>
      <c r="N553" s="69">
        <f>IF($B$48="Low Pressure Pipe",(IF($C553&lt;&gt;" ",($B$50*$AC$564)," ")),IF($B$48="Spider Valve",(IF($C553&lt;&gt;" ",(($B$60*(PI()/4*'Spider Valve Sizing'!$B$10^2)/144*SQRT(2*32.2*$B$49))*448.83)/(('Spider Valve Sizing'!$B$10^2*19.64*$B$60*SQRT($B$49))/'Spider Valve Sizing'!$B$25)," ")),IF(AND(OR($B$48="Non-Pressurized",$B$48="force main")=TRUE,$C$49="yes"),$F$49,NA())))</f>
        <v>30</v>
      </c>
      <c r="O553" s="68" t="e">
        <f t="shared" si="492"/>
        <v>#N/A</v>
      </c>
      <c r="P553" s="68" t="e">
        <f>IF($C553&lt;&gt;" ",IF($A$34="",0,(10.4394*((($C553*$D$34/100)^1.852)/(($B$59^1.852)*(VLOOKUP($B$34,'Hidden Data'!$A$4:$E$17,(IF($B$18="SCH 40",3,IF($B$18="SCH 80",4,5))))^4.8655))*'Hidden Data'!$E$118)))," ")</f>
        <v>#N/A</v>
      </c>
      <c r="Q553" s="68" t="e">
        <f>IF($C553&lt;&gt;" ",IF($A$35="",0,(10.4394*((($C553*$D$35/100)^1.852)/(($B$59^1.852)*(VLOOKUP($B$35,'Hidden Data'!$A$4:$E$17,(IF($B$18="SCH 40",3,IF($B$18="SCH 80",4,5))))^4.8655))*'Hidden Data'!$E$119)))," ")</f>
        <v>#N/A</v>
      </c>
      <c r="R553" s="68" t="e">
        <f>IF($C553&lt;&gt;" ",IF($A$36="",0,(10.4394*((($C553*$D$36/100)^1.852)/(($B$59^1.852)*(VLOOKUP($B$36,'Hidden Data'!$A$4:$E$17,(IF($B$18="SCH 40",3,IF($B$18="SCH 80",4,5))))^4.8655))*'Hidden Data'!$E$120)))," ")</f>
        <v>#N/A</v>
      </c>
      <c r="S553" s="68" t="e">
        <f>IF($C553&lt;&gt;" ",IF($A$37="",0,(10.4394*((($C553*$D$37/100)^1.852)/(($B$59^1.852)*(VLOOKUP($B$37,'Hidden Data'!$A$4:$E$17,(IF($B$18="SCH 40",3,IF($B$18="SCH 80",4,5))))^4.8655))*'Hidden Data'!$E$121)))," ")</f>
        <v>#N/A</v>
      </c>
      <c r="T553" s="68" t="e">
        <f>IF($C553&lt;&gt;" ",IF($A$38="",0,(10.4394*((($C553*$D$38/100)^1.852)/(($B$59^1.852)*(VLOOKUP($B$38,'Hidden Data'!$A$4:$E$17,(IF($B$18="SCH 40",3,IF($B$18="SCH 80",4,5))))^4.8655))*'Hidden Data'!$E$122)))," ")</f>
        <v>#N/A</v>
      </c>
      <c r="U553" s="67" t="e">
        <f t="shared" si="493"/>
        <v>#N/A</v>
      </c>
      <c r="V553" s="175" t="e">
        <f t="shared" si="494"/>
        <v>#N/A</v>
      </c>
      <c r="W553" s="175" t="e">
        <f t="shared" si="495"/>
        <v>#N/A</v>
      </c>
      <c r="Z553" s="141" t="e">
        <f t="shared" si="496"/>
        <v>#N/A</v>
      </c>
      <c r="AA553" s="141" t="e">
        <f t="shared" si="497"/>
        <v>#N/A</v>
      </c>
      <c r="AB553" s="153" t="e">
        <f t="shared" si="498"/>
        <v>#N/A</v>
      </c>
      <c r="AC553" s="154" t="e">
        <f t="shared" si="499"/>
        <v>#N/A</v>
      </c>
      <c r="AD553" s="164" t="e">
        <f t="shared" si="500"/>
        <v>#N/A</v>
      </c>
      <c r="AE553" s="165" t="e">
        <f t="shared" si="501"/>
        <v>#N/A</v>
      </c>
      <c r="AF553" s="154" t="e">
        <f t="shared" si="502"/>
        <v>#N/A</v>
      </c>
      <c r="AG553" s="154" t="e">
        <f t="shared" si="503"/>
        <v>#N/A</v>
      </c>
      <c r="AH553" s="164" t="e">
        <f t="shared" si="504"/>
        <v>#N/A</v>
      </c>
      <c r="AI553" s="165" t="e">
        <f t="shared" si="505"/>
        <v>#N/A</v>
      </c>
      <c r="AJ553" s="154" t="e">
        <f t="shared" si="506"/>
        <v>#N/A</v>
      </c>
      <c r="AK553" s="154" t="e">
        <f t="shared" si="507"/>
        <v>#N/A</v>
      </c>
      <c r="AL553" s="164" t="e">
        <f t="shared" si="508"/>
        <v>#N/A</v>
      </c>
      <c r="AM553" s="165" t="e">
        <f t="shared" si="509"/>
        <v>#N/A</v>
      </c>
      <c r="AN553" s="154" t="e">
        <f t="shared" si="510"/>
        <v>#N/A</v>
      </c>
      <c r="AO553" s="155" t="e">
        <f t="shared" si="511"/>
        <v>#N/A</v>
      </c>
      <c r="AP553" s="153" t="e">
        <f t="shared" si="512"/>
        <v>#N/A</v>
      </c>
      <c r="AQ553" s="154" t="e">
        <f t="shared" si="513"/>
        <v>#N/A</v>
      </c>
      <c r="AR553" s="164" t="e">
        <f t="shared" si="514"/>
        <v>#N/A</v>
      </c>
      <c r="AS553" s="165" t="e">
        <f t="shared" si="515"/>
        <v>#N/A</v>
      </c>
      <c r="AT553" s="154" t="e">
        <f t="shared" si="516"/>
        <v>#N/A</v>
      </c>
      <c r="AU553" s="154" t="e">
        <f t="shared" si="517"/>
        <v>#N/A</v>
      </c>
      <c r="AV553" s="164" t="e">
        <f t="shared" si="518"/>
        <v>#N/A</v>
      </c>
      <c r="AW553" s="165" t="e">
        <f t="shared" si="519"/>
        <v>#N/A</v>
      </c>
      <c r="AX553" s="154" t="e">
        <f t="shared" si="520"/>
        <v>#N/A</v>
      </c>
      <c r="AY553" s="154" t="e">
        <f t="shared" si="521"/>
        <v>#N/A</v>
      </c>
      <c r="AZ553" s="164" t="e">
        <f t="shared" si="522"/>
        <v>#N/A</v>
      </c>
      <c r="BA553" s="165" t="e">
        <f t="shared" si="523"/>
        <v>#N/A</v>
      </c>
      <c r="BB553" s="154" t="e">
        <f t="shared" si="524"/>
        <v>#N/A</v>
      </c>
      <c r="BC553" s="155" t="e">
        <f t="shared" si="525"/>
        <v>#N/A</v>
      </c>
      <c r="BD553" s="153" t="e">
        <f t="shared" si="526"/>
        <v>#N/A</v>
      </c>
      <c r="BE553" s="154" t="e">
        <f t="shared" si="527"/>
        <v>#N/A</v>
      </c>
      <c r="BF553" s="164" t="e">
        <f t="shared" si="528"/>
        <v>#N/A</v>
      </c>
      <c r="BG553" s="165" t="e">
        <f t="shared" si="529"/>
        <v>#N/A</v>
      </c>
      <c r="BH553" s="154" t="e">
        <f t="shared" si="530"/>
        <v>#N/A</v>
      </c>
      <c r="BI553" s="154" t="e">
        <f t="shared" si="531"/>
        <v>#N/A</v>
      </c>
      <c r="BJ553" s="164" t="e">
        <f t="shared" si="532"/>
        <v>#N/A</v>
      </c>
      <c r="BK553" s="165" t="e">
        <f t="shared" si="533"/>
        <v>#N/A</v>
      </c>
      <c r="BL553" s="154" t="e">
        <f t="shared" si="534"/>
        <v>#N/A</v>
      </c>
      <c r="BM553" s="154" t="e">
        <f t="shared" si="535"/>
        <v>#N/A</v>
      </c>
      <c r="BN553" s="164" t="e">
        <f t="shared" si="536"/>
        <v>#N/A</v>
      </c>
      <c r="BO553" s="165" t="e">
        <f t="shared" si="537"/>
        <v>#N/A</v>
      </c>
      <c r="BP553" s="154" t="e">
        <f t="shared" si="538"/>
        <v>#N/A</v>
      </c>
      <c r="BQ553" s="155" t="e">
        <f t="shared" si="539"/>
        <v>#N/A</v>
      </c>
      <c r="BR553" s="153" t="e">
        <f t="shared" si="540"/>
        <v>#N/A</v>
      </c>
      <c r="BS553" s="154" t="e">
        <f t="shared" si="541"/>
        <v>#N/A</v>
      </c>
      <c r="BT553" s="164" t="e">
        <f t="shared" si="542"/>
        <v>#N/A</v>
      </c>
      <c r="BU553" s="165" t="e">
        <f t="shared" si="543"/>
        <v>#N/A</v>
      </c>
      <c r="BV553" s="154" t="e">
        <f t="shared" si="544"/>
        <v>#N/A</v>
      </c>
      <c r="BW553" s="154" t="e">
        <f t="shared" si="545"/>
        <v>#N/A</v>
      </c>
      <c r="BX553" s="164" t="e">
        <f t="shared" si="546"/>
        <v>#N/A</v>
      </c>
      <c r="BY553" s="165" t="e">
        <f t="shared" si="547"/>
        <v>#N/A</v>
      </c>
      <c r="BZ553" s="154" t="e">
        <f t="shared" si="548"/>
        <v>#N/A</v>
      </c>
      <c r="CA553" s="154" t="e">
        <f t="shared" si="549"/>
        <v>#N/A</v>
      </c>
      <c r="CB553" s="164" t="e">
        <f t="shared" si="550"/>
        <v>#N/A</v>
      </c>
      <c r="CC553" s="165" t="e">
        <f t="shared" si="551"/>
        <v>#N/A</v>
      </c>
      <c r="CD553" s="154" t="e">
        <f t="shared" si="552"/>
        <v>#N/A</v>
      </c>
      <c r="CE553" s="155" t="e">
        <f t="shared" si="553"/>
        <v>#N/A</v>
      </c>
    </row>
    <row r="554" spans="2:83" s="59" customFormat="1" hidden="1" x14ac:dyDescent="0.2">
      <c r="B554" s="59" t="e">
        <f t="shared" si="488"/>
        <v>#N/A</v>
      </c>
      <c r="C554" s="67" t="e">
        <f t="shared" si="487"/>
        <v>#N/A</v>
      </c>
      <c r="D554" s="67"/>
      <c r="E554" s="67" t="e">
        <f>IF(C554&lt;&gt;" ",$B$9, " ")</f>
        <v>#N/A</v>
      </c>
      <c r="F554" s="68" t="e">
        <f>IF(C554&lt;&gt;" ",((10.4394*(($C554^1.852)/(($B$59^1.852)*(VLOOKUP($B$17,'Hidden Data'!$A$4:$E$17,(IF($B$18="SCH 40",3,IF($B$18="SCH 80",4,5))))^4.8655))*$B$16))+IF($B$15&lt;2,0,(10.4394*((($C$19/100*$C554)^1.852)/(($B$59^1.852)*(VLOOKUP($B$20,'Hidden Data'!$A$4:$E$17,(IF($B$21="SCH 40",3,IF($B$21="SCH 80",4,5))))^4.8655))*$B$19)))+IF($B$15&lt;3,0,(10.4394*((($C$22/100*$C554)^1.852)/(($B$59^1.852)*(VLOOKUP($B$23,'Hidden Data'!$A$4:$E$17,(IF($B$24="SCH 40",3,IF($B$24="SCH 80",4,5))))^4.8655))*$B$22)))+K554+L554+M554+P554+Q554+R554+S554+T554)*(1+$B$42/100), " ")</f>
        <v>#N/A</v>
      </c>
      <c r="G554" s="68" t="e">
        <f t="shared" si="486"/>
        <v>#N/A</v>
      </c>
      <c r="H554" s="68"/>
      <c r="I554" s="68" t="e">
        <f t="shared" si="489"/>
        <v>#N/A</v>
      </c>
      <c r="J554" s="68" t="e">
        <f>IF(C554&lt;&gt;" ",IF($B$48="Spider Valve",($C554/448.83*(('Spider Valve Sizing'!$B$10^2*19.64*$B$60*SQRT($B$49))/'Spider Valve Sizing'!$B$25))^2/(2*$B$60^2*(PI()/4*('Spider Valve Sizing'!$B$10/12)^2)^2*32.2),0)," ")</f>
        <v>#N/A</v>
      </c>
      <c r="K554" s="68" t="e">
        <f>IF(C554&lt;&gt;" ",(IF($B$26="No",0,(10.4394*(((1/$B$27*$C554)^1.852)/(($B$59^1.852)*(VLOOKUP($B$29,'Hidden Data'!$A$4:$E$17,(IF($B$30="SCH 40",3,IF($B$30="SCH 80",4,5))))^4.8655))*($B$28/3)))))," ")</f>
        <v>#N/A</v>
      </c>
      <c r="L554" s="67" t="e">
        <f t="shared" si="490"/>
        <v>#N/A</v>
      </c>
      <c r="M554" s="67" t="e">
        <f t="shared" si="491"/>
        <v>#N/A</v>
      </c>
      <c r="N554" s="69">
        <f>IF($B$48="Low Pressure Pipe",(IF($C554&lt;&gt;" ",($B$50*$AC$564)," ")),IF($B$48="Spider Valve",(IF($C554&lt;&gt;" ",(($B$60*(PI()/4*'Spider Valve Sizing'!$B$10^2)/144*SQRT(2*32.2*$B$49))*448.83)/(('Spider Valve Sizing'!$B$10^2*19.64*$B$60*SQRT($B$49))/'Spider Valve Sizing'!$B$25)," ")),IF(AND(OR($B$48="Non-Pressurized",$B$48="force main")=TRUE,$C$49="yes"),$F$49,NA())))</f>
        <v>30</v>
      </c>
      <c r="O554" s="68" t="e">
        <f t="shared" si="492"/>
        <v>#N/A</v>
      </c>
      <c r="P554" s="68" t="e">
        <f>IF($C554&lt;&gt;" ",IF($A$34="",0,(10.4394*((($C554*$D$34/100)^1.852)/(($B$59^1.852)*(VLOOKUP($B$34,'Hidden Data'!$A$4:$E$17,(IF($B$18="SCH 40",3,IF($B$18="SCH 80",4,5))))^4.8655))*'Hidden Data'!$E$118)))," ")</f>
        <v>#N/A</v>
      </c>
      <c r="Q554" s="68" t="e">
        <f>IF($C554&lt;&gt;" ",IF($A$35="",0,(10.4394*((($C554*$D$35/100)^1.852)/(($B$59^1.852)*(VLOOKUP($B$35,'Hidden Data'!$A$4:$E$17,(IF($B$18="SCH 40",3,IF($B$18="SCH 80",4,5))))^4.8655))*'Hidden Data'!$E$119)))," ")</f>
        <v>#N/A</v>
      </c>
      <c r="R554" s="68" t="e">
        <f>IF($C554&lt;&gt;" ",IF($A$36="",0,(10.4394*((($C554*$D$36/100)^1.852)/(($B$59^1.852)*(VLOOKUP($B$36,'Hidden Data'!$A$4:$E$17,(IF($B$18="SCH 40",3,IF($B$18="SCH 80",4,5))))^4.8655))*'Hidden Data'!$E$120)))," ")</f>
        <v>#N/A</v>
      </c>
      <c r="S554" s="68" t="e">
        <f>IF($C554&lt;&gt;" ",IF($A$37="",0,(10.4394*((($C554*$D$37/100)^1.852)/(($B$59^1.852)*(VLOOKUP($B$37,'Hidden Data'!$A$4:$E$17,(IF($B$18="SCH 40",3,IF($B$18="SCH 80",4,5))))^4.8655))*'Hidden Data'!$E$121)))," ")</f>
        <v>#N/A</v>
      </c>
      <c r="T554" s="68" t="e">
        <f>IF($C554&lt;&gt;" ",IF($A$38="",0,(10.4394*((($C554*$D$38/100)^1.852)/(($B$59^1.852)*(VLOOKUP($B$38,'Hidden Data'!$A$4:$E$17,(IF($B$18="SCH 40",3,IF($B$18="SCH 80",4,5))))^4.8655))*'Hidden Data'!$E$122)))," ")</f>
        <v>#N/A</v>
      </c>
      <c r="U554" s="67" t="e">
        <f t="shared" si="493"/>
        <v>#N/A</v>
      </c>
      <c r="V554" s="175" t="e">
        <f t="shared" si="494"/>
        <v>#N/A</v>
      </c>
      <c r="W554" s="175" t="e">
        <f t="shared" si="495"/>
        <v>#N/A</v>
      </c>
      <c r="Z554" s="141" t="e">
        <f t="shared" si="496"/>
        <v>#N/A</v>
      </c>
      <c r="AA554" s="141" t="e">
        <f t="shared" si="497"/>
        <v>#N/A</v>
      </c>
      <c r="AB554" s="153" t="e">
        <f t="shared" si="498"/>
        <v>#N/A</v>
      </c>
      <c r="AC554" s="154" t="e">
        <f t="shared" si="499"/>
        <v>#N/A</v>
      </c>
      <c r="AD554" s="164" t="e">
        <f t="shared" si="500"/>
        <v>#N/A</v>
      </c>
      <c r="AE554" s="165" t="e">
        <f t="shared" si="501"/>
        <v>#N/A</v>
      </c>
      <c r="AF554" s="154" t="e">
        <f t="shared" si="502"/>
        <v>#N/A</v>
      </c>
      <c r="AG554" s="154" t="e">
        <f t="shared" si="503"/>
        <v>#N/A</v>
      </c>
      <c r="AH554" s="164" t="e">
        <f t="shared" si="504"/>
        <v>#N/A</v>
      </c>
      <c r="AI554" s="165" t="e">
        <f t="shared" si="505"/>
        <v>#N/A</v>
      </c>
      <c r="AJ554" s="154" t="e">
        <f t="shared" si="506"/>
        <v>#N/A</v>
      </c>
      <c r="AK554" s="154" t="e">
        <f t="shared" si="507"/>
        <v>#N/A</v>
      </c>
      <c r="AL554" s="164" t="e">
        <f t="shared" si="508"/>
        <v>#N/A</v>
      </c>
      <c r="AM554" s="165" t="e">
        <f t="shared" si="509"/>
        <v>#N/A</v>
      </c>
      <c r="AN554" s="154" t="e">
        <f t="shared" si="510"/>
        <v>#N/A</v>
      </c>
      <c r="AO554" s="155" t="e">
        <f t="shared" si="511"/>
        <v>#N/A</v>
      </c>
      <c r="AP554" s="153" t="e">
        <f t="shared" si="512"/>
        <v>#N/A</v>
      </c>
      <c r="AQ554" s="154" t="e">
        <f t="shared" si="513"/>
        <v>#N/A</v>
      </c>
      <c r="AR554" s="164" t="e">
        <f t="shared" si="514"/>
        <v>#N/A</v>
      </c>
      <c r="AS554" s="165" t="e">
        <f t="shared" si="515"/>
        <v>#N/A</v>
      </c>
      <c r="AT554" s="154" t="e">
        <f t="shared" si="516"/>
        <v>#N/A</v>
      </c>
      <c r="AU554" s="154" t="e">
        <f t="shared" si="517"/>
        <v>#N/A</v>
      </c>
      <c r="AV554" s="164" t="e">
        <f t="shared" si="518"/>
        <v>#N/A</v>
      </c>
      <c r="AW554" s="165" t="e">
        <f t="shared" si="519"/>
        <v>#N/A</v>
      </c>
      <c r="AX554" s="154" t="e">
        <f t="shared" si="520"/>
        <v>#N/A</v>
      </c>
      <c r="AY554" s="154" t="e">
        <f t="shared" si="521"/>
        <v>#N/A</v>
      </c>
      <c r="AZ554" s="164" t="e">
        <f t="shared" si="522"/>
        <v>#N/A</v>
      </c>
      <c r="BA554" s="165" t="e">
        <f t="shared" si="523"/>
        <v>#N/A</v>
      </c>
      <c r="BB554" s="154" t="e">
        <f t="shared" si="524"/>
        <v>#N/A</v>
      </c>
      <c r="BC554" s="155" t="e">
        <f t="shared" si="525"/>
        <v>#N/A</v>
      </c>
      <c r="BD554" s="153" t="e">
        <f t="shared" si="526"/>
        <v>#N/A</v>
      </c>
      <c r="BE554" s="154" t="e">
        <f t="shared" si="527"/>
        <v>#N/A</v>
      </c>
      <c r="BF554" s="164" t="e">
        <f t="shared" si="528"/>
        <v>#N/A</v>
      </c>
      <c r="BG554" s="165" t="e">
        <f t="shared" si="529"/>
        <v>#N/A</v>
      </c>
      <c r="BH554" s="154" t="e">
        <f t="shared" si="530"/>
        <v>#N/A</v>
      </c>
      <c r="BI554" s="154" t="e">
        <f t="shared" si="531"/>
        <v>#N/A</v>
      </c>
      <c r="BJ554" s="164" t="e">
        <f t="shared" si="532"/>
        <v>#N/A</v>
      </c>
      <c r="BK554" s="165" t="e">
        <f t="shared" si="533"/>
        <v>#N/A</v>
      </c>
      <c r="BL554" s="154" t="e">
        <f t="shared" si="534"/>
        <v>#N/A</v>
      </c>
      <c r="BM554" s="154" t="e">
        <f t="shared" si="535"/>
        <v>#N/A</v>
      </c>
      <c r="BN554" s="164" t="e">
        <f t="shared" si="536"/>
        <v>#N/A</v>
      </c>
      <c r="BO554" s="165" t="e">
        <f t="shared" si="537"/>
        <v>#N/A</v>
      </c>
      <c r="BP554" s="154" t="e">
        <f t="shared" si="538"/>
        <v>#N/A</v>
      </c>
      <c r="BQ554" s="155" t="e">
        <f t="shared" si="539"/>
        <v>#N/A</v>
      </c>
      <c r="BR554" s="153" t="e">
        <f t="shared" si="540"/>
        <v>#N/A</v>
      </c>
      <c r="BS554" s="154" t="e">
        <f t="shared" si="541"/>
        <v>#N/A</v>
      </c>
      <c r="BT554" s="164" t="e">
        <f t="shared" si="542"/>
        <v>#N/A</v>
      </c>
      <c r="BU554" s="165" t="e">
        <f t="shared" si="543"/>
        <v>#N/A</v>
      </c>
      <c r="BV554" s="154" t="e">
        <f t="shared" si="544"/>
        <v>#N/A</v>
      </c>
      <c r="BW554" s="154" t="e">
        <f t="shared" si="545"/>
        <v>#N/A</v>
      </c>
      <c r="BX554" s="164" t="e">
        <f t="shared" si="546"/>
        <v>#N/A</v>
      </c>
      <c r="BY554" s="165" t="e">
        <f t="shared" si="547"/>
        <v>#N/A</v>
      </c>
      <c r="BZ554" s="154" t="e">
        <f t="shared" si="548"/>
        <v>#N/A</v>
      </c>
      <c r="CA554" s="154" t="e">
        <f t="shared" si="549"/>
        <v>#N/A</v>
      </c>
      <c r="CB554" s="164" t="e">
        <f t="shared" si="550"/>
        <v>#N/A</v>
      </c>
      <c r="CC554" s="165" t="e">
        <f t="shared" si="551"/>
        <v>#N/A</v>
      </c>
      <c r="CD554" s="154" t="e">
        <f t="shared" si="552"/>
        <v>#N/A</v>
      </c>
      <c r="CE554" s="155" t="e">
        <f t="shared" si="553"/>
        <v>#N/A</v>
      </c>
    </row>
    <row r="555" spans="2:83" s="59" customFormat="1" hidden="1" x14ac:dyDescent="0.2">
      <c r="B555" s="59" t="e">
        <f t="shared" si="488"/>
        <v>#N/A</v>
      </c>
      <c r="C555" s="67" t="e">
        <f t="shared" si="487"/>
        <v>#N/A</v>
      </c>
      <c r="D555" s="67"/>
      <c r="E555" s="67" t="e">
        <f>IF(C555&lt;&gt;" ",$B$9, " ")</f>
        <v>#N/A</v>
      </c>
      <c r="F555" s="68" t="e">
        <f>IF(C555&lt;&gt;" ",((10.4394*(($C555^1.852)/(($B$59^1.852)*(VLOOKUP($B$17,'Hidden Data'!$A$4:$E$17,(IF($B$18="SCH 40",3,IF($B$18="SCH 80",4,5))))^4.8655))*$B$16))+IF($B$15&lt;2,0,(10.4394*((($C$19/100*$C555)^1.852)/(($B$59^1.852)*(VLOOKUP($B$20,'Hidden Data'!$A$4:$E$17,(IF($B$21="SCH 40",3,IF($B$21="SCH 80",4,5))))^4.8655))*$B$19)))+IF($B$15&lt;3,0,(10.4394*((($C$22/100*$C555)^1.852)/(($B$59^1.852)*(VLOOKUP($B$23,'Hidden Data'!$A$4:$E$17,(IF($B$24="SCH 40",3,IF($B$24="SCH 80",4,5))))^4.8655))*$B$22)))+K555+L555+M555+P555+Q555+R555+S555+T555)*(1+$B$42/100), " ")</f>
        <v>#N/A</v>
      </c>
      <c r="G555" s="68" t="e">
        <f t="shared" si="486"/>
        <v>#N/A</v>
      </c>
      <c r="H555" s="68"/>
      <c r="I555" s="68" t="e">
        <f t="shared" si="489"/>
        <v>#N/A</v>
      </c>
      <c r="J555" s="68" t="e">
        <f>IF(C555&lt;&gt;" ",IF($B$48="Spider Valve",($C555/448.83*(('Spider Valve Sizing'!$B$10^2*19.64*$B$60*SQRT($B$49))/'Spider Valve Sizing'!$B$25))^2/(2*$B$60^2*(PI()/4*('Spider Valve Sizing'!$B$10/12)^2)^2*32.2),0)," ")</f>
        <v>#N/A</v>
      </c>
      <c r="K555" s="68" t="e">
        <f>IF(C555&lt;&gt;" ",(IF($B$26="No",0,(10.4394*(((1/$B$27*$C555)^1.852)/(($B$59^1.852)*(VLOOKUP($B$29,'Hidden Data'!$A$4:$E$17,(IF($B$30="SCH 40",3,IF($B$30="SCH 80",4,5))))^4.8655))*($B$28/3)))))," ")</f>
        <v>#N/A</v>
      </c>
      <c r="L555" s="67" t="e">
        <f t="shared" si="490"/>
        <v>#N/A</v>
      </c>
      <c r="M555" s="67" t="e">
        <f t="shared" si="491"/>
        <v>#N/A</v>
      </c>
      <c r="N555" s="69">
        <f>IF($B$48="Low Pressure Pipe",(IF($C555&lt;&gt;" ",($B$50*$AC$564)," ")),IF($B$48="Spider Valve",(IF($C555&lt;&gt;" ",(($B$60*(PI()/4*'Spider Valve Sizing'!$B$10^2)/144*SQRT(2*32.2*$B$49))*448.83)/(('Spider Valve Sizing'!$B$10^2*19.64*$B$60*SQRT($B$49))/'Spider Valve Sizing'!$B$25)," ")),IF(AND(OR($B$48="Non-Pressurized",$B$48="force main")=TRUE,$C$49="yes"),$F$49,NA())))</f>
        <v>30</v>
      </c>
      <c r="O555" s="68" t="e">
        <f t="shared" si="492"/>
        <v>#N/A</v>
      </c>
      <c r="P555" s="68" t="e">
        <f>IF($C555&lt;&gt;" ",IF($A$34="",0,(10.4394*((($C555*$D$34/100)^1.852)/(($B$59^1.852)*(VLOOKUP($B$34,'Hidden Data'!$A$4:$E$17,(IF($B$18="SCH 40",3,IF($B$18="SCH 80",4,5))))^4.8655))*'Hidden Data'!$E$118)))," ")</f>
        <v>#N/A</v>
      </c>
      <c r="Q555" s="68" t="e">
        <f>IF($C555&lt;&gt;" ",IF($A$35="",0,(10.4394*((($C555*$D$35/100)^1.852)/(($B$59^1.852)*(VLOOKUP($B$35,'Hidden Data'!$A$4:$E$17,(IF($B$18="SCH 40",3,IF($B$18="SCH 80",4,5))))^4.8655))*'Hidden Data'!$E$119)))," ")</f>
        <v>#N/A</v>
      </c>
      <c r="R555" s="68" t="e">
        <f>IF($C555&lt;&gt;" ",IF($A$36="",0,(10.4394*((($C555*$D$36/100)^1.852)/(($B$59^1.852)*(VLOOKUP($B$36,'Hidden Data'!$A$4:$E$17,(IF($B$18="SCH 40",3,IF($B$18="SCH 80",4,5))))^4.8655))*'Hidden Data'!$E$120)))," ")</f>
        <v>#N/A</v>
      </c>
      <c r="S555" s="68" t="e">
        <f>IF($C555&lt;&gt;" ",IF($A$37="",0,(10.4394*((($C555*$D$37/100)^1.852)/(($B$59^1.852)*(VLOOKUP($B$37,'Hidden Data'!$A$4:$E$17,(IF($B$18="SCH 40",3,IF($B$18="SCH 80",4,5))))^4.8655))*'Hidden Data'!$E$121)))," ")</f>
        <v>#N/A</v>
      </c>
      <c r="T555" s="68" t="e">
        <f>IF($C555&lt;&gt;" ",IF($A$38="",0,(10.4394*((($C555*$D$38/100)^1.852)/(($B$59^1.852)*(VLOOKUP($B$38,'Hidden Data'!$A$4:$E$17,(IF($B$18="SCH 40",3,IF($B$18="SCH 80",4,5))))^4.8655))*'Hidden Data'!$E$122)))," ")</f>
        <v>#N/A</v>
      </c>
      <c r="U555" s="67" t="e">
        <f t="shared" si="493"/>
        <v>#N/A</v>
      </c>
      <c r="V555" s="175" t="e">
        <f t="shared" si="494"/>
        <v>#N/A</v>
      </c>
      <c r="W555" s="175" t="e">
        <f t="shared" si="495"/>
        <v>#N/A</v>
      </c>
      <c r="Z555" s="141" t="e">
        <f t="shared" si="496"/>
        <v>#N/A</v>
      </c>
      <c r="AA555" s="141" t="e">
        <f t="shared" si="497"/>
        <v>#N/A</v>
      </c>
      <c r="AB555" s="153" t="e">
        <f t="shared" si="498"/>
        <v>#N/A</v>
      </c>
      <c r="AC555" s="154" t="e">
        <f t="shared" si="499"/>
        <v>#N/A</v>
      </c>
      <c r="AD555" s="164" t="e">
        <f t="shared" si="500"/>
        <v>#N/A</v>
      </c>
      <c r="AE555" s="165" t="e">
        <f t="shared" si="501"/>
        <v>#N/A</v>
      </c>
      <c r="AF555" s="154" t="e">
        <f t="shared" si="502"/>
        <v>#N/A</v>
      </c>
      <c r="AG555" s="154" t="e">
        <f t="shared" si="503"/>
        <v>#N/A</v>
      </c>
      <c r="AH555" s="164" t="e">
        <f t="shared" si="504"/>
        <v>#N/A</v>
      </c>
      <c r="AI555" s="165" t="e">
        <f t="shared" si="505"/>
        <v>#N/A</v>
      </c>
      <c r="AJ555" s="154" t="e">
        <f t="shared" si="506"/>
        <v>#N/A</v>
      </c>
      <c r="AK555" s="154" t="e">
        <f t="shared" si="507"/>
        <v>#N/A</v>
      </c>
      <c r="AL555" s="164" t="e">
        <f t="shared" si="508"/>
        <v>#N/A</v>
      </c>
      <c r="AM555" s="165" t="e">
        <f t="shared" si="509"/>
        <v>#N/A</v>
      </c>
      <c r="AN555" s="154" t="e">
        <f t="shared" si="510"/>
        <v>#N/A</v>
      </c>
      <c r="AO555" s="155" t="e">
        <f t="shared" si="511"/>
        <v>#N/A</v>
      </c>
      <c r="AP555" s="153" t="e">
        <f t="shared" si="512"/>
        <v>#N/A</v>
      </c>
      <c r="AQ555" s="154" t="e">
        <f t="shared" si="513"/>
        <v>#N/A</v>
      </c>
      <c r="AR555" s="164" t="e">
        <f t="shared" si="514"/>
        <v>#N/A</v>
      </c>
      <c r="AS555" s="165" t="e">
        <f t="shared" si="515"/>
        <v>#N/A</v>
      </c>
      <c r="AT555" s="154" t="e">
        <f t="shared" si="516"/>
        <v>#N/A</v>
      </c>
      <c r="AU555" s="154" t="e">
        <f t="shared" si="517"/>
        <v>#N/A</v>
      </c>
      <c r="AV555" s="164" t="e">
        <f t="shared" si="518"/>
        <v>#N/A</v>
      </c>
      <c r="AW555" s="165" t="e">
        <f t="shared" si="519"/>
        <v>#N/A</v>
      </c>
      <c r="AX555" s="154" t="e">
        <f t="shared" si="520"/>
        <v>#N/A</v>
      </c>
      <c r="AY555" s="154" t="e">
        <f t="shared" si="521"/>
        <v>#N/A</v>
      </c>
      <c r="AZ555" s="164" t="e">
        <f t="shared" si="522"/>
        <v>#N/A</v>
      </c>
      <c r="BA555" s="165" t="e">
        <f t="shared" si="523"/>
        <v>#N/A</v>
      </c>
      <c r="BB555" s="154" t="e">
        <f t="shared" si="524"/>
        <v>#N/A</v>
      </c>
      <c r="BC555" s="155" t="e">
        <f t="shared" si="525"/>
        <v>#N/A</v>
      </c>
      <c r="BD555" s="153" t="e">
        <f t="shared" si="526"/>
        <v>#N/A</v>
      </c>
      <c r="BE555" s="154" t="e">
        <f t="shared" si="527"/>
        <v>#N/A</v>
      </c>
      <c r="BF555" s="164" t="e">
        <f t="shared" si="528"/>
        <v>#N/A</v>
      </c>
      <c r="BG555" s="165" t="e">
        <f t="shared" si="529"/>
        <v>#N/A</v>
      </c>
      <c r="BH555" s="154" t="e">
        <f t="shared" si="530"/>
        <v>#N/A</v>
      </c>
      <c r="BI555" s="154" t="e">
        <f t="shared" si="531"/>
        <v>#N/A</v>
      </c>
      <c r="BJ555" s="164" t="e">
        <f t="shared" si="532"/>
        <v>#N/A</v>
      </c>
      <c r="BK555" s="165" t="e">
        <f t="shared" si="533"/>
        <v>#N/A</v>
      </c>
      <c r="BL555" s="154" t="e">
        <f t="shared" si="534"/>
        <v>#N/A</v>
      </c>
      <c r="BM555" s="154" t="e">
        <f t="shared" si="535"/>
        <v>#N/A</v>
      </c>
      <c r="BN555" s="164" t="e">
        <f t="shared" si="536"/>
        <v>#N/A</v>
      </c>
      <c r="BO555" s="165" t="e">
        <f t="shared" si="537"/>
        <v>#N/A</v>
      </c>
      <c r="BP555" s="154" t="e">
        <f t="shared" si="538"/>
        <v>#N/A</v>
      </c>
      <c r="BQ555" s="155" t="e">
        <f t="shared" si="539"/>
        <v>#N/A</v>
      </c>
      <c r="BR555" s="153" t="e">
        <f t="shared" si="540"/>
        <v>#N/A</v>
      </c>
      <c r="BS555" s="154" t="e">
        <f t="shared" si="541"/>
        <v>#N/A</v>
      </c>
      <c r="BT555" s="164" t="e">
        <f t="shared" si="542"/>
        <v>#N/A</v>
      </c>
      <c r="BU555" s="165" t="e">
        <f t="shared" si="543"/>
        <v>#N/A</v>
      </c>
      <c r="BV555" s="154" t="e">
        <f t="shared" si="544"/>
        <v>#N/A</v>
      </c>
      <c r="BW555" s="154" t="e">
        <f t="shared" si="545"/>
        <v>#N/A</v>
      </c>
      <c r="BX555" s="164" t="e">
        <f t="shared" si="546"/>
        <v>#N/A</v>
      </c>
      <c r="BY555" s="165" t="e">
        <f t="shared" si="547"/>
        <v>#N/A</v>
      </c>
      <c r="BZ555" s="154" t="e">
        <f t="shared" si="548"/>
        <v>#N/A</v>
      </c>
      <c r="CA555" s="154" t="e">
        <f t="shared" si="549"/>
        <v>#N/A</v>
      </c>
      <c r="CB555" s="164" t="e">
        <f t="shared" si="550"/>
        <v>#N/A</v>
      </c>
      <c r="CC555" s="165" t="e">
        <f t="shared" si="551"/>
        <v>#N/A</v>
      </c>
      <c r="CD555" s="154" t="e">
        <f t="shared" si="552"/>
        <v>#N/A</v>
      </c>
      <c r="CE555" s="155" t="e">
        <f t="shared" si="553"/>
        <v>#N/A</v>
      </c>
    </row>
    <row r="556" spans="2:83" s="59" customFormat="1" hidden="1" x14ac:dyDescent="0.2">
      <c r="B556" s="59" t="e">
        <f t="shared" si="488"/>
        <v>#N/A</v>
      </c>
      <c r="C556" s="67" t="e">
        <f t="shared" si="487"/>
        <v>#N/A</v>
      </c>
      <c r="D556" s="67"/>
      <c r="E556" s="67" t="e">
        <f>IF(C556&lt;&gt;" ",$B$9, " ")</f>
        <v>#N/A</v>
      </c>
      <c r="F556" s="68" t="e">
        <f>IF(C556&lt;&gt;" ",((10.4394*(($C556^1.852)/(($B$59^1.852)*(VLOOKUP($B$17,'Hidden Data'!$A$4:$E$17,(IF($B$18="SCH 40",3,IF($B$18="SCH 80",4,5))))^4.8655))*$B$16))+IF($B$15&lt;2,0,(10.4394*((($C$19/100*$C556)^1.852)/(($B$59^1.852)*(VLOOKUP($B$20,'Hidden Data'!$A$4:$E$17,(IF($B$21="SCH 40",3,IF($B$21="SCH 80",4,5))))^4.8655))*$B$19)))+IF($B$15&lt;3,0,(10.4394*((($C$22/100*$C556)^1.852)/(($B$59^1.852)*(VLOOKUP($B$23,'Hidden Data'!$A$4:$E$17,(IF($B$24="SCH 40",3,IF($B$24="SCH 80",4,5))))^4.8655))*$B$22)))+K556+L556+M556+P556+Q556+R556+S556+T556)*(1+$B$42/100), " ")</f>
        <v>#N/A</v>
      </c>
      <c r="G556" s="68" t="e">
        <f t="shared" si="486"/>
        <v>#N/A</v>
      </c>
      <c r="H556" s="68"/>
      <c r="I556" s="68" t="e">
        <f t="shared" si="489"/>
        <v>#N/A</v>
      </c>
      <c r="J556" s="68" t="e">
        <f>IF(C556&lt;&gt;" ",IF($B$48="Spider Valve",($C556/448.83*(('Spider Valve Sizing'!$B$10^2*19.64*$B$60*SQRT($B$49))/'Spider Valve Sizing'!$B$25))^2/(2*$B$60^2*(PI()/4*('Spider Valve Sizing'!$B$10/12)^2)^2*32.2),0)," ")</f>
        <v>#N/A</v>
      </c>
      <c r="K556" s="68" t="e">
        <f>IF(C556&lt;&gt;" ",(IF($B$26="No",0,(10.4394*(((1/$B$27*$C556)^1.852)/(($B$59^1.852)*(VLOOKUP($B$29,'Hidden Data'!$A$4:$E$17,(IF($B$30="SCH 40",3,IF($B$30="SCH 80",4,5))))^4.8655))*($B$28/3)))))," ")</f>
        <v>#N/A</v>
      </c>
      <c r="L556" s="67" t="e">
        <f t="shared" si="490"/>
        <v>#N/A</v>
      </c>
      <c r="M556" s="67" t="e">
        <f t="shared" si="491"/>
        <v>#N/A</v>
      </c>
      <c r="N556" s="69">
        <f>IF($B$48="Low Pressure Pipe",(IF($C556&lt;&gt;" ",($B$50*$AC$564)," ")),IF($B$48="Spider Valve",(IF($C556&lt;&gt;" ",(($B$60*(PI()/4*'Spider Valve Sizing'!$B$10^2)/144*SQRT(2*32.2*$B$49))*448.83)/(('Spider Valve Sizing'!$B$10^2*19.64*$B$60*SQRT($B$49))/'Spider Valve Sizing'!$B$25)," ")),IF(AND(OR($B$48="Non-Pressurized",$B$48="force main")=TRUE,$C$49="yes"),$F$49,NA())))</f>
        <v>30</v>
      </c>
      <c r="O556" s="68" t="e">
        <f t="shared" si="492"/>
        <v>#N/A</v>
      </c>
      <c r="P556" s="68" t="e">
        <f>IF($C556&lt;&gt;" ",IF($A$34="",0,(10.4394*((($C556*$D$34/100)^1.852)/(($B$59^1.852)*(VLOOKUP($B$34,'Hidden Data'!$A$4:$E$17,(IF($B$18="SCH 40",3,IF($B$18="SCH 80",4,5))))^4.8655))*'Hidden Data'!$E$118)))," ")</f>
        <v>#N/A</v>
      </c>
      <c r="Q556" s="68" t="e">
        <f>IF($C556&lt;&gt;" ",IF($A$35="",0,(10.4394*((($C556*$D$35/100)^1.852)/(($B$59^1.852)*(VLOOKUP($B$35,'Hidden Data'!$A$4:$E$17,(IF($B$18="SCH 40",3,IF($B$18="SCH 80",4,5))))^4.8655))*'Hidden Data'!$E$119)))," ")</f>
        <v>#N/A</v>
      </c>
      <c r="R556" s="68" t="e">
        <f>IF($C556&lt;&gt;" ",IF($A$36="",0,(10.4394*((($C556*$D$36/100)^1.852)/(($B$59^1.852)*(VLOOKUP($B$36,'Hidden Data'!$A$4:$E$17,(IF($B$18="SCH 40",3,IF($B$18="SCH 80",4,5))))^4.8655))*'Hidden Data'!$E$120)))," ")</f>
        <v>#N/A</v>
      </c>
      <c r="S556" s="68" t="e">
        <f>IF($C556&lt;&gt;" ",IF($A$37="",0,(10.4394*((($C556*$D$37/100)^1.852)/(($B$59^1.852)*(VLOOKUP($B$37,'Hidden Data'!$A$4:$E$17,(IF($B$18="SCH 40",3,IF($B$18="SCH 80",4,5))))^4.8655))*'Hidden Data'!$E$121)))," ")</f>
        <v>#N/A</v>
      </c>
      <c r="T556" s="68" t="e">
        <f>IF($C556&lt;&gt;" ",IF($A$38="",0,(10.4394*((($C556*$D$38/100)^1.852)/(($B$59^1.852)*(VLOOKUP($B$38,'Hidden Data'!$A$4:$E$17,(IF($B$18="SCH 40",3,IF($B$18="SCH 80",4,5))))^4.8655))*'Hidden Data'!$E$122)))," ")</f>
        <v>#N/A</v>
      </c>
      <c r="U556" s="67" t="e">
        <f t="shared" si="493"/>
        <v>#N/A</v>
      </c>
      <c r="V556" s="175" t="e">
        <f t="shared" si="494"/>
        <v>#N/A</v>
      </c>
      <c r="W556" s="175" t="e">
        <f t="shared" si="495"/>
        <v>#N/A</v>
      </c>
      <c r="Z556" s="141" t="e">
        <f t="shared" si="496"/>
        <v>#N/A</v>
      </c>
      <c r="AA556" s="141" t="e">
        <f t="shared" si="497"/>
        <v>#N/A</v>
      </c>
      <c r="AB556" s="153" t="e">
        <f t="shared" si="498"/>
        <v>#N/A</v>
      </c>
      <c r="AC556" s="154" t="e">
        <f t="shared" si="499"/>
        <v>#N/A</v>
      </c>
      <c r="AD556" s="164" t="e">
        <f t="shared" si="500"/>
        <v>#N/A</v>
      </c>
      <c r="AE556" s="165" t="e">
        <f t="shared" si="501"/>
        <v>#N/A</v>
      </c>
      <c r="AF556" s="154" t="e">
        <f t="shared" si="502"/>
        <v>#N/A</v>
      </c>
      <c r="AG556" s="154" t="e">
        <f t="shared" si="503"/>
        <v>#N/A</v>
      </c>
      <c r="AH556" s="164" t="e">
        <f t="shared" si="504"/>
        <v>#N/A</v>
      </c>
      <c r="AI556" s="165" t="e">
        <f t="shared" si="505"/>
        <v>#N/A</v>
      </c>
      <c r="AJ556" s="154" t="e">
        <f t="shared" si="506"/>
        <v>#N/A</v>
      </c>
      <c r="AK556" s="154" t="e">
        <f t="shared" si="507"/>
        <v>#N/A</v>
      </c>
      <c r="AL556" s="164" t="e">
        <f t="shared" si="508"/>
        <v>#N/A</v>
      </c>
      <c r="AM556" s="165" t="e">
        <f t="shared" si="509"/>
        <v>#N/A</v>
      </c>
      <c r="AN556" s="154" t="e">
        <f t="shared" si="510"/>
        <v>#N/A</v>
      </c>
      <c r="AO556" s="155" t="e">
        <f t="shared" si="511"/>
        <v>#N/A</v>
      </c>
      <c r="AP556" s="153" t="e">
        <f t="shared" si="512"/>
        <v>#N/A</v>
      </c>
      <c r="AQ556" s="154" t="e">
        <f t="shared" si="513"/>
        <v>#N/A</v>
      </c>
      <c r="AR556" s="164" t="e">
        <f t="shared" si="514"/>
        <v>#N/A</v>
      </c>
      <c r="AS556" s="165" t="e">
        <f t="shared" si="515"/>
        <v>#N/A</v>
      </c>
      <c r="AT556" s="154" t="e">
        <f t="shared" si="516"/>
        <v>#N/A</v>
      </c>
      <c r="AU556" s="154" t="e">
        <f t="shared" si="517"/>
        <v>#N/A</v>
      </c>
      <c r="AV556" s="164" t="e">
        <f t="shared" si="518"/>
        <v>#N/A</v>
      </c>
      <c r="AW556" s="165" t="e">
        <f t="shared" si="519"/>
        <v>#N/A</v>
      </c>
      <c r="AX556" s="154" t="e">
        <f t="shared" si="520"/>
        <v>#N/A</v>
      </c>
      <c r="AY556" s="154" t="e">
        <f t="shared" si="521"/>
        <v>#N/A</v>
      </c>
      <c r="AZ556" s="164" t="e">
        <f t="shared" si="522"/>
        <v>#N/A</v>
      </c>
      <c r="BA556" s="165" t="e">
        <f t="shared" si="523"/>
        <v>#N/A</v>
      </c>
      <c r="BB556" s="154" t="e">
        <f t="shared" si="524"/>
        <v>#N/A</v>
      </c>
      <c r="BC556" s="155" t="e">
        <f t="shared" si="525"/>
        <v>#N/A</v>
      </c>
      <c r="BD556" s="153" t="e">
        <f t="shared" si="526"/>
        <v>#N/A</v>
      </c>
      <c r="BE556" s="154" t="e">
        <f t="shared" si="527"/>
        <v>#N/A</v>
      </c>
      <c r="BF556" s="164" t="e">
        <f t="shared" si="528"/>
        <v>#N/A</v>
      </c>
      <c r="BG556" s="165" t="e">
        <f t="shared" si="529"/>
        <v>#N/A</v>
      </c>
      <c r="BH556" s="154" t="e">
        <f t="shared" si="530"/>
        <v>#N/A</v>
      </c>
      <c r="BI556" s="154" t="e">
        <f t="shared" si="531"/>
        <v>#N/A</v>
      </c>
      <c r="BJ556" s="164" t="e">
        <f t="shared" si="532"/>
        <v>#N/A</v>
      </c>
      <c r="BK556" s="165" t="e">
        <f t="shared" si="533"/>
        <v>#N/A</v>
      </c>
      <c r="BL556" s="154" t="e">
        <f t="shared" si="534"/>
        <v>#N/A</v>
      </c>
      <c r="BM556" s="154" t="e">
        <f t="shared" si="535"/>
        <v>#N/A</v>
      </c>
      <c r="BN556" s="164" t="e">
        <f t="shared" si="536"/>
        <v>#N/A</v>
      </c>
      <c r="BO556" s="165" t="e">
        <f t="shared" si="537"/>
        <v>#N/A</v>
      </c>
      <c r="BP556" s="154" t="e">
        <f t="shared" si="538"/>
        <v>#N/A</v>
      </c>
      <c r="BQ556" s="155" t="e">
        <f t="shared" si="539"/>
        <v>#N/A</v>
      </c>
      <c r="BR556" s="153" t="e">
        <f t="shared" si="540"/>
        <v>#N/A</v>
      </c>
      <c r="BS556" s="154" t="e">
        <f t="shared" si="541"/>
        <v>#N/A</v>
      </c>
      <c r="BT556" s="164" t="e">
        <f t="shared" si="542"/>
        <v>#N/A</v>
      </c>
      <c r="BU556" s="165" t="e">
        <f t="shared" si="543"/>
        <v>#N/A</v>
      </c>
      <c r="BV556" s="154" t="e">
        <f t="shared" si="544"/>
        <v>#N/A</v>
      </c>
      <c r="BW556" s="154" t="e">
        <f t="shared" si="545"/>
        <v>#N/A</v>
      </c>
      <c r="BX556" s="164" t="e">
        <f t="shared" si="546"/>
        <v>#N/A</v>
      </c>
      <c r="BY556" s="165" t="e">
        <f t="shared" si="547"/>
        <v>#N/A</v>
      </c>
      <c r="BZ556" s="154" t="e">
        <f t="shared" si="548"/>
        <v>#N/A</v>
      </c>
      <c r="CA556" s="154" t="e">
        <f t="shared" si="549"/>
        <v>#N/A</v>
      </c>
      <c r="CB556" s="164" t="e">
        <f t="shared" si="550"/>
        <v>#N/A</v>
      </c>
      <c r="CC556" s="165" t="e">
        <f t="shared" si="551"/>
        <v>#N/A</v>
      </c>
      <c r="CD556" s="154" t="e">
        <f t="shared" si="552"/>
        <v>#N/A</v>
      </c>
      <c r="CE556" s="155" t="e">
        <f t="shared" si="553"/>
        <v>#N/A</v>
      </c>
    </row>
    <row r="557" spans="2:83" s="59" customFormat="1" hidden="1" x14ac:dyDescent="0.2">
      <c r="B557" s="59" t="e">
        <f t="shared" si="488"/>
        <v>#N/A</v>
      </c>
      <c r="C557" s="67" t="e">
        <f t="shared" si="487"/>
        <v>#N/A</v>
      </c>
      <c r="D557" s="67"/>
      <c r="E557" s="67" t="e">
        <f>IF(C557&lt;&gt;" ",$B$9, " ")</f>
        <v>#N/A</v>
      </c>
      <c r="F557" s="68" t="e">
        <f>IF(C557&lt;&gt;" ",((10.4394*(($C557^1.852)/(($B$59^1.852)*(VLOOKUP($B$17,'Hidden Data'!$A$4:$E$17,(IF($B$18="SCH 40",3,IF($B$18="SCH 80",4,5))))^4.8655))*$B$16))+IF($B$15&lt;2,0,(10.4394*((($C$19/100*$C557)^1.852)/(($B$59^1.852)*(VLOOKUP($B$20,'Hidden Data'!$A$4:$E$17,(IF($B$21="SCH 40",3,IF($B$21="SCH 80",4,5))))^4.8655))*$B$19)))+IF($B$15&lt;3,0,(10.4394*((($C$22/100*$C557)^1.852)/(($B$59^1.852)*(VLOOKUP($B$23,'Hidden Data'!$A$4:$E$17,(IF($B$24="SCH 40",3,IF($B$24="SCH 80",4,5))))^4.8655))*$B$22)))+K557+L557+M557+P557+Q557+R557+S557+T557)*(1+$B$42/100), " ")</f>
        <v>#N/A</v>
      </c>
      <c r="G557" s="68" t="e">
        <f t="shared" si="486"/>
        <v>#N/A</v>
      </c>
      <c r="H557" s="68"/>
      <c r="I557" s="68" t="e">
        <f t="shared" si="489"/>
        <v>#N/A</v>
      </c>
      <c r="J557" s="68" t="e">
        <f>IF(C557&lt;&gt;" ",IF($B$48="Spider Valve",($C557/448.83*(('Spider Valve Sizing'!$B$10^2*19.64*$B$60*SQRT($B$49))/'Spider Valve Sizing'!$B$25))^2/(2*$B$60^2*(PI()/4*('Spider Valve Sizing'!$B$10/12)^2)^2*32.2),0)," ")</f>
        <v>#N/A</v>
      </c>
      <c r="K557" s="68" t="e">
        <f>IF(C557&lt;&gt;" ",(IF($B$26="No",0,(10.4394*(((1/$B$27*$C557)^1.852)/(($B$59^1.852)*(VLOOKUP($B$29,'Hidden Data'!$A$4:$E$17,(IF($B$30="SCH 40",3,IF($B$30="SCH 80",4,5))))^4.8655))*($B$28/3)))))," ")</f>
        <v>#N/A</v>
      </c>
      <c r="L557" s="67" t="e">
        <f t="shared" si="490"/>
        <v>#N/A</v>
      </c>
      <c r="M557" s="67" t="e">
        <f t="shared" si="491"/>
        <v>#N/A</v>
      </c>
      <c r="N557" s="69">
        <f>IF($B$48="Low Pressure Pipe",(IF($C557&lt;&gt;" ",($B$50*$AC$564)," ")),IF($B$48="Spider Valve",(IF($C557&lt;&gt;" ",(($B$60*(PI()/4*'Spider Valve Sizing'!$B$10^2)/144*SQRT(2*32.2*$B$49))*448.83)/(('Spider Valve Sizing'!$B$10^2*19.64*$B$60*SQRT($B$49))/'Spider Valve Sizing'!$B$25)," ")),IF(AND(OR($B$48="Non-Pressurized",$B$48="force main")=TRUE,$C$49="yes"),$F$49,NA())))</f>
        <v>30</v>
      </c>
      <c r="O557" s="68" t="e">
        <f t="shared" si="492"/>
        <v>#N/A</v>
      </c>
      <c r="P557" s="68" t="e">
        <f>IF($C557&lt;&gt;" ",IF($A$34="",0,(10.4394*((($C557*$D$34/100)^1.852)/(($B$59^1.852)*(VLOOKUP($B$34,'Hidden Data'!$A$4:$E$17,(IF($B$18="SCH 40",3,IF($B$18="SCH 80",4,5))))^4.8655))*'Hidden Data'!$E$118)))," ")</f>
        <v>#N/A</v>
      </c>
      <c r="Q557" s="68" t="e">
        <f>IF($C557&lt;&gt;" ",IF($A$35="",0,(10.4394*((($C557*$D$35/100)^1.852)/(($B$59^1.852)*(VLOOKUP($B$35,'Hidden Data'!$A$4:$E$17,(IF($B$18="SCH 40",3,IF($B$18="SCH 80",4,5))))^4.8655))*'Hidden Data'!$E$119)))," ")</f>
        <v>#N/A</v>
      </c>
      <c r="R557" s="68" t="e">
        <f>IF($C557&lt;&gt;" ",IF($A$36="",0,(10.4394*((($C557*$D$36/100)^1.852)/(($B$59^1.852)*(VLOOKUP($B$36,'Hidden Data'!$A$4:$E$17,(IF($B$18="SCH 40",3,IF($B$18="SCH 80",4,5))))^4.8655))*'Hidden Data'!$E$120)))," ")</f>
        <v>#N/A</v>
      </c>
      <c r="S557" s="68" t="e">
        <f>IF($C557&lt;&gt;" ",IF($A$37="",0,(10.4394*((($C557*$D$37/100)^1.852)/(($B$59^1.852)*(VLOOKUP($B$37,'Hidden Data'!$A$4:$E$17,(IF($B$18="SCH 40",3,IF($B$18="SCH 80",4,5))))^4.8655))*'Hidden Data'!$E$121)))," ")</f>
        <v>#N/A</v>
      </c>
      <c r="T557" s="68" t="e">
        <f>IF($C557&lt;&gt;" ",IF($A$38="",0,(10.4394*((($C557*$D$38/100)^1.852)/(($B$59^1.852)*(VLOOKUP($B$38,'Hidden Data'!$A$4:$E$17,(IF($B$18="SCH 40",3,IF($B$18="SCH 80",4,5))))^4.8655))*'Hidden Data'!$E$122)))," ")</f>
        <v>#N/A</v>
      </c>
      <c r="U557" s="67" t="e">
        <f t="shared" si="493"/>
        <v>#N/A</v>
      </c>
      <c r="V557" s="175" t="e">
        <f t="shared" si="494"/>
        <v>#N/A</v>
      </c>
      <c r="W557" s="175" t="e">
        <f t="shared" si="495"/>
        <v>#N/A</v>
      </c>
      <c r="Z557" s="141" t="e">
        <f t="shared" si="496"/>
        <v>#N/A</v>
      </c>
      <c r="AA557" s="141" t="e">
        <f t="shared" si="497"/>
        <v>#N/A</v>
      </c>
      <c r="AB557" s="153" t="e">
        <f t="shared" si="498"/>
        <v>#N/A</v>
      </c>
      <c r="AC557" s="154" t="e">
        <f t="shared" si="499"/>
        <v>#N/A</v>
      </c>
      <c r="AD557" s="164" t="e">
        <f t="shared" si="500"/>
        <v>#N/A</v>
      </c>
      <c r="AE557" s="165" t="e">
        <f t="shared" si="501"/>
        <v>#N/A</v>
      </c>
      <c r="AF557" s="154" t="e">
        <f t="shared" si="502"/>
        <v>#N/A</v>
      </c>
      <c r="AG557" s="154" t="e">
        <f t="shared" si="503"/>
        <v>#N/A</v>
      </c>
      <c r="AH557" s="164" t="e">
        <f t="shared" si="504"/>
        <v>#N/A</v>
      </c>
      <c r="AI557" s="165" t="e">
        <f t="shared" si="505"/>
        <v>#N/A</v>
      </c>
      <c r="AJ557" s="154" t="e">
        <f t="shared" si="506"/>
        <v>#N/A</v>
      </c>
      <c r="AK557" s="154" t="e">
        <f t="shared" si="507"/>
        <v>#N/A</v>
      </c>
      <c r="AL557" s="164" t="e">
        <f t="shared" si="508"/>
        <v>#N/A</v>
      </c>
      <c r="AM557" s="165" t="e">
        <f t="shared" si="509"/>
        <v>#N/A</v>
      </c>
      <c r="AN557" s="154" t="e">
        <f t="shared" si="510"/>
        <v>#N/A</v>
      </c>
      <c r="AO557" s="155" t="e">
        <f t="shared" si="511"/>
        <v>#N/A</v>
      </c>
      <c r="AP557" s="153" t="e">
        <f t="shared" si="512"/>
        <v>#N/A</v>
      </c>
      <c r="AQ557" s="154" t="e">
        <f t="shared" si="513"/>
        <v>#N/A</v>
      </c>
      <c r="AR557" s="164" t="e">
        <f t="shared" si="514"/>
        <v>#N/A</v>
      </c>
      <c r="AS557" s="165" t="e">
        <f t="shared" si="515"/>
        <v>#N/A</v>
      </c>
      <c r="AT557" s="154" t="e">
        <f t="shared" si="516"/>
        <v>#N/A</v>
      </c>
      <c r="AU557" s="154" t="e">
        <f t="shared" si="517"/>
        <v>#N/A</v>
      </c>
      <c r="AV557" s="164" t="e">
        <f t="shared" si="518"/>
        <v>#N/A</v>
      </c>
      <c r="AW557" s="165" t="e">
        <f t="shared" si="519"/>
        <v>#N/A</v>
      </c>
      <c r="AX557" s="154" t="e">
        <f t="shared" si="520"/>
        <v>#N/A</v>
      </c>
      <c r="AY557" s="154" t="e">
        <f t="shared" si="521"/>
        <v>#N/A</v>
      </c>
      <c r="AZ557" s="164" t="e">
        <f t="shared" si="522"/>
        <v>#N/A</v>
      </c>
      <c r="BA557" s="165" t="e">
        <f t="shared" si="523"/>
        <v>#N/A</v>
      </c>
      <c r="BB557" s="154" t="e">
        <f t="shared" si="524"/>
        <v>#N/A</v>
      </c>
      <c r="BC557" s="155" t="e">
        <f t="shared" si="525"/>
        <v>#N/A</v>
      </c>
      <c r="BD557" s="153" t="e">
        <f t="shared" si="526"/>
        <v>#N/A</v>
      </c>
      <c r="BE557" s="154" t="e">
        <f t="shared" si="527"/>
        <v>#N/A</v>
      </c>
      <c r="BF557" s="164" t="e">
        <f t="shared" si="528"/>
        <v>#N/A</v>
      </c>
      <c r="BG557" s="165" t="e">
        <f t="shared" si="529"/>
        <v>#N/A</v>
      </c>
      <c r="BH557" s="154" t="e">
        <f t="shared" si="530"/>
        <v>#N/A</v>
      </c>
      <c r="BI557" s="154" t="e">
        <f t="shared" si="531"/>
        <v>#N/A</v>
      </c>
      <c r="BJ557" s="164" t="e">
        <f t="shared" si="532"/>
        <v>#N/A</v>
      </c>
      <c r="BK557" s="165" t="e">
        <f t="shared" si="533"/>
        <v>#N/A</v>
      </c>
      <c r="BL557" s="154" t="e">
        <f t="shared" si="534"/>
        <v>#N/A</v>
      </c>
      <c r="BM557" s="154" t="e">
        <f t="shared" si="535"/>
        <v>#N/A</v>
      </c>
      <c r="BN557" s="164" t="e">
        <f t="shared" si="536"/>
        <v>#N/A</v>
      </c>
      <c r="BO557" s="165" t="e">
        <f t="shared" si="537"/>
        <v>#N/A</v>
      </c>
      <c r="BP557" s="154" t="e">
        <f t="shared" si="538"/>
        <v>#N/A</v>
      </c>
      <c r="BQ557" s="155" t="e">
        <f t="shared" si="539"/>
        <v>#N/A</v>
      </c>
      <c r="BR557" s="153" t="e">
        <f t="shared" si="540"/>
        <v>#N/A</v>
      </c>
      <c r="BS557" s="154" t="e">
        <f t="shared" si="541"/>
        <v>#N/A</v>
      </c>
      <c r="BT557" s="164" t="e">
        <f t="shared" si="542"/>
        <v>#N/A</v>
      </c>
      <c r="BU557" s="165" t="e">
        <f t="shared" si="543"/>
        <v>#N/A</v>
      </c>
      <c r="BV557" s="154" t="e">
        <f t="shared" si="544"/>
        <v>#N/A</v>
      </c>
      <c r="BW557" s="154" t="e">
        <f t="shared" si="545"/>
        <v>#N/A</v>
      </c>
      <c r="BX557" s="164" t="e">
        <f t="shared" si="546"/>
        <v>#N/A</v>
      </c>
      <c r="BY557" s="165" t="e">
        <f t="shared" si="547"/>
        <v>#N/A</v>
      </c>
      <c r="BZ557" s="154" t="e">
        <f t="shared" si="548"/>
        <v>#N/A</v>
      </c>
      <c r="CA557" s="154" t="e">
        <f t="shared" si="549"/>
        <v>#N/A</v>
      </c>
      <c r="CB557" s="164" t="e">
        <f t="shared" si="550"/>
        <v>#N/A</v>
      </c>
      <c r="CC557" s="165" t="e">
        <f t="shared" si="551"/>
        <v>#N/A</v>
      </c>
      <c r="CD557" s="154" t="e">
        <f t="shared" si="552"/>
        <v>#N/A</v>
      </c>
      <c r="CE557" s="155" t="e">
        <f t="shared" si="553"/>
        <v>#N/A</v>
      </c>
    </row>
    <row r="558" spans="2:83" s="59" customFormat="1" hidden="1" x14ac:dyDescent="0.2">
      <c r="B558" s="59" t="e">
        <f t="shared" si="488"/>
        <v>#N/A</v>
      </c>
      <c r="C558" s="67" t="e">
        <f t="shared" si="487"/>
        <v>#N/A</v>
      </c>
      <c r="D558" s="67"/>
      <c r="E558" s="67" t="e">
        <f>IF(C558&lt;&gt;" ",$B$9, " ")</f>
        <v>#N/A</v>
      </c>
      <c r="F558" s="68" t="e">
        <f>IF(C558&lt;&gt;" ",((10.4394*(($C558^1.852)/(($B$59^1.852)*(VLOOKUP($B$17,'Hidden Data'!$A$4:$E$17,(IF($B$18="SCH 40",3,IF($B$18="SCH 80",4,5))))^4.8655))*$B$16))+IF($B$15&lt;2,0,(10.4394*((($C$19/100*$C558)^1.852)/(($B$59^1.852)*(VLOOKUP($B$20,'Hidden Data'!$A$4:$E$17,(IF($B$21="SCH 40",3,IF($B$21="SCH 80",4,5))))^4.8655))*$B$19)))+IF($B$15&lt;3,0,(10.4394*((($C$22/100*$C558)^1.852)/(($B$59^1.852)*(VLOOKUP($B$23,'Hidden Data'!$A$4:$E$17,(IF($B$24="SCH 40",3,IF($B$24="SCH 80",4,5))))^4.8655))*$B$22)))+K558+L558+M558+P558+Q558+R558+S558+T558)*(1+$B$42/100), " ")</f>
        <v>#N/A</v>
      </c>
      <c r="G558" s="68" t="e">
        <f t="shared" si="486"/>
        <v>#N/A</v>
      </c>
      <c r="H558" s="68"/>
      <c r="I558" s="68" t="e">
        <f t="shared" si="489"/>
        <v>#N/A</v>
      </c>
      <c r="J558" s="68" t="e">
        <f>IF(C558&lt;&gt;" ",IF($B$48="Spider Valve",($C558/448.83*(('Spider Valve Sizing'!$B$10^2*19.64*$B$60*SQRT($B$49))/'Spider Valve Sizing'!$B$25))^2/(2*$B$60^2*(PI()/4*('Spider Valve Sizing'!$B$10/12)^2)^2*32.2),0)," ")</f>
        <v>#N/A</v>
      </c>
      <c r="K558" s="68" t="e">
        <f>IF(C558&lt;&gt;" ",(IF($B$26="No",0,(10.4394*(((1/$B$27*$C558)^1.852)/(($B$59^1.852)*(VLOOKUP($B$29,'Hidden Data'!$A$4:$E$17,(IF($B$30="SCH 40",3,IF($B$30="SCH 80",4,5))))^4.8655))*($B$28/3)))))," ")</f>
        <v>#N/A</v>
      </c>
      <c r="L558" s="67" t="e">
        <f t="shared" si="490"/>
        <v>#N/A</v>
      </c>
      <c r="M558" s="67" t="e">
        <f t="shared" si="491"/>
        <v>#N/A</v>
      </c>
      <c r="N558" s="69">
        <f>IF($B$48="Low Pressure Pipe",(IF($C558&lt;&gt;" ",($B$50*$AC$564)," ")),IF($B$48="Spider Valve",(IF($C558&lt;&gt;" ",(($B$60*(PI()/4*'Spider Valve Sizing'!$B$10^2)/144*SQRT(2*32.2*$B$49))*448.83)/(('Spider Valve Sizing'!$B$10^2*19.64*$B$60*SQRT($B$49))/'Spider Valve Sizing'!$B$25)," ")),IF(AND(OR($B$48="Non-Pressurized",$B$48="force main")=TRUE,$C$49="yes"),$F$49,NA())))</f>
        <v>30</v>
      </c>
      <c r="O558" s="68" t="e">
        <f t="shared" si="492"/>
        <v>#N/A</v>
      </c>
      <c r="P558" s="68" t="e">
        <f>IF($C558&lt;&gt;" ",IF($A$34="",0,(10.4394*((($C558*$D$34/100)^1.852)/(($B$59^1.852)*(VLOOKUP($B$34,'Hidden Data'!$A$4:$E$17,(IF($B$18="SCH 40",3,IF($B$18="SCH 80",4,5))))^4.8655))*'Hidden Data'!$E$118)))," ")</f>
        <v>#N/A</v>
      </c>
      <c r="Q558" s="68" t="e">
        <f>IF($C558&lt;&gt;" ",IF($A$35="",0,(10.4394*((($C558*$D$35/100)^1.852)/(($B$59^1.852)*(VLOOKUP($B$35,'Hidden Data'!$A$4:$E$17,(IF($B$18="SCH 40",3,IF($B$18="SCH 80",4,5))))^4.8655))*'Hidden Data'!$E$119)))," ")</f>
        <v>#N/A</v>
      </c>
      <c r="R558" s="68" t="e">
        <f>IF($C558&lt;&gt;" ",IF($A$36="",0,(10.4394*((($C558*$D$36/100)^1.852)/(($B$59^1.852)*(VLOOKUP($B$36,'Hidden Data'!$A$4:$E$17,(IF($B$18="SCH 40",3,IF($B$18="SCH 80",4,5))))^4.8655))*'Hidden Data'!$E$120)))," ")</f>
        <v>#N/A</v>
      </c>
      <c r="S558" s="68" t="e">
        <f>IF($C558&lt;&gt;" ",IF($A$37="",0,(10.4394*((($C558*$D$37/100)^1.852)/(($B$59^1.852)*(VLOOKUP($B$37,'Hidden Data'!$A$4:$E$17,(IF($B$18="SCH 40",3,IF($B$18="SCH 80",4,5))))^4.8655))*'Hidden Data'!$E$121)))," ")</f>
        <v>#N/A</v>
      </c>
      <c r="T558" s="68" t="e">
        <f>IF($C558&lt;&gt;" ",IF($A$38="",0,(10.4394*((($C558*$D$38/100)^1.852)/(($B$59^1.852)*(VLOOKUP($B$38,'Hidden Data'!$A$4:$E$17,(IF($B$18="SCH 40",3,IF($B$18="SCH 80",4,5))))^4.8655))*'Hidden Data'!$E$122)))," ")</f>
        <v>#N/A</v>
      </c>
      <c r="U558" s="67" t="e">
        <f t="shared" si="493"/>
        <v>#N/A</v>
      </c>
      <c r="V558" s="175" t="e">
        <f t="shared" si="494"/>
        <v>#N/A</v>
      </c>
      <c r="W558" s="175" t="e">
        <f t="shared" si="495"/>
        <v>#N/A</v>
      </c>
      <c r="Z558" s="141" t="e">
        <f t="shared" si="496"/>
        <v>#N/A</v>
      </c>
      <c r="AA558" s="141" t="e">
        <f t="shared" si="497"/>
        <v>#N/A</v>
      </c>
      <c r="AB558" s="153" t="e">
        <f t="shared" si="498"/>
        <v>#N/A</v>
      </c>
      <c r="AC558" s="154" t="e">
        <f t="shared" si="499"/>
        <v>#N/A</v>
      </c>
      <c r="AD558" s="164" t="e">
        <f t="shared" si="500"/>
        <v>#N/A</v>
      </c>
      <c r="AE558" s="165" t="e">
        <f t="shared" si="501"/>
        <v>#N/A</v>
      </c>
      <c r="AF558" s="154" t="e">
        <f t="shared" si="502"/>
        <v>#N/A</v>
      </c>
      <c r="AG558" s="154" t="e">
        <f t="shared" si="503"/>
        <v>#N/A</v>
      </c>
      <c r="AH558" s="164" t="e">
        <f t="shared" si="504"/>
        <v>#N/A</v>
      </c>
      <c r="AI558" s="165" t="e">
        <f t="shared" si="505"/>
        <v>#N/A</v>
      </c>
      <c r="AJ558" s="154" t="e">
        <f t="shared" si="506"/>
        <v>#N/A</v>
      </c>
      <c r="AK558" s="154" t="e">
        <f t="shared" si="507"/>
        <v>#N/A</v>
      </c>
      <c r="AL558" s="164" t="e">
        <f t="shared" si="508"/>
        <v>#N/A</v>
      </c>
      <c r="AM558" s="165" t="e">
        <f t="shared" si="509"/>
        <v>#N/A</v>
      </c>
      <c r="AN558" s="154" t="e">
        <f t="shared" si="510"/>
        <v>#N/A</v>
      </c>
      <c r="AO558" s="155" t="e">
        <f t="shared" si="511"/>
        <v>#N/A</v>
      </c>
      <c r="AP558" s="153" t="e">
        <f t="shared" si="512"/>
        <v>#N/A</v>
      </c>
      <c r="AQ558" s="154" t="e">
        <f t="shared" si="513"/>
        <v>#N/A</v>
      </c>
      <c r="AR558" s="164" t="e">
        <f t="shared" si="514"/>
        <v>#N/A</v>
      </c>
      <c r="AS558" s="165" t="e">
        <f t="shared" si="515"/>
        <v>#N/A</v>
      </c>
      <c r="AT558" s="154" t="e">
        <f t="shared" si="516"/>
        <v>#N/A</v>
      </c>
      <c r="AU558" s="154" t="e">
        <f t="shared" si="517"/>
        <v>#N/A</v>
      </c>
      <c r="AV558" s="164" t="e">
        <f t="shared" si="518"/>
        <v>#N/A</v>
      </c>
      <c r="AW558" s="165" t="e">
        <f t="shared" si="519"/>
        <v>#N/A</v>
      </c>
      <c r="AX558" s="154" t="e">
        <f t="shared" si="520"/>
        <v>#N/A</v>
      </c>
      <c r="AY558" s="154" t="e">
        <f t="shared" si="521"/>
        <v>#N/A</v>
      </c>
      <c r="AZ558" s="164" t="e">
        <f t="shared" si="522"/>
        <v>#N/A</v>
      </c>
      <c r="BA558" s="165" t="e">
        <f t="shared" si="523"/>
        <v>#N/A</v>
      </c>
      <c r="BB558" s="154" t="e">
        <f t="shared" si="524"/>
        <v>#N/A</v>
      </c>
      <c r="BC558" s="155" t="e">
        <f t="shared" si="525"/>
        <v>#N/A</v>
      </c>
      <c r="BD558" s="153" t="e">
        <f t="shared" si="526"/>
        <v>#N/A</v>
      </c>
      <c r="BE558" s="154" t="e">
        <f t="shared" si="527"/>
        <v>#N/A</v>
      </c>
      <c r="BF558" s="164" t="e">
        <f t="shared" si="528"/>
        <v>#N/A</v>
      </c>
      <c r="BG558" s="165" t="e">
        <f t="shared" si="529"/>
        <v>#N/A</v>
      </c>
      <c r="BH558" s="154" t="e">
        <f t="shared" si="530"/>
        <v>#N/A</v>
      </c>
      <c r="BI558" s="154" t="e">
        <f t="shared" si="531"/>
        <v>#N/A</v>
      </c>
      <c r="BJ558" s="164" t="e">
        <f t="shared" si="532"/>
        <v>#N/A</v>
      </c>
      <c r="BK558" s="165" t="e">
        <f t="shared" si="533"/>
        <v>#N/A</v>
      </c>
      <c r="BL558" s="154" t="e">
        <f t="shared" si="534"/>
        <v>#N/A</v>
      </c>
      <c r="BM558" s="154" t="e">
        <f t="shared" si="535"/>
        <v>#N/A</v>
      </c>
      <c r="BN558" s="164" t="e">
        <f t="shared" si="536"/>
        <v>#N/A</v>
      </c>
      <c r="BO558" s="165" t="e">
        <f t="shared" si="537"/>
        <v>#N/A</v>
      </c>
      <c r="BP558" s="154" t="e">
        <f t="shared" si="538"/>
        <v>#N/A</v>
      </c>
      <c r="BQ558" s="155" t="e">
        <f t="shared" si="539"/>
        <v>#N/A</v>
      </c>
      <c r="BR558" s="153" t="e">
        <f t="shared" si="540"/>
        <v>#N/A</v>
      </c>
      <c r="BS558" s="154" t="e">
        <f t="shared" si="541"/>
        <v>#N/A</v>
      </c>
      <c r="BT558" s="164" t="e">
        <f t="shared" si="542"/>
        <v>#N/A</v>
      </c>
      <c r="BU558" s="165" t="e">
        <f t="shared" si="543"/>
        <v>#N/A</v>
      </c>
      <c r="BV558" s="154" t="e">
        <f t="shared" si="544"/>
        <v>#N/A</v>
      </c>
      <c r="BW558" s="154" t="e">
        <f t="shared" si="545"/>
        <v>#N/A</v>
      </c>
      <c r="BX558" s="164" t="e">
        <f t="shared" si="546"/>
        <v>#N/A</v>
      </c>
      <c r="BY558" s="165" t="e">
        <f t="shared" si="547"/>
        <v>#N/A</v>
      </c>
      <c r="BZ558" s="154" t="e">
        <f t="shared" si="548"/>
        <v>#N/A</v>
      </c>
      <c r="CA558" s="154" t="e">
        <f t="shared" si="549"/>
        <v>#N/A</v>
      </c>
      <c r="CB558" s="164" t="e">
        <f t="shared" si="550"/>
        <v>#N/A</v>
      </c>
      <c r="CC558" s="165" t="e">
        <f t="shared" si="551"/>
        <v>#N/A</v>
      </c>
      <c r="CD558" s="154" t="e">
        <f t="shared" si="552"/>
        <v>#N/A</v>
      </c>
      <c r="CE558" s="155" t="e">
        <f t="shared" si="553"/>
        <v>#N/A</v>
      </c>
    </row>
    <row r="559" spans="2:83" s="59" customFormat="1" hidden="1" x14ac:dyDescent="0.2">
      <c r="B559" s="59" t="e">
        <f t="shared" si="488"/>
        <v>#N/A</v>
      </c>
      <c r="C559" s="67" t="e">
        <f t="shared" si="487"/>
        <v>#N/A</v>
      </c>
      <c r="D559" s="67"/>
      <c r="E559" s="67" t="e">
        <f>IF(C559&lt;&gt;" ",$B$9, " ")</f>
        <v>#N/A</v>
      </c>
      <c r="F559" s="68" t="e">
        <f>IF(C559&lt;&gt;" ",((10.4394*(($C559^1.852)/(($B$59^1.852)*(VLOOKUP($B$17,'Hidden Data'!$A$4:$E$17,(IF($B$18="SCH 40",3,IF($B$18="SCH 80",4,5))))^4.8655))*$B$16))+IF($B$15&lt;2,0,(10.4394*((($C$19/100*$C559)^1.852)/(($B$59^1.852)*(VLOOKUP($B$20,'Hidden Data'!$A$4:$E$17,(IF($B$21="SCH 40",3,IF($B$21="SCH 80",4,5))))^4.8655))*$B$19)))+IF($B$15&lt;3,0,(10.4394*((($C$22/100*$C559)^1.852)/(($B$59^1.852)*(VLOOKUP($B$23,'Hidden Data'!$A$4:$E$17,(IF($B$24="SCH 40",3,IF($B$24="SCH 80",4,5))))^4.8655))*$B$22)))+K559+L559+M559+P559+Q559+R559+S559+T559)*(1+$B$42/100), " ")</f>
        <v>#N/A</v>
      </c>
      <c r="G559" s="68" t="e">
        <f>IF(C559&lt;&gt;" ",E559+F559, " ")</f>
        <v>#N/A</v>
      </c>
      <c r="H559" s="68"/>
      <c r="I559" s="68" t="e">
        <f t="shared" si="489"/>
        <v>#N/A</v>
      </c>
      <c r="J559" s="68" t="e">
        <f>IF(C559&lt;&gt;" ",IF($B$48="Spider Valve",($C559/448.83*(('Spider Valve Sizing'!$B$10^2*19.64*$B$60*SQRT($B$49))/'Spider Valve Sizing'!$B$25))^2/(2*$B$60^2*(PI()/4*('Spider Valve Sizing'!$B$10/12)^2)^2*32.2),0)," ")</f>
        <v>#N/A</v>
      </c>
      <c r="K559" s="68" t="e">
        <f>IF(C559&lt;&gt;" ",(IF($B$26="No",0,(10.4394*(((1/$B$27*$C559)^1.852)/(($B$59^1.852)*(VLOOKUP($B$29,'Hidden Data'!$A$4:$E$17,(IF($B$30="SCH 40",3,IF($B$30="SCH 80",4,5))))^4.8655))*($B$28/3)))))," ")</f>
        <v>#N/A</v>
      </c>
      <c r="L559" s="67" t="e">
        <f t="shared" si="490"/>
        <v>#N/A</v>
      </c>
      <c r="M559" s="67" t="e">
        <f t="shared" si="491"/>
        <v>#N/A</v>
      </c>
      <c r="N559" s="69">
        <f>IF($B$48="Low Pressure Pipe",(IF($C559&lt;&gt;" ",($B$50*$AC$564)," ")),IF($B$48="Spider Valve",(IF($C559&lt;&gt;" ",(($B$60*(PI()/4*'Spider Valve Sizing'!$B$10^2)/144*SQRT(2*32.2*$B$49))*448.83)/(('Spider Valve Sizing'!$B$10^2*19.64*$B$60*SQRT($B$49))/'Spider Valve Sizing'!$B$25)," ")),IF(AND(OR($B$48="Non-Pressurized",$B$48="force main")=TRUE,$C$49="yes"),$F$49,NA())))</f>
        <v>30</v>
      </c>
      <c r="O559" s="68" t="e">
        <f t="shared" si="492"/>
        <v>#N/A</v>
      </c>
      <c r="P559" s="68" t="e">
        <f>IF($C559&lt;&gt;" ",IF($A$34="",0,(10.4394*((($C559*$D$34/100)^1.852)/(($B$59^1.852)*(VLOOKUP($B$34,'Hidden Data'!$A$4:$E$17,(IF($B$18="SCH 40",3,IF($B$18="SCH 80",4,5))))^4.8655))*'Hidden Data'!$E$118)))," ")</f>
        <v>#N/A</v>
      </c>
      <c r="Q559" s="68" t="e">
        <f>IF($C559&lt;&gt;" ",IF($A$35="",0,(10.4394*((($C559*$D$35/100)^1.852)/(($B$59^1.852)*(VLOOKUP($B$35,'Hidden Data'!$A$4:$E$17,(IF($B$18="SCH 40",3,IF($B$18="SCH 80",4,5))))^4.8655))*'Hidden Data'!$E$119)))," ")</f>
        <v>#N/A</v>
      </c>
      <c r="R559" s="68" t="e">
        <f>IF($C559&lt;&gt;" ",IF($A$36="",0,(10.4394*((($C559*$D$36/100)^1.852)/(($B$59^1.852)*(VLOOKUP($B$36,'Hidden Data'!$A$4:$E$17,(IF($B$18="SCH 40",3,IF($B$18="SCH 80",4,5))))^4.8655))*'Hidden Data'!$E$120)))," ")</f>
        <v>#N/A</v>
      </c>
      <c r="S559" s="68" t="e">
        <f>IF($C559&lt;&gt;" ",IF($A$37="",0,(10.4394*((($C559*$D$37/100)^1.852)/(($B$59^1.852)*(VLOOKUP($B$37,'Hidden Data'!$A$4:$E$17,(IF($B$18="SCH 40",3,IF($B$18="SCH 80",4,5))))^4.8655))*'Hidden Data'!$E$121)))," ")</f>
        <v>#N/A</v>
      </c>
      <c r="T559" s="68" t="e">
        <f>IF($C559&lt;&gt;" ",IF($A$38="",0,(10.4394*((($C559*$D$38/100)^1.852)/(($B$59^1.852)*(VLOOKUP($B$38,'Hidden Data'!$A$4:$E$17,(IF($B$18="SCH 40",3,IF($B$18="SCH 80",4,5))))^4.8655))*'Hidden Data'!$E$122)))," ")</f>
        <v>#N/A</v>
      </c>
      <c r="U559" s="67" t="e">
        <f t="shared" si="493"/>
        <v>#N/A</v>
      </c>
      <c r="V559" s="175" t="e">
        <f t="shared" si="494"/>
        <v>#N/A</v>
      </c>
      <c r="W559" s="175" t="e">
        <f t="shared" si="495"/>
        <v>#N/A</v>
      </c>
      <c r="Z559" s="141" t="e">
        <f t="shared" si="496"/>
        <v>#N/A</v>
      </c>
      <c r="AA559" s="141" t="e">
        <f t="shared" si="497"/>
        <v>#N/A</v>
      </c>
      <c r="AB559" s="153" t="e">
        <f t="shared" si="498"/>
        <v>#N/A</v>
      </c>
      <c r="AC559" s="154" t="e">
        <f t="shared" si="499"/>
        <v>#N/A</v>
      </c>
      <c r="AD559" s="164" t="e">
        <f t="shared" si="500"/>
        <v>#N/A</v>
      </c>
      <c r="AE559" s="165" t="e">
        <f t="shared" si="501"/>
        <v>#N/A</v>
      </c>
      <c r="AF559" s="154" t="e">
        <f t="shared" si="502"/>
        <v>#N/A</v>
      </c>
      <c r="AG559" s="154" t="e">
        <f t="shared" si="503"/>
        <v>#N/A</v>
      </c>
      <c r="AH559" s="164" t="e">
        <f t="shared" si="504"/>
        <v>#N/A</v>
      </c>
      <c r="AI559" s="165" t="e">
        <f t="shared" si="505"/>
        <v>#N/A</v>
      </c>
      <c r="AJ559" s="154" t="e">
        <f t="shared" si="506"/>
        <v>#N/A</v>
      </c>
      <c r="AK559" s="154" t="e">
        <f t="shared" si="507"/>
        <v>#N/A</v>
      </c>
      <c r="AL559" s="164" t="e">
        <f t="shared" si="508"/>
        <v>#N/A</v>
      </c>
      <c r="AM559" s="165" t="e">
        <f t="shared" si="509"/>
        <v>#N/A</v>
      </c>
      <c r="AN559" s="154" t="e">
        <f t="shared" si="510"/>
        <v>#N/A</v>
      </c>
      <c r="AO559" s="155" t="e">
        <f t="shared" si="511"/>
        <v>#N/A</v>
      </c>
      <c r="AP559" s="153" t="e">
        <f t="shared" si="512"/>
        <v>#N/A</v>
      </c>
      <c r="AQ559" s="154" t="e">
        <f t="shared" si="513"/>
        <v>#N/A</v>
      </c>
      <c r="AR559" s="164" t="e">
        <f t="shared" si="514"/>
        <v>#N/A</v>
      </c>
      <c r="AS559" s="165" t="e">
        <f t="shared" si="515"/>
        <v>#N/A</v>
      </c>
      <c r="AT559" s="154" t="e">
        <f t="shared" si="516"/>
        <v>#N/A</v>
      </c>
      <c r="AU559" s="154" t="e">
        <f t="shared" si="517"/>
        <v>#N/A</v>
      </c>
      <c r="AV559" s="164" t="e">
        <f t="shared" si="518"/>
        <v>#N/A</v>
      </c>
      <c r="AW559" s="165" t="e">
        <f t="shared" si="519"/>
        <v>#N/A</v>
      </c>
      <c r="AX559" s="154" t="e">
        <f t="shared" si="520"/>
        <v>#N/A</v>
      </c>
      <c r="AY559" s="154" t="e">
        <f t="shared" si="521"/>
        <v>#N/A</v>
      </c>
      <c r="AZ559" s="164" t="e">
        <f t="shared" si="522"/>
        <v>#N/A</v>
      </c>
      <c r="BA559" s="165" t="e">
        <f t="shared" si="523"/>
        <v>#N/A</v>
      </c>
      <c r="BB559" s="154" t="e">
        <f t="shared" si="524"/>
        <v>#N/A</v>
      </c>
      <c r="BC559" s="155" t="e">
        <f t="shared" si="525"/>
        <v>#N/A</v>
      </c>
      <c r="BD559" s="153" t="e">
        <f t="shared" si="526"/>
        <v>#N/A</v>
      </c>
      <c r="BE559" s="154" t="e">
        <f t="shared" si="527"/>
        <v>#N/A</v>
      </c>
      <c r="BF559" s="164" t="e">
        <f t="shared" si="528"/>
        <v>#N/A</v>
      </c>
      <c r="BG559" s="165" t="e">
        <f t="shared" si="529"/>
        <v>#N/A</v>
      </c>
      <c r="BH559" s="154" t="e">
        <f t="shared" si="530"/>
        <v>#N/A</v>
      </c>
      <c r="BI559" s="154" t="e">
        <f t="shared" si="531"/>
        <v>#N/A</v>
      </c>
      <c r="BJ559" s="164" t="e">
        <f t="shared" si="532"/>
        <v>#N/A</v>
      </c>
      <c r="BK559" s="165" t="e">
        <f t="shared" si="533"/>
        <v>#N/A</v>
      </c>
      <c r="BL559" s="154" t="e">
        <f t="shared" si="534"/>
        <v>#N/A</v>
      </c>
      <c r="BM559" s="154" t="e">
        <f t="shared" si="535"/>
        <v>#N/A</v>
      </c>
      <c r="BN559" s="164" t="e">
        <f t="shared" si="536"/>
        <v>#N/A</v>
      </c>
      <c r="BO559" s="165" t="e">
        <f t="shared" si="537"/>
        <v>#N/A</v>
      </c>
      <c r="BP559" s="154" t="e">
        <f t="shared" si="538"/>
        <v>#N/A</v>
      </c>
      <c r="BQ559" s="155" t="e">
        <f t="shared" si="539"/>
        <v>#N/A</v>
      </c>
      <c r="BR559" s="153" t="e">
        <f t="shared" si="540"/>
        <v>#N/A</v>
      </c>
      <c r="BS559" s="154" t="e">
        <f t="shared" si="541"/>
        <v>#N/A</v>
      </c>
      <c r="BT559" s="164" t="e">
        <f t="shared" si="542"/>
        <v>#N/A</v>
      </c>
      <c r="BU559" s="165" t="e">
        <f t="shared" si="543"/>
        <v>#N/A</v>
      </c>
      <c r="BV559" s="154" t="e">
        <f t="shared" si="544"/>
        <v>#N/A</v>
      </c>
      <c r="BW559" s="154" t="e">
        <f t="shared" si="545"/>
        <v>#N/A</v>
      </c>
      <c r="BX559" s="164" t="e">
        <f t="shared" si="546"/>
        <v>#N/A</v>
      </c>
      <c r="BY559" s="165" t="e">
        <f t="shared" si="547"/>
        <v>#N/A</v>
      </c>
      <c r="BZ559" s="154" t="e">
        <f t="shared" si="548"/>
        <v>#N/A</v>
      </c>
      <c r="CA559" s="154" t="e">
        <f t="shared" si="549"/>
        <v>#N/A</v>
      </c>
      <c r="CB559" s="164" t="e">
        <f t="shared" si="550"/>
        <v>#N/A</v>
      </c>
      <c r="CC559" s="165" t="e">
        <f t="shared" si="551"/>
        <v>#N/A</v>
      </c>
      <c r="CD559" s="154" t="e">
        <f t="shared" si="552"/>
        <v>#N/A</v>
      </c>
      <c r="CE559" s="155" t="e">
        <f t="shared" si="553"/>
        <v>#N/A</v>
      </c>
    </row>
    <row r="560" spans="2:83" s="59" customFormat="1" hidden="1" x14ac:dyDescent="0.2">
      <c r="B560" s="59" t="e">
        <f t="shared" si="488"/>
        <v>#N/A</v>
      </c>
      <c r="C560" s="67" t="e">
        <f t="shared" si="487"/>
        <v>#N/A</v>
      </c>
      <c r="D560" s="67"/>
      <c r="E560" s="67" t="e">
        <f>IF(C560&lt;&gt;" ",$B$9, " ")</f>
        <v>#N/A</v>
      </c>
      <c r="F560" s="68" t="e">
        <f>IF(C560&lt;&gt;" ",((10.4394*(($C560^1.852)/(($B$59^1.852)*(VLOOKUP($B$17,'Hidden Data'!$A$4:$E$17,(IF($B$18="SCH 40",3,IF($B$18="SCH 80",4,5))))^4.8655))*$B$16))+IF($B$15&lt;2,0,(10.4394*((($C$19/100*$C560)^1.852)/(($B$59^1.852)*(VLOOKUP($B$20,'Hidden Data'!$A$4:$E$17,(IF($B$21="SCH 40",3,IF($B$21="SCH 80",4,5))))^4.8655))*$B$19)))+IF($B$15&lt;3,0,(10.4394*((($C$22/100*$C560)^1.852)/(($B$59^1.852)*(VLOOKUP($B$23,'Hidden Data'!$A$4:$E$17,(IF($B$24="SCH 40",3,IF($B$24="SCH 80",4,5))))^4.8655))*$B$22)))+K560+L560+M560+P560+Q560+R560+S560+T560)*(1+$B$42/100), " ")</f>
        <v>#N/A</v>
      </c>
      <c r="G560" s="68" t="e">
        <f>IF(C560&lt;&gt;" ",E560+F560, " ")</f>
        <v>#N/A</v>
      </c>
      <c r="H560" s="68"/>
      <c r="I560" s="68" t="e">
        <f t="shared" si="489"/>
        <v>#N/A</v>
      </c>
      <c r="J560" s="68" t="e">
        <f>IF(C560&lt;&gt;" ",IF($B$48="Spider Valve",($C560/448.83*(('Spider Valve Sizing'!$B$10^2*19.64*$B$60*SQRT($B$49))/'Spider Valve Sizing'!$B$25))^2/(2*$B$60^2*(PI()/4*('Spider Valve Sizing'!$B$10/12)^2)^2*32.2),0)," ")</f>
        <v>#N/A</v>
      </c>
      <c r="K560" s="68" t="e">
        <f>IF(C560&lt;&gt;" ",(IF($B$26="No",0,(10.4394*(((1/$B$27*$C560)^1.852)/(($B$59^1.852)*(VLOOKUP($B$29,'Hidden Data'!$A$4:$E$17,(IF($B$30="SCH 40",3,IF($B$30="SCH 80",4,5))))^4.8655))*($B$28/3)))))," ")</f>
        <v>#N/A</v>
      </c>
      <c r="L560" s="67" t="e">
        <f t="shared" si="490"/>
        <v>#N/A</v>
      </c>
      <c r="M560" s="67" t="e">
        <f t="shared" si="491"/>
        <v>#N/A</v>
      </c>
      <c r="N560" s="69">
        <f>IF($B$48="Low Pressure Pipe",(IF($C560&lt;&gt;" ",($B$50*$AC$564)," ")),IF($B$48="Spider Valve",(IF($C560&lt;&gt;" ",(($B$60*(PI()/4*'Spider Valve Sizing'!$B$10^2)/144*SQRT(2*32.2*$B$49))*448.83)/(('Spider Valve Sizing'!$B$10^2*19.64*$B$60*SQRT($B$49))/'Spider Valve Sizing'!$B$25)," ")),IF(AND(OR($B$48="Non-Pressurized",$B$48="force main")=TRUE,$C$49="yes"),$F$49,NA())))</f>
        <v>30</v>
      </c>
      <c r="O560" s="68" t="e">
        <f t="shared" si="492"/>
        <v>#N/A</v>
      </c>
      <c r="P560" s="68" t="e">
        <f>IF($C560&lt;&gt;" ",IF($A$34="",0,(10.4394*((($C560*$D$34/100)^1.852)/(($B$59^1.852)*(VLOOKUP($B$34,'Hidden Data'!$A$4:$E$17,(IF($B$18="SCH 40",3,IF($B$18="SCH 80",4,5))))^4.8655))*'Hidden Data'!$E$118)))," ")</f>
        <v>#N/A</v>
      </c>
      <c r="Q560" s="68" t="e">
        <f>IF($C560&lt;&gt;" ",IF($A$35="",0,(10.4394*((($C560*$D$35/100)^1.852)/(($B$59^1.852)*(VLOOKUP($B$35,'Hidden Data'!$A$4:$E$17,(IF($B$18="SCH 40",3,IF($B$18="SCH 80",4,5))))^4.8655))*'Hidden Data'!$E$119)))," ")</f>
        <v>#N/A</v>
      </c>
      <c r="R560" s="68" t="e">
        <f>IF($C560&lt;&gt;" ",IF($A$36="",0,(10.4394*((($C560*$D$36/100)^1.852)/(($B$59^1.852)*(VLOOKUP($B$36,'Hidden Data'!$A$4:$E$17,(IF($B$18="SCH 40",3,IF($B$18="SCH 80",4,5))))^4.8655))*'Hidden Data'!$E$120)))," ")</f>
        <v>#N/A</v>
      </c>
      <c r="S560" s="68" t="e">
        <f>IF($C560&lt;&gt;" ",IF($A$37="",0,(10.4394*((($C560*$D$37/100)^1.852)/(($B$59^1.852)*(VLOOKUP($B$37,'Hidden Data'!$A$4:$E$17,(IF($B$18="SCH 40",3,IF($B$18="SCH 80",4,5))))^4.8655))*'Hidden Data'!$E$121)))," ")</f>
        <v>#N/A</v>
      </c>
      <c r="T560" s="68" t="e">
        <f>IF($C560&lt;&gt;" ",IF($A$38="",0,(10.4394*((($C560*$D$38/100)^1.852)/(($B$59^1.852)*(VLOOKUP($B$38,'Hidden Data'!$A$4:$E$17,(IF($B$18="SCH 40",3,IF($B$18="SCH 80",4,5))))^4.8655))*'Hidden Data'!$E$122)))," ")</f>
        <v>#N/A</v>
      </c>
      <c r="U560" s="67" t="e">
        <f t="shared" si="493"/>
        <v>#N/A</v>
      </c>
      <c r="V560" s="175" t="e">
        <f t="shared" si="494"/>
        <v>#N/A</v>
      </c>
      <c r="W560" s="175" t="e">
        <f t="shared" si="495"/>
        <v>#N/A</v>
      </c>
      <c r="Z560" s="141" t="e">
        <f t="shared" si="496"/>
        <v>#N/A</v>
      </c>
      <c r="AA560" s="141" t="e">
        <f t="shared" si="497"/>
        <v>#N/A</v>
      </c>
      <c r="AB560" s="153" t="e">
        <f t="shared" si="498"/>
        <v>#N/A</v>
      </c>
      <c r="AC560" s="154" t="e">
        <f t="shared" si="499"/>
        <v>#N/A</v>
      </c>
      <c r="AD560" s="164" t="e">
        <f t="shared" si="500"/>
        <v>#N/A</v>
      </c>
      <c r="AE560" s="165" t="e">
        <f t="shared" si="501"/>
        <v>#N/A</v>
      </c>
      <c r="AF560" s="154" t="e">
        <f t="shared" si="502"/>
        <v>#N/A</v>
      </c>
      <c r="AG560" s="154" t="e">
        <f t="shared" si="503"/>
        <v>#N/A</v>
      </c>
      <c r="AH560" s="164" t="e">
        <f t="shared" si="504"/>
        <v>#N/A</v>
      </c>
      <c r="AI560" s="165" t="e">
        <f t="shared" si="505"/>
        <v>#N/A</v>
      </c>
      <c r="AJ560" s="154" t="e">
        <f t="shared" si="506"/>
        <v>#N/A</v>
      </c>
      <c r="AK560" s="154" t="e">
        <f t="shared" si="507"/>
        <v>#N/A</v>
      </c>
      <c r="AL560" s="164" t="e">
        <f t="shared" si="508"/>
        <v>#N/A</v>
      </c>
      <c r="AM560" s="165" t="e">
        <f t="shared" si="509"/>
        <v>#N/A</v>
      </c>
      <c r="AN560" s="154" t="e">
        <f t="shared" si="510"/>
        <v>#N/A</v>
      </c>
      <c r="AO560" s="155" t="e">
        <f t="shared" si="511"/>
        <v>#N/A</v>
      </c>
      <c r="AP560" s="153" t="e">
        <f t="shared" si="512"/>
        <v>#N/A</v>
      </c>
      <c r="AQ560" s="154" t="e">
        <f t="shared" si="513"/>
        <v>#N/A</v>
      </c>
      <c r="AR560" s="164" t="e">
        <f t="shared" si="514"/>
        <v>#N/A</v>
      </c>
      <c r="AS560" s="165" t="e">
        <f t="shared" si="515"/>
        <v>#N/A</v>
      </c>
      <c r="AT560" s="154" t="e">
        <f t="shared" si="516"/>
        <v>#N/A</v>
      </c>
      <c r="AU560" s="154" t="e">
        <f t="shared" si="517"/>
        <v>#N/A</v>
      </c>
      <c r="AV560" s="164" t="e">
        <f t="shared" si="518"/>
        <v>#N/A</v>
      </c>
      <c r="AW560" s="165" t="e">
        <f t="shared" si="519"/>
        <v>#N/A</v>
      </c>
      <c r="AX560" s="154" t="e">
        <f t="shared" si="520"/>
        <v>#N/A</v>
      </c>
      <c r="AY560" s="154" t="e">
        <f t="shared" si="521"/>
        <v>#N/A</v>
      </c>
      <c r="AZ560" s="164" t="e">
        <f t="shared" si="522"/>
        <v>#N/A</v>
      </c>
      <c r="BA560" s="165" t="e">
        <f t="shared" si="523"/>
        <v>#N/A</v>
      </c>
      <c r="BB560" s="154" t="e">
        <f t="shared" si="524"/>
        <v>#N/A</v>
      </c>
      <c r="BC560" s="155" t="e">
        <f t="shared" si="525"/>
        <v>#N/A</v>
      </c>
      <c r="BD560" s="153" t="e">
        <f t="shared" si="526"/>
        <v>#N/A</v>
      </c>
      <c r="BE560" s="154" t="e">
        <f t="shared" si="527"/>
        <v>#N/A</v>
      </c>
      <c r="BF560" s="164" t="e">
        <f t="shared" si="528"/>
        <v>#N/A</v>
      </c>
      <c r="BG560" s="165" t="e">
        <f t="shared" si="529"/>
        <v>#N/A</v>
      </c>
      <c r="BH560" s="154" t="e">
        <f t="shared" si="530"/>
        <v>#N/A</v>
      </c>
      <c r="BI560" s="154" t="e">
        <f t="shared" si="531"/>
        <v>#N/A</v>
      </c>
      <c r="BJ560" s="164" t="e">
        <f t="shared" si="532"/>
        <v>#N/A</v>
      </c>
      <c r="BK560" s="165" t="e">
        <f t="shared" si="533"/>
        <v>#N/A</v>
      </c>
      <c r="BL560" s="154" t="e">
        <f t="shared" si="534"/>
        <v>#N/A</v>
      </c>
      <c r="BM560" s="154" t="e">
        <f t="shared" si="535"/>
        <v>#N/A</v>
      </c>
      <c r="BN560" s="164" t="e">
        <f t="shared" si="536"/>
        <v>#N/A</v>
      </c>
      <c r="BO560" s="165" t="e">
        <f t="shared" si="537"/>
        <v>#N/A</v>
      </c>
      <c r="BP560" s="154" t="e">
        <f t="shared" si="538"/>
        <v>#N/A</v>
      </c>
      <c r="BQ560" s="155" t="e">
        <f t="shared" si="539"/>
        <v>#N/A</v>
      </c>
      <c r="BR560" s="153" t="e">
        <f t="shared" si="540"/>
        <v>#N/A</v>
      </c>
      <c r="BS560" s="154" t="e">
        <f t="shared" si="541"/>
        <v>#N/A</v>
      </c>
      <c r="BT560" s="164" t="e">
        <f t="shared" si="542"/>
        <v>#N/A</v>
      </c>
      <c r="BU560" s="165" t="e">
        <f t="shared" si="543"/>
        <v>#N/A</v>
      </c>
      <c r="BV560" s="154" t="e">
        <f t="shared" si="544"/>
        <v>#N/A</v>
      </c>
      <c r="BW560" s="154" t="e">
        <f t="shared" si="545"/>
        <v>#N/A</v>
      </c>
      <c r="BX560" s="164" t="e">
        <f t="shared" si="546"/>
        <v>#N/A</v>
      </c>
      <c r="BY560" s="165" t="e">
        <f t="shared" si="547"/>
        <v>#N/A</v>
      </c>
      <c r="BZ560" s="154" t="e">
        <f t="shared" si="548"/>
        <v>#N/A</v>
      </c>
      <c r="CA560" s="154" t="e">
        <f t="shared" si="549"/>
        <v>#N/A</v>
      </c>
      <c r="CB560" s="164" t="e">
        <f t="shared" si="550"/>
        <v>#N/A</v>
      </c>
      <c r="CC560" s="165" t="e">
        <f t="shared" si="551"/>
        <v>#N/A</v>
      </c>
      <c r="CD560" s="154" t="e">
        <f t="shared" si="552"/>
        <v>#N/A</v>
      </c>
      <c r="CE560" s="155" t="e">
        <f t="shared" si="553"/>
        <v>#N/A</v>
      </c>
    </row>
    <row r="561" spans="2:83" s="59" customFormat="1" ht="13.5" hidden="1" thickBot="1" x14ac:dyDescent="0.25">
      <c r="B561" s="59" t="e">
        <f t="shared" si="488"/>
        <v>#N/A</v>
      </c>
      <c r="C561" s="67" t="e">
        <f t="shared" si="487"/>
        <v>#N/A</v>
      </c>
      <c r="D561" s="67"/>
      <c r="E561" s="67" t="e">
        <f>IF(C561&lt;&gt;" ",$B$9, " ")</f>
        <v>#N/A</v>
      </c>
      <c r="F561" s="68" t="e">
        <f>IF(C561&lt;&gt;" ",((10.4394*(($C561^1.852)/(($B$59^1.852)*(VLOOKUP($B$17,'Hidden Data'!$A$4:$E$17,(IF($B$18="SCH 40",3,IF($B$18="SCH 80",4,5))))^4.8655))*$B$16))+IF($B$15&lt;2,0,(10.4394*((($C$19/100*$C561)^1.852)/(($B$59^1.852)*(VLOOKUP($B$20,'Hidden Data'!$A$4:$E$17,(IF($B$21="SCH 40",3,IF($B$21="SCH 80",4,5))))^4.8655))*$B$19)))+IF($B$15&lt;3,0,(10.4394*((($C$22/100*$C561)^1.852)/(($B$59^1.852)*(VLOOKUP($B$23,'Hidden Data'!$A$4:$E$17,(IF($B$24="SCH 40",3,IF($B$24="SCH 80",4,5))))^4.8655))*$B$22)))+K561+L561+M561+P561+Q561+R561+S561+T561)*(1+$B$42/100), " ")</f>
        <v>#N/A</v>
      </c>
      <c r="G561" s="68" t="e">
        <f>IF(C561&lt;&gt;" ",E561+F561, " ")</f>
        <v>#N/A</v>
      </c>
      <c r="H561" s="68"/>
      <c r="I561" s="68" t="e">
        <f t="shared" si="489"/>
        <v>#N/A</v>
      </c>
      <c r="J561" s="68" t="e">
        <f>IF(C561&lt;&gt;" ",IF($B$48="Spider Valve",($C561/448.83*(('Spider Valve Sizing'!$B$10^2*19.64*$B$60*SQRT($B$49))/'Spider Valve Sizing'!$B$25))^2/(2*$B$60^2*(PI()/4*('Spider Valve Sizing'!$B$10/12)^2)^2*32.2),0)," ")</f>
        <v>#N/A</v>
      </c>
      <c r="K561" s="68" t="e">
        <f>IF(C561&lt;&gt;" ",(IF($B$26="No",0,(10.4394*(((1/$B$27*$C561)^1.852)/(($B$59^1.852)*(VLOOKUP($B$29,'Hidden Data'!$A$4:$E$17,(IF($B$30="SCH 40",3,IF($B$30="SCH 80",4,5))))^4.8655))*($B$28/3)))))," ")</f>
        <v>#N/A</v>
      </c>
      <c r="L561" s="67" t="e">
        <f t="shared" si="490"/>
        <v>#N/A</v>
      </c>
      <c r="M561" s="67" t="e">
        <f t="shared" si="491"/>
        <v>#N/A</v>
      </c>
      <c r="N561" s="69">
        <f>IF($B$48="Low Pressure Pipe",(IF($C561&lt;&gt;" ",($B$50*$AC$564)," ")),IF($B$48="Spider Valve",(IF($C561&lt;&gt;" ",(($B$60*(PI()/4*'Spider Valve Sizing'!$B$10^2)/144*SQRT(2*32.2*$B$49))*448.83)/(('Spider Valve Sizing'!$B$10^2*19.64*$B$60*SQRT($B$49))/'Spider Valve Sizing'!$B$25)," ")),IF(AND(OR($B$48="Non-Pressurized",$B$48="force main")=TRUE,$C$49="yes"),$F$49,NA())))</f>
        <v>30</v>
      </c>
      <c r="O561" s="68" t="e">
        <f t="shared" si="492"/>
        <v>#N/A</v>
      </c>
      <c r="P561" s="68" t="e">
        <f>IF($C561&lt;&gt;" ",IF($A$34="",0,(10.4394*((($C561*$D$34/100)^1.852)/(($B$59^1.852)*(VLOOKUP($B$34,'Hidden Data'!$A$4:$E$17,(IF($B$18="SCH 40",3,IF($B$18="SCH 80",4,5))))^4.8655))*'Hidden Data'!$E$118)))," ")</f>
        <v>#N/A</v>
      </c>
      <c r="Q561" s="68" t="e">
        <f>IF($C561&lt;&gt;" ",IF($A$35="",0,(10.4394*((($C561*$D$35/100)^1.852)/(($B$59^1.852)*(VLOOKUP($B$35,'Hidden Data'!$A$4:$E$17,(IF($B$18="SCH 40",3,IF($B$18="SCH 80",4,5))))^4.8655))*'Hidden Data'!$E$119)))," ")</f>
        <v>#N/A</v>
      </c>
      <c r="R561" s="68" t="e">
        <f>IF($C561&lt;&gt;" ",IF($A$36="",0,(10.4394*((($C561*$D$36/100)^1.852)/(($B$59^1.852)*(VLOOKUP($B$36,'Hidden Data'!$A$4:$E$17,(IF($B$18="SCH 40",3,IF($B$18="SCH 80",4,5))))^4.8655))*'Hidden Data'!$E$120)))," ")</f>
        <v>#N/A</v>
      </c>
      <c r="S561" s="68" t="e">
        <f>IF($C561&lt;&gt;" ",IF($A$37="",0,(10.4394*((($C561*$D$37/100)^1.852)/(($B$59^1.852)*(VLOOKUP($B$37,'Hidden Data'!$A$4:$E$17,(IF($B$18="SCH 40",3,IF($B$18="SCH 80",4,5))))^4.8655))*'Hidden Data'!$E$121)))," ")</f>
        <v>#N/A</v>
      </c>
      <c r="T561" s="68" t="e">
        <f>IF($C561&lt;&gt;" ",IF($A$38="",0,(10.4394*((($C561*$D$38/100)^1.852)/(($B$59^1.852)*(VLOOKUP($B$38,'Hidden Data'!$A$4:$E$17,(IF($B$18="SCH 40",3,IF($B$18="SCH 80",4,5))))^4.8655))*'Hidden Data'!$E$122)))," ")</f>
        <v>#N/A</v>
      </c>
      <c r="U561" s="67" t="e">
        <f t="shared" si="493"/>
        <v>#N/A</v>
      </c>
      <c r="V561" s="175" t="e">
        <f t="shared" si="494"/>
        <v>#N/A</v>
      </c>
      <c r="W561" s="175" t="e">
        <f t="shared" si="495"/>
        <v>#N/A</v>
      </c>
      <c r="Z561" s="141" t="e">
        <f t="shared" si="496"/>
        <v>#N/A</v>
      </c>
      <c r="AA561" s="141" t="e">
        <f t="shared" si="497"/>
        <v>#N/A</v>
      </c>
      <c r="AB561" s="153" t="e">
        <f t="shared" si="498"/>
        <v>#N/A</v>
      </c>
      <c r="AC561" s="154" t="e">
        <f t="shared" si="499"/>
        <v>#N/A</v>
      </c>
      <c r="AD561" s="164" t="e">
        <f t="shared" si="500"/>
        <v>#N/A</v>
      </c>
      <c r="AE561" s="165" t="e">
        <f t="shared" si="501"/>
        <v>#N/A</v>
      </c>
      <c r="AF561" s="154" t="e">
        <f t="shared" si="502"/>
        <v>#N/A</v>
      </c>
      <c r="AG561" s="154" t="e">
        <f t="shared" si="503"/>
        <v>#N/A</v>
      </c>
      <c r="AH561" s="164" t="e">
        <f t="shared" si="504"/>
        <v>#N/A</v>
      </c>
      <c r="AI561" s="165" t="e">
        <f t="shared" si="505"/>
        <v>#N/A</v>
      </c>
      <c r="AJ561" s="154" t="e">
        <f t="shared" si="506"/>
        <v>#N/A</v>
      </c>
      <c r="AK561" s="154" t="e">
        <f t="shared" si="507"/>
        <v>#N/A</v>
      </c>
      <c r="AL561" s="164" t="e">
        <f t="shared" si="508"/>
        <v>#N/A</v>
      </c>
      <c r="AM561" s="165" t="e">
        <f t="shared" si="509"/>
        <v>#N/A</v>
      </c>
      <c r="AN561" s="154" t="e">
        <f t="shared" si="510"/>
        <v>#N/A</v>
      </c>
      <c r="AO561" s="155" t="e">
        <f t="shared" si="511"/>
        <v>#N/A</v>
      </c>
      <c r="AP561" s="153" t="e">
        <f t="shared" si="512"/>
        <v>#N/A</v>
      </c>
      <c r="AQ561" s="154" t="e">
        <f t="shared" si="513"/>
        <v>#N/A</v>
      </c>
      <c r="AR561" s="164" t="e">
        <f t="shared" si="514"/>
        <v>#N/A</v>
      </c>
      <c r="AS561" s="165" t="e">
        <f t="shared" si="515"/>
        <v>#N/A</v>
      </c>
      <c r="AT561" s="154" t="e">
        <f t="shared" si="516"/>
        <v>#N/A</v>
      </c>
      <c r="AU561" s="154" t="e">
        <f t="shared" si="517"/>
        <v>#N/A</v>
      </c>
      <c r="AV561" s="164" t="e">
        <f t="shared" si="518"/>
        <v>#N/A</v>
      </c>
      <c r="AW561" s="165" t="e">
        <f t="shared" si="519"/>
        <v>#N/A</v>
      </c>
      <c r="AX561" s="154" t="e">
        <f t="shared" si="520"/>
        <v>#N/A</v>
      </c>
      <c r="AY561" s="154" t="e">
        <f t="shared" si="521"/>
        <v>#N/A</v>
      </c>
      <c r="AZ561" s="164" t="e">
        <f t="shared" si="522"/>
        <v>#N/A</v>
      </c>
      <c r="BA561" s="165" t="e">
        <f t="shared" si="523"/>
        <v>#N/A</v>
      </c>
      <c r="BB561" s="154" t="e">
        <f t="shared" si="524"/>
        <v>#N/A</v>
      </c>
      <c r="BC561" s="155" t="e">
        <f t="shared" si="525"/>
        <v>#N/A</v>
      </c>
      <c r="BD561" s="156" t="e">
        <f t="shared" si="526"/>
        <v>#N/A</v>
      </c>
      <c r="BE561" s="157" t="e">
        <f t="shared" si="527"/>
        <v>#N/A</v>
      </c>
      <c r="BF561" s="166" t="e">
        <f t="shared" si="528"/>
        <v>#N/A</v>
      </c>
      <c r="BG561" s="167" t="e">
        <f t="shared" si="529"/>
        <v>#N/A</v>
      </c>
      <c r="BH561" s="157" t="e">
        <f t="shared" si="530"/>
        <v>#N/A</v>
      </c>
      <c r="BI561" s="157" t="e">
        <f t="shared" si="531"/>
        <v>#N/A</v>
      </c>
      <c r="BJ561" s="166" t="e">
        <f t="shared" si="532"/>
        <v>#N/A</v>
      </c>
      <c r="BK561" s="167" t="e">
        <f t="shared" si="533"/>
        <v>#N/A</v>
      </c>
      <c r="BL561" s="157" t="e">
        <f t="shared" si="534"/>
        <v>#N/A</v>
      </c>
      <c r="BM561" s="157" t="e">
        <f t="shared" si="535"/>
        <v>#N/A</v>
      </c>
      <c r="BN561" s="166" t="e">
        <f t="shared" si="536"/>
        <v>#N/A</v>
      </c>
      <c r="BO561" s="167" t="e">
        <f t="shared" si="537"/>
        <v>#N/A</v>
      </c>
      <c r="BP561" s="157" t="e">
        <f t="shared" si="538"/>
        <v>#N/A</v>
      </c>
      <c r="BQ561" s="158" t="e">
        <f t="shared" si="539"/>
        <v>#N/A</v>
      </c>
      <c r="BR561" s="153" t="e">
        <f t="shared" si="540"/>
        <v>#N/A</v>
      </c>
      <c r="BS561" s="154" t="e">
        <f t="shared" si="541"/>
        <v>#N/A</v>
      </c>
      <c r="BT561" s="164" t="e">
        <f t="shared" si="542"/>
        <v>#N/A</v>
      </c>
      <c r="BU561" s="165" t="e">
        <f t="shared" si="543"/>
        <v>#N/A</v>
      </c>
      <c r="BV561" s="154" t="e">
        <f t="shared" si="544"/>
        <v>#N/A</v>
      </c>
      <c r="BW561" s="154" t="e">
        <f t="shared" si="545"/>
        <v>#N/A</v>
      </c>
      <c r="BX561" s="164" t="e">
        <f t="shared" si="546"/>
        <v>#N/A</v>
      </c>
      <c r="BY561" s="165" t="e">
        <f t="shared" si="547"/>
        <v>#N/A</v>
      </c>
      <c r="BZ561" s="154" t="e">
        <f t="shared" si="548"/>
        <v>#N/A</v>
      </c>
      <c r="CA561" s="154" t="e">
        <f t="shared" si="549"/>
        <v>#N/A</v>
      </c>
      <c r="CB561" s="164" t="e">
        <f t="shared" si="550"/>
        <v>#N/A</v>
      </c>
      <c r="CC561" s="165" t="e">
        <f t="shared" si="551"/>
        <v>#N/A</v>
      </c>
      <c r="CD561" s="154" t="e">
        <f t="shared" si="552"/>
        <v>#N/A</v>
      </c>
      <c r="CE561" s="155" t="e">
        <f t="shared" si="553"/>
        <v>#N/A</v>
      </c>
    </row>
    <row r="562" spans="2:83" s="59" customFormat="1" hidden="1" x14ac:dyDescent="0.2">
      <c r="C562" s="67"/>
      <c r="D562" s="67"/>
      <c r="E562" s="67"/>
      <c r="F562" s="68"/>
      <c r="G562" s="68"/>
      <c r="H562" s="68"/>
      <c r="I562" s="68"/>
      <c r="J562" s="67"/>
      <c r="K562" s="67"/>
      <c r="L562" s="67"/>
      <c r="M562" s="67"/>
      <c r="N562" s="69"/>
      <c r="O562" s="68"/>
      <c r="P562" s="68"/>
      <c r="Q562" s="68"/>
      <c r="R562" s="68"/>
      <c r="S562" s="68"/>
      <c r="T562" s="68"/>
      <c r="U562" s="67"/>
    </row>
    <row r="563" spans="2:83" s="59" customFormat="1" hidden="1" x14ac:dyDescent="0.2">
      <c r="C563" s="67"/>
      <c r="D563" s="67"/>
      <c r="E563" s="67"/>
      <c r="F563" s="68"/>
      <c r="G563" s="68"/>
      <c r="H563" s="68"/>
      <c r="I563" s="68"/>
      <c r="J563" s="67"/>
      <c r="K563" s="67"/>
      <c r="L563" s="67"/>
      <c r="M563" s="67"/>
      <c r="N563" s="69"/>
      <c r="O563" s="68"/>
      <c r="P563" s="68"/>
      <c r="Q563" s="68"/>
      <c r="R563" s="68"/>
      <c r="S563" s="68"/>
      <c r="T563" s="68"/>
      <c r="U563" s="67"/>
      <c r="V563" s="59" t="s">
        <v>154</v>
      </c>
      <c r="W563" s="59" t="s">
        <v>155</v>
      </c>
      <c r="X563" s="59" t="s">
        <v>156</v>
      </c>
      <c r="Y563" s="59" t="s">
        <v>157</v>
      </c>
      <c r="Z563" s="59" t="s">
        <v>158</v>
      </c>
      <c r="AA563" s="59" t="s">
        <v>159</v>
      </c>
      <c r="AB563" s="59" t="s">
        <v>160</v>
      </c>
      <c r="AC563" s="59" t="s">
        <v>161</v>
      </c>
    </row>
    <row r="564" spans="2:83" s="59" customFormat="1" hidden="1" x14ac:dyDescent="0.2">
      <c r="B564" s="59" t="s">
        <v>191</v>
      </c>
      <c r="C564" s="68">
        <f>IF($B$48="Low Pressure Pipe",AC564*B50,IF($B$48="Spider Valve",'Spider Valve Sizing'!$B$25,$F$49))</f>
        <v>30</v>
      </c>
      <c r="D564" s="68"/>
      <c r="E564" s="67">
        <f>IF(C564&lt;&gt;" ",$B$9, " ")</f>
        <v>8</v>
      </c>
      <c r="F564" s="68">
        <f>IF(C564&lt;&gt;" ",((10.4394*(($C564^1.852)/(($B$59^1.852)*(VLOOKUP($B$17,'Hidden Data'!$A$4:$E$17,(IF($B$18="SCH 40",3,IF($B$18="SCH 80",4,5))))^4.8655))*$B$16))+IF($B$15&lt;2,0,(10.4394*((($C$19/100*$C564)^1.852)/(($B$59^1.852)*(VLOOKUP($B$20,'Hidden Data'!$A$4:$E$17,(IF($B$21="SCH 40",3,IF($B$21="SCH 80",4,5))))^4.8655))*$B$19)))+IF($B$15&lt;3,0,(10.4394*((($C$22/100*$C564)^1.852)/(($B$59^1.852)*(VLOOKUP($B$23,'Hidden Data'!$A$4:$E$17,(IF($B$24="SCH 40",3,IF($B$24="SCH 80",4,5))))^4.8655))*$B$22)))+K564+L564+M564+P564+Q564+R564+S564+T564)*(1+$B$42/100), " ")</f>
        <v>4.0015387473879249</v>
      </c>
      <c r="G564" s="68">
        <f>IF(C564&lt;&gt;" ",E564+F564, " ")</f>
        <v>12.001538747387926</v>
      </c>
      <c r="H564" s="68"/>
      <c r="I564" s="68">
        <f t="shared" ref="I564" si="554">IF(C564&lt;&gt;" ",IF($B$48="Low Pressure Pipe",($C564/448.83/$B$50)^2/(2*$B$60^2*(PI()/4*($B$51/12)^2)^2*32.2),IF($B$48="Spider Valve",J564,IF($B$48="Force Main",U564,0))),0)</f>
        <v>0</v>
      </c>
      <c r="J564" s="68">
        <f>IF(C564&lt;&gt;" ",IF($B$48="Spider Valve",($C564/448.83*(('Spider Valve Sizing'!$B$10^2*19.64*$B$60*SQRT($B$49))/'Spider Valve Sizing'!$B$25))^2/(2*$B$60^2*(PI()/4*('Spider Valve Sizing'!$B$10/12)^2)^2*32.2),0)," ")</f>
        <v>0</v>
      </c>
      <c r="K564" s="68">
        <f>IF(C564&lt;&gt;" ",(IF($B$26="No",0,(10.4394*(((1/$B$27*$C564)^1.852)/(($B$59^1.852)*(VLOOKUP($B$29,'Hidden Data'!$A$4:$E$17,(IF($B$30="SCH 40",3,IF($B$30="SCH 80",4,5))))^4.8655))*($B$28/3)))))," ")</f>
        <v>0</v>
      </c>
      <c r="L564" s="67">
        <f t="shared" ref="L564" si="555">IF(C564&lt;&gt;" ",(IF($B$43="Yes",(0.004*($C$43/100*$C564)^2+0.0938*($C$43/100*$C564)),0))," ")</f>
        <v>0</v>
      </c>
      <c r="M564" s="67">
        <f t="shared" ref="M564" si="556">IF(C564&lt;&gt;" ",(IF($B$44="Yes",(0.0002*($C$44/100*$C564)^2+0.0001*($C$44/100*$C564)),0))," ")</f>
        <v>0</v>
      </c>
      <c r="N564" s="69">
        <f>IF($B$48="Low Pressure Pipe",(IF($C564&lt;&gt;" ",($B$50*$AC$564)," ")),IF($B$48="Spider Valve",(IF($C564&lt;&gt;" ",(($B$60*(PI()/4*'Spider Valve Sizing'!$B$10^2)/144*SQRT(2*32.2*$B$49))*448.83)/(('Spider Valve Sizing'!$B$10^2*19.64*$B$60*SQRT($B$49))/'Spider Valve Sizing'!$B$25)," ")),IF(AND(OR($B$48="Non-Pressurized",$B$48="force main")=TRUE,$C$49="yes"),$F$49,NA())))</f>
        <v>30</v>
      </c>
      <c r="O564" s="68">
        <f t="shared" ref="O564" si="557">IF(C564&lt;&gt;" ",E564+F564+I564, " ")</f>
        <v>12.001538747387926</v>
      </c>
      <c r="P564" s="68">
        <f>IF($C564&lt;&gt;" ",IF($A$34="",0,(10.4394*((($C564*$D$34/100)^1.852)/(($B$59^1.852)*(VLOOKUP($B$34,'Hidden Data'!$A$4:$E$17,(IF($B$18="SCH 40",3,IF($B$18="SCH 80",4,5))))^4.8655))*'Hidden Data'!$E$118)))," ")</f>
        <v>0.10495309939683856</v>
      </c>
      <c r="Q564" s="68">
        <f>IF($C564&lt;&gt;" ",IF($A$35="",0,(10.4394*((($C564*$D$35/100)^1.852)/(($B$59^1.852)*(VLOOKUP($B$35,'Hidden Data'!$A$4:$E$17,(IF($B$18="SCH 40",3,IF($B$18="SCH 80",4,5))))^4.8655))*'Hidden Data'!$E$119)))," ")</f>
        <v>0.34715255954338903</v>
      </c>
      <c r="R564" s="68">
        <f>IF($C564&lt;&gt;" ",IF($A$36="",0,(10.4394*((($C564*$D$36/100)^1.852)/(($B$59^1.852)*(VLOOKUP($B$36,'Hidden Data'!$A$4:$E$17,(IF($B$18="SCH 40",3,IF($B$18="SCH 80",4,5))))^4.8655))*'Hidden Data'!$E$120)))," ")</f>
        <v>0</v>
      </c>
      <c r="S564" s="68">
        <f>IF($C564&lt;&gt;" ",IF($A$37="",0,(10.4394*((($C564*$D$37/100)^1.852)/(($B$59^1.852)*(VLOOKUP($B$37,'Hidden Data'!$A$4:$E$17,(IF($B$18="SCH 40",3,IF($B$18="SCH 80",4,5))))^4.8655))*'Hidden Data'!$E$121)))," ")</f>
        <v>0</v>
      </c>
      <c r="T564" s="68">
        <f>IF($C564&lt;&gt;" ",IF($A$38="",0,(10.4394*((($C564*$D$38/100)^1.852)/(($B$59^1.852)*(VLOOKUP($B$38,'Hidden Data'!$A$4:$E$17,(IF($B$18="SCH 40",3,IF($B$18="SCH 80",4,5))))^4.8655))*'Hidden Data'!$E$122)))," ")</f>
        <v>0</v>
      </c>
      <c r="U564" s="67">
        <f t="shared" ref="U564" si="558">IF(C564&lt;&gt;" ",IF($B$48="Force Main",$B$49*1,0),0)</f>
        <v>0</v>
      </c>
      <c r="V564" s="59">
        <f>(IF($B$26="No",0,(10.4394*(((1/$B$27*((($B$60*(PI()/4*B51^2)/144*SQRT(2*32.2*B49))*448.83)*B50))^1.852)/(($B$59^1.852)*(VLOOKUP($B$29,'Hidden Data'!$A$4:$E$17,(IF($B$30="SCH 40",3,IF($B$30="SCH 80",4,5))))^4.8655))*($B$28/3)))+$B$49))</f>
        <v>0</v>
      </c>
      <c r="W564" s="125">
        <f>$B$49</f>
        <v>5</v>
      </c>
      <c r="X564" s="59">
        <f>$B$50/$B$27</f>
        <v>20</v>
      </c>
      <c r="Y564" s="59">
        <f>(($B$60*(PI()/4*B51^2)/144*SQRT(2*32.2*V564))*448.83)</f>
        <v>0</v>
      </c>
      <c r="Z564" s="59">
        <f>(($B$60*(PI()/4*B51^2)/144*SQRT(2*32.2*W564))*448.83)</f>
        <v>0.41868467401928899</v>
      </c>
      <c r="AA564" s="59" t="e">
        <f>Z564/Y564</f>
        <v>#DIV/0!</v>
      </c>
      <c r="AB564" s="126" t="e">
        <f>1-AA564</f>
        <v>#DIV/0!</v>
      </c>
      <c r="AC564" s="59">
        <f>IF($B$26="Yes",(Y564+Z564)/2,0)</f>
        <v>0</v>
      </c>
    </row>
    <row r="565" spans="2:83" s="59" customFormat="1" hidden="1" x14ac:dyDescent="0.2">
      <c r="C565" s="66" t="s">
        <v>92</v>
      </c>
      <c r="D565" s="66"/>
      <c r="E565" s="66" t="s">
        <v>14</v>
      </c>
      <c r="F565" s="66"/>
      <c r="G565" s="66"/>
      <c r="H565" s="66"/>
      <c r="I565" s="66"/>
      <c r="J565" s="67"/>
      <c r="K565" s="67"/>
      <c r="L565" s="66"/>
      <c r="M565" s="66"/>
      <c r="N565" s="66"/>
      <c r="O565" s="66"/>
      <c r="P565" s="66"/>
      <c r="Q565" s="66"/>
      <c r="R565" s="66"/>
      <c r="S565" s="67"/>
      <c r="T565" s="67"/>
      <c r="U565" s="67"/>
    </row>
    <row r="566" spans="2:83" s="59" customFormat="1" hidden="1" x14ac:dyDescent="0.2">
      <c r="C566" s="66"/>
      <c r="D566" s="66"/>
      <c r="E566" s="66"/>
      <c r="F566" s="66"/>
      <c r="G566" s="66"/>
      <c r="H566" s="66"/>
      <c r="I566" s="66"/>
      <c r="J566" s="67"/>
      <c r="K566" s="67"/>
      <c r="L566" s="66"/>
      <c r="M566" s="66"/>
      <c r="N566" s="66"/>
      <c r="O566" s="66"/>
      <c r="P566" s="66"/>
      <c r="Q566" s="66"/>
      <c r="R566" s="66"/>
      <c r="S566" s="67"/>
      <c r="T566" s="67"/>
      <c r="U566" s="67"/>
    </row>
    <row r="567" spans="2:83" s="59" customFormat="1" hidden="1" x14ac:dyDescent="0.2">
      <c r="C567" s="66"/>
      <c r="D567" s="66"/>
      <c r="E567" s="66"/>
      <c r="F567" s="66"/>
      <c r="G567" s="66"/>
      <c r="H567" s="66"/>
      <c r="I567" s="66"/>
      <c r="J567" s="67"/>
      <c r="K567" s="67"/>
      <c r="L567" s="66"/>
      <c r="M567" s="66"/>
      <c r="N567" s="66"/>
      <c r="O567" s="66"/>
      <c r="P567" s="66"/>
      <c r="Q567" s="66"/>
      <c r="R567" s="66"/>
      <c r="S567" s="67"/>
      <c r="T567" s="67"/>
      <c r="U567" s="67"/>
      <c r="V567" s="131" t="s">
        <v>0</v>
      </c>
      <c r="W567" s="131" t="s">
        <v>165</v>
      </c>
    </row>
    <row r="568" spans="2:83" s="59" customFormat="1" hidden="1" x14ac:dyDescent="0.2">
      <c r="C568" s="66"/>
      <c r="D568" s="66"/>
      <c r="E568" s="66"/>
      <c r="F568" s="66"/>
      <c r="G568" s="66"/>
      <c r="H568" s="66"/>
      <c r="I568" s="66"/>
      <c r="J568" s="67"/>
      <c r="K568" s="67"/>
      <c r="L568" s="66"/>
      <c r="M568" s="66"/>
      <c r="N568" s="66"/>
      <c r="O568" s="66"/>
      <c r="P568" s="66"/>
      <c r="Q568" s="66"/>
      <c r="R568" s="66"/>
      <c r="S568" s="67"/>
      <c r="T568" s="67"/>
      <c r="U568" s="67"/>
      <c r="V568" s="59">
        <f>IF($B$10="Yes",0,0)</f>
        <v>0</v>
      </c>
      <c r="W568" s="59">
        <f>IF($B$10="Yes",$C$10,0)</f>
        <v>0</v>
      </c>
    </row>
    <row r="569" spans="2:83" s="59" customFormat="1" hidden="1" x14ac:dyDescent="0.2">
      <c r="C569" s="67"/>
      <c r="D569" s="67"/>
      <c r="E569" s="67"/>
      <c r="F569" s="67"/>
      <c r="G569" s="67"/>
      <c r="H569" s="67"/>
      <c r="I569" s="67"/>
      <c r="J569" s="67"/>
      <c r="K569" s="67"/>
      <c r="L569" s="67"/>
      <c r="M569" s="67"/>
      <c r="N569" s="67"/>
      <c r="O569" s="67"/>
      <c r="P569" s="67"/>
      <c r="Q569" s="67"/>
      <c r="R569" s="67"/>
      <c r="S569" s="67"/>
      <c r="T569" s="67"/>
      <c r="U569" s="67"/>
      <c r="V569" s="132">
        <f>IF($B$10="Yes",$P$51,0)</f>
        <v>0</v>
      </c>
      <c r="W569" s="59">
        <f>IF($B$10="Yes",$C$10,0)</f>
        <v>0</v>
      </c>
    </row>
    <row r="570" spans="2:83" s="59" customFormat="1" hidden="1" x14ac:dyDescent="0.2">
      <c r="C570" s="67"/>
      <c r="D570" s="67"/>
      <c r="E570" s="67"/>
      <c r="F570" s="67"/>
      <c r="G570" s="67"/>
      <c r="H570" s="67"/>
      <c r="I570" s="67"/>
      <c r="J570" s="67"/>
      <c r="K570" s="67"/>
      <c r="L570" s="67"/>
      <c r="M570" s="67"/>
      <c r="N570" s="67"/>
      <c r="O570" s="67"/>
      <c r="P570" s="67"/>
      <c r="Q570" s="67"/>
      <c r="R570" s="67"/>
      <c r="S570" s="67"/>
      <c r="T570" s="67"/>
      <c r="U570" s="67"/>
    </row>
    <row r="571" spans="2:83" s="59" customFormat="1" hidden="1" x14ac:dyDescent="0.2">
      <c r="C571" s="67"/>
      <c r="D571" s="67"/>
      <c r="E571" s="67"/>
      <c r="F571" s="67"/>
      <c r="G571" s="67"/>
      <c r="H571" s="67"/>
      <c r="I571" s="67"/>
      <c r="J571" s="67"/>
      <c r="K571" s="67"/>
      <c r="L571" s="67"/>
      <c r="M571" s="67"/>
      <c r="N571" s="67"/>
      <c r="O571" s="67"/>
      <c r="P571" s="67"/>
      <c r="Q571" s="67"/>
      <c r="R571" s="67"/>
      <c r="S571" s="67"/>
      <c r="T571" s="67"/>
      <c r="U571" s="67"/>
    </row>
    <row r="572" spans="2:83" s="59" customFormat="1" hidden="1" x14ac:dyDescent="0.2">
      <c r="C572" s="67"/>
      <c r="D572" s="67"/>
      <c r="E572" s="67"/>
      <c r="F572" s="67"/>
      <c r="G572" s="67"/>
      <c r="H572" s="67"/>
      <c r="I572" s="67"/>
      <c r="J572" s="67"/>
      <c r="K572" s="67"/>
      <c r="L572" s="67"/>
      <c r="M572" s="67"/>
      <c r="N572" s="67"/>
      <c r="O572" s="67"/>
      <c r="P572" s="67"/>
      <c r="Q572" s="67"/>
      <c r="R572" s="67"/>
      <c r="S572" s="67"/>
      <c r="T572" s="67"/>
      <c r="U572" s="67"/>
    </row>
    <row r="573" spans="2:83" s="59" customFormat="1" hidden="1" x14ac:dyDescent="0.2">
      <c r="C573" s="67"/>
      <c r="D573" s="67"/>
      <c r="E573" s="67"/>
      <c r="F573" s="67"/>
      <c r="G573" s="67"/>
      <c r="H573" s="67"/>
      <c r="I573" s="67"/>
      <c r="J573" s="67"/>
      <c r="K573" s="67"/>
      <c r="L573" s="67"/>
      <c r="M573" s="67"/>
      <c r="N573" s="67"/>
      <c r="O573" s="67"/>
      <c r="P573" s="67"/>
      <c r="Q573" s="67"/>
      <c r="R573" s="67"/>
      <c r="S573" s="67"/>
      <c r="T573" s="67"/>
      <c r="U573" s="67"/>
    </row>
    <row r="574" spans="2:83" s="59" customFormat="1" hidden="1" x14ac:dyDescent="0.2">
      <c r="C574" s="67"/>
      <c r="D574" s="67"/>
      <c r="E574" s="67"/>
      <c r="F574" s="67"/>
      <c r="G574" s="67"/>
      <c r="H574" s="67"/>
      <c r="I574" s="67"/>
      <c r="J574" s="67"/>
      <c r="K574" s="67"/>
      <c r="L574" s="67"/>
      <c r="M574" s="67"/>
      <c r="N574" s="67"/>
      <c r="O574" s="67"/>
      <c r="P574" s="67"/>
      <c r="Q574" s="67"/>
      <c r="R574" s="67"/>
      <c r="S574" s="67"/>
      <c r="T574" s="67"/>
      <c r="U574" s="67"/>
    </row>
    <row r="575" spans="2:83" s="59" customFormat="1" hidden="1" x14ac:dyDescent="0.2"/>
    <row r="576" spans="2:83" s="59" customFormat="1" hidden="1" x14ac:dyDescent="0.2"/>
    <row r="577" spans="1:18" s="59" customFormat="1" hidden="1" x14ac:dyDescent="0.2"/>
    <row r="578" spans="1:18" s="59" customFormat="1" hidden="1" x14ac:dyDescent="0.2"/>
    <row r="579" spans="1:18" s="59" customFormat="1" hidden="1" x14ac:dyDescent="0.2"/>
    <row r="580" spans="1:18" s="59" customFormat="1" hidden="1" x14ac:dyDescent="0.2"/>
    <row r="581" spans="1:18" s="59" customFormat="1" hidden="1" x14ac:dyDescent="0.2"/>
    <row r="582" spans="1:18" s="59" customFormat="1" hidden="1" x14ac:dyDescent="0.2"/>
    <row r="583" spans="1:18" x14ac:dyDescent="0.2">
      <c r="A583" s="11"/>
      <c r="B583" s="11"/>
      <c r="C583" s="11"/>
      <c r="D583" s="11"/>
      <c r="E583" s="11"/>
      <c r="F583" s="11"/>
      <c r="G583" s="11"/>
      <c r="H583" s="11"/>
      <c r="I583" s="11"/>
      <c r="J583" s="11"/>
      <c r="K583" s="11"/>
      <c r="L583" s="11"/>
      <c r="M583" s="11"/>
      <c r="N583" s="11"/>
      <c r="O583" s="11"/>
      <c r="P583" s="11"/>
      <c r="Q583" s="11"/>
      <c r="R583" s="11"/>
    </row>
    <row r="584" spans="1:18" x14ac:dyDescent="0.2">
      <c r="A584" s="11"/>
      <c r="B584" s="11"/>
      <c r="C584" s="11"/>
      <c r="D584" s="11"/>
      <c r="E584" s="11"/>
      <c r="F584" s="11"/>
      <c r="G584" s="11"/>
      <c r="H584" s="11"/>
      <c r="I584" s="11"/>
      <c r="J584" s="11"/>
      <c r="K584" s="11"/>
      <c r="L584" s="11"/>
      <c r="M584" s="11"/>
      <c r="N584" s="11"/>
      <c r="O584" s="11"/>
      <c r="P584" s="11"/>
      <c r="Q584" s="11"/>
      <c r="R584" s="11"/>
    </row>
    <row r="585" spans="1:18" x14ac:dyDescent="0.2">
      <c r="A585" s="11"/>
      <c r="B585" s="11"/>
      <c r="C585" s="11"/>
      <c r="D585" s="11"/>
      <c r="E585" s="11"/>
      <c r="F585" s="11"/>
      <c r="G585" s="11"/>
      <c r="H585" s="11"/>
      <c r="I585" s="11"/>
      <c r="J585" s="11"/>
      <c r="K585" s="11"/>
      <c r="L585" s="11"/>
      <c r="M585" s="11"/>
      <c r="N585" s="11"/>
      <c r="O585" s="11"/>
      <c r="P585" s="11"/>
      <c r="Q585" s="11"/>
      <c r="R585" s="11"/>
    </row>
    <row r="586" spans="1:18" x14ac:dyDescent="0.2">
      <c r="A586" s="11"/>
      <c r="B586" s="11"/>
      <c r="C586" s="11"/>
      <c r="D586" s="11"/>
      <c r="E586" s="11"/>
      <c r="F586" s="11"/>
      <c r="G586" s="11"/>
      <c r="H586" s="11"/>
      <c r="I586" s="11"/>
      <c r="J586" s="11"/>
      <c r="K586" s="11"/>
      <c r="L586" s="11"/>
      <c r="M586" s="11"/>
      <c r="N586" s="11"/>
      <c r="O586" s="11"/>
      <c r="P586" s="11"/>
      <c r="Q586" s="11"/>
      <c r="R586" s="11"/>
    </row>
    <row r="587" spans="1:18" x14ac:dyDescent="0.2">
      <c r="A587" s="11"/>
      <c r="B587" s="11"/>
      <c r="C587" s="11"/>
      <c r="D587" s="11"/>
      <c r="E587" s="11"/>
      <c r="F587" s="11"/>
      <c r="G587" s="11"/>
      <c r="H587" s="11"/>
      <c r="I587" s="11"/>
      <c r="J587" s="11"/>
      <c r="K587" s="11"/>
      <c r="L587" s="11"/>
      <c r="M587" s="11"/>
      <c r="N587" s="11"/>
      <c r="O587" s="11"/>
      <c r="P587" s="11"/>
      <c r="Q587" s="11"/>
      <c r="R587" s="11"/>
    </row>
    <row r="588" spans="1:18" x14ac:dyDescent="0.2">
      <c r="A588" s="11"/>
      <c r="B588" s="11"/>
      <c r="C588" s="11"/>
      <c r="D588" s="11"/>
      <c r="E588" s="11"/>
      <c r="F588" s="11"/>
      <c r="G588" s="11"/>
      <c r="H588" s="11"/>
      <c r="I588" s="11"/>
      <c r="J588" s="11"/>
      <c r="K588" s="11"/>
      <c r="L588" s="11"/>
      <c r="M588" s="11"/>
      <c r="N588" s="11"/>
      <c r="O588" s="11"/>
      <c r="P588" s="11"/>
      <c r="Q588" s="11"/>
      <c r="R588" s="11"/>
    </row>
    <row r="589" spans="1:18" x14ac:dyDescent="0.2">
      <c r="A589" s="11"/>
      <c r="B589" s="11"/>
      <c r="C589" s="11"/>
      <c r="D589" s="11"/>
      <c r="E589" s="11"/>
      <c r="F589" s="11"/>
      <c r="G589" s="11"/>
      <c r="H589" s="11"/>
      <c r="I589" s="11"/>
      <c r="J589" s="11"/>
      <c r="K589" s="11"/>
      <c r="L589" s="11"/>
      <c r="M589" s="11"/>
      <c r="N589" s="11"/>
      <c r="O589" s="11"/>
      <c r="P589" s="11"/>
      <c r="Q589" s="11"/>
      <c r="R589" s="11"/>
    </row>
    <row r="590" spans="1:18" x14ac:dyDescent="0.2">
      <c r="A590" s="11"/>
      <c r="B590" s="11"/>
      <c r="C590" s="11"/>
      <c r="D590" s="11"/>
      <c r="E590" s="11"/>
      <c r="F590" s="11"/>
      <c r="G590" s="11"/>
      <c r="H590" s="11"/>
      <c r="I590" s="11"/>
      <c r="J590" s="11"/>
      <c r="K590" s="11"/>
      <c r="L590" s="11"/>
      <c r="M590" s="11"/>
      <c r="N590" s="11"/>
      <c r="O590" s="11"/>
      <c r="P590" s="11"/>
      <c r="Q590" s="11"/>
      <c r="R590" s="11"/>
    </row>
    <row r="591" spans="1:18" x14ac:dyDescent="0.2">
      <c r="A591" s="11"/>
      <c r="B591" s="11"/>
      <c r="C591" s="11"/>
      <c r="D591" s="11"/>
      <c r="E591" s="11"/>
      <c r="F591" s="11"/>
      <c r="G591" s="11"/>
      <c r="H591" s="11"/>
      <c r="I591" s="11"/>
      <c r="J591" s="11"/>
      <c r="K591" s="11"/>
      <c r="L591" s="11"/>
      <c r="M591" s="11"/>
      <c r="N591" s="11"/>
      <c r="O591" s="11"/>
      <c r="P591" s="11"/>
      <c r="Q591" s="11"/>
      <c r="R591" s="11"/>
    </row>
    <row r="592" spans="1:18" x14ac:dyDescent="0.2">
      <c r="A592" s="11"/>
      <c r="B592" s="11"/>
      <c r="C592" s="11"/>
      <c r="D592" s="11"/>
      <c r="E592" s="11"/>
      <c r="F592" s="11"/>
      <c r="G592" s="11"/>
      <c r="H592" s="11"/>
      <c r="I592" s="11"/>
      <c r="J592" s="11"/>
      <c r="K592" s="11"/>
      <c r="L592" s="11"/>
      <c r="M592" s="11"/>
      <c r="N592" s="11"/>
      <c r="O592" s="11"/>
      <c r="P592" s="11"/>
      <c r="Q592" s="11"/>
      <c r="R592" s="11"/>
    </row>
    <row r="593" spans="1:18" x14ac:dyDescent="0.2">
      <c r="A593" s="11"/>
      <c r="B593" s="11"/>
      <c r="C593" s="11"/>
      <c r="D593" s="11"/>
      <c r="E593" s="11"/>
      <c r="F593" s="11"/>
      <c r="G593" s="11"/>
      <c r="H593" s="11"/>
      <c r="I593" s="11"/>
      <c r="J593" s="11"/>
      <c r="K593" s="11"/>
      <c r="L593" s="11"/>
      <c r="M593" s="11"/>
      <c r="N593" s="11"/>
      <c r="O593" s="11"/>
      <c r="P593" s="11"/>
      <c r="Q593" s="11"/>
      <c r="R593" s="11"/>
    </row>
    <row r="594" spans="1:18" x14ac:dyDescent="0.2">
      <c r="A594" s="11"/>
      <c r="B594" s="11"/>
      <c r="C594" s="11"/>
      <c r="D594" s="11"/>
      <c r="E594" s="11"/>
      <c r="F594" s="11"/>
      <c r="G594" s="11"/>
      <c r="H594" s="11"/>
      <c r="I594" s="11"/>
      <c r="J594" s="11"/>
      <c r="K594" s="11"/>
      <c r="L594" s="11"/>
      <c r="M594" s="11"/>
      <c r="N594" s="11"/>
      <c r="O594" s="11"/>
      <c r="P594" s="11"/>
      <c r="Q594" s="11"/>
      <c r="R594" s="11"/>
    </row>
    <row r="595" spans="1:18" x14ac:dyDescent="0.2">
      <c r="A595" s="11"/>
      <c r="B595" s="11"/>
      <c r="C595" s="11"/>
      <c r="D595" s="11"/>
      <c r="E595" s="11"/>
      <c r="F595" s="11"/>
      <c r="G595" s="11"/>
      <c r="H595" s="11"/>
      <c r="I595" s="11"/>
      <c r="J595" s="11"/>
      <c r="K595" s="11"/>
      <c r="L595" s="11"/>
      <c r="M595" s="11"/>
      <c r="N595" s="11"/>
      <c r="O595" s="11"/>
      <c r="P595" s="11"/>
      <c r="Q595" s="11"/>
      <c r="R595" s="11"/>
    </row>
    <row r="596" spans="1:18" x14ac:dyDescent="0.2">
      <c r="A596" s="11"/>
      <c r="B596" s="11"/>
      <c r="C596" s="11"/>
      <c r="D596" s="11"/>
      <c r="E596" s="11"/>
      <c r="F596" s="11"/>
      <c r="G596" s="11"/>
      <c r="H596" s="11"/>
      <c r="I596" s="11"/>
      <c r="J596" s="11"/>
      <c r="K596" s="11"/>
      <c r="L596" s="11"/>
      <c r="M596" s="11"/>
      <c r="N596" s="11"/>
      <c r="O596" s="11"/>
      <c r="P596" s="11"/>
      <c r="Q596" s="11"/>
      <c r="R596" s="11"/>
    </row>
    <row r="597" spans="1:18" x14ac:dyDescent="0.2">
      <c r="A597" s="11"/>
      <c r="B597" s="11"/>
      <c r="C597" s="11"/>
      <c r="D597" s="11"/>
      <c r="E597" s="11"/>
      <c r="F597" s="11"/>
      <c r="G597" s="11"/>
      <c r="H597" s="11"/>
      <c r="I597" s="11"/>
      <c r="J597" s="11"/>
      <c r="K597" s="11"/>
      <c r="L597" s="11"/>
      <c r="M597" s="11"/>
      <c r="N597" s="11"/>
      <c r="O597" s="11"/>
      <c r="P597" s="11"/>
      <c r="Q597" s="11"/>
      <c r="R597" s="11"/>
    </row>
    <row r="598" spans="1:18" x14ac:dyDescent="0.2">
      <c r="A598" s="11"/>
      <c r="B598" s="11"/>
      <c r="C598" s="11"/>
      <c r="D598" s="11"/>
      <c r="E598" s="11"/>
      <c r="F598" s="11"/>
      <c r="G598" s="11"/>
      <c r="H598" s="11"/>
      <c r="I598" s="11"/>
      <c r="J598" s="11"/>
      <c r="K598" s="11"/>
      <c r="L598" s="11"/>
      <c r="M598" s="11"/>
      <c r="N598" s="11"/>
      <c r="O598" s="11"/>
      <c r="P598" s="11"/>
      <c r="Q598" s="11"/>
      <c r="R598" s="11"/>
    </row>
    <row r="599" spans="1:18" x14ac:dyDescent="0.2">
      <c r="A599" s="11"/>
      <c r="B599" s="11"/>
      <c r="C599" s="11"/>
      <c r="D599" s="11"/>
      <c r="E599" s="11"/>
      <c r="F599" s="11"/>
      <c r="G599" s="11"/>
      <c r="H599" s="11"/>
      <c r="I599" s="11"/>
      <c r="J599" s="11"/>
      <c r="K599" s="11"/>
      <c r="L599" s="11"/>
      <c r="M599" s="11"/>
      <c r="N599" s="11"/>
      <c r="O599" s="11"/>
      <c r="P599" s="11"/>
      <c r="Q599" s="11"/>
      <c r="R599" s="11"/>
    </row>
    <row r="600" spans="1:18" x14ac:dyDescent="0.2">
      <c r="A600" s="11"/>
      <c r="B600" s="11"/>
      <c r="C600" s="11"/>
      <c r="D600" s="11"/>
      <c r="E600" s="11"/>
      <c r="F600" s="11"/>
      <c r="G600" s="11"/>
      <c r="H600" s="11"/>
      <c r="I600" s="11"/>
      <c r="J600" s="11"/>
      <c r="K600" s="11"/>
      <c r="L600" s="11"/>
      <c r="M600" s="11"/>
      <c r="N600" s="11"/>
      <c r="O600" s="11"/>
      <c r="P600" s="11"/>
      <c r="Q600" s="11"/>
      <c r="R600" s="11"/>
    </row>
    <row r="601" spans="1:18" x14ac:dyDescent="0.2">
      <c r="A601" s="11"/>
      <c r="B601" s="11"/>
      <c r="C601" s="11"/>
      <c r="D601" s="11"/>
      <c r="E601" s="11"/>
      <c r="F601" s="11"/>
      <c r="G601" s="11"/>
      <c r="H601" s="11"/>
      <c r="I601" s="11"/>
      <c r="J601" s="11"/>
      <c r="K601" s="11"/>
      <c r="L601" s="11"/>
      <c r="M601" s="11"/>
      <c r="N601" s="11"/>
      <c r="O601" s="11"/>
      <c r="P601" s="11"/>
      <c r="Q601" s="11"/>
      <c r="R601" s="11"/>
    </row>
    <row r="602" spans="1:18" x14ac:dyDescent="0.2">
      <c r="A602" s="11"/>
      <c r="B602" s="11"/>
      <c r="C602" s="11"/>
      <c r="D602" s="11"/>
      <c r="E602" s="11"/>
      <c r="F602" s="11"/>
      <c r="G602" s="11"/>
      <c r="H602" s="11"/>
      <c r="I602" s="11"/>
      <c r="J602" s="11"/>
      <c r="K602" s="11"/>
      <c r="L602" s="11"/>
      <c r="M602" s="11"/>
      <c r="N602" s="11"/>
      <c r="O602" s="11"/>
      <c r="P602" s="11"/>
      <c r="Q602" s="11"/>
      <c r="R602" s="11"/>
    </row>
    <row r="603" spans="1:18" x14ac:dyDescent="0.2">
      <c r="A603" s="11"/>
      <c r="B603" s="11"/>
      <c r="C603" s="11"/>
      <c r="D603" s="11"/>
      <c r="E603" s="11"/>
      <c r="F603" s="11"/>
      <c r="G603" s="11"/>
      <c r="H603" s="11"/>
      <c r="I603" s="11"/>
      <c r="J603" s="11"/>
      <c r="K603" s="11"/>
      <c r="L603" s="11"/>
      <c r="M603" s="11"/>
      <c r="N603" s="11"/>
      <c r="O603" s="11"/>
      <c r="P603" s="11"/>
      <c r="Q603" s="11"/>
      <c r="R603" s="11"/>
    </row>
    <row r="604" spans="1:18" x14ac:dyDescent="0.2">
      <c r="A604" s="11"/>
      <c r="B604" s="11"/>
      <c r="C604" s="11"/>
      <c r="D604" s="11"/>
      <c r="E604" s="11"/>
      <c r="F604" s="11"/>
      <c r="G604" s="11"/>
      <c r="H604" s="11"/>
      <c r="I604" s="11"/>
      <c r="J604" s="11"/>
      <c r="K604" s="11"/>
      <c r="L604" s="11"/>
      <c r="M604" s="11"/>
      <c r="N604" s="11"/>
      <c r="O604" s="11"/>
      <c r="P604" s="11"/>
      <c r="Q604" s="11"/>
      <c r="R604" s="11"/>
    </row>
    <row r="605" spans="1:18" x14ac:dyDescent="0.2">
      <c r="A605" s="11"/>
      <c r="B605" s="11"/>
      <c r="C605" s="11"/>
      <c r="D605" s="11"/>
      <c r="E605" s="11"/>
      <c r="F605" s="11"/>
      <c r="G605" s="11"/>
      <c r="H605" s="11"/>
      <c r="I605" s="11"/>
      <c r="J605" s="11"/>
      <c r="K605" s="11"/>
      <c r="L605" s="11"/>
      <c r="M605" s="11"/>
      <c r="N605" s="11"/>
      <c r="O605" s="11"/>
      <c r="P605" s="11"/>
      <c r="Q605" s="11"/>
      <c r="R605" s="11"/>
    </row>
    <row r="606" spans="1:18" x14ac:dyDescent="0.2">
      <c r="A606" s="11"/>
      <c r="B606" s="11"/>
      <c r="C606" s="11"/>
      <c r="D606" s="11"/>
      <c r="E606" s="11"/>
      <c r="F606" s="11"/>
      <c r="G606" s="11"/>
      <c r="H606" s="11"/>
      <c r="I606" s="11"/>
      <c r="J606" s="11"/>
      <c r="K606" s="11"/>
      <c r="L606" s="11"/>
      <c r="M606" s="11"/>
      <c r="N606" s="11"/>
      <c r="O606" s="11"/>
      <c r="P606" s="11"/>
      <c r="Q606" s="11"/>
      <c r="R606" s="11"/>
    </row>
    <row r="607" spans="1:18" x14ac:dyDescent="0.2">
      <c r="A607" s="11"/>
      <c r="B607" s="11"/>
      <c r="C607" s="11"/>
      <c r="D607" s="11"/>
      <c r="E607" s="11"/>
      <c r="F607" s="11"/>
      <c r="G607" s="11"/>
      <c r="H607" s="11"/>
      <c r="I607" s="11"/>
      <c r="J607" s="11"/>
      <c r="K607" s="11"/>
      <c r="L607" s="11"/>
      <c r="M607" s="11"/>
      <c r="N607" s="11"/>
      <c r="O607" s="11"/>
      <c r="P607" s="11"/>
      <c r="Q607" s="11"/>
      <c r="R607" s="11"/>
    </row>
    <row r="608" spans="1:18" x14ac:dyDescent="0.2">
      <c r="A608" s="11"/>
      <c r="B608" s="11"/>
      <c r="C608" s="11"/>
      <c r="D608" s="11"/>
      <c r="E608" s="11"/>
      <c r="F608" s="11"/>
      <c r="G608" s="11"/>
      <c r="H608" s="11"/>
      <c r="I608" s="11"/>
      <c r="J608" s="11"/>
      <c r="K608" s="11"/>
      <c r="L608" s="11"/>
      <c r="M608" s="11"/>
      <c r="N608" s="11"/>
      <c r="O608" s="11"/>
      <c r="P608" s="11"/>
      <c r="Q608" s="11"/>
      <c r="R608" s="11"/>
    </row>
    <row r="609" spans="1:18" x14ac:dyDescent="0.2">
      <c r="A609" s="11"/>
      <c r="B609" s="11"/>
      <c r="C609" s="11"/>
      <c r="D609" s="11"/>
      <c r="E609" s="11"/>
      <c r="F609" s="11"/>
      <c r="G609" s="11"/>
      <c r="H609" s="11"/>
      <c r="I609" s="11"/>
      <c r="J609" s="11"/>
      <c r="K609" s="11"/>
      <c r="L609" s="11"/>
      <c r="M609" s="11"/>
      <c r="N609" s="11"/>
      <c r="O609" s="11"/>
      <c r="P609" s="11"/>
      <c r="Q609" s="11"/>
      <c r="R609" s="11"/>
    </row>
    <row r="610" spans="1:18" x14ac:dyDescent="0.2">
      <c r="A610" s="11"/>
      <c r="B610" s="11"/>
      <c r="C610" s="11"/>
      <c r="D610" s="11"/>
      <c r="E610" s="11"/>
      <c r="F610" s="11"/>
      <c r="G610" s="11"/>
      <c r="H610" s="11"/>
      <c r="I610" s="11"/>
      <c r="J610" s="11"/>
      <c r="K610" s="11"/>
      <c r="L610" s="11"/>
      <c r="M610" s="11"/>
      <c r="N610" s="11"/>
      <c r="O610" s="11"/>
      <c r="P610" s="11"/>
      <c r="Q610" s="11"/>
      <c r="R610" s="11"/>
    </row>
    <row r="611" spans="1:18" x14ac:dyDescent="0.2">
      <c r="A611" s="11"/>
      <c r="B611" s="11"/>
      <c r="C611" s="11"/>
      <c r="D611" s="11"/>
      <c r="E611" s="11"/>
      <c r="F611" s="11"/>
      <c r="G611" s="11"/>
      <c r="H611" s="11"/>
      <c r="I611" s="11"/>
      <c r="J611" s="11"/>
      <c r="K611" s="11"/>
      <c r="L611" s="11"/>
      <c r="M611" s="11"/>
      <c r="N611" s="11"/>
      <c r="O611" s="11"/>
      <c r="P611" s="11"/>
      <c r="Q611" s="11"/>
      <c r="R611" s="11"/>
    </row>
    <row r="612" spans="1:18" x14ac:dyDescent="0.2">
      <c r="A612" s="11"/>
      <c r="B612" s="11"/>
      <c r="C612" s="11"/>
      <c r="D612" s="11"/>
      <c r="E612" s="11"/>
      <c r="F612" s="11"/>
      <c r="G612" s="11"/>
      <c r="H612" s="11"/>
      <c r="I612" s="11"/>
      <c r="J612" s="11"/>
      <c r="K612" s="11"/>
      <c r="L612" s="11"/>
      <c r="M612" s="11"/>
      <c r="N612" s="11"/>
      <c r="O612" s="11"/>
      <c r="P612" s="11"/>
      <c r="Q612" s="11"/>
      <c r="R612" s="11"/>
    </row>
    <row r="613" spans="1:18" x14ac:dyDescent="0.2">
      <c r="A613" s="11"/>
      <c r="B613" s="11"/>
      <c r="C613" s="11"/>
      <c r="D613" s="11"/>
      <c r="E613" s="11"/>
      <c r="F613" s="11"/>
      <c r="G613" s="11"/>
      <c r="H613" s="11"/>
      <c r="I613" s="11"/>
      <c r="J613" s="11"/>
      <c r="K613" s="11"/>
      <c r="L613" s="11"/>
      <c r="M613" s="11"/>
      <c r="N613" s="11"/>
      <c r="O613" s="11"/>
      <c r="P613" s="11"/>
      <c r="Q613" s="11"/>
      <c r="R613" s="11"/>
    </row>
    <row r="614" spans="1:18" x14ac:dyDescent="0.2">
      <c r="A614" s="11"/>
      <c r="B614" s="11"/>
      <c r="C614" s="11"/>
      <c r="D614" s="11"/>
      <c r="E614" s="11"/>
      <c r="F614" s="11"/>
      <c r="G614" s="11"/>
      <c r="H614" s="11"/>
      <c r="I614" s="11"/>
      <c r="J614" s="11"/>
      <c r="K614" s="11"/>
      <c r="L614" s="11"/>
      <c r="M614" s="11"/>
      <c r="N614" s="11"/>
      <c r="O614" s="11"/>
      <c r="P614" s="11"/>
      <c r="Q614" s="11"/>
      <c r="R614" s="11"/>
    </row>
    <row r="615" spans="1:18" x14ac:dyDescent="0.2">
      <c r="A615" s="11"/>
      <c r="B615" s="11"/>
      <c r="C615" s="11"/>
      <c r="D615" s="11"/>
      <c r="E615" s="11"/>
      <c r="F615" s="11"/>
      <c r="G615" s="11"/>
      <c r="H615" s="11"/>
      <c r="I615" s="11"/>
      <c r="J615" s="11"/>
      <c r="K615" s="11"/>
      <c r="L615" s="11"/>
      <c r="M615" s="11"/>
      <c r="N615" s="11"/>
      <c r="O615" s="11"/>
      <c r="P615" s="11"/>
      <c r="Q615" s="11"/>
      <c r="R615" s="11"/>
    </row>
    <row r="616" spans="1:18" x14ac:dyDescent="0.2">
      <c r="A616" s="11"/>
      <c r="B616" s="11"/>
      <c r="C616" s="11"/>
      <c r="D616" s="11"/>
      <c r="E616" s="11"/>
      <c r="F616" s="11"/>
      <c r="G616" s="11"/>
      <c r="H616" s="11"/>
      <c r="I616" s="11"/>
      <c r="J616" s="11"/>
      <c r="K616" s="11"/>
      <c r="L616" s="11"/>
      <c r="M616" s="11"/>
      <c r="N616" s="11"/>
      <c r="O616" s="11"/>
      <c r="P616" s="11"/>
      <c r="Q616" s="11"/>
      <c r="R616" s="11"/>
    </row>
    <row r="617" spans="1:18" x14ac:dyDescent="0.2">
      <c r="A617" s="11"/>
      <c r="B617" s="11"/>
      <c r="C617" s="11"/>
      <c r="D617" s="11"/>
      <c r="E617" s="11"/>
      <c r="F617" s="11"/>
      <c r="G617" s="11"/>
      <c r="H617" s="11"/>
      <c r="I617" s="11"/>
      <c r="J617" s="11"/>
      <c r="K617" s="11"/>
      <c r="L617" s="11"/>
      <c r="M617" s="11"/>
      <c r="N617" s="11"/>
      <c r="O617" s="11"/>
      <c r="P617" s="11"/>
      <c r="Q617" s="11"/>
      <c r="R617" s="11"/>
    </row>
    <row r="618" spans="1:18" x14ac:dyDescent="0.2">
      <c r="A618" s="11"/>
      <c r="B618" s="11"/>
      <c r="C618" s="11"/>
      <c r="D618" s="11"/>
      <c r="E618" s="11"/>
      <c r="F618" s="11"/>
      <c r="G618" s="11"/>
      <c r="H618" s="11"/>
      <c r="I618" s="11"/>
      <c r="J618" s="11"/>
      <c r="K618" s="11"/>
      <c r="L618" s="11"/>
      <c r="M618" s="11"/>
      <c r="N618" s="11"/>
      <c r="O618" s="11"/>
      <c r="P618" s="11"/>
      <c r="Q618" s="11"/>
      <c r="R618" s="11"/>
    </row>
    <row r="619" spans="1:18" x14ac:dyDescent="0.2">
      <c r="A619" s="11"/>
      <c r="B619" s="11"/>
      <c r="C619" s="11"/>
      <c r="D619" s="11"/>
      <c r="E619" s="11"/>
      <c r="F619" s="11"/>
      <c r="G619" s="11"/>
      <c r="H619" s="11"/>
      <c r="I619" s="11"/>
      <c r="J619" s="11"/>
      <c r="K619" s="11"/>
      <c r="L619" s="11"/>
      <c r="M619" s="11"/>
      <c r="N619" s="11"/>
      <c r="O619" s="11"/>
      <c r="P619" s="11"/>
      <c r="Q619" s="11"/>
      <c r="R619" s="11"/>
    </row>
    <row r="620" spans="1:18" x14ac:dyDescent="0.2">
      <c r="A620" s="11"/>
      <c r="B620" s="11"/>
      <c r="C620" s="11"/>
      <c r="D620" s="11"/>
      <c r="E620" s="11"/>
      <c r="F620" s="11"/>
      <c r="G620" s="11"/>
      <c r="H620" s="11"/>
      <c r="I620" s="11"/>
      <c r="J620" s="11"/>
      <c r="K620" s="11"/>
      <c r="L620" s="11"/>
      <c r="M620" s="11"/>
      <c r="N620" s="11"/>
      <c r="O620" s="11"/>
      <c r="P620" s="11"/>
      <c r="Q620" s="11"/>
      <c r="R620" s="11"/>
    </row>
    <row r="621" spans="1:18" x14ac:dyDescent="0.2">
      <c r="A621" s="11"/>
      <c r="B621" s="11"/>
      <c r="C621" s="11"/>
      <c r="D621" s="11"/>
      <c r="E621" s="11"/>
      <c r="F621" s="11"/>
      <c r="G621" s="11"/>
      <c r="H621" s="11"/>
      <c r="I621" s="11"/>
      <c r="J621" s="11"/>
      <c r="K621" s="11"/>
      <c r="L621" s="11"/>
      <c r="M621" s="11"/>
      <c r="N621" s="11"/>
      <c r="O621" s="11"/>
      <c r="P621" s="11"/>
      <c r="Q621" s="11"/>
      <c r="R621" s="11"/>
    </row>
    <row r="622" spans="1:18" x14ac:dyDescent="0.2">
      <c r="A622" s="11"/>
      <c r="B622" s="11"/>
      <c r="C622" s="11"/>
      <c r="D622" s="11"/>
      <c r="E622" s="11"/>
      <c r="F622" s="11"/>
      <c r="G622" s="11"/>
      <c r="H622" s="11"/>
      <c r="I622" s="11"/>
      <c r="J622" s="11"/>
      <c r="K622" s="11"/>
      <c r="L622" s="11"/>
      <c r="M622" s="11"/>
      <c r="N622" s="11"/>
      <c r="O622" s="11"/>
      <c r="P622" s="11"/>
      <c r="Q622" s="11"/>
      <c r="R622" s="11"/>
    </row>
    <row r="623" spans="1:18" x14ac:dyDescent="0.2">
      <c r="A623" s="11"/>
      <c r="B623" s="11"/>
      <c r="C623" s="11"/>
      <c r="D623" s="11"/>
      <c r="E623" s="11"/>
      <c r="F623" s="11"/>
      <c r="G623" s="11"/>
      <c r="H623" s="11"/>
      <c r="I623" s="11"/>
      <c r="J623" s="11"/>
      <c r="K623" s="11"/>
      <c r="L623" s="11"/>
      <c r="M623" s="11"/>
      <c r="N623" s="11"/>
      <c r="O623" s="11"/>
      <c r="P623" s="11"/>
      <c r="Q623" s="11"/>
      <c r="R623" s="11"/>
    </row>
    <row r="624" spans="1:18" x14ac:dyDescent="0.2">
      <c r="A624" s="11"/>
      <c r="B624" s="11"/>
      <c r="C624" s="11"/>
      <c r="D624" s="11"/>
      <c r="E624" s="11"/>
      <c r="F624" s="11"/>
      <c r="G624" s="11"/>
      <c r="H624" s="11"/>
      <c r="I624" s="11"/>
      <c r="J624" s="11"/>
      <c r="K624" s="11"/>
      <c r="L624" s="11"/>
      <c r="M624" s="11"/>
      <c r="N624" s="11"/>
      <c r="O624" s="11"/>
      <c r="P624" s="11"/>
      <c r="Q624" s="11"/>
      <c r="R624" s="11"/>
    </row>
    <row r="625" spans="1:18" x14ac:dyDescent="0.2">
      <c r="A625" s="11"/>
      <c r="B625" s="11"/>
      <c r="C625" s="11"/>
      <c r="D625" s="11"/>
      <c r="E625" s="11"/>
      <c r="F625" s="11"/>
      <c r="G625" s="11"/>
      <c r="H625" s="11"/>
      <c r="I625" s="11"/>
      <c r="J625" s="11"/>
      <c r="K625" s="11"/>
      <c r="L625" s="11"/>
      <c r="M625" s="11"/>
      <c r="N625" s="11"/>
      <c r="O625" s="11"/>
      <c r="P625" s="11"/>
      <c r="Q625" s="11"/>
      <c r="R625" s="11"/>
    </row>
    <row r="626" spans="1:18" x14ac:dyDescent="0.2">
      <c r="A626" s="11"/>
      <c r="B626" s="11"/>
      <c r="C626" s="11"/>
      <c r="D626" s="11"/>
      <c r="E626" s="11"/>
      <c r="F626" s="11"/>
      <c r="G626" s="11"/>
      <c r="H626" s="11"/>
      <c r="I626" s="11"/>
      <c r="J626" s="11"/>
      <c r="K626" s="11"/>
      <c r="L626" s="11"/>
      <c r="M626" s="11"/>
      <c r="N626" s="11"/>
      <c r="O626" s="11"/>
      <c r="P626" s="11"/>
      <c r="Q626" s="11"/>
      <c r="R626" s="11"/>
    </row>
    <row r="627" spans="1:18" x14ac:dyDescent="0.2">
      <c r="A627" s="11"/>
      <c r="B627" s="11"/>
      <c r="C627" s="11"/>
      <c r="D627" s="11"/>
      <c r="E627" s="11"/>
      <c r="F627" s="11"/>
      <c r="G627" s="11"/>
      <c r="H627" s="11"/>
      <c r="I627" s="11"/>
      <c r="J627" s="11"/>
      <c r="K627" s="11"/>
      <c r="L627" s="11"/>
      <c r="M627" s="11"/>
      <c r="N627" s="11"/>
      <c r="O627" s="11"/>
      <c r="P627" s="11"/>
      <c r="Q627" s="11"/>
      <c r="R627" s="11"/>
    </row>
    <row r="628" spans="1:18" x14ac:dyDescent="0.2">
      <c r="A628" s="11"/>
      <c r="B628" s="11"/>
      <c r="C628" s="11"/>
      <c r="D628" s="11"/>
      <c r="E628" s="11"/>
      <c r="F628" s="11"/>
      <c r="G628" s="11"/>
      <c r="H628" s="11"/>
      <c r="I628" s="11"/>
      <c r="J628" s="11"/>
      <c r="K628" s="11"/>
      <c r="L628" s="11"/>
      <c r="M628" s="11"/>
      <c r="N628" s="11"/>
      <c r="O628" s="11"/>
      <c r="P628" s="11"/>
      <c r="Q628" s="11"/>
      <c r="R628" s="11"/>
    </row>
    <row r="629" spans="1:18" x14ac:dyDescent="0.2">
      <c r="A629" s="11"/>
      <c r="B629" s="11"/>
      <c r="C629" s="11"/>
      <c r="D629" s="11"/>
      <c r="E629" s="11"/>
      <c r="F629" s="11"/>
      <c r="G629" s="11"/>
      <c r="H629" s="11"/>
      <c r="I629" s="11"/>
      <c r="J629" s="11"/>
      <c r="K629" s="11"/>
      <c r="L629" s="11"/>
      <c r="M629" s="11"/>
      <c r="N629" s="11"/>
      <c r="O629" s="11"/>
      <c r="P629" s="11"/>
      <c r="Q629" s="11"/>
      <c r="R629" s="11"/>
    </row>
    <row r="630" spans="1:18" x14ac:dyDescent="0.2">
      <c r="A630" s="11"/>
      <c r="B630" s="11"/>
      <c r="C630" s="11"/>
      <c r="D630" s="11"/>
      <c r="E630" s="11"/>
      <c r="F630" s="11"/>
      <c r="G630" s="11"/>
      <c r="H630" s="11"/>
      <c r="I630" s="11"/>
      <c r="J630" s="11"/>
      <c r="K630" s="11"/>
      <c r="L630" s="11"/>
      <c r="M630" s="11"/>
      <c r="N630" s="11"/>
      <c r="O630" s="11"/>
      <c r="P630" s="11"/>
      <c r="Q630" s="11"/>
      <c r="R630" s="11"/>
    </row>
    <row r="631" spans="1:18" x14ac:dyDescent="0.2">
      <c r="A631" s="11"/>
      <c r="B631" s="11"/>
      <c r="C631" s="11"/>
      <c r="D631" s="11"/>
      <c r="E631" s="11"/>
      <c r="F631" s="11"/>
      <c r="G631" s="11"/>
      <c r="H631" s="11"/>
      <c r="I631" s="11"/>
      <c r="J631" s="11"/>
      <c r="K631" s="11"/>
      <c r="L631" s="11"/>
      <c r="M631" s="11"/>
      <c r="N631" s="11"/>
      <c r="O631" s="11"/>
      <c r="P631" s="11"/>
      <c r="Q631" s="11"/>
      <c r="R631" s="11"/>
    </row>
    <row r="632" spans="1:18" x14ac:dyDescent="0.2">
      <c r="A632" s="11"/>
      <c r="B632" s="11"/>
      <c r="C632" s="11"/>
      <c r="D632" s="11"/>
      <c r="E632" s="11"/>
      <c r="F632" s="11"/>
      <c r="G632" s="11"/>
      <c r="H632" s="11"/>
      <c r="I632" s="11"/>
      <c r="J632" s="11"/>
      <c r="K632" s="11"/>
      <c r="L632" s="11"/>
      <c r="M632" s="11"/>
      <c r="N632" s="11"/>
      <c r="O632" s="11"/>
      <c r="P632" s="11"/>
      <c r="Q632" s="11"/>
      <c r="R632" s="11"/>
    </row>
    <row r="633" spans="1:18" x14ac:dyDescent="0.2">
      <c r="A633" s="11"/>
      <c r="B633" s="11"/>
      <c r="C633" s="11"/>
      <c r="D633" s="11"/>
      <c r="E633" s="11"/>
      <c r="F633" s="11"/>
      <c r="G633" s="11"/>
      <c r="H633" s="11"/>
      <c r="I633" s="11"/>
      <c r="J633" s="11"/>
      <c r="K633" s="11"/>
      <c r="L633" s="11"/>
      <c r="M633" s="11"/>
      <c r="N633" s="11"/>
      <c r="O633" s="11"/>
      <c r="P633" s="11"/>
      <c r="Q633" s="11"/>
      <c r="R633" s="11"/>
    </row>
    <row r="634" spans="1:18" x14ac:dyDescent="0.2">
      <c r="A634" s="11"/>
      <c r="B634" s="11"/>
      <c r="C634" s="11"/>
      <c r="D634" s="11"/>
      <c r="E634" s="11"/>
      <c r="F634" s="11"/>
      <c r="G634" s="11"/>
      <c r="H634" s="11"/>
      <c r="I634" s="11"/>
      <c r="J634" s="11"/>
      <c r="K634" s="11"/>
      <c r="L634" s="11"/>
      <c r="M634" s="11"/>
      <c r="N634" s="11"/>
      <c r="O634" s="11"/>
      <c r="P634" s="11"/>
      <c r="Q634" s="11"/>
      <c r="R634" s="11"/>
    </row>
    <row r="635" spans="1:18" x14ac:dyDescent="0.2">
      <c r="A635" s="11"/>
      <c r="B635" s="11"/>
      <c r="C635" s="11"/>
      <c r="D635" s="11"/>
      <c r="E635" s="11"/>
      <c r="F635" s="11"/>
      <c r="G635" s="11"/>
      <c r="H635" s="11"/>
      <c r="I635" s="11"/>
      <c r="J635" s="11"/>
      <c r="K635" s="11"/>
      <c r="L635" s="11"/>
      <c r="M635" s="11"/>
      <c r="N635" s="11"/>
      <c r="O635" s="11"/>
      <c r="P635" s="11"/>
      <c r="Q635" s="11"/>
      <c r="R635" s="11"/>
    </row>
    <row r="636" spans="1:18" x14ac:dyDescent="0.2">
      <c r="A636" s="11"/>
      <c r="B636" s="11"/>
      <c r="C636" s="11"/>
      <c r="D636" s="11"/>
      <c r="E636" s="11"/>
      <c r="F636" s="11"/>
      <c r="G636" s="11"/>
      <c r="H636" s="11"/>
      <c r="I636" s="11"/>
      <c r="J636" s="11"/>
      <c r="K636" s="11"/>
      <c r="L636" s="11"/>
      <c r="M636" s="11"/>
      <c r="N636" s="11"/>
      <c r="O636" s="11"/>
      <c r="P636" s="11"/>
      <c r="Q636" s="11"/>
      <c r="R636" s="11"/>
    </row>
    <row r="637" spans="1:18" x14ac:dyDescent="0.2">
      <c r="A637" s="11"/>
      <c r="B637" s="11"/>
      <c r="C637" s="11"/>
      <c r="D637" s="11"/>
      <c r="E637" s="11"/>
      <c r="F637" s="11"/>
      <c r="G637" s="11"/>
      <c r="H637" s="11"/>
      <c r="I637" s="11"/>
      <c r="J637" s="11"/>
      <c r="K637" s="11"/>
      <c r="L637" s="11"/>
      <c r="M637" s="11"/>
      <c r="N637" s="11"/>
      <c r="O637" s="11"/>
      <c r="P637" s="11"/>
      <c r="Q637" s="11"/>
      <c r="R637" s="11"/>
    </row>
    <row r="638" spans="1:18" x14ac:dyDescent="0.2">
      <c r="A638" s="11"/>
      <c r="B638" s="11"/>
      <c r="C638" s="11"/>
      <c r="D638" s="11"/>
      <c r="E638" s="11"/>
      <c r="F638" s="11"/>
      <c r="G638" s="11"/>
      <c r="H638" s="11"/>
      <c r="I638" s="11"/>
      <c r="J638" s="11"/>
      <c r="K638" s="11"/>
      <c r="L638" s="11"/>
      <c r="M638" s="11"/>
      <c r="N638" s="11"/>
      <c r="O638" s="11"/>
      <c r="P638" s="11"/>
      <c r="Q638" s="11"/>
      <c r="R638" s="11"/>
    </row>
    <row r="639" spans="1:18" x14ac:dyDescent="0.2">
      <c r="A639" s="11"/>
      <c r="B639" s="11"/>
      <c r="C639" s="11"/>
      <c r="D639" s="11"/>
      <c r="E639" s="11"/>
      <c r="F639" s="11"/>
      <c r="G639" s="11"/>
      <c r="H639" s="11"/>
      <c r="I639" s="11"/>
      <c r="J639" s="11"/>
      <c r="K639" s="11"/>
      <c r="L639" s="11"/>
      <c r="M639" s="11"/>
      <c r="N639" s="11"/>
      <c r="O639" s="11"/>
      <c r="P639" s="11"/>
      <c r="Q639" s="11"/>
      <c r="R639" s="11"/>
    </row>
    <row r="640" spans="1:18" x14ac:dyDescent="0.2">
      <c r="A640" s="11"/>
      <c r="B640" s="11"/>
      <c r="C640" s="11"/>
      <c r="D640" s="11"/>
      <c r="E640" s="11"/>
      <c r="F640" s="11"/>
      <c r="G640" s="11"/>
      <c r="H640" s="11"/>
      <c r="I640" s="11"/>
      <c r="J640" s="11"/>
      <c r="K640" s="11"/>
      <c r="L640" s="11"/>
      <c r="M640" s="11"/>
      <c r="N640" s="11"/>
      <c r="O640" s="11"/>
      <c r="P640" s="11"/>
      <c r="Q640" s="11"/>
      <c r="R640" s="11"/>
    </row>
    <row r="641" spans="1:18" x14ac:dyDescent="0.2">
      <c r="A641" s="11"/>
      <c r="B641" s="11"/>
      <c r="C641" s="11"/>
      <c r="D641" s="11"/>
      <c r="E641" s="11"/>
      <c r="F641" s="11"/>
      <c r="G641" s="11"/>
      <c r="H641" s="11"/>
      <c r="I641" s="11"/>
      <c r="J641" s="11"/>
      <c r="K641" s="11"/>
      <c r="L641" s="11"/>
      <c r="M641" s="11"/>
      <c r="N641" s="11"/>
      <c r="O641" s="11"/>
      <c r="P641" s="11"/>
      <c r="Q641" s="11"/>
      <c r="R641" s="11"/>
    </row>
    <row r="642" spans="1:18" x14ac:dyDescent="0.2">
      <c r="A642" s="11"/>
      <c r="B642" s="11"/>
      <c r="C642" s="11"/>
      <c r="D642" s="11"/>
      <c r="E642" s="11"/>
      <c r="F642" s="11"/>
      <c r="G642" s="11"/>
      <c r="H642" s="11"/>
      <c r="I642" s="11"/>
      <c r="J642" s="11"/>
      <c r="K642" s="11"/>
      <c r="L642" s="11"/>
      <c r="M642" s="11"/>
      <c r="N642" s="11"/>
      <c r="O642" s="11"/>
      <c r="P642" s="11"/>
      <c r="Q642" s="11"/>
      <c r="R642" s="11"/>
    </row>
    <row r="643" spans="1:18" x14ac:dyDescent="0.2">
      <c r="A643" s="11"/>
      <c r="B643" s="11"/>
      <c r="C643" s="11"/>
      <c r="D643" s="11"/>
      <c r="E643" s="11"/>
      <c r="F643" s="11"/>
      <c r="G643" s="11"/>
      <c r="H643" s="11"/>
      <c r="I643" s="11"/>
      <c r="J643" s="11"/>
      <c r="K643" s="11"/>
      <c r="L643" s="11"/>
      <c r="M643" s="11"/>
      <c r="N643" s="11"/>
      <c r="O643" s="11"/>
      <c r="P643" s="11"/>
      <c r="Q643" s="11"/>
      <c r="R643" s="11"/>
    </row>
    <row r="644" spans="1:18" x14ac:dyDescent="0.2">
      <c r="A644" s="11"/>
      <c r="B644" s="11"/>
      <c r="C644" s="11"/>
      <c r="D644" s="11"/>
      <c r="E644" s="11"/>
      <c r="F644" s="11"/>
      <c r="G644" s="11"/>
      <c r="H644" s="11"/>
      <c r="I644" s="11"/>
      <c r="J644" s="11"/>
      <c r="K644" s="11"/>
      <c r="L644" s="11"/>
      <c r="M644" s="11"/>
      <c r="N644" s="11"/>
      <c r="O644" s="11"/>
      <c r="P644" s="11"/>
      <c r="Q644" s="11"/>
      <c r="R644" s="11"/>
    </row>
    <row r="645" spans="1:18" x14ac:dyDescent="0.2">
      <c r="A645" s="11"/>
      <c r="B645" s="11"/>
      <c r="C645" s="11"/>
      <c r="D645" s="11"/>
      <c r="E645" s="11"/>
      <c r="F645" s="11"/>
      <c r="G645" s="11"/>
      <c r="H645" s="11"/>
      <c r="I645" s="11"/>
      <c r="J645" s="11"/>
      <c r="K645" s="11"/>
      <c r="L645" s="11"/>
      <c r="M645" s="11"/>
      <c r="N645" s="11"/>
      <c r="O645" s="11"/>
      <c r="P645" s="11"/>
      <c r="Q645" s="11"/>
      <c r="R645" s="11"/>
    </row>
    <row r="646" spans="1:18" x14ac:dyDescent="0.2">
      <c r="A646" s="11"/>
      <c r="B646" s="11"/>
      <c r="C646" s="11"/>
      <c r="D646" s="11"/>
      <c r="E646" s="11"/>
      <c r="F646" s="11"/>
      <c r="G646" s="11"/>
      <c r="H646" s="11"/>
      <c r="I646" s="11"/>
      <c r="J646" s="11"/>
      <c r="K646" s="11"/>
      <c r="L646" s="11"/>
      <c r="M646" s="11"/>
      <c r="N646" s="11"/>
      <c r="O646" s="11"/>
      <c r="P646" s="11"/>
      <c r="Q646" s="11"/>
      <c r="R646" s="11"/>
    </row>
    <row r="647" spans="1:18" x14ac:dyDescent="0.2">
      <c r="A647" s="11"/>
      <c r="B647" s="11"/>
      <c r="C647" s="11"/>
      <c r="D647" s="11"/>
      <c r="E647" s="11"/>
      <c r="F647" s="11"/>
      <c r="G647" s="11"/>
      <c r="H647" s="11"/>
      <c r="I647" s="11"/>
      <c r="J647" s="11"/>
      <c r="K647" s="11"/>
      <c r="L647" s="11"/>
      <c r="M647" s="11"/>
      <c r="N647" s="11"/>
      <c r="O647" s="11"/>
      <c r="P647" s="11"/>
      <c r="Q647" s="11"/>
      <c r="R647" s="11"/>
    </row>
    <row r="648" spans="1:18" x14ac:dyDescent="0.2">
      <c r="A648" s="11"/>
      <c r="B648" s="11"/>
      <c r="C648" s="11"/>
      <c r="D648" s="11"/>
      <c r="E648" s="11"/>
      <c r="F648" s="11"/>
      <c r="G648" s="11"/>
      <c r="H648" s="11"/>
      <c r="I648" s="11"/>
      <c r="J648" s="11"/>
      <c r="K648" s="11"/>
      <c r="L648" s="11"/>
      <c r="M648" s="11"/>
      <c r="N648" s="11"/>
      <c r="O648" s="11"/>
      <c r="P648" s="11"/>
      <c r="Q648" s="11"/>
      <c r="R648" s="11"/>
    </row>
    <row r="649" spans="1:18" x14ac:dyDescent="0.2">
      <c r="A649" s="11"/>
      <c r="B649" s="11"/>
      <c r="C649" s="11"/>
      <c r="D649" s="11"/>
      <c r="E649" s="11"/>
      <c r="F649" s="11"/>
      <c r="G649" s="11"/>
      <c r="H649" s="11"/>
      <c r="I649" s="11"/>
      <c r="J649" s="11"/>
      <c r="K649" s="11"/>
      <c r="L649" s="11"/>
      <c r="M649" s="11"/>
      <c r="N649" s="11"/>
      <c r="O649" s="11"/>
      <c r="P649" s="11"/>
      <c r="Q649" s="11"/>
      <c r="R649" s="11"/>
    </row>
    <row r="650" spans="1:18" x14ac:dyDescent="0.2">
      <c r="A650" s="11"/>
      <c r="B650" s="11"/>
      <c r="C650" s="11"/>
      <c r="D650" s="11"/>
      <c r="E650" s="11"/>
      <c r="F650" s="11"/>
      <c r="G650" s="11"/>
      <c r="H650" s="11"/>
      <c r="I650" s="11"/>
      <c r="J650" s="11"/>
      <c r="K650" s="11"/>
      <c r="L650" s="11"/>
      <c r="M650" s="11"/>
      <c r="N650" s="11"/>
      <c r="O650" s="11"/>
      <c r="P650" s="11"/>
      <c r="Q650" s="11"/>
      <c r="R650" s="11"/>
    </row>
    <row r="651" spans="1:18" x14ac:dyDescent="0.2">
      <c r="A651" s="11"/>
      <c r="B651" s="11"/>
      <c r="C651" s="11"/>
      <c r="D651" s="11"/>
      <c r="E651" s="11"/>
      <c r="F651" s="11"/>
      <c r="G651" s="11"/>
      <c r="H651" s="11"/>
      <c r="I651" s="11"/>
      <c r="J651" s="11"/>
      <c r="K651" s="11"/>
      <c r="L651" s="11"/>
      <c r="M651" s="11"/>
      <c r="N651" s="11"/>
      <c r="O651" s="11"/>
      <c r="P651" s="11"/>
      <c r="Q651" s="11"/>
      <c r="R651" s="11"/>
    </row>
    <row r="652" spans="1:18" x14ac:dyDescent="0.2">
      <c r="A652" s="11"/>
      <c r="B652" s="11"/>
      <c r="C652" s="11"/>
      <c r="D652" s="11"/>
      <c r="E652" s="11"/>
      <c r="F652" s="11"/>
      <c r="G652" s="11"/>
      <c r="H652" s="11"/>
      <c r="I652" s="11"/>
      <c r="J652" s="11"/>
      <c r="K652" s="11"/>
      <c r="L652" s="11"/>
      <c r="M652" s="11"/>
      <c r="N652" s="11"/>
      <c r="O652" s="11"/>
      <c r="P652" s="11"/>
      <c r="Q652" s="11"/>
      <c r="R652" s="11"/>
    </row>
    <row r="653" spans="1:18" x14ac:dyDescent="0.2">
      <c r="A653" s="11"/>
      <c r="B653" s="11"/>
      <c r="C653" s="11"/>
      <c r="D653" s="11"/>
      <c r="E653" s="11"/>
      <c r="F653" s="11"/>
      <c r="G653" s="11"/>
      <c r="H653" s="11"/>
      <c r="I653" s="11"/>
      <c r="J653" s="11"/>
      <c r="K653" s="11"/>
      <c r="L653" s="11"/>
      <c r="M653" s="11"/>
      <c r="N653" s="11"/>
      <c r="O653" s="11"/>
      <c r="P653" s="11"/>
      <c r="Q653" s="11"/>
      <c r="R653" s="11"/>
    </row>
    <row r="654" spans="1:18" x14ac:dyDescent="0.2">
      <c r="A654" s="11"/>
      <c r="B654" s="11"/>
      <c r="C654" s="11"/>
      <c r="D654" s="11"/>
      <c r="E654" s="11"/>
      <c r="F654" s="11"/>
      <c r="G654" s="11"/>
      <c r="H654" s="11"/>
      <c r="I654" s="11"/>
      <c r="J654" s="11"/>
      <c r="K654" s="11"/>
      <c r="L654" s="11"/>
      <c r="M654" s="11"/>
      <c r="N654" s="11"/>
      <c r="O654" s="11"/>
      <c r="P654" s="11"/>
      <c r="Q654" s="11"/>
      <c r="R654" s="11"/>
    </row>
    <row r="655" spans="1:18" x14ac:dyDescent="0.2">
      <c r="A655" s="11"/>
      <c r="B655" s="11"/>
      <c r="C655" s="11"/>
      <c r="D655" s="11"/>
      <c r="E655" s="11"/>
      <c r="F655" s="11"/>
      <c r="G655" s="11"/>
      <c r="H655" s="11"/>
      <c r="I655" s="11"/>
      <c r="J655" s="11"/>
      <c r="K655" s="11"/>
      <c r="L655" s="11"/>
      <c r="M655" s="11"/>
      <c r="N655" s="11"/>
      <c r="O655" s="11"/>
      <c r="P655" s="11"/>
      <c r="Q655" s="11"/>
      <c r="R655" s="11"/>
    </row>
    <row r="656" spans="1:18" x14ac:dyDescent="0.2">
      <c r="A656" s="11"/>
      <c r="B656" s="11"/>
      <c r="C656" s="11"/>
      <c r="D656" s="11"/>
      <c r="E656" s="11"/>
      <c r="F656" s="11"/>
      <c r="G656" s="11"/>
      <c r="H656" s="11"/>
      <c r="I656" s="11"/>
      <c r="J656" s="11"/>
      <c r="K656" s="11"/>
      <c r="L656" s="11"/>
      <c r="M656" s="11"/>
      <c r="N656" s="11"/>
      <c r="O656" s="11"/>
      <c r="P656" s="11"/>
      <c r="Q656" s="11"/>
      <c r="R656" s="11"/>
    </row>
    <row r="657" spans="1:18" x14ac:dyDescent="0.2">
      <c r="A657" s="11"/>
      <c r="B657" s="11"/>
      <c r="C657" s="11"/>
      <c r="D657" s="11"/>
      <c r="E657" s="11"/>
      <c r="F657" s="11"/>
      <c r="G657" s="11"/>
      <c r="H657" s="11"/>
      <c r="I657" s="11"/>
      <c r="J657" s="11"/>
      <c r="K657" s="11"/>
      <c r="L657" s="11"/>
      <c r="M657" s="11"/>
      <c r="N657" s="11"/>
      <c r="O657" s="11"/>
      <c r="P657" s="11"/>
      <c r="Q657" s="11"/>
      <c r="R657" s="11"/>
    </row>
    <row r="658" spans="1:18" x14ac:dyDescent="0.2">
      <c r="A658" s="11"/>
      <c r="B658" s="11"/>
      <c r="C658" s="11"/>
      <c r="D658" s="11"/>
      <c r="E658" s="11"/>
      <c r="F658" s="11"/>
      <c r="G658" s="11"/>
      <c r="H658" s="11"/>
      <c r="I658" s="11"/>
      <c r="J658" s="11"/>
      <c r="K658" s="11"/>
      <c r="L658" s="11"/>
      <c r="M658" s="11"/>
      <c r="N658" s="11"/>
      <c r="O658" s="11"/>
      <c r="P658" s="11"/>
      <c r="Q658" s="11"/>
      <c r="R658" s="11"/>
    </row>
    <row r="659" spans="1:18" x14ac:dyDescent="0.2">
      <c r="A659" s="11"/>
      <c r="B659" s="11"/>
      <c r="C659" s="11"/>
      <c r="D659" s="11"/>
      <c r="E659" s="11"/>
      <c r="F659" s="11"/>
      <c r="G659" s="11"/>
      <c r="H659" s="11"/>
      <c r="I659" s="11"/>
      <c r="J659" s="11"/>
      <c r="K659" s="11"/>
      <c r="L659" s="11"/>
      <c r="M659" s="11"/>
      <c r="N659" s="11"/>
      <c r="O659" s="11"/>
      <c r="P659" s="11"/>
      <c r="Q659" s="11"/>
      <c r="R659" s="11"/>
    </row>
    <row r="660" spans="1:18" x14ac:dyDescent="0.2">
      <c r="A660" s="11"/>
      <c r="B660" s="11"/>
      <c r="C660" s="11"/>
      <c r="D660" s="11"/>
      <c r="E660" s="11"/>
      <c r="F660" s="11"/>
      <c r="G660" s="11"/>
      <c r="H660" s="11"/>
      <c r="I660" s="11"/>
      <c r="J660" s="11"/>
      <c r="K660" s="11"/>
      <c r="L660" s="11"/>
      <c r="M660" s="11"/>
      <c r="N660" s="11"/>
      <c r="O660" s="11"/>
      <c r="P660" s="11"/>
      <c r="Q660" s="11"/>
      <c r="R660" s="11"/>
    </row>
    <row r="661" spans="1:18" x14ac:dyDescent="0.2">
      <c r="A661" s="11"/>
      <c r="B661" s="11"/>
      <c r="C661" s="11"/>
      <c r="D661" s="11"/>
      <c r="E661" s="11"/>
      <c r="F661" s="11"/>
      <c r="G661" s="11"/>
      <c r="H661" s="11"/>
      <c r="I661" s="11"/>
      <c r="J661" s="11"/>
      <c r="K661" s="11"/>
      <c r="L661" s="11"/>
      <c r="M661" s="11"/>
      <c r="N661" s="11"/>
      <c r="O661" s="11"/>
      <c r="P661" s="11"/>
      <c r="Q661" s="11"/>
      <c r="R661" s="11"/>
    </row>
    <row r="662" spans="1:18" x14ac:dyDescent="0.2">
      <c r="A662" s="11"/>
      <c r="B662" s="11"/>
      <c r="C662" s="11"/>
      <c r="D662" s="11"/>
      <c r="E662" s="11"/>
      <c r="F662" s="11"/>
      <c r="G662" s="11"/>
      <c r="H662" s="11"/>
      <c r="I662" s="11"/>
      <c r="J662" s="11"/>
      <c r="K662" s="11"/>
      <c r="L662" s="11"/>
      <c r="M662" s="11"/>
      <c r="N662" s="11"/>
      <c r="O662" s="11"/>
      <c r="P662" s="11"/>
      <c r="Q662" s="11"/>
      <c r="R662" s="11"/>
    </row>
    <row r="663" spans="1:18" x14ac:dyDescent="0.2">
      <c r="A663" s="11"/>
      <c r="B663" s="11"/>
      <c r="C663" s="11"/>
      <c r="D663" s="11"/>
      <c r="E663" s="11"/>
      <c r="F663" s="11"/>
      <c r="G663" s="11"/>
      <c r="H663" s="11"/>
      <c r="I663" s="11"/>
      <c r="J663" s="11"/>
      <c r="K663" s="11"/>
      <c r="L663" s="11"/>
      <c r="M663" s="11"/>
      <c r="N663" s="11"/>
      <c r="O663" s="11"/>
      <c r="P663" s="11"/>
      <c r="Q663" s="11"/>
      <c r="R663" s="11"/>
    </row>
    <row r="664" spans="1:18" x14ac:dyDescent="0.2">
      <c r="A664" s="11"/>
      <c r="B664" s="11"/>
      <c r="C664" s="11"/>
      <c r="D664" s="11"/>
      <c r="E664" s="11"/>
      <c r="F664" s="11"/>
      <c r="G664" s="11"/>
      <c r="H664" s="11"/>
      <c r="I664" s="11"/>
      <c r="J664" s="11"/>
      <c r="K664" s="11"/>
      <c r="L664" s="11"/>
      <c r="M664" s="11"/>
      <c r="N664" s="11"/>
      <c r="O664" s="11"/>
      <c r="P664" s="11"/>
      <c r="Q664" s="11"/>
      <c r="R664" s="11"/>
    </row>
    <row r="665" spans="1:18" x14ac:dyDescent="0.2">
      <c r="A665" s="11"/>
      <c r="B665" s="11"/>
      <c r="C665" s="11"/>
      <c r="D665" s="11"/>
      <c r="E665" s="11"/>
      <c r="F665" s="11"/>
      <c r="G665" s="11"/>
      <c r="H665" s="11"/>
      <c r="I665" s="11"/>
      <c r="J665" s="11"/>
      <c r="K665" s="11"/>
      <c r="L665" s="11"/>
      <c r="M665" s="11"/>
      <c r="N665" s="11"/>
      <c r="O665" s="11"/>
      <c r="P665" s="11"/>
      <c r="Q665" s="11"/>
      <c r="R665" s="11"/>
    </row>
    <row r="666" spans="1:18" x14ac:dyDescent="0.2">
      <c r="A666" s="11"/>
      <c r="B666" s="11"/>
      <c r="C666" s="11"/>
      <c r="D666" s="11"/>
      <c r="E666" s="11"/>
      <c r="F666" s="11"/>
      <c r="G666" s="11"/>
      <c r="H666" s="11"/>
      <c r="I666" s="11"/>
      <c r="J666" s="11"/>
      <c r="K666" s="11"/>
      <c r="L666" s="11"/>
      <c r="M666" s="11"/>
      <c r="N666" s="11"/>
      <c r="O666" s="11"/>
      <c r="P666" s="11"/>
      <c r="Q666" s="11"/>
      <c r="R666" s="11"/>
    </row>
    <row r="667" spans="1:18" x14ac:dyDescent="0.2">
      <c r="A667" s="11"/>
      <c r="B667" s="11"/>
      <c r="C667" s="11"/>
      <c r="D667" s="11"/>
      <c r="E667" s="11"/>
      <c r="F667" s="11"/>
      <c r="G667" s="11"/>
      <c r="H667" s="11"/>
      <c r="I667" s="11"/>
      <c r="J667" s="11"/>
      <c r="K667" s="11"/>
      <c r="L667" s="11"/>
      <c r="M667" s="11"/>
      <c r="N667" s="11"/>
      <c r="O667" s="11"/>
      <c r="P667" s="11"/>
      <c r="Q667" s="11"/>
      <c r="R667" s="11"/>
    </row>
    <row r="668" spans="1:18" x14ac:dyDescent="0.2">
      <c r="A668" s="11"/>
      <c r="B668" s="11"/>
      <c r="C668" s="11"/>
      <c r="D668" s="11"/>
      <c r="E668" s="11"/>
      <c r="F668" s="11"/>
      <c r="G668" s="11"/>
      <c r="H668" s="11"/>
      <c r="I668" s="11"/>
      <c r="J668" s="11"/>
      <c r="K668" s="11"/>
      <c r="L668" s="11"/>
      <c r="M668" s="11"/>
      <c r="N668" s="11"/>
      <c r="O668" s="11"/>
      <c r="P668" s="11"/>
      <c r="Q668" s="11"/>
      <c r="R668" s="11"/>
    </row>
    <row r="669" spans="1:18" x14ac:dyDescent="0.2">
      <c r="A669" s="11"/>
      <c r="B669" s="11"/>
      <c r="C669" s="11"/>
      <c r="D669" s="11"/>
      <c r="E669" s="11"/>
      <c r="F669" s="11"/>
      <c r="G669" s="11"/>
      <c r="H669" s="11"/>
      <c r="I669" s="11"/>
      <c r="J669" s="11"/>
      <c r="K669" s="11"/>
      <c r="L669" s="11"/>
      <c r="M669" s="11"/>
      <c r="N669" s="11"/>
      <c r="O669" s="11"/>
      <c r="P669" s="11"/>
      <c r="Q669" s="11"/>
      <c r="R669" s="11"/>
    </row>
    <row r="670" spans="1:18" x14ac:dyDescent="0.2">
      <c r="A670" s="11"/>
      <c r="B670" s="11"/>
      <c r="C670" s="11"/>
      <c r="D670" s="11"/>
      <c r="E670" s="11"/>
      <c r="F670" s="11"/>
      <c r="G670" s="11"/>
      <c r="H670" s="11"/>
      <c r="I670" s="11"/>
      <c r="J670" s="11"/>
      <c r="K670" s="11"/>
      <c r="L670" s="11"/>
      <c r="M670" s="11"/>
      <c r="N670" s="11"/>
      <c r="O670" s="11"/>
      <c r="P670" s="11"/>
      <c r="Q670" s="11"/>
      <c r="R670" s="11"/>
    </row>
    <row r="671" spans="1:18" x14ac:dyDescent="0.2">
      <c r="A671" s="11"/>
      <c r="B671" s="11"/>
      <c r="C671" s="11"/>
      <c r="D671" s="11"/>
      <c r="E671" s="11"/>
      <c r="F671" s="11"/>
      <c r="G671" s="11"/>
      <c r="H671" s="11"/>
      <c r="I671" s="11"/>
      <c r="J671" s="11"/>
      <c r="K671" s="11"/>
      <c r="L671" s="11"/>
      <c r="M671" s="11"/>
      <c r="N671" s="11"/>
      <c r="O671" s="11"/>
      <c r="P671" s="11"/>
      <c r="Q671" s="11"/>
      <c r="R671" s="11"/>
    </row>
    <row r="672" spans="1:18" x14ac:dyDescent="0.2">
      <c r="A672" s="11"/>
      <c r="B672" s="11"/>
      <c r="C672" s="11"/>
      <c r="D672" s="11"/>
      <c r="E672" s="11"/>
      <c r="F672" s="11"/>
      <c r="G672" s="11"/>
      <c r="H672" s="11"/>
      <c r="I672" s="11"/>
      <c r="J672" s="11"/>
      <c r="K672" s="11"/>
      <c r="L672" s="11"/>
      <c r="M672" s="11"/>
      <c r="N672" s="11"/>
      <c r="O672" s="11"/>
      <c r="P672" s="11"/>
      <c r="Q672" s="11"/>
      <c r="R672" s="11"/>
    </row>
    <row r="673" spans="1:18" x14ac:dyDescent="0.2">
      <c r="A673" s="11"/>
      <c r="B673" s="11"/>
      <c r="C673" s="11"/>
      <c r="D673" s="11"/>
      <c r="E673" s="11"/>
      <c r="F673" s="11"/>
      <c r="G673" s="11"/>
      <c r="H673" s="11"/>
      <c r="I673" s="11"/>
      <c r="J673" s="11"/>
      <c r="K673" s="11"/>
      <c r="L673" s="11"/>
      <c r="M673" s="11"/>
      <c r="N673" s="11"/>
      <c r="O673" s="11"/>
      <c r="P673" s="11"/>
      <c r="Q673" s="11"/>
      <c r="R673" s="11"/>
    </row>
    <row r="674" spans="1:18" x14ac:dyDescent="0.2">
      <c r="A674" s="11"/>
      <c r="B674" s="11"/>
      <c r="C674" s="11"/>
      <c r="D674" s="11"/>
      <c r="E674" s="11"/>
      <c r="F674" s="11"/>
      <c r="G674" s="11"/>
      <c r="H674" s="11"/>
      <c r="I674" s="11"/>
      <c r="J674" s="11"/>
      <c r="K674" s="11"/>
      <c r="L674" s="11"/>
      <c r="M674" s="11"/>
      <c r="N674" s="11"/>
      <c r="O674" s="11"/>
      <c r="P674" s="11"/>
      <c r="Q674" s="11"/>
      <c r="R674" s="11"/>
    </row>
    <row r="675" spans="1:18" x14ac:dyDescent="0.2">
      <c r="A675" s="11"/>
      <c r="B675" s="11"/>
      <c r="C675" s="11"/>
      <c r="D675" s="11"/>
      <c r="E675" s="11"/>
      <c r="F675" s="11"/>
      <c r="G675" s="11"/>
      <c r="H675" s="11"/>
      <c r="I675" s="11"/>
      <c r="J675" s="11"/>
      <c r="K675" s="11"/>
      <c r="L675" s="11"/>
      <c r="M675" s="11"/>
      <c r="N675" s="11"/>
      <c r="O675" s="11"/>
      <c r="P675" s="11"/>
      <c r="Q675" s="11"/>
      <c r="R675" s="11"/>
    </row>
    <row r="676" spans="1:18" x14ac:dyDescent="0.2">
      <c r="A676" s="11"/>
      <c r="B676" s="11"/>
      <c r="C676" s="11"/>
      <c r="D676" s="11"/>
      <c r="E676" s="11"/>
      <c r="F676" s="11"/>
      <c r="G676" s="11"/>
      <c r="H676" s="11"/>
      <c r="I676" s="11"/>
      <c r="J676" s="11"/>
      <c r="K676" s="11"/>
      <c r="L676" s="11"/>
      <c r="M676" s="11"/>
      <c r="N676" s="11"/>
      <c r="O676" s="11"/>
      <c r="P676" s="11"/>
      <c r="Q676" s="11"/>
      <c r="R676" s="11"/>
    </row>
    <row r="677" spans="1:18" x14ac:dyDescent="0.2">
      <c r="A677" s="11"/>
      <c r="B677" s="11"/>
      <c r="C677" s="11"/>
      <c r="D677" s="11"/>
      <c r="E677" s="11"/>
      <c r="F677" s="11"/>
      <c r="G677" s="11"/>
      <c r="H677" s="11"/>
      <c r="I677" s="11"/>
      <c r="J677" s="11"/>
      <c r="K677" s="11"/>
      <c r="L677" s="11"/>
      <c r="M677" s="11"/>
      <c r="N677" s="11"/>
      <c r="O677" s="11"/>
      <c r="P677" s="11"/>
      <c r="Q677" s="11"/>
      <c r="R677" s="11"/>
    </row>
    <row r="678" spans="1:18" x14ac:dyDescent="0.2">
      <c r="A678" s="11"/>
      <c r="B678" s="11"/>
      <c r="C678" s="11"/>
      <c r="D678" s="11"/>
      <c r="E678" s="11"/>
      <c r="F678" s="11"/>
      <c r="G678" s="11"/>
      <c r="H678" s="11"/>
      <c r="I678" s="11"/>
      <c r="J678" s="11"/>
      <c r="K678" s="11"/>
      <c r="L678" s="11"/>
      <c r="M678" s="11"/>
      <c r="N678" s="11"/>
      <c r="O678" s="11"/>
      <c r="P678" s="11"/>
      <c r="Q678" s="11"/>
      <c r="R678" s="11"/>
    </row>
    <row r="679" spans="1:18" x14ac:dyDescent="0.2">
      <c r="A679" s="11"/>
      <c r="B679" s="11"/>
      <c r="C679" s="11"/>
      <c r="D679" s="11"/>
      <c r="E679" s="11"/>
      <c r="F679" s="11"/>
      <c r="G679" s="11"/>
      <c r="H679" s="11"/>
      <c r="I679" s="11"/>
      <c r="J679" s="11"/>
      <c r="K679" s="11"/>
      <c r="L679" s="11"/>
      <c r="M679" s="11"/>
      <c r="N679" s="11"/>
      <c r="O679" s="11"/>
      <c r="P679" s="11"/>
      <c r="Q679" s="11"/>
      <c r="R679" s="11"/>
    </row>
    <row r="680" spans="1:18" x14ac:dyDescent="0.2">
      <c r="A680" s="11"/>
      <c r="B680" s="11"/>
      <c r="C680" s="11"/>
      <c r="D680" s="11"/>
      <c r="E680" s="11"/>
      <c r="F680" s="11"/>
      <c r="G680" s="11"/>
      <c r="H680" s="11"/>
      <c r="I680" s="11"/>
      <c r="J680" s="11"/>
      <c r="K680" s="11"/>
      <c r="L680" s="11"/>
      <c r="M680" s="11"/>
      <c r="N680" s="11"/>
      <c r="O680" s="11"/>
      <c r="P680" s="11"/>
      <c r="Q680" s="11"/>
      <c r="R680" s="11"/>
    </row>
    <row r="681" spans="1:18" x14ac:dyDescent="0.2">
      <c r="A681" s="11"/>
      <c r="B681" s="11"/>
      <c r="C681" s="11"/>
      <c r="D681" s="11"/>
      <c r="E681" s="11"/>
      <c r="F681" s="11"/>
      <c r="G681" s="11"/>
      <c r="H681" s="11"/>
      <c r="I681" s="11"/>
      <c r="J681" s="11"/>
      <c r="K681" s="11"/>
      <c r="L681" s="11"/>
      <c r="M681" s="11"/>
      <c r="N681" s="11"/>
      <c r="O681" s="11"/>
      <c r="P681" s="11"/>
      <c r="Q681" s="11"/>
      <c r="R681" s="11"/>
    </row>
    <row r="682" spans="1:18" x14ac:dyDescent="0.2">
      <c r="A682" s="11"/>
      <c r="B682" s="11"/>
      <c r="C682" s="11"/>
      <c r="D682" s="11"/>
      <c r="E682" s="11"/>
      <c r="F682" s="11"/>
      <c r="G682" s="11"/>
      <c r="H682" s="11"/>
      <c r="I682" s="11"/>
      <c r="J682" s="11"/>
      <c r="K682" s="11"/>
      <c r="L682" s="11"/>
      <c r="M682" s="11"/>
      <c r="N682" s="11"/>
      <c r="O682" s="11"/>
      <c r="P682" s="11"/>
      <c r="Q682" s="11"/>
      <c r="R682" s="11"/>
    </row>
    <row r="683" spans="1:18" x14ac:dyDescent="0.2">
      <c r="A683" s="11"/>
      <c r="B683" s="11"/>
      <c r="C683" s="11"/>
      <c r="D683" s="11"/>
      <c r="E683" s="11"/>
      <c r="F683" s="11"/>
      <c r="G683" s="11"/>
      <c r="H683" s="11"/>
      <c r="I683" s="11"/>
      <c r="J683" s="11"/>
      <c r="K683" s="11"/>
      <c r="L683" s="11"/>
      <c r="M683" s="11"/>
      <c r="N683" s="11"/>
      <c r="O683" s="11"/>
      <c r="P683" s="11"/>
      <c r="Q683" s="11"/>
      <c r="R683" s="11"/>
    </row>
    <row r="684" spans="1:18" x14ac:dyDescent="0.2">
      <c r="A684" s="11"/>
      <c r="B684" s="11"/>
      <c r="C684" s="11"/>
      <c r="D684" s="11"/>
      <c r="E684" s="11"/>
      <c r="F684" s="11"/>
      <c r="G684" s="11"/>
      <c r="H684" s="11"/>
      <c r="I684" s="11"/>
      <c r="J684" s="11"/>
      <c r="K684" s="11"/>
      <c r="L684" s="11"/>
      <c r="M684" s="11"/>
      <c r="N684" s="11"/>
      <c r="O684" s="11"/>
      <c r="P684" s="11"/>
      <c r="Q684" s="11"/>
      <c r="R684" s="11"/>
    </row>
    <row r="685" spans="1:18" x14ac:dyDescent="0.2">
      <c r="A685" s="11"/>
      <c r="B685" s="11"/>
      <c r="C685" s="11"/>
      <c r="D685" s="11"/>
      <c r="E685" s="11"/>
      <c r="F685" s="11"/>
      <c r="G685" s="11"/>
      <c r="H685" s="11"/>
      <c r="I685" s="11"/>
      <c r="J685" s="11"/>
      <c r="K685" s="11"/>
      <c r="L685" s="11"/>
      <c r="M685" s="11"/>
      <c r="N685" s="11"/>
      <c r="O685" s="11"/>
      <c r="P685" s="11"/>
      <c r="Q685" s="11"/>
      <c r="R685" s="11"/>
    </row>
    <row r="686" spans="1:18" x14ac:dyDescent="0.2">
      <c r="A686" s="11"/>
      <c r="B686" s="11"/>
      <c r="C686" s="11"/>
      <c r="D686" s="11"/>
      <c r="E686" s="11"/>
      <c r="F686" s="11"/>
      <c r="G686" s="11"/>
      <c r="H686" s="11"/>
      <c r="I686" s="11"/>
      <c r="J686" s="11"/>
      <c r="K686" s="11"/>
      <c r="L686" s="11"/>
      <c r="M686" s="11"/>
      <c r="N686" s="11"/>
      <c r="O686" s="11"/>
      <c r="P686" s="11"/>
      <c r="Q686" s="11"/>
      <c r="R686" s="11"/>
    </row>
    <row r="687" spans="1:18" x14ac:dyDescent="0.2">
      <c r="A687" s="11"/>
      <c r="B687" s="11"/>
      <c r="C687" s="11"/>
      <c r="D687" s="11"/>
      <c r="E687" s="11"/>
      <c r="F687" s="11"/>
      <c r="G687" s="11"/>
      <c r="H687" s="11"/>
      <c r="I687" s="11"/>
      <c r="J687" s="11"/>
      <c r="K687" s="11"/>
      <c r="L687" s="11"/>
      <c r="M687" s="11"/>
      <c r="N687" s="11"/>
      <c r="O687" s="11"/>
      <c r="P687" s="11"/>
      <c r="Q687" s="11"/>
      <c r="R687" s="11"/>
    </row>
    <row r="688" spans="1:18" x14ac:dyDescent="0.2">
      <c r="A688" s="11"/>
      <c r="B688" s="11"/>
      <c r="C688" s="11"/>
      <c r="D688" s="11"/>
      <c r="E688" s="11"/>
      <c r="F688" s="11"/>
      <c r="G688" s="11"/>
      <c r="H688" s="11"/>
      <c r="I688" s="11"/>
      <c r="J688" s="11"/>
      <c r="K688" s="11"/>
      <c r="L688" s="11"/>
      <c r="M688" s="11"/>
      <c r="N688" s="11"/>
      <c r="O688" s="11"/>
      <c r="P688" s="11"/>
      <c r="Q688" s="11"/>
      <c r="R688" s="11"/>
    </row>
    <row r="689" spans="1:18" x14ac:dyDescent="0.2">
      <c r="A689" s="11"/>
      <c r="B689" s="11"/>
      <c r="C689" s="11"/>
      <c r="D689" s="11"/>
      <c r="E689" s="11"/>
      <c r="F689" s="11"/>
      <c r="G689" s="11"/>
      <c r="H689" s="11"/>
      <c r="I689" s="11"/>
      <c r="J689" s="11"/>
      <c r="K689" s="11"/>
      <c r="L689" s="11"/>
      <c r="M689" s="11"/>
      <c r="N689" s="11"/>
      <c r="O689" s="11"/>
      <c r="P689" s="11"/>
      <c r="Q689" s="11"/>
      <c r="R689" s="11"/>
    </row>
    <row r="690" spans="1:18" x14ac:dyDescent="0.2">
      <c r="A690" s="11"/>
      <c r="B690" s="11"/>
      <c r="C690" s="11"/>
      <c r="D690" s="11"/>
      <c r="E690" s="11"/>
      <c r="F690" s="11"/>
      <c r="G690" s="11"/>
      <c r="H690" s="11"/>
      <c r="I690" s="11"/>
      <c r="J690" s="11"/>
      <c r="K690" s="11"/>
      <c r="L690" s="11"/>
      <c r="M690" s="11"/>
      <c r="N690" s="11"/>
      <c r="O690" s="11"/>
      <c r="P690" s="11"/>
      <c r="Q690" s="11"/>
      <c r="R690" s="11"/>
    </row>
    <row r="691" spans="1:18" x14ac:dyDescent="0.2">
      <c r="A691" s="11"/>
      <c r="B691" s="11"/>
      <c r="C691" s="11"/>
      <c r="D691" s="11"/>
      <c r="E691" s="11"/>
      <c r="F691" s="11"/>
      <c r="G691" s="11"/>
      <c r="H691" s="11"/>
      <c r="I691" s="11"/>
      <c r="J691" s="11"/>
      <c r="K691" s="11"/>
      <c r="L691" s="11"/>
      <c r="M691" s="11"/>
      <c r="N691" s="11"/>
      <c r="O691" s="11"/>
      <c r="P691" s="11"/>
      <c r="Q691" s="11"/>
      <c r="R691" s="11"/>
    </row>
    <row r="692" spans="1:18" x14ac:dyDescent="0.2">
      <c r="A692" s="11"/>
      <c r="B692" s="11"/>
      <c r="C692" s="11"/>
      <c r="D692" s="11"/>
      <c r="E692" s="11"/>
      <c r="F692" s="11"/>
      <c r="G692" s="11"/>
      <c r="H692" s="11"/>
      <c r="I692" s="11"/>
      <c r="J692" s="11"/>
      <c r="K692" s="11"/>
      <c r="L692" s="11"/>
      <c r="M692" s="11"/>
      <c r="N692" s="11"/>
      <c r="O692" s="11"/>
      <c r="P692" s="11"/>
      <c r="Q692" s="11"/>
      <c r="R692" s="11"/>
    </row>
    <row r="693" spans="1:18" x14ac:dyDescent="0.2">
      <c r="A693" s="11"/>
      <c r="B693" s="11"/>
      <c r="C693" s="11"/>
      <c r="D693" s="11"/>
      <c r="E693" s="11"/>
      <c r="F693" s="11"/>
      <c r="G693" s="11"/>
      <c r="H693" s="11"/>
      <c r="I693" s="11"/>
      <c r="J693" s="11"/>
      <c r="K693" s="11"/>
      <c r="L693" s="11"/>
      <c r="M693" s="11"/>
      <c r="N693" s="11"/>
      <c r="O693" s="11"/>
      <c r="P693" s="11"/>
      <c r="Q693" s="11"/>
      <c r="R693" s="11"/>
    </row>
    <row r="694" spans="1:18" x14ac:dyDescent="0.2">
      <c r="A694" s="11"/>
      <c r="B694" s="11"/>
      <c r="C694" s="11"/>
      <c r="D694" s="11"/>
      <c r="E694" s="11"/>
      <c r="F694" s="11"/>
      <c r="G694" s="11"/>
      <c r="H694" s="11"/>
      <c r="I694" s="11"/>
      <c r="J694" s="11"/>
      <c r="K694" s="11"/>
      <c r="L694" s="11"/>
      <c r="M694" s="11"/>
      <c r="N694" s="11"/>
      <c r="O694" s="11"/>
      <c r="P694" s="11"/>
      <c r="Q694" s="11"/>
      <c r="R694" s="11"/>
    </row>
    <row r="695" spans="1:18" x14ac:dyDescent="0.2">
      <c r="A695" s="11"/>
      <c r="B695" s="11"/>
      <c r="C695" s="11"/>
      <c r="D695" s="11"/>
      <c r="E695" s="11"/>
      <c r="F695" s="11"/>
      <c r="G695" s="11"/>
      <c r="H695" s="11"/>
      <c r="I695" s="11"/>
      <c r="J695" s="11"/>
      <c r="K695" s="11"/>
      <c r="L695" s="11"/>
      <c r="M695" s="11"/>
      <c r="N695" s="11"/>
      <c r="O695" s="11"/>
      <c r="P695" s="11"/>
      <c r="Q695" s="11"/>
      <c r="R695" s="11"/>
    </row>
    <row r="696" spans="1:18" x14ac:dyDescent="0.2">
      <c r="A696" s="11"/>
      <c r="B696" s="11"/>
      <c r="C696" s="11"/>
      <c r="D696" s="11"/>
      <c r="E696" s="11"/>
      <c r="F696" s="11"/>
      <c r="G696" s="11"/>
      <c r="H696" s="11"/>
      <c r="I696" s="11"/>
      <c r="J696" s="11"/>
      <c r="K696" s="11"/>
      <c r="L696" s="11"/>
      <c r="M696" s="11"/>
      <c r="N696" s="11"/>
      <c r="O696" s="11"/>
      <c r="P696" s="11"/>
      <c r="Q696" s="11"/>
      <c r="R696" s="11"/>
    </row>
    <row r="697" spans="1:18" x14ac:dyDescent="0.2">
      <c r="A697" s="11"/>
      <c r="B697" s="11"/>
      <c r="C697" s="11"/>
      <c r="D697" s="11"/>
      <c r="E697" s="11"/>
      <c r="F697" s="11"/>
      <c r="G697" s="11"/>
      <c r="H697" s="11"/>
      <c r="I697" s="11"/>
      <c r="J697" s="11"/>
      <c r="K697" s="11"/>
      <c r="L697" s="11"/>
      <c r="M697" s="11"/>
      <c r="N697" s="11"/>
      <c r="O697" s="11"/>
      <c r="P697" s="11"/>
      <c r="Q697" s="11"/>
      <c r="R697" s="11"/>
    </row>
    <row r="698" spans="1:18" x14ac:dyDescent="0.2">
      <c r="A698" s="11"/>
      <c r="B698" s="11"/>
      <c r="C698" s="11"/>
      <c r="D698" s="11"/>
      <c r="E698" s="11"/>
      <c r="F698" s="11"/>
      <c r="G698" s="11"/>
      <c r="H698" s="11"/>
      <c r="I698" s="11"/>
      <c r="J698" s="11"/>
      <c r="K698" s="11"/>
      <c r="L698" s="11"/>
      <c r="M698" s="11"/>
      <c r="N698" s="11"/>
      <c r="O698" s="11"/>
      <c r="P698" s="11"/>
      <c r="Q698" s="11"/>
      <c r="R698" s="11"/>
    </row>
    <row r="699" spans="1:18" x14ac:dyDescent="0.2">
      <c r="A699" s="11"/>
      <c r="B699" s="11"/>
      <c r="C699" s="11"/>
      <c r="D699" s="11"/>
      <c r="E699" s="11"/>
      <c r="F699" s="11"/>
      <c r="G699" s="11"/>
      <c r="H699" s="11"/>
      <c r="I699" s="11"/>
      <c r="J699" s="11"/>
      <c r="K699" s="11"/>
      <c r="L699" s="11"/>
      <c r="M699" s="11"/>
      <c r="N699" s="11"/>
      <c r="O699" s="11"/>
      <c r="P699" s="11"/>
      <c r="Q699" s="11"/>
      <c r="R699" s="11"/>
    </row>
    <row r="700" spans="1:18" x14ac:dyDescent="0.2">
      <c r="A700" s="11"/>
      <c r="B700" s="11"/>
      <c r="C700" s="11"/>
      <c r="D700" s="11"/>
      <c r="E700" s="11"/>
      <c r="F700" s="11"/>
      <c r="G700" s="11"/>
      <c r="H700" s="11"/>
      <c r="I700" s="11"/>
      <c r="J700" s="11"/>
      <c r="K700" s="11"/>
      <c r="L700" s="11"/>
      <c r="M700" s="11"/>
      <c r="N700" s="11"/>
      <c r="O700" s="11"/>
      <c r="P700" s="11"/>
      <c r="Q700" s="11"/>
      <c r="R700" s="11"/>
    </row>
    <row r="701" spans="1:18" x14ac:dyDescent="0.2">
      <c r="A701" s="11"/>
      <c r="B701" s="11"/>
      <c r="C701" s="11"/>
      <c r="D701" s="11"/>
      <c r="E701" s="11"/>
      <c r="F701" s="11"/>
      <c r="G701" s="11"/>
      <c r="H701" s="11"/>
      <c r="I701" s="11"/>
      <c r="J701" s="11"/>
      <c r="K701" s="11"/>
      <c r="L701" s="11"/>
      <c r="M701" s="11"/>
      <c r="N701" s="11"/>
      <c r="O701" s="11"/>
      <c r="P701" s="11"/>
      <c r="Q701" s="11"/>
      <c r="R701" s="11"/>
    </row>
    <row r="702" spans="1:18" x14ac:dyDescent="0.2">
      <c r="A702" s="11"/>
      <c r="B702" s="11"/>
      <c r="C702" s="11"/>
      <c r="D702" s="11"/>
      <c r="E702" s="11"/>
      <c r="F702" s="11"/>
      <c r="G702" s="11"/>
      <c r="H702" s="11"/>
      <c r="I702" s="11"/>
      <c r="J702" s="11"/>
      <c r="K702" s="11"/>
      <c r="L702" s="11"/>
      <c r="M702" s="11"/>
      <c r="N702" s="11"/>
      <c r="O702" s="11"/>
      <c r="P702" s="11"/>
      <c r="Q702" s="11"/>
      <c r="R702" s="11"/>
    </row>
    <row r="703" spans="1:18" x14ac:dyDescent="0.2">
      <c r="A703" s="11"/>
      <c r="B703" s="11"/>
      <c r="C703" s="11"/>
      <c r="D703" s="11"/>
      <c r="E703" s="11"/>
      <c r="F703" s="11"/>
      <c r="G703" s="11"/>
      <c r="H703" s="11"/>
      <c r="I703" s="11"/>
      <c r="J703" s="11"/>
      <c r="K703" s="11"/>
      <c r="L703" s="11"/>
      <c r="M703" s="11"/>
      <c r="N703" s="11"/>
      <c r="O703" s="11"/>
      <c r="P703" s="11"/>
      <c r="Q703" s="11"/>
      <c r="R703" s="11"/>
    </row>
    <row r="704" spans="1:18" x14ac:dyDescent="0.2">
      <c r="A704" s="11"/>
      <c r="B704" s="11"/>
      <c r="C704" s="11"/>
      <c r="D704" s="11"/>
      <c r="E704" s="11"/>
      <c r="F704" s="11"/>
      <c r="G704" s="11"/>
      <c r="H704" s="11"/>
      <c r="I704" s="11"/>
      <c r="J704" s="11"/>
      <c r="K704" s="11"/>
      <c r="L704" s="11"/>
      <c r="M704" s="11"/>
      <c r="N704" s="11"/>
      <c r="O704" s="11"/>
      <c r="P704" s="11"/>
      <c r="Q704" s="11"/>
      <c r="R704" s="11"/>
    </row>
    <row r="705" spans="1:18" x14ac:dyDescent="0.2">
      <c r="A705" s="11"/>
      <c r="B705" s="11"/>
      <c r="C705" s="11"/>
      <c r="D705" s="11"/>
      <c r="E705" s="11"/>
      <c r="F705" s="11"/>
      <c r="G705" s="11"/>
      <c r="H705" s="11"/>
      <c r="I705" s="11"/>
      <c r="J705" s="11"/>
      <c r="K705" s="11"/>
      <c r="L705" s="11"/>
      <c r="M705" s="11"/>
      <c r="N705" s="11"/>
      <c r="O705" s="11"/>
      <c r="P705" s="11"/>
      <c r="Q705" s="11"/>
      <c r="R705" s="11"/>
    </row>
    <row r="706" spans="1:18" x14ac:dyDescent="0.2">
      <c r="A706" s="11"/>
      <c r="B706" s="11"/>
      <c r="C706" s="11"/>
      <c r="D706" s="11"/>
      <c r="E706" s="11"/>
      <c r="F706" s="11"/>
      <c r="G706" s="11"/>
      <c r="H706" s="11"/>
      <c r="I706" s="11"/>
      <c r="J706" s="11"/>
      <c r="K706" s="11"/>
      <c r="L706" s="11"/>
      <c r="M706" s="11"/>
      <c r="N706" s="11"/>
      <c r="O706" s="11"/>
      <c r="P706" s="11"/>
      <c r="Q706" s="11"/>
      <c r="R706" s="11"/>
    </row>
    <row r="707" spans="1:18" x14ac:dyDescent="0.2">
      <c r="A707" s="11"/>
      <c r="B707" s="11"/>
      <c r="C707" s="11"/>
      <c r="D707" s="11"/>
      <c r="E707" s="11"/>
      <c r="F707" s="11"/>
      <c r="G707" s="11"/>
      <c r="H707" s="11"/>
      <c r="I707" s="11"/>
      <c r="J707" s="11"/>
      <c r="K707" s="11"/>
      <c r="L707" s="11"/>
      <c r="M707" s="11"/>
      <c r="N707" s="11"/>
      <c r="O707" s="11"/>
      <c r="P707" s="11"/>
      <c r="Q707" s="11"/>
      <c r="R707" s="11"/>
    </row>
    <row r="708" spans="1:18" x14ac:dyDescent="0.2">
      <c r="A708" s="11"/>
      <c r="B708" s="11"/>
      <c r="C708" s="11"/>
      <c r="D708" s="11"/>
      <c r="E708" s="11"/>
      <c r="F708" s="11"/>
      <c r="G708" s="11"/>
      <c r="H708" s="11"/>
      <c r="I708" s="11"/>
      <c r="J708" s="11"/>
      <c r="K708" s="11"/>
      <c r="L708" s="11"/>
      <c r="M708" s="11"/>
      <c r="N708" s="11"/>
      <c r="O708" s="11"/>
      <c r="P708" s="11"/>
      <c r="Q708" s="11"/>
      <c r="R708" s="11"/>
    </row>
    <row r="709" spans="1:18" x14ac:dyDescent="0.2">
      <c r="A709" s="11"/>
      <c r="B709" s="11"/>
      <c r="C709" s="11"/>
      <c r="D709" s="11"/>
      <c r="E709" s="11"/>
      <c r="F709" s="11"/>
      <c r="G709" s="11"/>
      <c r="H709" s="11"/>
      <c r="I709" s="11"/>
      <c r="J709" s="11"/>
      <c r="K709" s="11"/>
      <c r="L709" s="11"/>
      <c r="M709" s="11"/>
      <c r="N709" s="11"/>
      <c r="O709" s="11"/>
      <c r="P709" s="11"/>
      <c r="Q709" s="11"/>
      <c r="R709" s="11"/>
    </row>
    <row r="710" spans="1:18" x14ac:dyDescent="0.2">
      <c r="A710" s="11"/>
      <c r="B710" s="11"/>
      <c r="C710" s="11"/>
      <c r="D710" s="11"/>
      <c r="E710" s="11"/>
      <c r="F710" s="11"/>
      <c r="G710" s="11"/>
      <c r="H710" s="11"/>
      <c r="I710" s="11"/>
      <c r="J710" s="11"/>
      <c r="K710" s="11"/>
      <c r="L710" s="11"/>
      <c r="M710" s="11"/>
      <c r="N710" s="11"/>
      <c r="O710" s="11"/>
      <c r="P710" s="11"/>
      <c r="Q710" s="11"/>
      <c r="R710" s="11"/>
    </row>
    <row r="711" spans="1:18" x14ac:dyDescent="0.2">
      <c r="A711" s="11"/>
      <c r="B711" s="11"/>
      <c r="C711" s="11"/>
      <c r="D711" s="11"/>
      <c r="E711" s="11"/>
      <c r="F711" s="11"/>
      <c r="G711" s="11"/>
      <c r="H711" s="11"/>
      <c r="I711" s="11"/>
      <c r="J711" s="11"/>
      <c r="K711" s="11"/>
      <c r="L711" s="11"/>
      <c r="M711" s="11"/>
      <c r="N711" s="11"/>
      <c r="O711" s="11"/>
      <c r="P711" s="11"/>
      <c r="Q711" s="11"/>
      <c r="R711" s="11"/>
    </row>
    <row r="712" spans="1:18" x14ac:dyDescent="0.2">
      <c r="A712" s="11"/>
      <c r="B712" s="11"/>
      <c r="C712" s="11"/>
      <c r="D712" s="11"/>
      <c r="E712" s="11"/>
      <c r="F712" s="11"/>
      <c r="G712" s="11"/>
      <c r="H712" s="11"/>
      <c r="I712" s="11"/>
      <c r="J712" s="11"/>
      <c r="K712" s="11"/>
      <c r="L712" s="11"/>
      <c r="M712" s="11"/>
      <c r="N712" s="11"/>
      <c r="O712" s="11"/>
      <c r="P712" s="11"/>
      <c r="Q712" s="11"/>
      <c r="R712" s="11"/>
    </row>
    <row r="713" spans="1:18" x14ac:dyDescent="0.2">
      <c r="A713" s="11"/>
      <c r="B713" s="11"/>
      <c r="C713" s="11"/>
      <c r="D713" s="11"/>
      <c r="E713" s="11"/>
      <c r="F713" s="11"/>
      <c r="G713" s="11"/>
      <c r="H713" s="11"/>
      <c r="I713" s="11"/>
      <c r="J713" s="11"/>
      <c r="K713" s="11"/>
      <c r="L713" s="11"/>
      <c r="M713" s="11"/>
      <c r="N713" s="11"/>
      <c r="O713" s="11"/>
      <c r="P713" s="11"/>
      <c r="Q713" s="11"/>
      <c r="R713" s="11"/>
    </row>
    <row r="714" spans="1:18" x14ac:dyDescent="0.2">
      <c r="A714" s="11"/>
      <c r="B714" s="11"/>
      <c r="C714" s="11"/>
      <c r="D714" s="11"/>
      <c r="E714" s="11"/>
      <c r="F714" s="11"/>
      <c r="G714" s="11"/>
      <c r="H714" s="11"/>
      <c r="I714" s="11"/>
      <c r="J714" s="11"/>
      <c r="K714" s="11"/>
      <c r="L714" s="11"/>
      <c r="M714" s="11"/>
      <c r="N714" s="11"/>
      <c r="O714" s="11"/>
      <c r="P714" s="11"/>
      <c r="Q714" s="11"/>
      <c r="R714" s="11"/>
    </row>
    <row r="715" spans="1:18" x14ac:dyDescent="0.2">
      <c r="A715" s="11"/>
      <c r="B715" s="11"/>
      <c r="C715" s="11"/>
      <c r="D715" s="11"/>
      <c r="E715" s="11"/>
      <c r="F715" s="11"/>
      <c r="G715" s="11"/>
      <c r="H715" s="11"/>
      <c r="I715" s="11"/>
      <c r="J715" s="11"/>
      <c r="K715" s="11"/>
      <c r="L715" s="11"/>
      <c r="M715" s="11"/>
      <c r="N715" s="11"/>
      <c r="O715" s="11"/>
      <c r="P715" s="11"/>
      <c r="Q715" s="11"/>
      <c r="R715" s="11"/>
    </row>
    <row r="716" spans="1:18" x14ac:dyDescent="0.2">
      <c r="A716" s="11"/>
      <c r="B716" s="11"/>
      <c r="C716" s="11"/>
      <c r="D716" s="11"/>
      <c r="E716" s="11"/>
      <c r="F716" s="11"/>
      <c r="G716" s="11"/>
      <c r="H716" s="11"/>
      <c r="I716" s="11"/>
      <c r="J716" s="11"/>
      <c r="K716" s="11"/>
      <c r="L716" s="11"/>
      <c r="M716" s="11"/>
      <c r="N716" s="11"/>
      <c r="O716" s="11"/>
      <c r="P716" s="11"/>
      <c r="Q716" s="11"/>
      <c r="R716" s="11"/>
    </row>
    <row r="717" spans="1:18" x14ac:dyDescent="0.2">
      <c r="A717" s="11"/>
      <c r="B717" s="11"/>
      <c r="C717" s="11"/>
      <c r="D717" s="11"/>
      <c r="E717" s="11"/>
      <c r="F717" s="11"/>
      <c r="G717" s="11"/>
      <c r="H717" s="11"/>
      <c r="I717" s="11"/>
      <c r="J717" s="11"/>
      <c r="K717" s="11"/>
      <c r="L717" s="11"/>
      <c r="M717" s="11"/>
      <c r="N717" s="11"/>
      <c r="O717" s="11"/>
      <c r="P717" s="11"/>
      <c r="Q717" s="11"/>
      <c r="R717" s="11"/>
    </row>
    <row r="718" spans="1:18" x14ac:dyDescent="0.2">
      <c r="A718" s="11"/>
      <c r="B718" s="11"/>
      <c r="C718" s="11"/>
      <c r="D718" s="11"/>
      <c r="E718" s="11"/>
      <c r="F718" s="11"/>
      <c r="G718" s="11"/>
      <c r="H718" s="11"/>
      <c r="I718" s="11"/>
      <c r="J718" s="11"/>
      <c r="K718" s="11"/>
      <c r="L718" s="11"/>
      <c r="M718" s="11"/>
      <c r="N718" s="11"/>
      <c r="O718" s="11"/>
      <c r="P718" s="11"/>
      <c r="Q718" s="11"/>
      <c r="R718" s="11"/>
    </row>
    <row r="719" spans="1:18" x14ac:dyDescent="0.2">
      <c r="A719" s="11"/>
      <c r="B719" s="11"/>
      <c r="C719" s="11"/>
      <c r="D719" s="11"/>
      <c r="E719" s="11"/>
      <c r="F719" s="11"/>
      <c r="G719" s="11"/>
      <c r="H719" s="11"/>
      <c r="I719" s="11"/>
      <c r="J719" s="11"/>
      <c r="K719" s="11"/>
      <c r="L719" s="11"/>
      <c r="M719" s="11"/>
      <c r="N719" s="11"/>
      <c r="O719" s="11"/>
      <c r="P719" s="11"/>
      <c r="Q719" s="11"/>
      <c r="R719" s="11"/>
    </row>
    <row r="720" spans="1:18" x14ac:dyDescent="0.2">
      <c r="A720" s="11"/>
      <c r="B720" s="11"/>
      <c r="C720" s="11"/>
      <c r="D720" s="11"/>
      <c r="E720" s="11"/>
      <c r="F720" s="11"/>
      <c r="G720" s="11"/>
      <c r="H720" s="11"/>
      <c r="I720" s="11"/>
      <c r="J720" s="11"/>
      <c r="K720" s="11"/>
      <c r="L720" s="11"/>
      <c r="M720" s="11"/>
      <c r="N720" s="11"/>
      <c r="O720" s="11"/>
      <c r="P720" s="11"/>
      <c r="Q720" s="11"/>
      <c r="R720" s="11"/>
    </row>
    <row r="721" spans="1:18" x14ac:dyDescent="0.2">
      <c r="A721" s="11"/>
      <c r="B721" s="11"/>
      <c r="C721" s="11"/>
      <c r="D721" s="11"/>
      <c r="E721" s="11"/>
      <c r="F721" s="11"/>
      <c r="G721" s="11"/>
      <c r="H721" s="11"/>
      <c r="I721" s="11"/>
      <c r="J721" s="11"/>
      <c r="K721" s="11"/>
      <c r="L721" s="11"/>
      <c r="M721" s="11"/>
      <c r="N721" s="11"/>
      <c r="O721" s="11"/>
      <c r="P721" s="11"/>
      <c r="Q721" s="11"/>
      <c r="R721" s="11"/>
    </row>
    <row r="722" spans="1:18" x14ac:dyDescent="0.2">
      <c r="A722" s="11"/>
      <c r="B722" s="11"/>
      <c r="C722" s="11"/>
      <c r="D722" s="11"/>
      <c r="E722" s="11"/>
      <c r="F722" s="11"/>
      <c r="G722" s="11"/>
      <c r="H722" s="11"/>
      <c r="I722" s="11"/>
      <c r="J722" s="11"/>
      <c r="K722" s="11"/>
      <c r="L722" s="11"/>
      <c r="M722" s="11"/>
      <c r="N722" s="11"/>
      <c r="O722" s="11"/>
      <c r="P722" s="11"/>
      <c r="Q722" s="11"/>
      <c r="R722" s="11"/>
    </row>
    <row r="723" spans="1:18" x14ac:dyDescent="0.2">
      <c r="A723" s="11"/>
      <c r="B723" s="11"/>
      <c r="C723" s="11"/>
      <c r="D723" s="11"/>
      <c r="E723" s="11"/>
      <c r="F723" s="11"/>
      <c r="G723" s="11"/>
      <c r="H723" s="11"/>
      <c r="I723" s="11"/>
      <c r="J723" s="11"/>
      <c r="K723" s="11"/>
      <c r="L723" s="11"/>
      <c r="M723" s="11"/>
      <c r="N723" s="11"/>
      <c r="O723" s="11"/>
      <c r="P723" s="11"/>
      <c r="Q723" s="11"/>
      <c r="R723" s="11"/>
    </row>
    <row r="724" spans="1:18" x14ac:dyDescent="0.2">
      <c r="A724" s="11"/>
      <c r="B724" s="11"/>
      <c r="C724" s="11"/>
      <c r="D724" s="11"/>
      <c r="E724" s="11"/>
      <c r="F724" s="11"/>
      <c r="G724" s="11"/>
      <c r="H724" s="11"/>
      <c r="I724" s="11"/>
      <c r="J724" s="11"/>
      <c r="K724" s="11"/>
      <c r="L724" s="11"/>
      <c r="M724" s="11"/>
      <c r="N724" s="11"/>
      <c r="O724" s="11"/>
      <c r="P724" s="11"/>
      <c r="Q724" s="11"/>
      <c r="R724" s="11"/>
    </row>
    <row r="725" spans="1:18" x14ac:dyDescent="0.2">
      <c r="A725" s="11"/>
      <c r="B725" s="11"/>
      <c r="C725" s="11"/>
      <c r="D725" s="11"/>
      <c r="E725" s="11"/>
      <c r="F725" s="11"/>
      <c r="G725" s="11"/>
      <c r="H725" s="11"/>
      <c r="I725" s="11"/>
      <c r="J725" s="11"/>
      <c r="K725" s="11"/>
      <c r="L725" s="11"/>
      <c r="M725" s="11"/>
      <c r="N725" s="11"/>
      <c r="O725" s="11"/>
      <c r="P725" s="11"/>
      <c r="Q725" s="11"/>
      <c r="R725" s="11"/>
    </row>
    <row r="726" spans="1:18" x14ac:dyDescent="0.2">
      <c r="A726" s="11"/>
      <c r="B726" s="11"/>
      <c r="C726" s="11"/>
      <c r="D726" s="11"/>
      <c r="E726" s="11"/>
      <c r="F726" s="11"/>
      <c r="G726" s="11"/>
      <c r="H726" s="11"/>
      <c r="I726" s="11"/>
      <c r="J726" s="11"/>
      <c r="K726" s="11"/>
      <c r="L726" s="11"/>
      <c r="M726" s="11"/>
      <c r="N726" s="11"/>
      <c r="O726" s="11"/>
      <c r="P726" s="11"/>
      <c r="Q726" s="11"/>
      <c r="R726" s="11"/>
    </row>
    <row r="727" spans="1:18" x14ac:dyDescent="0.2">
      <c r="A727" s="11"/>
      <c r="B727" s="11"/>
      <c r="C727" s="11"/>
      <c r="D727" s="11"/>
      <c r="E727" s="11"/>
      <c r="F727" s="11"/>
      <c r="G727" s="11"/>
      <c r="H727" s="11"/>
      <c r="I727" s="11"/>
      <c r="J727" s="11"/>
      <c r="K727" s="11"/>
      <c r="L727" s="11"/>
      <c r="M727" s="11"/>
      <c r="N727" s="11"/>
      <c r="O727" s="11"/>
      <c r="P727" s="11"/>
      <c r="Q727" s="11"/>
      <c r="R727" s="11"/>
    </row>
    <row r="728" spans="1:18" x14ac:dyDescent="0.2">
      <c r="A728" s="11"/>
      <c r="B728" s="11"/>
      <c r="C728" s="11"/>
      <c r="D728" s="11"/>
      <c r="E728" s="11"/>
      <c r="F728" s="11"/>
      <c r="G728" s="11"/>
      <c r="H728" s="11"/>
      <c r="I728" s="11"/>
      <c r="J728" s="11"/>
      <c r="K728" s="11"/>
      <c r="L728" s="11"/>
      <c r="M728" s="11"/>
      <c r="N728" s="11"/>
      <c r="O728" s="11"/>
      <c r="P728" s="11"/>
      <c r="Q728" s="11"/>
      <c r="R728" s="11"/>
    </row>
    <row r="729" spans="1:18" x14ac:dyDescent="0.2">
      <c r="A729" s="11"/>
      <c r="B729" s="11"/>
      <c r="C729" s="11"/>
      <c r="D729" s="11"/>
      <c r="E729" s="11"/>
      <c r="F729" s="11"/>
      <c r="G729" s="11"/>
      <c r="H729" s="11"/>
      <c r="I729" s="11"/>
      <c r="J729" s="11"/>
      <c r="K729" s="11"/>
      <c r="L729" s="11"/>
      <c r="M729" s="11"/>
      <c r="N729" s="11"/>
      <c r="O729" s="11"/>
      <c r="P729" s="11"/>
      <c r="Q729" s="11"/>
      <c r="R729" s="11"/>
    </row>
    <row r="730" spans="1:18" x14ac:dyDescent="0.2">
      <c r="A730" s="11"/>
      <c r="B730" s="11"/>
      <c r="C730" s="11"/>
      <c r="D730" s="11"/>
      <c r="E730" s="11"/>
      <c r="F730" s="11"/>
      <c r="G730" s="11"/>
      <c r="H730" s="11"/>
      <c r="I730" s="11"/>
      <c r="J730" s="11"/>
      <c r="K730" s="11"/>
      <c r="L730" s="11"/>
      <c r="M730" s="11"/>
      <c r="N730" s="11"/>
      <c r="O730" s="11"/>
      <c r="P730" s="11"/>
      <c r="Q730" s="11"/>
      <c r="R730" s="11"/>
    </row>
    <row r="731" spans="1:18" x14ac:dyDescent="0.2">
      <c r="A731" s="11"/>
      <c r="B731" s="11"/>
      <c r="C731" s="11"/>
      <c r="D731" s="11"/>
      <c r="E731" s="11"/>
      <c r="F731" s="11"/>
      <c r="G731" s="11"/>
      <c r="H731" s="11"/>
      <c r="I731" s="11"/>
      <c r="J731" s="11"/>
      <c r="K731" s="11"/>
      <c r="L731" s="11"/>
      <c r="M731" s="11"/>
      <c r="N731" s="11"/>
      <c r="O731" s="11"/>
      <c r="P731" s="11"/>
      <c r="Q731" s="11"/>
      <c r="R731" s="11"/>
    </row>
    <row r="732" spans="1:18" x14ac:dyDescent="0.2">
      <c r="A732" s="11"/>
      <c r="B732" s="11"/>
      <c r="C732" s="11"/>
      <c r="D732" s="11"/>
      <c r="E732" s="11"/>
      <c r="F732" s="11"/>
      <c r="G732" s="11"/>
      <c r="H732" s="11"/>
      <c r="I732" s="11"/>
      <c r="J732" s="11"/>
      <c r="K732" s="11"/>
      <c r="L732" s="11"/>
      <c r="M732" s="11"/>
      <c r="N732" s="11"/>
      <c r="O732" s="11"/>
      <c r="P732" s="11"/>
      <c r="Q732" s="11"/>
      <c r="R732" s="11"/>
    </row>
    <row r="733" spans="1:18" x14ac:dyDescent="0.2">
      <c r="A733" s="11"/>
      <c r="B733" s="11"/>
      <c r="C733" s="11"/>
      <c r="D733" s="11"/>
      <c r="E733" s="11"/>
      <c r="F733" s="11"/>
      <c r="G733" s="11"/>
      <c r="H733" s="11"/>
      <c r="I733" s="11"/>
      <c r="J733" s="11"/>
      <c r="K733" s="11"/>
      <c r="L733" s="11"/>
      <c r="M733" s="11"/>
      <c r="N733" s="11"/>
      <c r="O733" s="11"/>
      <c r="P733" s="11"/>
      <c r="Q733" s="11"/>
      <c r="R733" s="11"/>
    </row>
    <row r="734" spans="1:18" x14ac:dyDescent="0.2">
      <c r="A734" s="11"/>
      <c r="B734" s="11"/>
      <c r="C734" s="11"/>
      <c r="D734" s="11"/>
      <c r="E734" s="11"/>
      <c r="F734" s="11"/>
      <c r="G734" s="11"/>
      <c r="H734" s="11"/>
      <c r="I734" s="11"/>
      <c r="J734" s="11"/>
      <c r="K734" s="11"/>
      <c r="L734" s="11"/>
      <c r="M734" s="11"/>
      <c r="N734" s="11"/>
      <c r="O734" s="11"/>
      <c r="P734" s="11"/>
      <c r="Q734" s="11"/>
      <c r="R734" s="11"/>
    </row>
    <row r="735" spans="1:18" x14ac:dyDescent="0.2">
      <c r="A735" s="11"/>
      <c r="B735" s="11"/>
      <c r="C735" s="11"/>
      <c r="D735" s="11"/>
      <c r="E735" s="11"/>
      <c r="F735" s="11"/>
      <c r="G735" s="11"/>
      <c r="H735" s="11"/>
      <c r="I735" s="11"/>
      <c r="J735" s="11"/>
      <c r="K735" s="11"/>
      <c r="L735" s="11"/>
      <c r="M735" s="11"/>
      <c r="N735" s="11"/>
      <c r="O735" s="11"/>
      <c r="P735" s="11"/>
      <c r="Q735" s="11"/>
      <c r="R735" s="11"/>
    </row>
    <row r="736" spans="1:18" x14ac:dyDescent="0.2">
      <c r="A736" s="11"/>
      <c r="B736" s="11"/>
      <c r="C736" s="11"/>
      <c r="D736" s="11"/>
      <c r="E736" s="11"/>
      <c r="F736" s="11"/>
      <c r="G736" s="11"/>
      <c r="H736" s="11"/>
      <c r="I736" s="11"/>
      <c r="J736" s="11"/>
      <c r="K736" s="11"/>
      <c r="L736" s="11"/>
      <c r="M736" s="11"/>
      <c r="N736" s="11"/>
      <c r="O736" s="11"/>
      <c r="P736" s="11"/>
      <c r="Q736" s="11"/>
      <c r="R736" s="11"/>
    </row>
    <row r="737" spans="1:18" x14ac:dyDescent="0.2">
      <c r="A737" s="11"/>
      <c r="B737" s="11"/>
      <c r="C737" s="11"/>
      <c r="D737" s="11"/>
      <c r="E737" s="11"/>
      <c r="F737" s="11"/>
      <c r="G737" s="11"/>
      <c r="H737" s="11"/>
      <c r="I737" s="11"/>
      <c r="J737" s="11"/>
      <c r="K737" s="11"/>
      <c r="L737" s="11"/>
      <c r="M737" s="11"/>
      <c r="N737" s="11"/>
      <c r="O737" s="11"/>
      <c r="P737" s="11"/>
      <c r="Q737" s="11"/>
      <c r="R737" s="11"/>
    </row>
    <row r="738" spans="1:18" x14ac:dyDescent="0.2">
      <c r="A738" s="11"/>
      <c r="B738" s="11"/>
      <c r="C738" s="11"/>
      <c r="D738" s="11"/>
      <c r="E738" s="11"/>
      <c r="F738" s="11"/>
      <c r="G738" s="11"/>
      <c r="H738" s="11"/>
      <c r="I738" s="11"/>
      <c r="J738" s="11"/>
      <c r="K738" s="11"/>
      <c r="L738" s="11"/>
      <c r="M738" s="11"/>
      <c r="N738" s="11"/>
      <c r="O738" s="11"/>
      <c r="P738" s="11"/>
      <c r="Q738" s="11"/>
      <c r="R738" s="11"/>
    </row>
    <row r="739" spans="1:18" x14ac:dyDescent="0.2">
      <c r="A739" s="11"/>
      <c r="B739" s="11"/>
      <c r="C739" s="11"/>
      <c r="D739" s="11"/>
      <c r="E739" s="11"/>
      <c r="F739" s="11"/>
      <c r="G739" s="11"/>
      <c r="H739" s="11"/>
      <c r="I739" s="11"/>
      <c r="J739" s="11"/>
      <c r="K739" s="11"/>
      <c r="L739" s="11"/>
      <c r="M739" s="11"/>
      <c r="N739" s="11"/>
      <c r="O739" s="11"/>
      <c r="P739" s="11"/>
      <c r="Q739" s="11"/>
      <c r="R739" s="11"/>
    </row>
    <row r="740" spans="1:18" x14ac:dyDescent="0.2">
      <c r="A740" s="11"/>
      <c r="B740" s="11"/>
      <c r="C740" s="11"/>
      <c r="D740" s="11"/>
      <c r="E740" s="11"/>
      <c r="F740" s="11"/>
      <c r="G740" s="11"/>
      <c r="H740" s="11"/>
      <c r="I740" s="11"/>
      <c r="J740" s="11"/>
      <c r="K740" s="11"/>
      <c r="L740" s="11"/>
      <c r="M740" s="11"/>
      <c r="N740" s="11"/>
      <c r="O740" s="11"/>
      <c r="P740" s="11"/>
      <c r="Q740" s="11"/>
      <c r="R740" s="11"/>
    </row>
    <row r="741" spans="1:18" x14ac:dyDescent="0.2">
      <c r="A741" s="11"/>
      <c r="B741" s="11"/>
      <c r="C741" s="11"/>
      <c r="D741" s="11"/>
      <c r="E741" s="11"/>
      <c r="F741" s="11"/>
      <c r="G741" s="11"/>
      <c r="H741" s="11"/>
      <c r="I741" s="11"/>
      <c r="J741" s="11"/>
      <c r="K741" s="11"/>
      <c r="L741" s="11"/>
      <c r="M741" s="11"/>
      <c r="N741" s="11"/>
      <c r="O741" s="11"/>
      <c r="P741" s="11"/>
      <c r="Q741" s="11"/>
      <c r="R741" s="11"/>
    </row>
    <row r="742" spans="1:18" x14ac:dyDescent="0.2">
      <c r="A742" s="11"/>
      <c r="B742" s="11"/>
      <c r="C742" s="11"/>
      <c r="D742" s="11"/>
      <c r="E742" s="11"/>
      <c r="F742" s="11"/>
      <c r="G742" s="11"/>
      <c r="H742" s="11"/>
      <c r="I742" s="11"/>
      <c r="J742" s="11"/>
      <c r="K742" s="11"/>
      <c r="L742" s="11"/>
      <c r="M742" s="11"/>
      <c r="N742" s="11"/>
      <c r="O742" s="11"/>
      <c r="P742" s="11"/>
      <c r="Q742" s="11"/>
      <c r="R742" s="11"/>
    </row>
    <row r="743" spans="1:18" x14ac:dyDescent="0.2">
      <c r="A743" s="11"/>
      <c r="B743" s="11"/>
      <c r="C743" s="11"/>
      <c r="D743" s="11"/>
      <c r="E743" s="11"/>
      <c r="F743" s="11"/>
      <c r="G743" s="11"/>
      <c r="H743" s="11"/>
      <c r="I743" s="11"/>
      <c r="J743" s="11"/>
      <c r="K743" s="11"/>
      <c r="L743" s="11"/>
      <c r="M743" s="11"/>
      <c r="N743" s="11"/>
      <c r="O743" s="11"/>
      <c r="P743" s="11"/>
      <c r="Q743" s="11"/>
      <c r="R743" s="11"/>
    </row>
    <row r="744" spans="1:18" x14ac:dyDescent="0.2">
      <c r="A744" s="11"/>
      <c r="B744" s="11"/>
      <c r="C744" s="11"/>
      <c r="D744" s="11"/>
      <c r="E744" s="11"/>
      <c r="F744" s="11"/>
      <c r="G744" s="11"/>
      <c r="H744" s="11"/>
      <c r="I744" s="11"/>
      <c r="J744" s="11"/>
      <c r="K744" s="11"/>
      <c r="L744" s="11"/>
      <c r="M744" s="11"/>
      <c r="N744" s="11"/>
      <c r="O744" s="11"/>
      <c r="P744" s="11"/>
      <c r="Q744" s="11"/>
      <c r="R744" s="11"/>
    </row>
    <row r="745" spans="1:18" x14ac:dyDescent="0.2">
      <c r="A745" s="11"/>
      <c r="B745" s="11"/>
      <c r="C745" s="11"/>
      <c r="D745" s="11"/>
      <c r="E745" s="11"/>
      <c r="F745" s="11"/>
      <c r="G745" s="11"/>
      <c r="H745" s="11"/>
      <c r="I745" s="11"/>
      <c r="J745" s="11"/>
      <c r="K745" s="11"/>
      <c r="L745" s="11"/>
      <c r="M745" s="11"/>
      <c r="N745" s="11"/>
      <c r="O745" s="11"/>
      <c r="P745" s="11"/>
      <c r="Q745" s="11"/>
      <c r="R745" s="11"/>
    </row>
    <row r="746" spans="1:18" x14ac:dyDescent="0.2">
      <c r="A746" s="11"/>
      <c r="B746" s="11"/>
      <c r="C746" s="11"/>
      <c r="D746" s="11"/>
      <c r="E746" s="11"/>
      <c r="F746" s="11"/>
      <c r="G746" s="11"/>
      <c r="H746" s="11"/>
      <c r="I746" s="11"/>
      <c r="J746" s="11"/>
      <c r="K746" s="11"/>
      <c r="L746" s="11"/>
      <c r="M746" s="11"/>
      <c r="N746" s="11"/>
      <c r="O746" s="11"/>
      <c r="P746" s="11"/>
      <c r="Q746" s="11"/>
      <c r="R746" s="11"/>
    </row>
    <row r="747" spans="1:18" x14ac:dyDescent="0.2">
      <c r="A747" s="11"/>
      <c r="B747" s="11"/>
      <c r="C747" s="11"/>
      <c r="D747" s="11"/>
      <c r="E747" s="11"/>
      <c r="F747" s="11"/>
      <c r="G747" s="11"/>
      <c r="H747" s="11"/>
      <c r="I747" s="11"/>
      <c r="J747" s="11"/>
      <c r="K747" s="11"/>
      <c r="L747" s="11"/>
      <c r="M747" s="11"/>
      <c r="N747" s="11"/>
      <c r="O747" s="11"/>
      <c r="P747" s="11"/>
      <c r="Q747" s="11"/>
      <c r="R747" s="11"/>
    </row>
    <row r="748" spans="1:18" x14ac:dyDescent="0.2">
      <c r="A748" s="11"/>
      <c r="B748" s="11"/>
      <c r="C748" s="11"/>
      <c r="D748" s="11"/>
      <c r="E748" s="11"/>
      <c r="F748" s="11"/>
      <c r="G748" s="11"/>
      <c r="H748" s="11"/>
      <c r="I748" s="11"/>
      <c r="J748" s="11"/>
      <c r="K748" s="11"/>
      <c r="L748" s="11"/>
      <c r="M748" s="11"/>
      <c r="N748" s="11"/>
      <c r="O748" s="11"/>
      <c r="P748" s="11"/>
      <c r="Q748" s="11"/>
      <c r="R748" s="11"/>
    </row>
    <row r="749" spans="1:18" x14ac:dyDescent="0.2">
      <c r="A749" s="11"/>
      <c r="B749" s="11"/>
      <c r="C749" s="11"/>
      <c r="D749" s="11"/>
      <c r="E749" s="11"/>
      <c r="F749" s="11"/>
      <c r="G749" s="11"/>
      <c r="H749" s="11"/>
      <c r="I749" s="11"/>
      <c r="J749" s="11"/>
      <c r="K749" s="11"/>
      <c r="L749" s="11"/>
      <c r="M749" s="11"/>
      <c r="N749" s="11"/>
      <c r="O749" s="11"/>
      <c r="P749" s="11"/>
      <c r="Q749" s="11"/>
      <c r="R749" s="11"/>
    </row>
    <row r="750" spans="1:18" x14ac:dyDescent="0.2">
      <c r="A750" s="11"/>
      <c r="B750" s="11"/>
      <c r="C750" s="11"/>
      <c r="D750" s="11"/>
      <c r="E750" s="11"/>
      <c r="F750" s="11"/>
      <c r="G750" s="11"/>
      <c r="H750" s="11"/>
      <c r="I750" s="11"/>
      <c r="J750" s="11"/>
      <c r="K750" s="11"/>
      <c r="L750" s="11"/>
      <c r="M750" s="11"/>
      <c r="N750" s="11"/>
      <c r="O750" s="11"/>
      <c r="P750" s="11"/>
      <c r="Q750" s="11"/>
      <c r="R750" s="11"/>
    </row>
    <row r="751" spans="1:18" x14ac:dyDescent="0.2">
      <c r="A751" s="11"/>
      <c r="B751" s="11"/>
      <c r="C751" s="11"/>
      <c r="D751" s="11"/>
      <c r="E751" s="11"/>
      <c r="F751" s="11"/>
      <c r="G751" s="11"/>
      <c r="H751" s="11"/>
      <c r="I751" s="11"/>
      <c r="J751" s="11"/>
      <c r="K751" s="11"/>
      <c r="L751" s="11"/>
      <c r="M751" s="11"/>
      <c r="N751" s="11"/>
      <c r="O751" s="11"/>
      <c r="P751" s="11"/>
      <c r="Q751" s="11"/>
      <c r="R751" s="11"/>
    </row>
    <row r="752" spans="1:18" x14ac:dyDescent="0.2">
      <c r="A752" s="11"/>
      <c r="B752" s="11"/>
      <c r="C752" s="11"/>
      <c r="D752" s="11"/>
      <c r="E752" s="11"/>
      <c r="F752" s="11"/>
      <c r="G752" s="11"/>
      <c r="H752" s="11"/>
      <c r="I752" s="11"/>
      <c r="J752" s="11"/>
      <c r="K752" s="11"/>
      <c r="L752" s="11"/>
      <c r="M752" s="11"/>
      <c r="N752" s="11"/>
      <c r="O752" s="11"/>
      <c r="P752" s="11"/>
      <c r="Q752" s="11"/>
      <c r="R752" s="11"/>
    </row>
    <row r="753" spans="1:18" x14ac:dyDescent="0.2">
      <c r="A753" s="11"/>
      <c r="B753" s="11"/>
      <c r="C753" s="11"/>
      <c r="D753" s="11"/>
      <c r="E753" s="11"/>
      <c r="F753" s="11"/>
      <c r="G753" s="11"/>
      <c r="H753" s="11"/>
      <c r="I753" s="11"/>
      <c r="J753" s="11"/>
      <c r="K753" s="11"/>
      <c r="L753" s="11"/>
      <c r="M753" s="11"/>
      <c r="N753" s="11"/>
      <c r="O753" s="11"/>
      <c r="P753" s="11"/>
      <c r="Q753" s="11"/>
      <c r="R753" s="11"/>
    </row>
    <row r="754" spans="1:18" x14ac:dyDescent="0.2">
      <c r="A754" s="11"/>
      <c r="B754" s="11"/>
      <c r="C754" s="11"/>
      <c r="D754" s="11"/>
      <c r="E754" s="11"/>
      <c r="F754" s="11"/>
      <c r="G754" s="11"/>
      <c r="H754" s="11"/>
      <c r="I754" s="11"/>
      <c r="J754" s="11"/>
      <c r="K754" s="11"/>
      <c r="L754" s="11"/>
      <c r="M754" s="11"/>
      <c r="N754" s="11"/>
      <c r="O754" s="11"/>
      <c r="P754" s="11"/>
      <c r="Q754" s="11"/>
      <c r="R754" s="11"/>
    </row>
    <row r="755" spans="1:18" x14ac:dyDescent="0.2">
      <c r="A755" s="11"/>
      <c r="B755" s="11"/>
      <c r="C755" s="11"/>
      <c r="D755" s="11"/>
      <c r="E755" s="11"/>
      <c r="F755" s="11"/>
      <c r="G755" s="11"/>
      <c r="H755" s="11"/>
      <c r="I755" s="11"/>
      <c r="J755" s="11"/>
      <c r="K755" s="11"/>
      <c r="L755" s="11"/>
      <c r="M755" s="11"/>
      <c r="N755" s="11"/>
      <c r="O755" s="11"/>
      <c r="P755" s="11"/>
      <c r="Q755" s="11"/>
      <c r="R755" s="11"/>
    </row>
    <row r="756" spans="1:18" x14ac:dyDescent="0.2">
      <c r="A756" s="11"/>
      <c r="B756" s="11"/>
      <c r="C756" s="11"/>
      <c r="D756" s="11"/>
      <c r="E756" s="11"/>
      <c r="F756" s="11"/>
      <c r="G756" s="11"/>
      <c r="H756" s="11"/>
      <c r="I756" s="11"/>
      <c r="J756" s="11"/>
      <c r="K756" s="11"/>
      <c r="L756" s="11"/>
      <c r="M756" s="11"/>
      <c r="N756" s="11"/>
      <c r="O756" s="11"/>
      <c r="P756" s="11"/>
      <c r="Q756" s="11"/>
      <c r="R756" s="11"/>
    </row>
    <row r="757" spans="1:18" x14ac:dyDescent="0.2">
      <c r="A757" s="11"/>
      <c r="B757" s="11"/>
      <c r="C757" s="11"/>
      <c r="D757" s="11"/>
      <c r="E757" s="11"/>
      <c r="F757" s="11"/>
      <c r="G757" s="11"/>
      <c r="H757" s="11"/>
      <c r="I757" s="11"/>
      <c r="J757" s="11"/>
      <c r="K757" s="11"/>
      <c r="L757" s="11"/>
      <c r="M757" s="11"/>
      <c r="N757" s="11"/>
      <c r="O757" s="11"/>
      <c r="P757" s="11"/>
      <c r="Q757" s="11"/>
      <c r="R757" s="11"/>
    </row>
    <row r="758" spans="1:18" x14ac:dyDescent="0.2">
      <c r="A758" s="11"/>
      <c r="B758" s="11"/>
      <c r="C758" s="11"/>
      <c r="D758" s="11"/>
      <c r="E758" s="11"/>
      <c r="F758" s="11"/>
      <c r="G758" s="11"/>
      <c r="H758" s="11"/>
      <c r="I758" s="11"/>
      <c r="J758" s="11"/>
      <c r="K758" s="11"/>
      <c r="L758" s="11"/>
      <c r="M758" s="11"/>
      <c r="N758" s="11"/>
      <c r="O758" s="11"/>
      <c r="P758" s="11"/>
      <c r="Q758" s="11"/>
      <c r="R758" s="11"/>
    </row>
    <row r="759" spans="1:18" x14ac:dyDescent="0.2">
      <c r="A759" s="11"/>
      <c r="B759" s="11"/>
      <c r="C759" s="11"/>
      <c r="D759" s="11"/>
      <c r="E759" s="11"/>
      <c r="F759" s="11"/>
      <c r="G759" s="11"/>
      <c r="H759" s="11"/>
      <c r="I759" s="11"/>
      <c r="J759" s="11"/>
      <c r="K759" s="11"/>
      <c r="L759" s="11"/>
      <c r="M759" s="11"/>
      <c r="N759" s="11"/>
      <c r="O759" s="11"/>
      <c r="P759" s="11"/>
      <c r="Q759" s="11"/>
      <c r="R759" s="11"/>
    </row>
    <row r="760" spans="1:18" x14ac:dyDescent="0.2">
      <c r="A760" s="11"/>
      <c r="B760" s="11"/>
      <c r="C760" s="11"/>
      <c r="D760" s="11"/>
      <c r="E760" s="11"/>
      <c r="F760" s="11"/>
      <c r="G760" s="11"/>
      <c r="H760" s="11"/>
      <c r="I760" s="11"/>
      <c r="J760" s="11"/>
      <c r="K760" s="11"/>
      <c r="L760" s="11"/>
      <c r="M760" s="11"/>
      <c r="N760" s="11"/>
      <c r="O760" s="11"/>
      <c r="P760" s="11"/>
      <c r="Q760" s="11"/>
      <c r="R760" s="11"/>
    </row>
    <row r="761" spans="1:18" x14ac:dyDescent="0.2">
      <c r="A761" s="11"/>
      <c r="B761" s="11"/>
      <c r="C761" s="11"/>
      <c r="D761" s="11"/>
      <c r="E761" s="11"/>
      <c r="F761" s="11"/>
      <c r="G761" s="11"/>
      <c r="H761" s="11"/>
      <c r="I761" s="11"/>
      <c r="J761" s="11"/>
      <c r="K761" s="11"/>
      <c r="L761" s="11"/>
      <c r="M761" s="11"/>
      <c r="N761" s="11"/>
      <c r="O761" s="11"/>
      <c r="P761" s="11"/>
      <c r="Q761" s="11"/>
      <c r="R761" s="11"/>
    </row>
    <row r="762" spans="1:18" x14ac:dyDescent="0.2">
      <c r="A762" s="11"/>
      <c r="B762" s="11"/>
      <c r="C762" s="11"/>
      <c r="D762" s="11"/>
      <c r="E762" s="11"/>
      <c r="F762" s="11"/>
      <c r="G762" s="11"/>
      <c r="H762" s="11"/>
      <c r="I762" s="11"/>
      <c r="J762" s="11"/>
      <c r="K762" s="11"/>
      <c r="L762" s="11"/>
      <c r="M762" s="11"/>
      <c r="N762" s="11"/>
      <c r="O762" s="11"/>
      <c r="P762" s="11"/>
      <c r="Q762" s="11"/>
      <c r="R762" s="11"/>
    </row>
    <row r="763" spans="1:18" x14ac:dyDescent="0.2">
      <c r="A763" s="11"/>
      <c r="B763" s="11"/>
      <c r="C763" s="11"/>
      <c r="D763" s="11"/>
      <c r="E763" s="11"/>
      <c r="F763" s="11"/>
      <c r="G763" s="11"/>
      <c r="H763" s="11"/>
      <c r="I763" s="11"/>
      <c r="J763" s="11"/>
      <c r="K763" s="11"/>
      <c r="L763" s="11"/>
      <c r="M763" s="11"/>
      <c r="N763" s="11"/>
      <c r="O763" s="11"/>
      <c r="P763" s="11"/>
      <c r="Q763" s="11"/>
      <c r="R763" s="11"/>
    </row>
    <row r="764" spans="1:18" x14ac:dyDescent="0.2">
      <c r="A764" s="11"/>
      <c r="B764" s="11"/>
      <c r="C764" s="11"/>
      <c r="D764" s="11"/>
      <c r="E764" s="11"/>
      <c r="F764" s="11"/>
      <c r="G764" s="11"/>
      <c r="H764" s="11"/>
      <c r="I764" s="11"/>
      <c r="J764" s="11"/>
      <c r="K764" s="11"/>
      <c r="L764" s="11"/>
      <c r="M764" s="11"/>
      <c r="N764" s="11"/>
      <c r="O764" s="11"/>
      <c r="P764" s="11"/>
      <c r="Q764" s="11"/>
      <c r="R764" s="11"/>
    </row>
    <row r="765" spans="1:18" x14ac:dyDescent="0.2">
      <c r="A765" s="11"/>
      <c r="B765" s="11"/>
      <c r="C765" s="11"/>
      <c r="D765" s="11"/>
      <c r="E765" s="11"/>
      <c r="F765" s="11"/>
      <c r="G765" s="11"/>
      <c r="H765" s="11"/>
      <c r="I765" s="11"/>
      <c r="J765" s="11"/>
      <c r="K765" s="11"/>
      <c r="L765" s="11"/>
      <c r="M765" s="11"/>
      <c r="N765" s="11"/>
      <c r="O765" s="11"/>
      <c r="P765" s="11"/>
      <c r="Q765" s="11"/>
      <c r="R765" s="11"/>
    </row>
    <row r="766" spans="1:18" x14ac:dyDescent="0.2">
      <c r="A766" s="11"/>
      <c r="B766" s="11"/>
      <c r="C766" s="11"/>
      <c r="D766" s="11"/>
      <c r="E766" s="11"/>
      <c r="F766" s="11"/>
      <c r="G766" s="11"/>
      <c r="H766" s="11"/>
      <c r="I766" s="11"/>
      <c r="J766" s="11"/>
      <c r="K766" s="11"/>
      <c r="L766" s="11"/>
      <c r="M766" s="11"/>
      <c r="N766" s="11"/>
      <c r="O766" s="11"/>
      <c r="P766" s="11"/>
      <c r="Q766" s="11"/>
      <c r="R766" s="11"/>
    </row>
    <row r="767" spans="1:18" x14ac:dyDescent="0.2">
      <c r="A767" s="11"/>
      <c r="B767" s="11"/>
      <c r="C767" s="11"/>
      <c r="D767" s="11"/>
      <c r="E767" s="11"/>
      <c r="F767" s="11"/>
      <c r="G767" s="11"/>
      <c r="H767" s="11"/>
      <c r="I767" s="11"/>
      <c r="J767" s="11"/>
      <c r="K767" s="11"/>
      <c r="L767" s="11"/>
      <c r="M767" s="11"/>
      <c r="N767" s="11"/>
      <c r="O767" s="11"/>
      <c r="P767" s="11"/>
      <c r="Q767" s="11"/>
      <c r="R767" s="11"/>
    </row>
    <row r="768" spans="1:18" x14ac:dyDescent="0.2">
      <c r="A768" s="11"/>
      <c r="B768" s="11"/>
      <c r="C768" s="11"/>
      <c r="D768" s="11"/>
      <c r="E768" s="11"/>
      <c r="F768" s="11"/>
      <c r="G768" s="11"/>
      <c r="H768" s="11"/>
      <c r="I768" s="11"/>
      <c r="J768" s="11"/>
      <c r="K768" s="11"/>
      <c r="L768" s="11"/>
      <c r="M768" s="11"/>
      <c r="N768" s="11"/>
      <c r="O768" s="11"/>
      <c r="P768" s="11"/>
      <c r="Q768" s="11"/>
      <c r="R768" s="11"/>
    </row>
    <row r="769" spans="1:18" x14ac:dyDescent="0.2">
      <c r="A769" s="11"/>
      <c r="B769" s="11"/>
      <c r="C769" s="11"/>
      <c r="D769" s="11"/>
      <c r="E769" s="11"/>
      <c r="F769" s="11"/>
      <c r="G769" s="11"/>
      <c r="H769" s="11"/>
      <c r="I769" s="11"/>
      <c r="J769" s="11"/>
      <c r="K769" s="11"/>
      <c r="L769" s="11"/>
      <c r="M769" s="11"/>
      <c r="N769" s="11"/>
      <c r="O769" s="11"/>
      <c r="P769" s="11"/>
      <c r="Q769" s="11"/>
      <c r="R769" s="11"/>
    </row>
    <row r="770" spans="1:18" x14ac:dyDescent="0.2">
      <c r="A770" s="11"/>
      <c r="B770" s="11"/>
      <c r="C770" s="11"/>
      <c r="D770" s="11"/>
      <c r="E770" s="11"/>
      <c r="F770" s="11"/>
      <c r="G770" s="11"/>
      <c r="H770" s="11"/>
      <c r="I770" s="11"/>
      <c r="J770" s="11"/>
      <c r="K770" s="11"/>
      <c r="L770" s="11"/>
      <c r="M770" s="11"/>
      <c r="N770" s="11"/>
      <c r="O770" s="11"/>
      <c r="P770" s="11"/>
      <c r="Q770" s="11"/>
      <c r="R770" s="11"/>
    </row>
    <row r="771" spans="1:18" x14ac:dyDescent="0.2">
      <c r="A771" s="11"/>
      <c r="B771" s="11"/>
      <c r="C771" s="11"/>
      <c r="D771" s="11"/>
      <c r="E771" s="11"/>
      <c r="F771" s="11"/>
      <c r="G771" s="11"/>
      <c r="H771" s="11"/>
      <c r="I771" s="11"/>
      <c r="J771" s="11"/>
      <c r="K771" s="11"/>
      <c r="L771" s="11"/>
      <c r="M771" s="11"/>
      <c r="N771" s="11"/>
      <c r="O771" s="11"/>
      <c r="P771" s="11"/>
      <c r="Q771" s="11"/>
      <c r="R771" s="11"/>
    </row>
    <row r="772" spans="1:18" x14ac:dyDescent="0.2">
      <c r="A772" s="11"/>
      <c r="B772" s="11"/>
      <c r="C772" s="11"/>
      <c r="D772" s="11"/>
      <c r="E772" s="11"/>
      <c r="F772" s="11"/>
      <c r="G772" s="11"/>
      <c r="H772" s="11"/>
      <c r="I772" s="11"/>
      <c r="J772" s="11"/>
      <c r="K772" s="11"/>
      <c r="L772" s="11"/>
      <c r="M772" s="11"/>
      <c r="N772" s="11"/>
      <c r="O772" s="11"/>
      <c r="P772" s="11"/>
      <c r="Q772" s="11"/>
      <c r="R772" s="11"/>
    </row>
    <row r="773" spans="1:18" x14ac:dyDescent="0.2">
      <c r="A773" s="11"/>
      <c r="B773" s="11"/>
      <c r="C773" s="11"/>
      <c r="D773" s="11"/>
      <c r="E773" s="11"/>
      <c r="F773" s="11"/>
      <c r="G773" s="11"/>
      <c r="H773" s="11"/>
      <c r="I773" s="11"/>
      <c r="J773" s="11"/>
      <c r="K773" s="11"/>
      <c r="L773" s="11"/>
      <c r="M773" s="11"/>
      <c r="N773" s="11"/>
      <c r="O773" s="11"/>
      <c r="P773" s="11"/>
      <c r="Q773" s="11"/>
      <c r="R773" s="11"/>
    </row>
    <row r="774" spans="1:18" x14ac:dyDescent="0.2">
      <c r="A774" s="11"/>
      <c r="B774" s="11"/>
      <c r="C774" s="11"/>
      <c r="D774" s="11"/>
      <c r="E774" s="11"/>
      <c r="F774" s="11"/>
      <c r="G774" s="11"/>
      <c r="H774" s="11"/>
      <c r="I774" s="11"/>
      <c r="J774" s="11"/>
      <c r="K774" s="11"/>
      <c r="L774" s="11"/>
      <c r="M774" s="11"/>
      <c r="N774" s="11"/>
      <c r="O774" s="11"/>
      <c r="P774" s="11"/>
      <c r="Q774" s="11"/>
      <c r="R774" s="11"/>
    </row>
    <row r="775" spans="1:18" x14ac:dyDescent="0.2">
      <c r="A775" s="11"/>
      <c r="B775" s="11"/>
      <c r="C775" s="11"/>
      <c r="D775" s="11"/>
      <c r="E775" s="11"/>
      <c r="F775" s="11"/>
      <c r="G775" s="11"/>
      <c r="H775" s="11"/>
      <c r="I775" s="11"/>
      <c r="J775" s="11"/>
      <c r="K775" s="11"/>
      <c r="L775" s="11"/>
      <c r="M775" s="11"/>
      <c r="N775" s="11"/>
      <c r="O775" s="11"/>
      <c r="P775" s="11"/>
      <c r="Q775" s="11"/>
      <c r="R775" s="11"/>
    </row>
    <row r="776" spans="1:18" x14ac:dyDescent="0.2">
      <c r="A776" s="11"/>
      <c r="B776" s="11"/>
      <c r="C776" s="11"/>
      <c r="D776" s="11"/>
      <c r="E776" s="11"/>
      <c r="F776" s="11"/>
      <c r="G776" s="11"/>
      <c r="H776" s="11"/>
      <c r="I776" s="11"/>
      <c r="J776" s="11"/>
      <c r="K776" s="11"/>
      <c r="L776" s="11"/>
      <c r="M776" s="11"/>
      <c r="N776" s="11"/>
      <c r="O776" s="11"/>
      <c r="P776" s="11"/>
      <c r="Q776" s="11"/>
      <c r="R776" s="11"/>
    </row>
    <row r="777" spans="1:18" x14ac:dyDescent="0.2">
      <c r="A777" s="11"/>
      <c r="B777" s="11"/>
      <c r="C777" s="11"/>
      <c r="D777" s="11"/>
      <c r="E777" s="11"/>
      <c r="F777" s="11"/>
      <c r="G777" s="11"/>
      <c r="H777" s="11"/>
      <c r="I777" s="11"/>
      <c r="J777" s="11"/>
      <c r="K777" s="11"/>
      <c r="L777" s="11"/>
      <c r="M777" s="11"/>
      <c r="N777" s="11"/>
      <c r="O777" s="11"/>
      <c r="P777" s="11"/>
      <c r="Q777" s="11"/>
      <c r="R777" s="11"/>
    </row>
    <row r="778" spans="1:18" x14ac:dyDescent="0.2">
      <c r="A778" s="11"/>
      <c r="B778" s="11"/>
      <c r="C778" s="11"/>
      <c r="D778" s="11"/>
      <c r="E778" s="11"/>
      <c r="F778" s="11"/>
      <c r="G778" s="11"/>
      <c r="H778" s="11"/>
      <c r="I778" s="11"/>
      <c r="J778" s="11"/>
      <c r="K778" s="11"/>
      <c r="L778" s="11"/>
      <c r="M778" s="11"/>
      <c r="N778" s="11"/>
      <c r="O778" s="11"/>
      <c r="P778" s="11"/>
      <c r="Q778" s="11"/>
      <c r="R778" s="11"/>
    </row>
    <row r="779" spans="1:18" x14ac:dyDescent="0.2">
      <c r="A779" s="11"/>
      <c r="B779" s="11"/>
      <c r="C779" s="11"/>
      <c r="D779" s="11"/>
      <c r="E779" s="11"/>
      <c r="F779" s="11"/>
      <c r="G779" s="11"/>
      <c r="H779" s="11"/>
      <c r="I779" s="11"/>
      <c r="J779" s="11"/>
      <c r="K779" s="11"/>
      <c r="L779" s="11"/>
      <c r="M779" s="11"/>
      <c r="N779" s="11"/>
      <c r="O779" s="11"/>
      <c r="P779" s="11"/>
      <c r="Q779" s="11"/>
      <c r="R779" s="11"/>
    </row>
    <row r="780" spans="1:18" x14ac:dyDescent="0.2">
      <c r="A780" s="11"/>
      <c r="B780" s="11"/>
      <c r="C780" s="11"/>
      <c r="D780" s="11"/>
      <c r="E780" s="11"/>
      <c r="F780" s="11"/>
      <c r="G780" s="11"/>
      <c r="H780" s="11"/>
      <c r="I780" s="11"/>
      <c r="J780" s="11"/>
      <c r="K780" s="11"/>
      <c r="L780" s="11"/>
      <c r="M780" s="11"/>
      <c r="N780" s="11"/>
      <c r="O780" s="11"/>
      <c r="P780" s="11"/>
      <c r="Q780" s="11"/>
      <c r="R780" s="11"/>
    </row>
    <row r="781" spans="1:18" x14ac:dyDescent="0.2">
      <c r="A781" s="11"/>
      <c r="B781" s="11"/>
      <c r="C781" s="11"/>
      <c r="D781" s="11"/>
      <c r="E781" s="11"/>
      <c r="F781" s="11"/>
      <c r="G781" s="11"/>
      <c r="H781" s="11"/>
      <c r="I781" s="11"/>
      <c r="J781" s="11"/>
      <c r="K781" s="11"/>
      <c r="L781" s="11"/>
      <c r="M781" s="11"/>
      <c r="N781" s="11"/>
      <c r="O781" s="11"/>
      <c r="P781" s="11"/>
      <c r="Q781" s="11"/>
      <c r="R781" s="11"/>
    </row>
    <row r="782" spans="1:18" x14ac:dyDescent="0.2">
      <c r="A782" s="11"/>
      <c r="B782" s="11"/>
      <c r="C782" s="11"/>
      <c r="D782" s="11"/>
      <c r="E782" s="11"/>
      <c r="F782" s="11"/>
      <c r="G782" s="11"/>
      <c r="H782" s="11"/>
      <c r="I782" s="11"/>
      <c r="J782" s="11"/>
      <c r="K782" s="11"/>
      <c r="L782" s="11"/>
      <c r="M782" s="11"/>
      <c r="N782" s="11"/>
      <c r="O782" s="11"/>
      <c r="P782" s="11"/>
      <c r="Q782" s="11"/>
      <c r="R782" s="11"/>
    </row>
    <row r="783" spans="1:18" x14ac:dyDescent="0.2">
      <c r="A783" s="11"/>
      <c r="B783" s="11"/>
      <c r="C783" s="11"/>
      <c r="D783" s="11"/>
      <c r="E783" s="11"/>
      <c r="F783" s="11"/>
      <c r="G783" s="11"/>
      <c r="H783" s="11"/>
      <c r="I783" s="11"/>
      <c r="J783" s="11"/>
      <c r="K783" s="11"/>
      <c r="L783" s="11"/>
      <c r="M783" s="11"/>
      <c r="N783" s="11"/>
      <c r="O783" s="11"/>
      <c r="P783" s="11"/>
      <c r="Q783" s="11"/>
      <c r="R783" s="11"/>
    </row>
    <row r="784" spans="1:18" x14ac:dyDescent="0.2">
      <c r="A784" s="11"/>
      <c r="B784" s="11"/>
      <c r="C784" s="11"/>
      <c r="D784" s="11"/>
      <c r="E784" s="11"/>
      <c r="F784" s="11"/>
      <c r="G784" s="11"/>
      <c r="H784" s="11"/>
      <c r="I784" s="11"/>
      <c r="J784" s="11"/>
      <c r="K784" s="11"/>
      <c r="L784" s="11"/>
      <c r="M784" s="11"/>
      <c r="N784" s="11"/>
      <c r="O784" s="11"/>
      <c r="P784" s="11"/>
      <c r="Q784" s="11"/>
      <c r="R784" s="11"/>
    </row>
    <row r="785" spans="1:18" x14ac:dyDescent="0.2">
      <c r="A785" s="11"/>
      <c r="B785" s="11"/>
      <c r="C785" s="11"/>
      <c r="D785" s="11"/>
      <c r="E785" s="11"/>
      <c r="F785" s="11"/>
      <c r="G785" s="11"/>
      <c r="H785" s="11"/>
      <c r="I785" s="11"/>
      <c r="J785" s="11"/>
      <c r="K785" s="11"/>
      <c r="L785" s="11"/>
      <c r="M785" s="11"/>
      <c r="N785" s="11"/>
      <c r="O785" s="11"/>
      <c r="P785" s="11"/>
      <c r="Q785" s="11"/>
      <c r="R785" s="11"/>
    </row>
    <row r="786" spans="1:18" x14ac:dyDescent="0.2">
      <c r="A786" s="11"/>
      <c r="B786" s="11"/>
      <c r="C786" s="11"/>
      <c r="D786" s="11"/>
      <c r="E786" s="11"/>
      <c r="F786" s="11"/>
      <c r="G786" s="11"/>
      <c r="H786" s="11"/>
      <c r="I786" s="11"/>
      <c r="J786" s="11"/>
      <c r="K786" s="11"/>
      <c r="L786" s="11"/>
      <c r="M786" s="11"/>
      <c r="N786" s="11"/>
      <c r="O786" s="11"/>
      <c r="P786" s="11"/>
      <c r="Q786" s="11"/>
      <c r="R786" s="11"/>
    </row>
    <row r="787" spans="1:18" x14ac:dyDescent="0.2">
      <c r="A787" s="11"/>
      <c r="B787" s="11"/>
      <c r="C787" s="11"/>
      <c r="D787" s="11"/>
      <c r="E787" s="11"/>
      <c r="F787" s="11"/>
      <c r="G787" s="11"/>
      <c r="H787" s="11"/>
      <c r="I787" s="11"/>
      <c r="J787" s="11"/>
      <c r="K787" s="11"/>
      <c r="L787" s="11"/>
      <c r="M787" s="11"/>
      <c r="N787" s="11"/>
      <c r="O787" s="11"/>
      <c r="P787" s="11"/>
      <c r="Q787" s="11"/>
      <c r="R787" s="11"/>
    </row>
    <row r="788" spans="1:18" x14ac:dyDescent="0.2">
      <c r="A788" s="11"/>
      <c r="B788" s="11"/>
      <c r="C788" s="11"/>
      <c r="D788" s="11"/>
      <c r="E788" s="11"/>
      <c r="F788" s="11"/>
      <c r="G788" s="11"/>
      <c r="H788" s="11"/>
      <c r="I788" s="11"/>
      <c r="J788" s="11"/>
      <c r="K788" s="11"/>
      <c r="L788" s="11"/>
      <c r="M788" s="11"/>
      <c r="N788" s="11"/>
      <c r="O788" s="11"/>
      <c r="P788" s="11"/>
      <c r="Q788" s="11"/>
      <c r="R788" s="11"/>
    </row>
    <row r="789" spans="1:18" x14ac:dyDescent="0.2">
      <c r="A789" s="11"/>
      <c r="B789" s="11"/>
      <c r="C789" s="11"/>
      <c r="D789" s="11"/>
      <c r="E789" s="11"/>
      <c r="F789" s="11"/>
      <c r="G789" s="11"/>
      <c r="H789" s="11"/>
      <c r="I789" s="11"/>
      <c r="J789" s="11"/>
      <c r="K789" s="11"/>
      <c r="L789" s="11"/>
      <c r="M789" s="11"/>
      <c r="N789" s="11"/>
      <c r="O789" s="11"/>
      <c r="P789" s="11"/>
      <c r="Q789" s="11"/>
      <c r="R789" s="11"/>
    </row>
    <row r="790" spans="1:18" x14ac:dyDescent="0.2">
      <c r="A790" s="11"/>
      <c r="B790" s="11"/>
      <c r="C790" s="11"/>
      <c r="D790" s="11"/>
      <c r="E790" s="11"/>
      <c r="F790" s="11"/>
      <c r="G790" s="11"/>
      <c r="H790" s="11"/>
      <c r="I790" s="11"/>
      <c r="J790" s="11"/>
      <c r="K790" s="11"/>
      <c r="L790" s="11"/>
      <c r="M790" s="11"/>
      <c r="N790" s="11"/>
      <c r="O790" s="11"/>
      <c r="P790" s="11"/>
      <c r="Q790" s="11"/>
      <c r="R790" s="11"/>
    </row>
    <row r="791" spans="1:18" x14ac:dyDescent="0.2">
      <c r="A791" s="11"/>
      <c r="B791" s="11"/>
      <c r="C791" s="11"/>
      <c r="D791" s="11"/>
      <c r="E791" s="11"/>
      <c r="F791" s="11"/>
      <c r="G791" s="11"/>
      <c r="H791" s="11"/>
      <c r="I791" s="11"/>
      <c r="J791" s="11"/>
      <c r="K791" s="11"/>
      <c r="L791" s="11"/>
      <c r="M791" s="11"/>
      <c r="N791" s="11"/>
      <c r="O791" s="11"/>
      <c r="P791" s="11"/>
      <c r="Q791" s="11"/>
      <c r="R791" s="11"/>
    </row>
    <row r="792" spans="1:18" x14ac:dyDescent="0.2">
      <c r="A792" s="11"/>
      <c r="B792" s="11"/>
      <c r="C792" s="11"/>
      <c r="D792" s="11"/>
      <c r="E792" s="11"/>
      <c r="F792" s="11"/>
      <c r="G792" s="11"/>
      <c r="H792" s="11"/>
      <c r="I792" s="11"/>
      <c r="J792" s="11"/>
      <c r="K792" s="11"/>
      <c r="L792" s="11"/>
      <c r="M792" s="11"/>
      <c r="N792" s="11"/>
      <c r="O792" s="11"/>
      <c r="P792" s="11"/>
      <c r="Q792" s="11"/>
      <c r="R792" s="11"/>
    </row>
    <row r="793" spans="1:18" x14ac:dyDescent="0.2">
      <c r="A793" s="11"/>
      <c r="B793" s="11"/>
      <c r="C793" s="11"/>
      <c r="D793" s="11"/>
      <c r="E793" s="11"/>
      <c r="F793" s="11"/>
      <c r="G793" s="11"/>
      <c r="H793" s="11"/>
      <c r="I793" s="11"/>
      <c r="J793" s="11"/>
      <c r="K793" s="11"/>
      <c r="L793" s="11"/>
      <c r="M793" s="11"/>
      <c r="N793" s="11"/>
      <c r="O793" s="11"/>
      <c r="P793" s="11"/>
      <c r="Q793" s="11"/>
      <c r="R793" s="11"/>
    </row>
    <row r="794" spans="1:18" x14ac:dyDescent="0.2">
      <c r="A794" s="11"/>
      <c r="B794" s="11"/>
      <c r="C794" s="11"/>
      <c r="D794" s="11"/>
      <c r="E794" s="11"/>
      <c r="F794" s="11"/>
      <c r="G794" s="11"/>
      <c r="H794" s="11"/>
      <c r="I794" s="11"/>
      <c r="J794" s="11"/>
      <c r="K794" s="11"/>
      <c r="L794" s="11"/>
      <c r="M794" s="11"/>
      <c r="N794" s="11"/>
      <c r="O794" s="11"/>
      <c r="P794" s="11"/>
      <c r="Q794" s="11"/>
      <c r="R794" s="11"/>
    </row>
    <row r="795" spans="1:18" x14ac:dyDescent="0.2">
      <c r="A795" s="11"/>
      <c r="B795" s="11"/>
      <c r="C795" s="11"/>
      <c r="D795" s="11"/>
      <c r="E795" s="11"/>
      <c r="F795" s="11"/>
      <c r="G795" s="11"/>
      <c r="H795" s="11"/>
      <c r="I795" s="11"/>
      <c r="J795" s="11"/>
      <c r="K795" s="11"/>
      <c r="L795" s="11"/>
      <c r="M795" s="11"/>
      <c r="N795" s="11"/>
      <c r="O795" s="11"/>
      <c r="P795" s="11"/>
      <c r="Q795" s="11"/>
      <c r="R795" s="11"/>
    </row>
    <row r="796" spans="1:18" x14ac:dyDescent="0.2">
      <c r="A796" s="11"/>
      <c r="B796" s="11"/>
      <c r="C796" s="11"/>
      <c r="D796" s="11"/>
      <c r="E796" s="11"/>
      <c r="F796" s="11"/>
      <c r="G796" s="11"/>
      <c r="H796" s="11"/>
      <c r="I796" s="11"/>
      <c r="J796" s="11"/>
      <c r="K796" s="11"/>
      <c r="L796" s="11"/>
      <c r="M796" s="11"/>
      <c r="N796" s="11"/>
      <c r="O796" s="11"/>
      <c r="P796" s="11"/>
      <c r="Q796" s="11"/>
      <c r="R796" s="11"/>
    </row>
    <row r="797" spans="1:18" x14ac:dyDescent="0.2">
      <c r="A797" s="11"/>
      <c r="B797" s="11"/>
      <c r="C797" s="11"/>
      <c r="D797" s="11"/>
      <c r="E797" s="11"/>
      <c r="F797" s="11"/>
      <c r="G797" s="11"/>
      <c r="H797" s="11"/>
      <c r="I797" s="11"/>
      <c r="J797" s="11"/>
      <c r="K797" s="11"/>
      <c r="L797" s="11"/>
      <c r="M797" s="11"/>
      <c r="N797" s="11"/>
      <c r="O797" s="11"/>
      <c r="P797" s="11"/>
      <c r="Q797" s="11"/>
      <c r="R797" s="11"/>
    </row>
    <row r="798" spans="1:18" x14ac:dyDescent="0.2">
      <c r="A798" s="11"/>
      <c r="B798" s="11"/>
      <c r="C798" s="11"/>
      <c r="D798" s="11"/>
      <c r="E798" s="11"/>
      <c r="F798" s="11"/>
      <c r="G798" s="11"/>
      <c r="H798" s="11"/>
      <c r="I798" s="11"/>
      <c r="J798" s="11"/>
      <c r="K798" s="11"/>
      <c r="L798" s="11"/>
      <c r="M798" s="11"/>
      <c r="N798" s="11"/>
      <c r="O798" s="11"/>
      <c r="P798" s="11"/>
      <c r="Q798" s="11"/>
      <c r="R798" s="11"/>
    </row>
    <row r="799" spans="1:18" x14ac:dyDescent="0.2">
      <c r="A799" s="11"/>
      <c r="B799" s="11"/>
      <c r="C799" s="11"/>
      <c r="D799" s="11"/>
      <c r="E799" s="11"/>
      <c r="F799" s="11"/>
      <c r="G799" s="11"/>
      <c r="H799" s="11"/>
      <c r="I799" s="11"/>
      <c r="J799" s="11"/>
      <c r="K799" s="11"/>
      <c r="L799" s="11"/>
      <c r="M799" s="11"/>
      <c r="N799" s="11"/>
      <c r="O799" s="11"/>
      <c r="P799" s="11"/>
      <c r="Q799" s="11"/>
      <c r="R799" s="11"/>
    </row>
    <row r="800" spans="1:18" x14ac:dyDescent="0.2">
      <c r="A800" s="11"/>
      <c r="B800" s="11"/>
      <c r="C800" s="11"/>
      <c r="D800" s="11"/>
      <c r="E800" s="11"/>
      <c r="F800" s="11"/>
      <c r="G800" s="11"/>
      <c r="H800" s="11"/>
      <c r="I800" s="11"/>
      <c r="J800" s="11"/>
      <c r="K800" s="11"/>
      <c r="L800" s="11"/>
      <c r="M800" s="11"/>
      <c r="N800" s="11"/>
      <c r="O800" s="11"/>
      <c r="P800" s="11"/>
      <c r="Q800" s="11"/>
      <c r="R800" s="11"/>
    </row>
    <row r="801" spans="1:18" x14ac:dyDescent="0.2">
      <c r="A801" s="11"/>
      <c r="B801" s="11"/>
      <c r="C801" s="11"/>
      <c r="D801" s="11"/>
      <c r="E801" s="11"/>
      <c r="F801" s="11"/>
      <c r="G801" s="11"/>
      <c r="H801" s="11"/>
      <c r="I801" s="11"/>
      <c r="J801" s="11"/>
      <c r="K801" s="11"/>
      <c r="L801" s="11"/>
      <c r="M801" s="11"/>
      <c r="N801" s="11"/>
      <c r="O801" s="11"/>
      <c r="P801" s="11"/>
      <c r="Q801" s="11"/>
      <c r="R801" s="11"/>
    </row>
    <row r="802" spans="1:18" x14ac:dyDescent="0.2">
      <c r="A802" s="11"/>
      <c r="B802" s="11"/>
      <c r="C802" s="11"/>
      <c r="D802" s="11"/>
      <c r="E802" s="11"/>
      <c r="F802" s="11"/>
      <c r="G802" s="11"/>
      <c r="H802" s="11"/>
      <c r="I802" s="11"/>
      <c r="J802" s="11"/>
      <c r="K802" s="11"/>
      <c r="L802" s="11"/>
      <c r="M802" s="11"/>
      <c r="N802" s="11"/>
      <c r="O802" s="11"/>
      <c r="P802" s="11"/>
      <c r="Q802" s="11"/>
      <c r="R802" s="11"/>
    </row>
    <row r="803" spans="1:18" x14ac:dyDescent="0.2">
      <c r="A803" s="11"/>
      <c r="B803" s="11"/>
      <c r="C803" s="11"/>
      <c r="D803" s="11"/>
      <c r="E803" s="11"/>
      <c r="F803" s="11"/>
      <c r="G803" s="11"/>
      <c r="H803" s="11"/>
      <c r="I803" s="11"/>
      <c r="J803" s="11"/>
      <c r="K803" s="11"/>
      <c r="L803" s="11"/>
      <c r="M803" s="11"/>
      <c r="N803" s="11"/>
      <c r="O803" s="11"/>
      <c r="P803" s="11"/>
      <c r="Q803" s="11"/>
      <c r="R803" s="11"/>
    </row>
    <row r="804" spans="1:18" x14ac:dyDescent="0.2">
      <c r="A804" s="11"/>
      <c r="B804" s="11"/>
      <c r="C804" s="11"/>
      <c r="D804" s="11"/>
      <c r="E804" s="11"/>
      <c r="F804" s="11"/>
      <c r="G804" s="11"/>
      <c r="H804" s="11"/>
      <c r="I804" s="11"/>
      <c r="J804" s="11"/>
      <c r="K804" s="11"/>
      <c r="L804" s="11"/>
      <c r="M804" s="11"/>
      <c r="N804" s="11"/>
      <c r="O804" s="11"/>
      <c r="P804" s="11"/>
      <c r="Q804" s="11"/>
      <c r="R804" s="11"/>
    </row>
    <row r="805" spans="1:18" x14ac:dyDescent="0.2">
      <c r="A805" s="11"/>
      <c r="B805" s="11"/>
      <c r="C805" s="11"/>
      <c r="D805" s="11"/>
      <c r="E805" s="11"/>
      <c r="F805" s="11"/>
      <c r="G805" s="11"/>
      <c r="H805" s="11"/>
      <c r="I805" s="11"/>
      <c r="J805" s="11"/>
      <c r="K805" s="11"/>
      <c r="L805" s="11"/>
      <c r="M805" s="11"/>
      <c r="N805" s="11"/>
      <c r="O805" s="11"/>
      <c r="P805" s="11"/>
      <c r="Q805" s="11"/>
      <c r="R805" s="11"/>
    </row>
    <row r="806" spans="1:18" x14ac:dyDescent="0.2">
      <c r="A806" s="11"/>
      <c r="B806" s="11"/>
      <c r="C806" s="11"/>
      <c r="D806" s="11"/>
      <c r="E806" s="11"/>
      <c r="F806" s="11"/>
      <c r="G806" s="11"/>
      <c r="H806" s="11"/>
      <c r="I806" s="11"/>
      <c r="J806" s="11"/>
      <c r="K806" s="11"/>
      <c r="L806" s="11"/>
      <c r="M806" s="11"/>
      <c r="N806" s="11"/>
      <c r="O806" s="11"/>
      <c r="P806" s="11"/>
      <c r="Q806" s="11"/>
      <c r="R806" s="11"/>
    </row>
    <row r="807" spans="1:18" x14ac:dyDescent="0.2">
      <c r="A807" s="11"/>
      <c r="B807" s="11"/>
      <c r="C807" s="11"/>
      <c r="D807" s="11"/>
      <c r="E807" s="11"/>
      <c r="F807" s="11"/>
      <c r="G807" s="11"/>
      <c r="H807" s="11"/>
      <c r="I807" s="11"/>
      <c r="J807" s="11"/>
      <c r="K807" s="11"/>
      <c r="L807" s="11"/>
      <c r="M807" s="11"/>
      <c r="N807" s="11"/>
      <c r="O807" s="11"/>
      <c r="P807" s="11"/>
      <c r="Q807" s="11"/>
      <c r="R807" s="11"/>
    </row>
    <row r="808" spans="1:18" x14ac:dyDescent="0.2">
      <c r="A808" s="11"/>
      <c r="B808" s="11"/>
      <c r="C808" s="11"/>
      <c r="D808" s="11"/>
      <c r="E808" s="11"/>
      <c r="F808" s="11"/>
      <c r="G808" s="11"/>
      <c r="H808" s="11"/>
      <c r="I808" s="11"/>
      <c r="J808" s="11"/>
      <c r="K808" s="11"/>
      <c r="L808" s="11"/>
      <c r="M808" s="11"/>
      <c r="N808" s="11"/>
      <c r="O808" s="11"/>
      <c r="P808" s="11"/>
      <c r="Q808" s="11"/>
      <c r="R808" s="11"/>
    </row>
    <row r="809" spans="1:18" x14ac:dyDescent="0.2">
      <c r="A809" s="11"/>
      <c r="B809" s="11"/>
      <c r="C809" s="11"/>
      <c r="D809" s="11"/>
      <c r="E809" s="11"/>
      <c r="F809" s="11"/>
      <c r="G809" s="11"/>
      <c r="H809" s="11"/>
      <c r="I809" s="11"/>
      <c r="J809" s="11"/>
      <c r="K809" s="11"/>
      <c r="L809" s="11"/>
      <c r="M809" s="11"/>
      <c r="N809" s="11"/>
      <c r="O809" s="11"/>
      <c r="P809" s="11"/>
      <c r="Q809" s="11"/>
      <c r="R809" s="11"/>
    </row>
    <row r="810" spans="1:18" x14ac:dyDescent="0.2">
      <c r="A810" s="11"/>
      <c r="B810" s="11"/>
      <c r="C810" s="11"/>
      <c r="D810" s="11"/>
      <c r="E810" s="11"/>
      <c r="F810" s="11"/>
      <c r="G810" s="11"/>
      <c r="H810" s="11"/>
      <c r="I810" s="11"/>
      <c r="J810" s="11"/>
      <c r="K810" s="11"/>
      <c r="L810" s="11"/>
      <c r="M810" s="11"/>
      <c r="N810" s="11"/>
      <c r="O810" s="11"/>
      <c r="P810" s="11"/>
      <c r="Q810" s="11"/>
      <c r="R810" s="11"/>
    </row>
    <row r="811" spans="1:18" x14ac:dyDescent="0.2">
      <c r="A811" s="11"/>
      <c r="B811" s="11"/>
      <c r="C811" s="11"/>
      <c r="D811" s="11"/>
      <c r="E811" s="11"/>
      <c r="F811" s="11"/>
      <c r="G811" s="11"/>
      <c r="H811" s="11"/>
      <c r="I811" s="11"/>
      <c r="J811" s="11"/>
      <c r="K811" s="11"/>
      <c r="L811" s="11"/>
      <c r="M811" s="11"/>
      <c r="N811" s="11"/>
      <c r="O811" s="11"/>
      <c r="P811" s="11"/>
      <c r="Q811" s="11"/>
      <c r="R811" s="11"/>
    </row>
    <row r="812" spans="1:18" x14ac:dyDescent="0.2">
      <c r="A812" s="11"/>
      <c r="B812" s="11"/>
      <c r="C812" s="11"/>
      <c r="D812" s="11"/>
      <c r="E812" s="11"/>
      <c r="F812" s="11"/>
      <c r="G812" s="11"/>
      <c r="H812" s="11"/>
      <c r="I812" s="11"/>
      <c r="J812" s="11"/>
      <c r="K812" s="11"/>
      <c r="L812" s="11"/>
      <c r="M812" s="11"/>
      <c r="N812" s="11"/>
      <c r="O812" s="11"/>
      <c r="P812" s="11"/>
      <c r="Q812" s="11"/>
      <c r="R812" s="11"/>
    </row>
    <row r="813" spans="1:18" x14ac:dyDescent="0.2">
      <c r="A813" s="11"/>
      <c r="B813" s="11"/>
      <c r="C813" s="11"/>
      <c r="D813" s="11"/>
      <c r="E813" s="11"/>
      <c r="F813" s="11"/>
      <c r="G813" s="11"/>
      <c r="H813" s="11"/>
      <c r="I813" s="11"/>
      <c r="J813" s="11"/>
      <c r="K813" s="11"/>
      <c r="L813" s="11"/>
      <c r="M813" s="11"/>
      <c r="N813" s="11"/>
      <c r="O813" s="11"/>
      <c r="P813" s="11"/>
      <c r="Q813" s="11"/>
      <c r="R813" s="11"/>
    </row>
    <row r="814" spans="1:18" x14ac:dyDescent="0.2">
      <c r="A814" s="11"/>
      <c r="B814" s="11"/>
      <c r="C814" s="11"/>
      <c r="D814" s="11"/>
      <c r="E814" s="11"/>
      <c r="F814" s="11"/>
      <c r="G814" s="11"/>
      <c r="H814" s="11"/>
      <c r="I814" s="11"/>
      <c r="J814" s="11"/>
      <c r="K814" s="11"/>
      <c r="L814" s="11"/>
      <c r="M814" s="11"/>
      <c r="N814" s="11"/>
      <c r="O814" s="11"/>
      <c r="P814" s="11"/>
      <c r="Q814" s="11"/>
      <c r="R814" s="11"/>
    </row>
    <row r="815" spans="1:18" x14ac:dyDescent="0.2">
      <c r="A815" s="11"/>
      <c r="B815" s="11"/>
      <c r="C815" s="11"/>
      <c r="D815" s="11"/>
      <c r="E815" s="11"/>
      <c r="F815" s="11"/>
      <c r="G815" s="11"/>
      <c r="H815" s="11"/>
      <c r="I815" s="11"/>
      <c r="J815" s="11"/>
      <c r="K815" s="11"/>
      <c r="L815" s="11"/>
      <c r="M815" s="11"/>
      <c r="N815" s="11"/>
      <c r="O815" s="11"/>
      <c r="P815" s="11"/>
      <c r="Q815" s="11"/>
      <c r="R815" s="11"/>
    </row>
    <row r="816" spans="1:18" x14ac:dyDescent="0.2">
      <c r="A816" s="11"/>
      <c r="B816" s="11"/>
      <c r="C816" s="11"/>
      <c r="D816" s="11"/>
      <c r="E816" s="11"/>
      <c r="F816" s="11"/>
      <c r="G816" s="11"/>
      <c r="H816" s="11"/>
      <c r="I816" s="11"/>
      <c r="J816" s="11"/>
      <c r="K816" s="11"/>
      <c r="L816" s="11"/>
      <c r="M816" s="11"/>
      <c r="N816" s="11"/>
      <c r="O816" s="11"/>
      <c r="P816" s="11"/>
      <c r="Q816" s="11"/>
      <c r="R816" s="11"/>
    </row>
    <row r="817" spans="1:18" x14ac:dyDescent="0.2">
      <c r="A817" s="11"/>
      <c r="B817" s="11"/>
      <c r="C817" s="11"/>
      <c r="D817" s="11"/>
      <c r="E817" s="11"/>
      <c r="F817" s="11"/>
      <c r="G817" s="11"/>
      <c r="H817" s="11"/>
      <c r="I817" s="11"/>
      <c r="J817" s="11"/>
      <c r="K817" s="11"/>
      <c r="L817" s="11"/>
      <c r="M817" s="11"/>
      <c r="N817" s="11"/>
      <c r="O817" s="11"/>
      <c r="P817" s="11"/>
      <c r="Q817" s="11"/>
      <c r="R817" s="11"/>
    </row>
    <row r="818" spans="1:18" x14ac:dyDescent="0.2">
      <c r="A818" s="11"/>
      <c r="B818" s="11"/>
      <c r="C818" s="11"/>
      <c r="D818" s="11"/>
      <c r="E818" s="11"/>
      <c r="F818" s="11"/>
      <c r="G818" s="11"/>
      <c r="H818" s="11"/>
      <c r="I818" s="11"/>
      <c r="J818" s="11"/>
      <c r="K818" s="11"/>
      <c r="L818" s="11"/>
      <c r="M818" s="11"/>
      <c r="N818" s="11"/>
      <c r="O818" s="11"/>
      <c r="P818" s="11"/>
      <c r="Q818" s="11"/>
      <c r="R818" s="11"/>
    </row>
    <row r="819" spans="1:18" x14ac:dyDescent="0.2">
      <c r="A819" s="11"/>
      <c r="B819" s="11"/>
      <c r="C819" s="11"/>
      <c r="D819" s="11"/>
      <c r="E819" s="11"/>
      <c r="F819" s="11"/>
      <c r="G819" s="11"/>
      <c r="H819" s="11"/>
      <c r="I819" s="11"/>
      <c r="J819" s="11"/>
      <c r="K819" s="11"/>
      <c r="L819" s="11"/>
      <c r="M819" s="11"/>
      <c r="N819" s="11"/>
      <c r="O819" s="11"/>
      <c r="P819" s="11"/>
      <c r="Q819" s="11"/>
      <c r="R819" s="11"/>
    </row>
    <row r="820" spans="1:18" x14ac:dyDescent="0.2">
      <c r="A820" s="11"/>
      <c r="B820" s="11"/>
      <c r="C820" s="11"/>
      <c r="D820" s="11"/>
      <c r="E820" s="11"/>
      <c r="F820" s="11"/>
      <c r="G820" s="11"/>
      <c r="H820" s="11"/>
      <c r="I820" s="11"/>
      <c r="J820" s="11"/>
      <c r="K820" s="11"/>
      <c r="L820" s="11"/>
      <c r="M820" s="11"/>
      <c r="N820" s="11"/>
      <c r="O820" s="11"/>
      <c r="P820" s="11"/>
      <c r="Q820" s="11"/>
      <c r="R820" s="11"/>
    </row>
    <row r="821" spans="1:18" x14ac:dyDescent="0.2">
      <c r="A821" s="11"/>
      <c r="B821" s="11"/>
      <c r="C821" s="11"/>
      <c r="D821" s="11"/>
      <c r="E821" s="11"/>
      <c r="F821" s="11"/>
      <c r="G821" s="11"/>
      <c r="H821" s="11"/>
      <c r="I821" s="11"/>
      <c r="J821" s="11"/>
      <c r="K821" s="11"/>
      <c r="L821" s="11"/>
      <c r="M821" s="11"/>
      <c r="N821" s="11"/>
      <c r="O821" s="11"/>
      <c r="P821" s="11"/>
      <c r="Q821" s="11"/>
      <c r="R821" s="11"/>
    </row>
    <row r="822" spans="1:18" x14ac:dyDescent="0.2">
      <c r="A822" s="11"/>
      <c r="B822" s="11"/>
      <c r="C822" s="11"/>
      <c r="D822" s="11"/>
      <c r="E822" s="11"/>
      <c r="F822" s="11"/>
      <c r="G822" s="11"/>
      <c r="H822" s="11"/>
      <c r="I822" s="11"/>
      <c r="J822" s="11"/>
      <c r="K822" s="11"/>
      <c r="L822" s="11"/>
      <c r="M822" s="11"/>
      <c r="N822" s="11"/>
      <c r="O822" s="11"/>
      <c r="P822" s="11"/>
      <c r="Q822" s="11"/>
      <c r="R822" s="11"/>
    </row>
    <row r="823" spans="1:18" x14ac:dyDescent="0.2">
      <c r="A823" s="11"/>
      <c r="B823" s="11"/>
      <c r="C823" s="11"/>
      <c r="D823" s="11"/>
      <c r="E823" s="11"/>
      <c r="F823" s="11"/>
      <c r="G823" s="11"/>
      <c r="H823" s="11"/>
      <c r="I823" s="11"/>
      <c r="J823" s="11"/>
      <c r="K823" s="11"/>
      <c r="L823" s="11"/>
      <c r="M823" s="11"/>
      <c r="N823" s="11"/>
      <c r="O823" s="11"/>
      <c r="P823" s="11"/>
      <c r="Q823" s="11"/>
      <c r="R823" s="11"/>
    </row>
    <row r="824" spans="1:18" x14ac:dyDescent="0.2">
      <c r="A824" s="11"/>
      <c r="B824" s="11"/>
      <c r="C824" s="11"/>
      <c r="D824" s="11"/>
      <c r="E824" s="11"/>
      <c r="F824" s="11"/>
      <c r="G824" s="11"/>
      <c r="H824" s="11"/>
      <c r="I824" s="11"/>
      <c r="J824" s="11"/>
      <c r="K824" s="11"/>
      <c r="L824" s="11"/>
      <c r="M824" s="11"/>
      <c r="N824" s="11"/>
      <c r="O824" s="11"/>
      <c r="P824" s="11"/>
      <c r="Q824" s="11"/>
      <c r="R824" s="11"/>
    </row>
    <row r="825" spans="1:18" x14ac:dyDescent="0.2">
      <c r="A825" s="11"/>
      <c r="B825" s="11"/>
      <c r="C825" s="11"/>
      <c r="D825" s="11"/>
      <c r="E825" s="11"/>
      <c r="F825" s="11"/>
      <c r="G825" s="11"/>
      <c r="H825" s="11"/>
      <c r="I825" s="11"/>
      <c r="J825" s="11"/>
      <c r="K825" s="11"/>
      <c r="L825" s="11"/>
      <c r="M825" s="11"/>
      <c r="N825" s="11"/>
      <c r="O825" s="11"/>
      <c r="P825" s="11"/>
      <c r="Q825" s="11"/>
      <c r="R825" s="11"/>
    </row>
    <row r="826" spans="1:18" x14ac:dyDescent="0.2">
      <c r="A826" s="11"/>
      <c r="B826" s="11"/>
      <c r="C826" s="11"/>
      <c r="D826" s="11"/>
      <c r="E826" s="11"/>
      <c r="F826" s="11"/>
      <c r="G826" s="11"/>
      <c r="H826" s="11"/>
      <c r="I826" s="11"/>
      <c r="J826" s="11"/>
      <c r="K826" s="11"/>
      <c r="L826" s="11"/>
      <c r="M826" s="11"/>
      <c r="N826" s="11"/>
      <c r="O826" s="11"/>
      <c r="P826" s="11"/>
      <c r="Q826" s="11"/>
      <c r="R826" s="11"/>
    </row>
    <row r="827" spans="1:18" x14ac:dyDescent="0.2">
      <c r="A827" s="11"/>
      <c r="B827" s="11"/>
      <c r="C827" s="11"/>
      <c r="D827" s="11"/>
      <c r="E827" s="11"/>
      <c r="F827" s="11"/>
      <c r="G827" s="11"/>
      <c r="H827" s="11"/>
      <c r="I827" s="11"/>
      <c r="J827" s="11"/>
      <c r="K827" s="11"/>
      <c r="L827" s="11"/>
      <c r="M827" s="11"/>
      <c r="N827" s="11"/>
      <c r="O827" s="11"/>
      <c r="P827" s="11"/>
      <c r="Q827" s="11"/>
      <c r="R827" s="11"/>
    </row>
    <row r="828" spans="1:18" x14ac:dyDescent="0.2">
      <c r="A828" s="11"/>
      <c r="B828" s="11"/>
      <c r="C828" s="11"/>
      <c r="D828" s="11"/>
      <c r="E828" s="11"/>
      <c r="F828" s="11"/>
      <c r="G828" s="11"/>
      <c r="H828" s="11"/>
      <c r="I828" s="11"/>
      <c r="J828" s="11"/>
      <c r="K828" s="11"/>
      <c r="L828" s="11"/>
      <c r="M828" s="11"/>
      <c r="N828" s="11"/>
      <c r="O828" s="11"/>
      <c r="P828" s="11"/>
      <c r="Q828" s="11"/>
      <c r="R828" s="11"/>
    </row>
    <row r="829" spans="1:18" x14ac:dyDescent="0.2">
      <c r="A829" s="11"/>
      <c r="B829" s="11"/>
      <c r="C829" s="11"/>
      <c r="D829" s="11"/>
      <c r="E829" s="11"/>
      <c r="F829" s="11"/>
      <c r="G829" s="11"/>
      <c r="H829" s="11"/>
      <c r="I829" s="11"/>
      <c r="J829" s="11"/>
      <c r="K829" s="11"/>
      <c r="L829" s="11"/>
      <c r="M829" s="11"/>
      <c r="N829" s="11"/>
      <c r="O829" s="11"/>
      <c r="P829" s="11"/>
      <c r="Q829" s="11"/>
      <c r="R829" s="11"/>
    </row>
    <row r="830" spans="1:18" x14ac:dyDescent="0.2">
      <c r="A830" s="11"/>
      <c r="B830" s="11"/>
      <c r="C830" s="11"/>
      <c r="D830" s="11"/>
      <c r="E830" s="11"/>
      <c r="F830" s="11"/>
      <c r="G830" s="11"/>
      <c r="H830" s="11"/>
      <c r="I830" s="11"/>
      <c r="J830" s="11"/>
      <c r="K830" s="11"/>
      <c r="L830" s="11"/>
      <c r="M830" s="11"/>
      <c r="N830" s="11"/>
      <c r="O830" s="11"/>
      <c r="P830" s="11"/>
      <c r="Q830" s="11"/>
      <c r="R830" s="11"/>
    </row>
    <row r="831" spans="1:18" x14ac:dyDescent="0.2">
      <c r="A831" s="11"/>
      <c r="B831" s="11"/>
      <c r="C831" s="11"/>
      <c r="D831" s="11"/>
      <c r="E831" s="11"/>
      <c r="F831" s="11"/>
      <c r="G831" s="11"/>
      <c r="H831" s="11"/>
      <c r="I831" s="11"/>
      <c r="J831" s="11"/>
      <c r="K831" s="11"/>
      <c r="L831" s="11"/>
      <c r="M831" s="11"/>
      <c r="N831" s="11"/>
      <c r="O831" s="11"/>
      <c r="P831" s="11"/>
      <c r="Q831" s="11"/>
      <c r="R831" s="11"/>
    </row>
    <row r="832" spans="1:18" x14ac:dyDescent="0.2">
      <c r="A832" s="11"/>
      <c r="B832" s="11"/>
      <c r="C832" s="11"/>
      <c r="D832" s="11"/>
      <c r="E832" s="11"/>
      <c r="F832" s="11"/>
      <c r="G832" s="11"/>
      <c r="H832" s="11"/>
      <c r="I832" s="11"/>
      <c r="J832" s="11"/>
      <c r="K832" s="11"/>
      <c r="L832" s="11"/>
      <c r="M832" s="11"/>
      <c r="N832" s="11"/>
      <c r="O832" s="11"/>
      <c r="P832" s="11"/>
      <c r="Q832" s="11"/>
      <c r="R832" s="11"/>
    </row>
    <row r="833" spans="1:18" x14ac:dyDescent="0.2">
      <c r="A833" s="11"/>
      <c r="B833" s="11"/>
      <c r="C833" s="11"/>
      <c r="D833" s="11"/>
      <c r="E833" s="11"/>
      <c r="F833" s="11"/>
      <c r="G833" s="11"/>
      <c r="H833" s="11"/>
      <c r="I833" s="11"/>
      <c r="J833" s="11"/>
      <c r="K833" s="11"/>
      <c r="L833" s="11"/>
      <c r="M833" s="11"/>
      <c r="N833" s="11"/>
      <c r="O833" s="11"/>
      <c r="P833" s="11"/>
      <c r="Q833" s="11"/>
      <c r="R833" s="11"/>
    </row>
    <row r="834" spans="1:18" x14ac:dyDescent="0.2">
      <c r="A834" s="11"/>
      <c r="B834" s="11"/>
      <c r="C834" s="11"/>
      <c r="D834" s="11"/>
      <c r="E834" s="11"/>
      <c r="F834" s="11"/>
      <c r="G834" s="11"/>
      <c r="H834" s="11"/>
      <c r="I834" s="11"/>
      <c r="J834" s="11"/>
      <c r="K834" s="11"/>
      <c r="L834" s="11"/>
      <c r="M834" s="11"/>
      <c r="N834" s="11"/>
      <c r="O834" s="11"/>
      <c r="P834" s="11"/>
      <c r="Q834" s="11"/>
      <c r="R834" s="11"/>
    </row>
    <row r="835" spans="1:18" x14ac:dyDescent="0.2">
      <c r="A835" s="11"/>
      <c r="B835" s="11"/>
      <c r="C835" s="11"/>
      <c r="D835" s="11"/>
      <c r="E835" s="11"/>
      <c r="F835" s="11"/>
      <c r="G835" s="11"/>
      <c r="H835" s="11"/>
      <c r="I835" s="11"/>
      <c r="J835" s="11"/>
      <c r="K835" s="11"/>
      <c r="L835" s="11"/>
      <c r="M835" s="11"/>
      <c r="N835" s="11"/>
      <c r="O835" s="11"/>
      <c r="P835" s="11"/>
      <c r="Q835" s="11"/>
      <c r="R835" s="11"/>
    </row>
    <row r="836" spans="1:18" x14ac:dyDescent="0.2">
      <c r="A836" s="11"/>
      <c r="B836" s="11"/>
      <c r="C836" s="11"/>
      <c r="D836" s="11"/>
      <c r="E836" s="11"/>
      <c r="F836" s="11"/>
      <c r="G836" s="11"/>
      <c r="H836" s="11"/>
      <c r="I836" s="11"/>
      <c r="J836" s="11"/>
      <c r="K836" s="11"/>
      <c r="L836" s="11"/>
      <c r="M836" s="11"/>
      <c r="N836" s="11"/>
      <c r="O836" s="11"/>
      <c r="P836" s="11"/>
      <c r="Q836" s="11"/>
      <c r="R836" s="11"/>
    </row>
    <row r="837" spans="1:18" x14ac:dyDescent="0.2">
      <c r="A837" s="11"/>
      <c r="B837" s="11"/>
      <c r="C837" s="11"/>
      <c r="D837" s="11"/>
      <c r="E837" s="11"/>
      <c r="F837" s="11"/>
      <c r="G837" s="11"/>
      <c r="H837" s="11"/>
      <c r="I837" s="11"/>
      <c r="J837" s="11"/>
      <c r="K837" s="11"/>
      <c r="L837" s="11"/>
      <c r="M837" s="11"/>
      <c r="N837" s="11"/>
      <c r="O837" s="11"/>
      <c r="P837" s="11"/>
      <c r="Q837" s="11"/>
      <c r="R837" s="11"/>
    </row>
    <row r="838" spans="1:18" x14ac:dyDescent="0.2">
      <c r="A838" s="11"/>
      <c r="B838" s="11"/>
      <c r="C838" s="11"/>
      <c r="D838" s="11"/>
      <c r="E838" s="11"/>
      <c r="F838" s="11"/>
      <c r="G838" s="11"/>
      <c r="H838" s="11"/>
      <c r="I838" s="11"/>
      <c r="J838" s="11"/>
      <c r="K838" s="11"/>
      <c r="L838" s="11"/>
      <c r="M838" s="11"/>
      <c r="N838" s="11"/>
      <c r="O838" s="11"/>
      <c r="P838" s="11"/>
      <c r="Q838" s="11"/>
      <c r="R838" s="11"/>
    </row>
    <row r="839" spans="1:18" x14ac:dyDescent="0.2">
      <c r="A839" s="11"/>
      <c r="B839" s="11"/>
      <c r="C839" s="11"/>
      <c r="D839" s="11"/>
      <c r="E839" s="11"/>
      <c r="F839" s="11"/>
      <c r="G839" s="11"/>
      <c r="H839" s="11"/>
      <c r="I839" s="11"/>
      <c r="J839" s="11"/>
      <c r="K839" s="11"/>
      <c r="L839" s="11"/>
      <c r="M839" s="11"/>
      <c r="N839" s="11"/>
      <c r="O839" s="11"/>
      <c r="P839" s="11"/>
      <c r="Q839" s="11"/>
      <c r="R839" s="11"/>
    </row>
    <row r="840" spans="1:18" x14ac:dyDescent="0.2">
      <c r="A840" s="11"/>
      <c r="B840" s="11"/>
      <c r="C840" s="11"/>
      <c r="D840" s="11"/>
      <c r="E840" s="11"/>
      <c r="F840" s="11"/>
      <c r="G840" s="11"/>
      <c r="H840" s="11"/>
      <c r="I840" s="11"/>
      <c r="J840" s="11"/>
      <c r="K840" s="11"/>
      <c r="L840" s="11"/>
      <c r="M840" s="11"/>
      <c r="N840" s="11"/>
      <c r="O840" s="11"/>
      <c r="P840" s="11"/>
      <c r="Q840" s="11"/>
      <c r="R840" s="11"/>
    </row>
    <row r="841" spans="1:18" x14ac:dyDescent="0.2">
      <c r="A841" s="11"/>
      <c r="B841" s="11"/>
      <c r="C841" s="11"/>
      <c r="D841" s="11"/>
      <c r="E841" s="11"/>
      <c r="F841" s="11"/>
      <c r="G841" s="11"/>
      <c r="H841" s="11"/>
      <c r="I841" s="11"/>
      <c r="J841" s="11"/>
      <c r="K841" s="11"/>
      <c r="L841" s="11"/>
      <c r="M841" s="11"/>
      <c r="N841" s="11"/>
      <c r="O841" s="11"/>
      <c r="P841" s="11"/>
      <c r="Q841" s="11"/>
      <c r="R841" s="11"/>
    </row>
    <row r="842" spans="1:18" x14ac:dyDescent="0.2">
      <c r="A842" s="11"/>
      <c r="B842" s="11"/>
      <c r="C842" s="11"/>
      <c r="D842" s="11"/>
      <c r="E842" s="11"/>
      <c r="F842" s="11"/>
      <c r="G842" s="11"/>
      <c r="H842" s="11"/>
      <c r="I842" s="11"/>
      <c r="J842" s="11"/>
      <c r="K842" s="11"/>
      <c r="L842" s="11"/>
      <c r="M842" s="11"/>
      <c r="N842" s="11"/>
      <c r="O842" s="11"/>
      <c r="P842" s="11"/>
      <c r="Q842" s="11"/>
      <c r="R842" s="11"/>
    </row>
    <row r="843" spans="1:18" x14ac:dyDescent="0.2">
      <c r="A843" s="11"/>
      <c r="B843" s="11"/>
      <c r="C843" s="11"/>
      <c r="D843" s="11"/>
      <c r="E843" s="11"/>
      <c r="F843" s="11"/>
      <c r="G843" s="11"/>
      <c r="H843" s="11"/>
      <c r="I843" s="11"/>
      <c r="J843" s="11"/>
      <c r="K843" s="11"/>
      <c r="L843" s="11"/>
      <c r="M843" s="11"/>
      <c r="N843" s="11"/>
      <c r="O843" s="11"/>
      <c r="P843" s="11"/>
      <c r="Q843" s="11"/>
      <c r="R843" s="11"/>
    </row>
    <row r="844" spans="1:18" x14ac:dyDescent="0.2">
      <c r="A844" s="11"/>
      <c r="B844" s="11"/>
      <c r="C844" s="11"/>
      <c r="D844" s="11"/>
      <c r="E844" s="11"/>
      <c r="F844" s="11"/>
      <c r="G844" s="11"/>
      <c r="H844" s="11"/>
      <c r="I844" s="11"/>
      <c r="J844" s="11"/>
      <c r="K844" s="11"/>
      <c r="L844" s="11"/>
      <c r="M844" s="11"/>
      <c r="N844" s="11"/>
      <c r="O844" s="11"/>
      <c r="P844" s="11"/>
      <c r="Q844" s="11"/>
      <c r="R844" s="11"/>
    </row>
    <row r="845" spans="1:18" x14ac:dyDescent="0.2">
      <c r="A845" s="11"/>
      <c r="B845" s="11"/>
      <c r="C845" s="11"/>
      <c r="D845" s="11"/>
      <c r="E845" s="11"/>
      <c r="F845" s="11"/>
      <c r="G845" s="11"/>
      <c r="H845" s="11"/>
      <c r="I845" s="11"/>
      <c r="J845" s="11"/>
      <c r="K845" s="11"/>
      <c r="L845" s="11"/>
      <c r="M845" s="11"/>
      <c r="N845" s="11"/>
      <c r="O845" s="11"/>
      <c r="P845" s="11"/>
      <c r="Q845" s="11"/>
      <c r="R845" s="11"/>
    </row>
    <row r="846" spans="1:18" x14ac:dyDescent="0.2">
      <c r="A846" s="11"/>
      <c r="B846" s="11"/>
      <c r="C846" s="11"/>
      <c r="D846" s="11"/>
      <c r="E846" s="11"/>
      <c r="F846" s="11"/>
      <c r="G846" s="11"/>
      <c r="H846" s="11"/>
      <c r="I846" s="11"/>
      <c r="J846" s="11"/>
      <c r="K846" s="11"/>
      <c r="L846" s="11"/>
      <c r="M846" s="11"/>
      <c r="N846" s="11"/>
      <c r="O846" s="11"/>
      <c r="P846" s="11"/>
      <c r="Q846" s="11"/>
      <c r="R846" s="11"/>
    </row>
    <row r="847" spans="1:18" x14ac:dyDescent="0.2">
      <c r="A847" s="11"/>
      <c r="B847" s="11"/>
      <c r="C847" s="11"/>
      <c r="D847" s="11"/>
      <c r="E847" s="11"/>
      <c r="F847" s="11"/>
      <c r="G847" s="11"/>
      <c r="H847" s="11"/>
      <c r="I847" s="11"/>
      <c r="J847" s="11"/>
      <c r="K847" s="11"/>
      <c r="L847" s="11"/>
      <c r="M847" s="11"/>
      <c r="N847" s="11"/>
      <c r="O847" s="11"/>
      <c r="P847" s="11"/>
      <c r="Q847" s="11"/>
      <c r="R847" s="11"/>
    </row>
    <row r="848" spans="1:18" x14ac:dyDescent="0.2">
      <c r="A848" s="11"/>
      <c r="B848" s="11"/>
      <c r="C848" s="11"/>
      <c r="D848" s="11"/>
      <c r="E848" s="11"/>
      <c r="F848" s="11"/>
      <c r="G848" s="11"/>
      <c r="H848" s="11"/>
      <c r="I848" s="11"/>
      <c r="J848" s="11"/>
      <c r="K848" s="11"/>
      <c r="L848" s="11"/>
      <c r="M848" s="11"/>
      <c r="N848" s="11"/>
      <c r="O848" s="11"/>
      <c r="P848" s="11"/>
      <c r="Q848" s="11"/>
      <c r="R848" s="11"/>
    </row>
    <row r="849" spans="1:18" x14ac:dyDescent="0.2">
      <c r="A849" s="11"/>
      <c r="B849" s="11"/>
      <c r="C849" s="11"/>
      <c r="D849" s="11"/>
      <c r="E849" s="11"/>
      <c r="F849" s="11"/>
      <c r="G849" s="11"/>
      <c r="H849" s="11"/>
      <c r="I849" s="11"/>
      <c r="J849" s="11"/>
      <c r="K849" s="11"/>
      <c r="L849" s="11"/>
      <c r="M849" s="11"/>
      <c r="N849" s="11"/>
      <c r="O849" s="11"/>
      <c r="P849" s="11"/>
      <c r="Q849" s="11"/>
      <c r="R849" s="11"/>
    </row>
    <row r="850" spans="1:18" x14ac:dyDescent="0.2">
      <c r="A850" s="11"/>
      <c r="B850" s="11"/>
      <c r="C850" s="11"/>
      <c r="D850" s="11"/>
      <c r="E850" s="11"/>
      <c r="F850" s="11"/>
      <c r="G850" s="11"/>
      <c r="H850" s="11"/>
      <c r="I850" s="11"/>
      <c r="J850" s="11"/>
      <c r="K850" s="11"/>
      <c r="L850" s="11"/>
      <c r="M850" s="11"/>
      <c r="N850" s="11"/>
      <c r="O850" s="11"/>
      <c r="P850" s="11"/>
      <c r="Q850" s="11"/>
      <c r="R850" s="11"/>
    </row>
    <row r="851" spans="1:18" x14ac:dyDescent="0.2">
      <c r="A851" s="11"/>
      <c r="B851" s="11"/>
      <c r="C851" s="11"/>
      <c r="D851" s="11"/>
      <c r="E851" s="11"/>
      <c r="F851" s="11"/>
      <c r="G851" s="11"/>
      <c r="H851" s="11"/>
      <c r="I851" s="11"/>
      <c r="J851" s="11"/>
      <c r="K851" s="11"/>
      <c r="L851" s="11"/>
      <c r="M851" s="11"/>
      <c r="N851" s="11"/>
      <c r="O851" s="11"/>
      <c r="P851" s="11"/>
      <c r="Q851" s="11"/>
      <c r="R851" s="11"/>
    </row>
    <row r="852" spans="1:18" x14ac:dyDescent="0.2">
      <c r="A852" s="11"/>
      <c r="B852" s="11"/>
      <c r="C852" s="11"/>
      <c r="D852" s="11"/>
      <c r="E852" s="11"/>
      <c r="F852" s="11"/>
      <c r="G852" s="11"/>
      <c r="H852" s="11"/>
      <c r="I852" s="11"/>
      <c r="J852" s="11"/>
      <c r="K852" s="11"/>
      <c r="L852" s="11"/>
      <c r="M852" s="11"/>
      <c r="N852" s="11"/>
      <c r="O852" s="11"/>
      <c r="P852" s="11"/>
      <c r="Q852" s="11"/>
      <c r="R852" s="11"/>
    </row>
    <row r="853" spans="1:18" x14ac:dyDescent="0.2">
      <c r="A853" s="11"/>
      <c r="B853" s="11"/>
      <c r="C853" s="11"/>
      <c r="D853" s="11"/>
      <c r="E853" s="11"/>
      <c r="F853" s="11"/>
      <c r="G853" s="11"/>
      <c r="H853" s="11"/>
      <c r="I853" s="11"/>
      <c r="J853" s="11"/>
      <c r="K853" s="11"/>
      <c r="L853" s="11"/>
      <c r="M853" s="11"/>
      <c r="N853" s="11"/>
      <c r="O853" s="11"/>
      <c r="P853" s="11"/>
      <c r="Q853" s="11"/>
      <c r="R853" s="11"/>
    </row>
    <row r="854" spans="1:18" x14ac:dyDescent="0.2">
      <c r="A854" s="11"/>
      <c r="B854" s="11"/>
      <c r="C854" s="11"/>
      <c r="D854" s="11"/>
      <c r="E854" s="11"/>
      <c r="F854" s="11"/>
      <c r="G854" s="11"/>
      <c r="H854" s="11"/>
      <c r="I854" s="11"/>
      <c r="J854" s="11"/>
      <c r="K854" s="11"/>
      <c r="L854" s="11"/>
      <c r="M854" s="11"/>
      <c r="N854" s="11"/>
      <c r="O854" s="11"/>
      <c r="P854" s="11"/>
      <c r="Q854" s="11"/>
      <c r="R854" s="11"/>
    </row>
    <row r="855" spans="1:18" x14ac:dyDescent="0.2">
      <c r="A855" s="11"/>
      <c r="B855" s="11"/>
      <c r="C855" s="11"/>
      <c r="D855" s="11"/>
      <c r="E855" s="11"/>
      <c r="F855" s="11"/>
      <c r="G855" s="11"/>
      <c r="H855" s="11"/>
      <c r="I855" s="11"/>
      <c r="J855" s="11"/>
      <c r="K855" s="11"/>
      <c r="L855" s="11"/>
      <c r="M855" s="11"/>
      <c r="N855" s="11"/>
      <c r="O855" s="11"/>
      <c r="P855" s="11"/>
      <c r="Q855" s="11"/>
      <c r="R855" s="11"/>
    </row>
    <row r="856" spans="1:18" x14ac:dyDescent="0.2">
      <c r="A856" s="11"/>
      <c r="B856" s="11"/>
      <c r="C856" s="11"/>
      <c r="D856" s="11"/>
      <c r="E856" s="11"/>
      <c r="F856" s="11"/>
      <c r="G856" s="11"/>
      <c r="H856" s="11"/>
      <c r="I856" s="11"/>
      <c r="J856" s="11"/>
      <c r="K856" s="11"/>
      <c r="L856" s="11"/>
      <c r="M856" s="11"/>
      <c r="N856" s="11"/>
      <c r="O856" s="11"/>
      <c r="P856" s="11"/>
      <c r="Q856" s="11"/>
      <c r="R856" s="11"/>
    </row>
    <row r="857" spans="1:18" x14ac:dyDescent="0.2">
      <c r="A857" s="11"/>
      <c r="B857" s="11"/>
      <c r="C857" s="11"/>
      <c r="D857" s="11"/>
      <c r="E857" s="11"/>
      <c r="F857" s="11"/>
      <c r="G857" s="11"/>
      <c r="H857" s="11"/>
      <c r="I857" s="11"/>
      <c r="J857" s="11"/>
      <c r="K857" s="11"/>
      <c r="L857" s="11"/>
      <c r="M857" s="11"/>
      <c r="N857" s="11"/>
      <c r="O857" s="11"/>
      <c r="P857" s="11"/>
      <c r="Q857" s="11"/>
      <c r="R857" s="11"/>
    </row>
    <row r="858" spans="1:18" x14ac:dyDescent="0.2">
      <c r="A858" s="11"/>
      <c r="B858" s="11"/>
      <c r="C858" s="11"/>
      <c r="D858" s="11"/>
      <c r="E858" s="11"/>
      <c r="F858" s="11"/>
      <c r="G858" s="11"/>
      <c r="H858" s="11"/>
      <c r="I858" s="11"/>
      <c r="J858" s="11"/>
      <c r="K858" s="11"/>
      <c r="L858" s="11"/>
      <c r="M858" s="11"/>
      <c r="N858" s="11"/>
      <c r="O858" s="11"/>
      <c r="P858" s="11"/>
      <c r="Q858" s="11"/>
      <c r="R858" s="11"/>
    </row>
    <row r="859" spans="1:18" x14ac:dyDescent="0.2">
      <c r="A859" s="11"/>
      <c r="B859" s="11"/>
      <c r="C859" s="11"/>
      <c r="D859" s="11"/>
      <c r="E859" s="11"/>
      <c r="F859" s="11"/>
      <c r="G859" s="11"/>
      <c r="H859" s="11"/>
      <c r="I859" s="11"/>
      <c r="J859" s="11"/>
      <c r="K859" s="11"/>
      <c r="L859" s="11"/>
      <c r="M859" s="11"/>
      <c r="N859" s="11"/>
      <c r="O859" s="11"/>
      <c r="P859" s="11"/>
      <c r="Q859" s="11"/>
      <c r="R859" s="11"/>
    </row>
    <row r="860" spans="1:18" x14ac:dyDescent="0.2">
      <c r="A860" s="11"/>
      <c r="B860" s="11"/>
      <c r="C860" s="11"/>
      <c r="D860" s="11"/>
      <c r="E860" s="11"/>
      <c r="F860" s="11"/>
      <c r="G860" s="11"/>
      <c r="H860" s="11"/>
      <c r="I860" s="11"/>
      <c r="J860" s="11"/>
      <c r="K860" s="11"/>
      <c r="L860" s="11"/>
      <c r="M860" s="11"/>
      <c r="N860" s="11"/>
      <c r="O860" s="11"/>
      <c r="P860" s="11"/>
      <c r="Q860" s="11"/>
      <c r="R860" s="11"/>
    </row>
    <row r="861" spans="1:18" x14ac:dyDescent="0.2">
      <c r="A861" s="11"/>
      <c r="B861" s="11"/>
      <c r="C861" s="11"/>
      <c r="D861" s="11"/>
      <c r="E861" s="11"/>
      <c r="F861" s="11"/>
      <c r="G861" s="11"/>
      <c r="H861" s="11"/>
      <c r="I861" s="11"/>
      <c r="J861" s="11"/>
      <c r="K861" s="11"/>
      <c r="L861" s="11"/>
      <c r="M861" s="11"/>
      <c r="N861" s="11"/>
      <c r="O861" s="11"/>
      <c r="P861" s="11"/>
      <c r="Q861" s="11"/>
      <c r="R861" s="11"/>
    </row>
    <row r="862" spans="1:18" x14ac:dyDescent="0.2">
      <c r="A862" s="11"/>
      <c r="B862" s="11"/>
      <c r="C862" s="11"/>
      <c r="D862" s="11"/>
      <c r="E862" s="11"/>
      <c r="F862" s="11"/>
      <c r="G862" s="11"/>
      <c r="H862" s="11"/>
      <c r="I862" s="11"/>
      <c r="J862" s="11"/>
      <c r="K862" s="11"/>
      <c r="L862" s="11"/>
      <c r="M862" s="11"/>
      <c r="N862" s="11"/>
      <c r="O862" s="11"/>
      <c r="P862" s="11"/>
      <c r="Q862" s="11"/>
      <c r="R862" s="11"/>
    </row>
    <row r="863" spans="1:18" x14ac:dyDescent="0.2">
      <c r="A863" s="11"/>
      <c r="B863" s="11"/>
      <c r="C863" s="11"/>
      <c r="D863" s="11"/>
      <c r="E863" s="11"/>
      <c r="F863" s="11"/>
      <c r="G863" s="11"/>
      <c r="H863" s="11"/>
      <c r="I863" s="11"/>
      <c r="J863" s="11"/>
      <c r="K863" s="11"/>
      <c r="L863" s="11"/>
      <c r="M863" s="11"/>
      <c r="N863" s="11"/>
      <c r="O863" s="11"/>
      <c r="P863" s="11"/>
      <c r="Q863" s="11"/>
      <c r="R863" s="11"/>
    </row>
    <row r="864" spans="1:18" x14ac:dyDescent="0.2">
      <c r="A864" s="11"/>
      <c r="B864" s="11"/>
      <c r="C864" s="11"/>
      <c r="D864" s="11"/>
      <c r="E864" s="11"/>
      <c r="F864" s="11"/>
      <c r="G864" s="11"/>
      <c r="H864" s="11"/>
      <c r="I864" s="11"/>
      <c r="J864" s="11"/>
      <c r="K864" s="11"/>
      <c r="L864" s="11"/>
      <c r="M864" s="11"/>
      <c r="N864" s="11"/>
      <c r="O864" s="11"/>
      <c r="P864" s="11"/>
      <c r="Q864" s="11"/>
      <c r="R864" s="11"/>
    </row>
    <row r="865" spans="1:18" x14ac:dyDescent="0.2">
      <c r="A865" s="11"/>
      <c r="B865" s="11"/>
      <c r="C865" s="11"/>
      <c r="D865" s="11"/>
      <c r="E865" s="11"/>
      <c r="F865" s="11"/>
      <c r="G865" s="11"/>
      <c r="H865" s="11"/>
      <c r="I865" s="11"/>
      <c r="J865" s="11"/>
      <c r="K865" s="11"/>
      <c r="L865" s="11"/>
      <c r="M865" s="11"/>
      <c r="N865" s="11"/>
      <c r="O865" s="11"/>
      <c r="P865" s="11"/>
      <c r="Q865" s="11"/>
      <c r="R865" s="11"/>
    </row>
    <row r="866" spans="1:18" x14ac:dyDescent="0.2">
      <c r="A866" s="11"/>
      <c r="B866" s="11"/>
      <c r="C866" s="11"/>
      <c r="D866" s="11"/>
      <c r="E866" s="11"/>
      <c r="F866" s="11"/>
      <c r="G866" s="11"/>
      <c r="H866" s="11"/>
      <c r="I866" s="11"/>
      <c r="J866" s="11"/>
      <c r="K866" s="11"/>
      <c r="L866" s="11"/>
      <c r="M866" s="11"/>
      <c r="N866" s="11"/>
      <c r="O866" s="11"/>
      <c r="P866" s="11"/>
      <c r="Q866" s="11"/>
      <c r="R866" s="11"/>
    </row>
    <row r="867" spans="1:18" x14ac:dyDescent="0.2">
      <c r="A867" s="11"/>
      <c r="B867" s="11"/>
      <c r="C867" s="11"/>
      <c r="D867" s="11"/>
      <c r="E867" s="11"/>
      <c r="F867" s="11"/>
      <c r="G867" s="11"/>
      <c r="H867" s="11"/>
      <c r="I867" s="11"/>
      <c r="J867" s="11"/>
      <c r="K867" s="11"/>
      <c r="L867" s="11"/>
      <c r="M867" s="11"/>
      <c r="N867" s="11"/>
      <c r="O867" s="11"/>
      <c r="P867" s="11"/>
      <c r="Q867" s="11"/>
      <c r="R867" s="11"/>
    </row>
    <row r="868" spans="1:18" x14ac:dyDescent="0.2">
      <c r="A868" s="11"/>
      <c r="B868" s="11"/>
      <c r="C868" s="11"/>
      <c r="D868" s="11"/>
      <c r="E868" s="11"/>
      <c r="F868" s="11"/>
      <c r="G868" s="11"/>
      <c r="H868" s="11"/>
      <c r="I868" s="11"/>
      <c r="J868" s="11"/>
      <c r="K868" s="11"/>
      <c r="L868" s="11"/>
      <c r="M868" s="11"/>
      <c r="N868" s="11"/>
      <c r="O868" s="11"/>
      <c r="P868" s="11"/>
      <c r="Q868" s="11"/>
      <c r="R868" s="11"/>
    </row>
    <row r="869" spans="1:18" x14ac:dyDescent="0.2">
      <c r="A869" s="11"/>
      <c r="B869" s="11"/>
      <c r="C869" s="11"/>
      <c r="D869" s="11"/>
      <c r="E869" s="11"/>
      <c r="F869" s="11"/>
      <c r="G869" s="11"/>
      <c r="H869" s="11"/>
      <c r="I869" s="11"/>
      <c r="J869" s="11"/>
      <c r="K869" s="11"/>
      <c r="L869" s="11"/>
      <c r="M869" s="11"/>
      <c r="N869" s="11"/>
      <c r="O869" s="11"/>
      <c r="P869" s="11"/>
      <c r="Q869" s="11"/>
      <c r="R869" s="11"/>
    </row>
    <row r="870" spans="1:18" x14ac:dyDescent="0.2">
      <c r="A870" s="11"/>
      <c r="B870" s="11"/>
      <c r="C870" s="11"/>
      <c r="D870" s="11"/>
      <c r="E870" s="11"/>
      <c r="F870" s="11"/>
      <c r="G870" s="11"/>
      <c r="H870" s="11"/>
      <c r="I870" s="11"/>
      <c r="J870" s="11"/>
      <c r="K870" s="11"/>
      <c r="L870" s="11"/>
      <c r="M870" s="11"/>
      <c r="N870" s="11"/>
      <c r="O870" s="11"/>
      <c r="P870" s="11"/>
      <c r="Q870" s="11"/>
      <c r="R870" s="11"/>
    </row>
    <row r="871" spans="1:18" x14ac:dyDescent="0.2">
      <c r="A871" s="11"/>
      <c r="B871" s="11"/>
      <c r="C871" s="11"/>
      <c r="D871" s="11"/>
      <c r="E871" s="11"/>
      <c r="F871" s="11"/>
      <c r="G871" s="11"/>
      <c r="H871" s="11"/>
      <c r="I871" s="11"/>
      <c r="J871" s="11"/>
      <c r="K871" s="11"/>
      <c r="L871" s="11"/>
      <c r="M871" s="11"/>
      <c r="N871" s="11"/>
      <c r="O871" s="11"/>
      <c r="P871" s="11"/>
      <c r="Q871" s="11"/>
      <c r="R871" s="11"/>
    </row>
    <row r="872" spans="1:18" x14ac:dyDescent="0.2">
      <c r="A872" s="11"/>
      <c r="B872" s="11"/>
      <c r="C872" s="11"/>
      <c r="D872" s="11"/>
      <c r="E872" s="11"/>
      <c r="F872" s="11"/>
      <c r="G872" s="11"/>
      <c r="H872" s="11"/>
      <c r="I872" s="11"/>
      <c r="J872" s="11"/>
      <c r="K872" s="11"/>
      <c r="L872" s="11"/>
      <c r="M872" s="11"/>
      <c r="N872" s="11"/>
      <c r="O872" s="11"/>
      <c r="P872" s="11"/>
      <c r="Q872" s="11"/>
      <c r="R872" s="11"/>
    </row>
    <row r="873" spans="1:18" x14ac:dyDescent="0.2">
      <c r="A873" s="11"/>
      <c r="B873" s="11"/>
      <c r="C873" s="11"/>
      <c r="D873" s="11"/>
      <c r="E873" s="11"/>
      <c r="F873" s="11"/>
      <c r="G873" s="11"/>
      <c r="H873" s="11"/>
      <c r="I873" s="11"/>
      <c r="J873" s="11"/>
      <c r="K873" s="11"/>
      <c r="L873" s="11"/>
      <c r="M873" s="11"/>
      <c r="N873" s="11"/>
      <c r="O873" s="11"/>
      <c r="P873" s="11"/>
      <c r="Q873" s="11"/>
      <c r="R873" s="11"/>
    </row>
    <row r="874" spans="1:18" x14ac:dyDescent="0.2">
      <c r="A874" s="11"/>
      <c r="B874" s="11"/>
      <c r="C874" s="11"/>
      <c r="D874" s="11"/>
      <c r="E874" s="11"/>
      <c r="F874" s="11"/>
      <c r="G874" s="11"/>
      <c r="H874" s="11"/>
      <c r="I874" s="11"/>
      <c r="J874" s="11"/>
      <c r="K874" s="11"/>
      <c r="L874" s="11"/>
      <c r="M874" s="11"/>
      <c r="N874" s="11"/>
      <c r="O874" s="11"/>
      <c r="P874" s="11"/>
      <c r="Q874" s="11"/>
      <c r="R874" s="11"/>
    </row>
    <row r="875" spans="1:18" x14ac:dyDescent="0.2">
      <c r="A875" s="11"/>
      <c r="B875" s="11"/>
      <c r="C875" s="11"/>
      <c r="D875" s="11"/>
      <c r="E875" s="11"/>
      <c r="F875" s="11"/>
      <c r="G875" s="11"/>
      <c r="H875" s="11"/>
      <c r="I875" s="11"/>
      <c r="J875" s="11"/>
      <c r="K875" s="11"/>
      <c r="L875" s="11"/>
      <c r="M875" s="11"/>
      <c r="N875" s="11"/>
      <c r="O875" s="11"/>
      <c r="P875" s="11"/>
      <c r="Q875" s="11"/>
      <c r="R875" s="11"/>
    </row>
    <row r="876" spans="1:18" x14ac:dyDescent="0.2">
      <c r="A876" s="11"/>
      <c r="B876" s="11"/>
      <c r="C876" s="11"/>
      <c r="D876" s="11"/>
      <c r="E876" s="11"/>
      <c r="F876" s="11"/>
      <c r="G876" s="11"/>
      <c r="H876" s="11"/>
      <c r="I876" s="11"/>
      <c r="J876" s="11"/>
      <c r="K876" s="11"/>
      <c r="L876" s="11"/>
      <c r="M876" s="11"/>
      <c r="N876" s="11"/>
      <c r="O876" s="11"/>
      <c r="P876" s="11"/>
      <c r="Q876" s="11"/>
      <c r="R876" s="11"/>
    </row>
    <row r="877" spans="1:18" x14ac:dyDescent="0.2">
      <c r="A877" s="11"/>
      <c r="B877" s="11"/>
      <c r="C877" s="11"/>
      <c r="D877" s="11"/>
      <c r="E877" s="11"/>
      <c r="F877" s="11"/>
      <c r="G877" s="11"/>
      <c r="H877" s="11"/>
      <c r="I877" s="11"/>
      <c r="J877" s="11"/>
      <c r="K877" s="11"/>
      <c r="L877" s="11"/>
      <c r="M877" s="11"/>
      <c r="N877" s="11"/>
      <c r="O877" s="11"/>
      <c r="P877" s="11"/>
      <c r="Q877" s="11"/>
      <c r="R877" s="11"/>
    </row>
    <row r="878" spans="1:18" x14ac:dyDescent="0.2">
      <c r="A878" s="11"/>
      <c r="B878" s="11"/>
      <c r="C878" s="11"/>
      <c r="D878" s="11"/>
      <c r="E878" s="11"/>
      <c r="F878" s="11"/>
      <c r="G878" s="11"/>
      <c r="H878" s="11"/>
      <c r="I878" s="11"/>
      <c r="J878" s="11"/>
      <c r="K878" s="11"/>
      <c r="L878" s="11"/>
      <c r="M878" s="11"/>
      <c r="N878" s="11"/>
      <c r="O878" s="11"/>
      <c r="P878" s="11"/>
      <c r="Q878" s="11"/>
      <c r="R878" s="11"/>
    </row>
    <row r="879" spans="1:18" x14ac:dyDescent="0.2">
      <c r="A879" s="11"/>
      <c r="B879" s="11"/>
      <c r="C879" s="11"/>
      <c r="D879" s="11"/>
      <c r="E879" s="11"/>
      <c r="F879" s="11"/>
      <c r="G879" s="11"/>
      <c r="H879" s="11"/>
      <c r="I879" s="11"/>
      <c r="J879" s="11"/>
      <c r="K879" s="11"/>
      <c r="L879" s="11"/>
      <c r="M879" s="11"/>
      <c r="N879" s="11"/>
      <c r="O879" s="11"/>
      <c r="P879" s="11"/>
      <c r="Q879" s="11"/>
      <c r="R879" s="11"/>
    </row>
    <row r="880" spans="1:18" x14ac:dyDescent="0.2">
      <c r="A880" s="11"/>
      <c r="B880" s="11"/>
      <c r="C880" s="11"/>
      <c r="D880" s="11"/>
      <c r="E880" s="11"/>
      <c r="F880" s="11"/>
      <c r="G880" s="11"/>
      <c r="H880" s="11"/>
      <c r="I880" s="11"/>
      <c r="J880" s="11"/>
      <c r="K880" s="11"/>
      <c r="L880" s="11"/>
      <c r="M880" s="11"/>
      <c r="N880" s="11"/>
      <c r="O880" s="11"/>
      <c r="P880" s="11"/>
      <c r="Q880" s="11"/>
      <c r="R880" s="11"/>
    </row>
    <row r="881" spans="1:18" x14ac:dyDescent="0.2">
      <c r="A881" s="11"/>
      <c r="B881" s="11"/>
      <c r="C881" s="11"/>
      <c r="D881" s="11"/>
      <c r="E881" s="11"/>
      <c r="F881" s="11"/>
      <c r="G881" s="11"/>
      <c r="H881" s="11"/>
      <c r="I881" s="11"/>
      <c r="J881" s="11"/>
      <c r="K881" s="11"/>
      <c r="L881" s="11"/>
      <c r="M881" s="11"/>
      <c r="N881" s="11"/>
      <c r="O881" s="11"/>
      <c r="P881" s="11"/>
      <c r="Q881" s="11"/>
      <c r="R881" s="11"/>
    </row>
    <row r="882" spans="1:18" x14ac:dyDescent="0.2">
      <c r="A882" s="11"/>
      <c r="B882" s="11"/>
      <c r="C882" s="11"/>
      <c r="D882" s="11"/>
      <c r="E882" s="11"/>
      <c r="F882" s="11"/>
      <c r="G882" s="11"/>
      <c r="H882" s="11"/>
      <c r="I882" s="11"/>
      <c r="J882" s="11"/>
      <c r="K882" s="11"/>
      <c r="L882" s="11"/>
      <c r="M882" s="11"/>
      <c r="N882" s="11"/>
      <c r="O882" s="11"/>
      <c r="P882" s="11"/>
      <c r="Q882" s="11"/>
      <c r="R882" s="11"/>
    </row>
    <row r="883" spans="1:18" x14ac:dyDescent="0.2">
      <c r="A883" s="11"/>
      <c r="B883" s="11"/>
      <c r="C883" s="11"/>
      <c r="D883" s="11"/>
      <c r="E883" s="11"/>
      <c r="F883" s="11"/>
      <c r="G883" s="11"/>
      <c r="H883" s="11"/>
      <c r="I883" s="11"/>
      <c r="J883" s="11"/>
      <c r="K883" s="11"/>
      <c r="L883" s="11"/>
      <c r="M883" s="11"/>
      <c r="N883" s="11"/>
      <c r="O883" s="11"/>
      <c r="P883" s="11"/>
      <c r="Q883" s="11"/>
      <c r="R883" s="11"/>
    </row>
    <row r="884" spans="1:18" x14ac:dyDescent="0.2">
      <c r="A884" s="11"/>
      <c r="B884" s="11"/>
      <c r="C884" s="11"/>
      <c r="D884" s="11"/>
      <c r="E884" s="11"/>
      <c r="F884" s="11"/>
      <c r="G884" s="11"/>
      <c r="H884" s="11"/>
      <c r="I884" s="11"/>
      <c r="J884" s="11"/>
      <c r="K884" s="11"/>
      <c r="L884" s="11"/>
      <c r="M884" s="11"/>
      <c r="N884" s="11"/>
      <c r="O884" s="11"/>
      <c r="P884" s="11"/>
      <c r="Q884" s="11"/>
      <c r="R884" s="11"/>
    </row>
    <row r="885" spans="1:18" x14ac:dyDescent="0.2">
      <c r="A885" s="11"/>
      <c r="B885" s="11"/>
      <c r="C885" s="11"/>
      <c r="D885" s="11"/>
      <c r="E885" s="11"/>
      <c r="F885" s="11"/>
      <c r="G885" s="11"/>
      <c r="H885" s="11"/>
      <c r="I885" s="11"/>
      <c r="J885" s="11"/>
      <c r="K885" s="11"/>
      <c r="L885" s="11"/>
      <c r="M885" s="11"/>
      <c r="N885" s="11"/>
      <c r="O885" s="11"/>
      <c r="P885" s="11"/>
      <c r="Q885" s="11"/>
      <c r="R885" s="11"/>
    </row>
    <row r="886" spans="1:18" x14ac:dyDescent="0.2">
      <c r="A886" s="11"/>
      <c r="B886" s="11"/>
      <c r="C886" s="11"/>
      <c r="D886" s="11"/>
      <c r="E886" s="11"/>
      <c r="F886" s="11"/>
      <c r="G886" s="11"/>
      <c r="H886" s="11"/>
      <c r="I886" s="11"/>
      <c r="J886" s="11"/>
      <c r="K886" s="11"/>
      <c r="L886" s="11"/>
      <c r="M886" s="11"/>
      <c r="N886" s="11"/>
      <c r="O886" s="11"/>
      <c r="P886" s="11"/>
      <c r="Q886" s="11"/>
      <c r="R886" s="11"/>
    </row>
    <row r="887" spans="1:18" x14ac:dyDescent="0.2">
      <c r="A887" s="11"/>
      <c r="B887" s="11"/>
      <c r="C887" s="11"/>
      <c r="D887" s="11"/>
      <c r="E887" s="11"/>
      <c r="F887" s="11"/>
      <c r="G887" s="11"/>
      <c r="H887" s="11"/>
      <c r="I887" s="11"/>
      <c r="J887" s="11"/>
      <c r="K887" s="11"/>
      <c r="L887" s="11"/>
      <c r="M887" s="11"/>
      <c r="N887" s="11"/>
      <c r="O887" s="11"/>
      <c r="P887" s="11"/>
      <c r="Q887" s="11"/>
      <c r="R887" s="11"/>
    </row>
    <row r="888" spans="1:18" x14ac:dyDescent="0.2">
      <c r="A888" s="11"/>
      <c r="B888" s="11"/>
      <c r="C888" s="11"/>
      <c r="D888" s="11"/>
      <c r="E888" s="11"/>
      <c r="F888" s="11"/>
      <c r="G888" s="11"/>
      <c r="H888" s="11"/>
      <c r="I888" s="11"/>
      <c r="J888" s="11"/>
      <c r="K888" s="11"/>
      <c r="L888" s="11"/>
      <c r="M888" s="11"/>
      <c r="N888" s="11"/>
      <c r="O888" s="11"/>
      <c r="P888" s="11"/>
      <c r="Q888" s="11"/>
      <c r="R888" s="11"/>
    </row>
    <row r="889" spans="1:18" x14ac:dyDescent="0.2">
      <c r="A889" s="11"/>
      <c r="B889" s="11"/>
      <c r="C889" s="11"/>
      <c r="D889" s="11"/>
      <c r="E889" s="11"/>
      <c r="F889" s="11"/>
      <c r="G889" s="11"/>
      <c r="H889" s="11"/>
      <c r="I889" s="11"/>
      <c r="J889" s="11"/>
      <c r="K889" s="11"/>
      <c r="L889" s="11"/>
      <c r="M889" s="11"/>
      <c r="N889" s="11"/>
      <c r="O889" s="11"/>
      <c r="P889" s="11"/>
      <c r="Q889" s="11"/>
      <c r="R889" s="11"/>
    </row>
    <row r="890" spans="1:18" x14ac:dyDescent="0.2">
      <c r="A890" s="11"/>
      <c r="B890" s="11"/>
      <c r="C890" s="11"/>
      <c r="D890" s="11"/>
      <c r="E890" s="11"/>
      <c r="F890" s="11"/>
      <c r="G890" s="11"/>
      <c r="H890" s="11"/>
      <c r="I890" s="11"/>
      <c r="J890" s="11"/>
      <c r="K890" s="11"/>
      <c r="L890" s="11"/>
      <c r="M890" s="11"/>
      <c r="N890" s="11"/>
      <c r="O890" s="11"/>
      <c r="P890" s="11"/>
      <c r="Q890" s="11"/>
      <c r="R890" s="11"/>
    </row>
    <row r="891" spans="1:18" x14ac:dyDescent="0.2">
      <c r="A891" s="11"/>
      <c r="B891" s="11"/>
      <c r="C891" s="11"/>
      <c r="D891" s="11"/>
      <c r="E891" s="11"/>
      <c r="F891" s="11"/>
      <c r="G891" s="11"/>
      <c r="H891" s="11"/>
      <c r="I891" s="11"/>
      <c r="J891" s="11"/>
      <c r="K891" s="11"/>
      <c r="L891" s="11"/>
      <c r="M891" s="11"/>
      <c r="N891" s="11"/>
      <c r="O891" s="11"/>
      <c r="P891" s="11"/>
      <c r="Q891" s="11"/>
      <c r="R891" s="11"/>
    </row>
    <row r="892" spans="1:18" x14ac:dyDescent="0.2">
      <c r="A892" s="11"/>
      <c r="B892" s="11"/>
      <c r="C892" s="11"/>
      <c r="D892" s="11"/>
      <c r="E892" s="11"/>
      <c r="F892" s="11"/>
      <c r="G892" s="11"/>
      <c r="H892" s="11"/>
      <c r="I892" s="11"/>
      <c r="J892" s="11"/>
      <c r="K892" s="11"/>
      <c r="L892" s="11"/>
      <c r="M892" s="11"/>
      <c r="N892" s="11"/>
      <c r="O892" s="11"/>
      <c r="P892" s="11"/>
      <c r="Q892" s="11"/>
      <c r="R892" s="11"/>
    </row>
    <row r="893" spans="1:18" x14ac:dyDescent="0.2">
      <c r="A893" s="11"/>
      <c r="B893" s="11"/>
      <c r="C893" s="11"/>
      <c r="D893" s="11"/>
      <c r="E893" s="11"/>
      <c r="F893" s="11"/>
      <c r="G893" s="11"/>
      <c r="H893" s="11"/>
      <c r="I893" s="11"/>
      <c r="J893" s="11"/>
      <c r="K893" s="11"/>
      <c r="L893" s="11"/>
      <c r="M893" s="11"/>
      <c r="N893" s="11"/>
      <c r="O893" s="11"/>
      <c r="P893" s="11"/>
      <c r="Q893" s="11"/>
      <c r="R893" s="11"/>
    </row>
    <row r="894" spans="1:18" x14ac:dyDescent="0.2">
      <c r="A894" s="11"/>
      <c r="B894" s="11"/>
      <c r="C894" s="11"/>
      <c r="D894" s="11"/>
      <c r="E894" s="11"/>
      <c r="F894" s="11"/>
      <c r="G894" s="11"/>
      <c r="H894" s="11"/>
      <c r="I894" s="11"/>
      <c r="J894" s="11"/>
      <c r="K894" s="11"/>
      <c r="L894" s="11"/>
      <c r="M894" s="11"/>
      <c r="N894" s="11"/>
      <c r="O894" s="11"/>
      <c r="P894" s="11"/>
      <c r="Q894" s="11"/>
      <c r="R894" s="11"/>
    </row>
    <row r="895" spans="1:18" x14ac:dyDescent="0.2">
      <c r="A895" s="11"/>
      <c r="B895" s="11"/>
      <c r="C895" s="11"/>
      <c r="D895" s="11"/>
      <c r="E895" s="11"/>
      <c r="F895" s="11"/>
      <c r="G895" s="11"/>
      <c r="H895" s="11"/>
      <c r="I895" s="11"/>
      <c r="J895" s="11"/>
      <c r="K895" s="11"/>
      <c r="L895" s="11"/>
      <c r="M895" s="11"/>
      <c r="N895" s="11"/>
      <c r="O895" s="11"/>
      <c r="P895" s="11"/>
      <c r="Q895" s="11"/>
      <c r="R895" s="11"/>
    </row>
    <row r="896" spans="1:18" x14ac:dyDescent="0.2">
      <c r="A896" s="11"/>
      <c r="B896" s="11"/>
      <c r="C896" s="11"/>
      <c r="D896" s="11"/>
      <c r="E896" s="11"/>
      <c r="F896" s="11"/>
      <c r="G896" s="11"/>
      <c r="H896" s="11"/>
      <c r="I896" s="11"/>
      <c r="J896" s="11"/>
      <c r="K896" s="11"/>
      <c r="L896" s="11"/>
      <c r="M896" s="11"/>
      <c r="N896" s="11"/>
      <c r="O896" s="11"/>
      <c r="P896" s="11"/>
      <c r="Q896" s="11"/>
      <c r="R896" s="11"/>
    </row>
    <row r="897" spans="1:18" x14ac:dyDescent="0.2">
      <c r="A897" s="11"/>
      <c r="B897" s="11"/>
      <c r="C897" s="11"/>
      <c r="D897" s="11"/>
      <c r="E897" s="11"/>
      <c r="F897" s="11"/>
      <c r="G897" s="11"/>
      <c r="H897" s="11"/>
      <c r="I897" s="11"/>
      <c r="J897" s="11"/>
      <c r="K897" s="11"/>
      <c r="L897" s="11"/>
      <c r="M897" s="11"/>
      <c r="N897" s="11"/>
      <c r="O897" s="11"/>
      <c r="P897" s="11"/>
      <c r="Q897" s="11"/>
      <c r="R897" s="11"/>
    </row>
    <row r="898" spans="1:18" x14ac:dyDescent="0.2">
      <c r="A898" s="11"/>
      <c r="B898" s="11"/>
      <c r="C898" s="11"/>
      <c r="D898" s="11"/>
      <c r="E898" s="11"/>
      <c r="F898" s="11"/>
      <c r="G898" s="11"/>
      <c r="H898" s="11"/>
      <c r="I898" s="11"/>
      <c r="J898" s="11"/>
      <c r="K898" s="11"/>
      <c r="L898" s="11"/>
      <c r="M898" s="11"/>
      <c r="N898" s="11"/>
      <c r="O898" s="11"/>
      <c r="P898" s="11"/>
      <c r="Q898" s="11"/>
      <c r="R898" s="11"/>
    </row>
    <row r="899" spans="1:18" x14ac:dyDescent="0.2">
      <c r="A899" s="11"/>
      <c r="B899" s="11"/>
      <c r="C899" s="11"/>
      <c r="D899" s="11"/>
      <c r="E899" s="11"/>
      <c r="F899" s="11"/>
      <c r="G899" s="11"/>
      <c r="H899" s="11"/>
      <c r="I899" s="11"/>
      <c r="J899" s="11"/>
      <c r="K899" s="11"/>
      <c r="L899" s="11"/>
      <c r="M899" s="11"/>
      <c r="N899" s="11"/>
      <c r="O899" s="11"/>
      <c r="P899" s="11"/>
      <c r="Q899" s="11"/>
      <c r="R899" s="11"/>
    </row>
    <row r="900" spans="1:18" x14ac:dyDescent="0.2">
      <c r="A900" s="11"/>
      <c r="B900" s="11"/>
      <c r="C900" s="11"/>
      <c r="D900" s="11"/>
      <c r="E900" s="11"/>
      <c r="F900" s="11"/>
      <c r="G900" s="11"/>
      <c r="H900" s="11"/>
      <c r="I900" s="11"/>
      <c r="J900" s="11"/>
      <c r="K900" s="11"/>
      <c r="L900" s="11"/>
      <c r="M900" s="11"/>
      <c r="N900" s="11"/>
      <c r="O900" s="11"/>
      <c r="P900" s="11"/>
      <c r="Q900" s="11"/>
      <c r="R900" s="11"/>
    </row>
    <row r="901" spans="1:18" x14ac:dyDescent="0.2">
      <c r="A901" s="11"/>
      <c r="B901" s="11"/>
      <c r="C901" s="11"/>
      <c r="D901" s="11"/>
      <c r="E901" s="11"/>
      <c r="F901" s="11"/>
      <c r="G901" s="11"/>
      <c r="H901" s="11"/>
      <c r="I901" s="11"/>
      <c r="J901" s="11"/>
      <c r="K901" s="11"/>
      <c r="L901" s="11"/>
      <c r="M901" s="11"/>
      <c r="N901" s="11"/>
      <c r="O901" s="11"/>
      <c r="P901" s="11"/>
      <c r="Q901" s="11"/>
      <c r="R901" s="11"/>
    </row>
    <row r="902" spans="1:18" x14ac:dyDescent="0.2">
      <c r="A902" s="11"/>
      <c r="B902" s="11"/>
      <c r="C902" s="11"/>
      <c r="D902" s="11"/>
      <c r="E902" s="11"/>
      <c r="F902" s="11"/>
      <c r="G902" s="11"/>
      <c r="H902" s="11"/>
      <c r="I902" s="11"/>
      <c r="J902" s="11"/>
      <c r="K902" s="11"/>
      <c r="L902" s="11"/>
      <c r="M902" s="11"/>
      <c r="N902" s="11"/>
      <c r="O902" s="11"/>
      <c r="P902" s="11"/>
      <c r="Q902" s="11"/>
      <c r="R902" s="11"/>
    </row>
    <row r="903" spans="1:18" x14ac:dyDescent="0.2">
      <c r="A903" s="11"/>
      <c r="B903" s="11"/>
      <c r="C903" s="11"/>
      <c r="D903" s="11"/>
      <c r="E903" s="11"/>
      <c r="F903" s="11"/>
      <c r="G903" s="11"/>
      <c r="H903" s="11"/>
      <c r="I903" s="11"/>
      <c r="J903" s="11"/>
      <c r="K903" s="11"/>
      <c r="L903" s="11"/>
      <c r="M903" s="11"/>
      <c r="N903" s="11"/>
      <c r="O903" s="11"/>
      <c r="P903" s="11"/>
      <c r="Q903" s="11"/>
      <c r="R903" s="11"/>
    </row>
    <row r="904" spans="1:18" x14ac:dyDescent="0.2">
      <c r="A904" s="11"/>
      <c r="B904" s="11"/>
      <c r="C904" s="11"/>
      <c r="D904" s="11"/>
      <c r="E904" s="11"/>
      <c r="F904" s="11"/>
      <c r="G904" s="11"/>
      <c r="H904" s="11"/>
      <c r="I904" s="11"/>
      <c r="J904" s="11"/>
      <c r="K904" s="11"/>
      <c r="L904" s="11"/>
      <c r="M904" s="11"/>
      <c r="N904" s="11"/>
      <c r="O904" s="11"/>
      <c r="P904" s="11"/>
      <c r="Q904" s="11"/>
      <c r="R904" s="11"/>
    </row>
    <row r="905" spans="1:18" x14ac:dyDescent="0.2">
      <c r="A905" s="11"/>
      <c r="B905" s="11"/>
      <c r="C905" s="11"/>
      <c r="D905" s="11"/>
      <c r="E905" s="11"/>
      <c r="F905" s="11"/>
      <c r="G905" s="11"/>
      <c r="H905" s="11"/>
      <c r="I905" s="11"/>
      <c r="J905" s="11"/>
      <c r="K905" s="11"/>
      <c r="L905" s="11"/>
      <c r="M905" s="11"/>
      <c r="N905" s="11"/>
      <c r="O905" s="11"/>
      <c r="P905" s="11"/>
      <c r="Q905" s="11"/>
      <c r="R905" s="11"/>
    </row>
    <row r="906" spans="1:18" x14ac:dyDescent="0.2">
      <c r="A906" s="11"/>
      <c r="B906" s="11"/>
      <c r="C906" s="11"/>
      <c r="D906" s="11"/>
      <c r="E906" s="11"/>
      <c r="F906" s="11"/>
      <c r="G906" s="11"/>
      <c r="H906" s="11"/>
      <c r="I906" s="11"/>
      <c r="J906" s="11"/>
      <c r="K906" s="11"/>
      <c r="L906" s="11"/>
      <c r="M906" s="11"/>
      <c r="N906" s="11"/>
      <c r="O906" s="11"/>
      <c r="P906" s="11"/>
      <c r="Q906" s="11"/>
      <c r="R906" s="11"/>
    </row>
    <row r="907" spans="1:18" x14ac:dyDescent="0.2">
      <c r="A907" s="11"/>
      <c r="B907" s="11"/>
      <c r="C907" s="11"/>
      <c r="D907" s="11"/>
      <c r="E907" s="11"/>
      <c r="F907" s="11"/>
      <c r="G907" s="11"/>
      <c r="H907" s="11"/>
      <c r="I907" s="11"/>
      <c r="J907" s="11"/>
      <c r="K907" s="11"/>
      <c r="L907" s="11"/>
      <c r="M907" s="11"/>
      <c r="N907" s="11"/>
      <c r="O907" s="11"/>
      <c r="P907" s="11"/>
      <c r="Q907" s="11"/>
      <c r="R907" s="11"/>
    </row>
    <row r="908" spans="1:18" x14ac:dyDescent="0.2">
      <c r="A908" s="11"/>
      <c r="B908" s="11"/>
      <c r="C908" s="11"/>
      <c r="D908" s="11"/>
      <c r="E908" s="11"/>
      <c r="F908" s="11"/>
      <c r="G908" s="11"/>
      <c r="H908" s="11"/>
      <c r="I908" s="11"/>
      <c r="J908" s="11"/>
      <c r="K908" s="11"/>
      <c r="L908" s="11"/>
      <c r="M908" s="11"/>
      <c r="N908" s="11"/>
      <c r="O908" s="11"/>
      <c r="P908" s="11"/>
      <c r="Q908" s="11"/>
      <c r="R908" s="11"/>
    </row>
    <row r="909" spans="1:18" x14ac:dyDescent="0.2">
      <c r="A909" s="11"/>
      <c r="B909" s="11"/>
      <c r="C909" s="11"/>
      <c r="D909" s="11"/>
      <c r="E909" s="11"/>
      <c r="F909" s="11"/>
      <c r="G909" s="11"/>
      <c r="H909" s="11"/>
      <c r="I909" s="11"/>
      <c r="J909" s="11"/>
      <c r="K909" s="11"/>
      <c r="L909" s="11"/>
      <c r="M909" s="11"/>
      <c r="N909" s="11"/>
      <c r="O909" s="11"/>
      <c r="P909" s="11"/>
      <c r="Q909" s="11"/>
      <c r="R909" s="11"/>
    </row>
    <row r="910" spans="1:18" x14ac:dyDescent="0.2">
      <c r="A910" s="11"/>
      <c r="B910" s="11"/>
      <c r="C910" s="11"/>
      <c r="D910" s="11"/>
      <c r="E910" s="11"/>
      <c r="F910" s="11"/>
      <c r="G910" s="11"/>
      <c r="H910" s="11"/>
      <c r="I910" s="11"/>
      <c r="J910" s="11"/>
      <c r="K910" s="11"/>
      <c r="L910" s="11"/>
      <c r="M910" s="11"/>
      <c r="N910" s="11"/>
      <c r="O910" s="11"/>
      <c r="P910" s="11"/>
      <c r="Q910" s="11"/>
      <c r="R910" s="11"/>
    </row>
    <row r="911" spans="1:18" x14ac:dyDescent="0.2">
      <c r="A911" s="11"/>
      <c r="B911" s="11"/>
      <c r="C911" s="11"/>
      <c r="D911" s="11"/>
      <c r="E911" s="11"/>
      <c r="F911" s="11"/>
      <c r="G911" s="11"/>
      <c r="H911" s="11"/>
      <c r="I911" s="11"/>
      <c r="J911" s="11"/>
      <c r="K911" s="11"/>
      <c r="L911" s="11"/>
      <c r="M911" s="11"/>
      <c r="N911" s="11"/>
      <c r="O911" s="11"/>
      <c r="P911" s="11"/>
      <c r="Q911" s="11"/>
      <c r="R911" s="11"/>
    </row>
    <row r="912" spans="1:18" x14ac:dyDescent="0.2">
      <c r="A912" s="11"/>
      <c r="B912" s="11"/>
      <c r="C912" s="11"/>
      <c r="D912" s="11"/>
      <c r="E912" s="11"/>
      <c r="F912" s="11"/>
      <c r="G912" s="11"/>
      <c r="H912" s="11"/>
      <c r="I912" s="11"/>
      <c r="J912" s="11"/>
      <c r="K912" s="11"/>
      <c r="L912" s="11"/>
      <c r="M912" s="11"/>
      <c r="N912" s="11"/>
      <c r="O912" s="11"/>
      <c r="P912" s="11"/>
      <c r="Q912" s="11"/>
      <c r="R912" s="11"/>
    </row>
    <row r="913" spans="1:18" x14ac:dyDescent="0.2">
      <c r="A913" s="11"/>
      <c r="B913" s="11"/>
      <c r="C913" s="11"/>
      <c r="D913" s="11"/>
      <c r="E913" s="11"/>
      <c r="F913" s="11"/>
      <c r="G913" s="11"/>
      <c r="H913" s="11"/>
      <c r="I913" s="11"/>
      <c r="J913" s="11"/>
      <c r="K913" s="11"/>
      <c r="L913" s="11"/>
      <c r="M913" s="11"/>
      <c r="N913" s="11"/>
      <c r="O913" s="11"/>
      <c r="P913" s="11"/>
      <c r="Q913" s="11"/>
      <c r="R913" s="11"/>
    </row>
    <row r="914" spans="1:18" x14ac:dyDescent="0.2">
      <c r="A914" s="11"/>
      <c r="B914" s="11"/>
      <c r="C914" s="11"/>
      <c r="D914" s="11"/>
      <c r="E914" s="11"/>
      <c r="F914" s="11"/>
      <c r="G914" s="11"/>
      <c r="H914" s="11"/>
      <c r="I914" s="11"/>
      <c r="J914" s="11"/>
      <c r="K914" s="11"/>
      <c r="L914" s="11"/>
      <c r="M914" s="11"/>
      <c r="N914" s="11"/>
      <c r="O914" s="11"/>
      <c r="P914" s="11"/>
      <c r="Q914" s="11"/>
      <c r="R914" s="11"/>
    </row>
    <row r="915" spans="1:18" x14ac:dyDescent="0.2">
      <c r="A915" s="11"/>
      <c r="B915" s="11"/>
      <c r="C915" s="11"/>
      <c r="D915" s="11"/>
      <c r="E915" s="11"/>
      <c r="F915" s="11"/>
      <c r="G915" s="11"/>
      <c r="H915" s="11"/>
      <c r="I915" s="11"/>
      <c r="J915" s="11"/>
      <c r="K915" s="11"/>
      <c r="L915" s="11"/>
      <c r="M915" s="11"/>
      <c r="N915" s="11"/>
      <c r="O915" s="11"/>
      <c r="P915" s="11"/>
      <c r="Q915" s="11"/>
      <c r="R915" s="11"/>
    </row>
    <row r="916" spans="1:18" x14ac:dyDescent="0.2">
      <c r="A916" s="11"/>
      <c r="B916" s="11"/>
      <c r="C916" s="11"/>
      <c r="D916" s="11"/>
      <c r="E916" s="11"/>
      <c r="F916" s="11"/>
      <c r="G916" s="11"/>
      <c r="H916" s="11"/>
      <c r="I916" s="11"/>
      <c r="J916" s="11"/>
      <c r="K916" s="11"/>
      <c r="L916" s="11"/>
      <c r="M916" s="11"/>
      <c r="N916" s="11"/>
      <c r="O916" s="11"/>
      <c r="P916" s="11"/>
      <c r="Q916" s="11"/>
      <c r="R916" s="11"/>
    </row>
    <row r="917" spans="1:18" x14ac:dyDescent="0.2">
      <c r="A917" s="11"/>
      <c r="B917" s="11"/>
      <c r="C917" s="11"/>
      <c r="D917" s="11"/>
      <c r="E917" s="11"/>
      <c r="F917" s="11"/>
      <c r="G917" s="11"/>
      <c r="H917" s="11"/>
      <c r="I917" s="11"/>
      <c r="J917" s="11"/>
      <c r="K917" s="11"/>
      <c r="L917" s="11"/>
      <c r="M917" s="11"/>
      <c r="N917" s="11"/>
      <c r="O917" s="11"/>
      <c r="P917" s="11"/>
      <c r="Q917" s="11"/>
      <c r="R917" s="11"/>
    </row>
    <row r="918" spans="1:18" x14ac:dyDescent="0.2">
      <c r="A918" s="11"/>
      <c r="B918" s="11"/>
      <c r="C918" s="11"/>
      <c r="D918" s="11"/>
      <c r="E918" s="11"/>
      <c r="F918" s="11"/>
      <c r="G918" s="11"/>
      <c r="H918" s="11"/>
      <c r="I918" s="11"/>
      <c r="J918" s="11"/>
      <c r="K918" s="11"/>
      <c r="L918" s="11"/>
      <c r="M918" s="11"/>
      <c r="N918" s="11"/>
      <c r="O918" s="11"/>
      <c r="P918" s="11"/>
      <c r="Q918" s="11"/>
      <c r="R918" s="11"/>
    </row>
    <row r="919" spans="1:18" x14ac:dyDescent="0.2">
      <c r="A919" s="11"/>
      <c r="B919" s="11"/>
      <c r="C919" s="11"/>
      <c r="D919" s="11"/>
      <c r="E919" s="11"/>
      <c r="F919" s="11"/>
      <c r="G919" s="11"/>
      <c r="H919" s="11"/>
      <c r="I919" s="11"/>
      <c r="J919" s="11"/>
      <c r="K919" s="11"/>
      <c r="L919" s="11"/>
      <c r="M919" s="11"/>
      <c r="N919" s="11"/>
      <c r="O919" s="11"/>
      <c r="P919" s="11"/>
      <c r="Q919" s="11"/>
      <c r="R919" s="11"/>
    </row>
    <row r="920" spans="1:18" x14ac:dyDescent="0.2">
      <c r="A920" s="11"/>
      <c r="B920" s="11"/>
      <c r="C920" s="11"/>
      <c r="D920" s="11"/>
      <c r="E920" s="11"/>
      <c r="F920" s="11"/>
      <c r="G920" s="11"/>
      <c r="H920" s="11"/>
      <c r="I920" s="11"/>
      <c r="J920" s="11"/>
      <c r="K920" s="11"/>
      <c r="L920" s="11"/>
      <c r="M920" s="11"/>
      <c r="N920" s="11"/>
      <c r="O920" s="11"/>
      <c r="P920" s="11"/>
      <c r="Q920" s="11"/>
      <c r="R920" s="11"/>
    </row>
    <row r="921" spans="1:18" x14ac:dyDescent="0.2">
      <c r="A921" s="11"/>
      <c r="B921" s="11"/>
      <c r="C921" s="11"/>
      <c r="D921" s="11"/>
      <c r="E921" s="11"/>
      <c r="F921" s="11"/>
      <c r="G921" s="11"/>
      <c r="H921" s="11"/>
      <c r="I921" s="11"/>
      <c r="J921" s="11"/>
      <c r="K921" s="11"/>
      <c r="L921" s="11"/>
      <c r="M921" s="11"/>
      <c r="N921" s="11"/>
      <c r="O921" s="11"/>
      <c r="P921" s="11"/>
      <c r="Q921" s="11"/>
      <c r="R921" s="11"/>
    </row>
    <row r="922" spans="1:18" x14ac:dyDescent="0.2">
      <c r="A922" s="11"/>
      <c r="B922" s="11"/>
      <c r="C922" s="11"/>
      <c r="D922" s="11"/>
      <c r="E922" s="11"/>
      <c r="F922" s="11"/>
      <c r="G922" s="11"/>
      <c r="H922" s="11"/>
      <c r="I922" s="11"/>
      <c r="J922" s="11"/>
      <c r="K922" s="11"/>
      <c r="L922" s="11"/>
      <c r="M922" s="11"/>
      <c r="N922" s="11"/>
      <c r="O922" s="11"/>
      <c r="P922" s="11"/>
      <c r="Q922" s="11"/>
      <c r="R922" s="11"/>
    </row>
    <row r="923" spans="1:18" x14ac:dyDescent="0.2">
      <c r="A923" s="11"/>
      <c r="B923" s="11"/>
      <c r="C923" s="11"/>
      <c r="D923" s="11"/>
      <c r="E923" s="11"/>
      <c r="F923" s="11"/>
      <c r="G923" s="11"/>
      <c r="H923" s="11"/>
      <c r="I923" s="11"/>
      <c r="J923" s="11"/>
      <c r="K923" s="11"/>
      <c r="L923" s="11"/>
      <c r="M923" s="11"/>
      <c r="N923" s="11"/>
      <c r="O923" s="11"/>
      <c r="P923" s="11"/>
      <c r="Q923" s="11"/>
      <c r="R923" s="11"/>
    </row>
    <row r="924" spans="1:18" x14ac:dyDescent="0.2">
      <c r="A924" s="11"/>
      <c r="B924" s="11"/>
      <c r="C924" s="11"/>
      <c r="D924" s="11"/>
      <c r="E924" s="11"/>
      <c r="F924" s="11"/>
      <c r="G924" s="11"/>
      <c r="H924" s="11"/>
      <c r="I924" s="11"/>
      <c r="J924" s="11"/>
      <c r="K924" s="11"/>
      <c r="L924" s="11"/>
      <c r="M924" s="11"/>
      <c r="N924" s="11"/>
      <c r="O924" s="11"/>
      <c r="P924" s="11"/>
      <c r="Q924" s="11"/>
      <c r="R924" s="11"/>
    </row>
    <row r="925" spans="1:18" x14ac:dyDescent="0.2">
      <c r="A925" s="11"/>
      <c r="B925" s="11"/>
      <c r="C925" s="11"/>
      <c r="D925" s="11"/>
      <c r="E925" s="11"/>
      <c r="F925" s="11"/>
      <c r="G925" s="11"/>
      <c r="H925" s="11"/>
      <c r="I925" s="11"/>
      <c r="J925" s="11"/>
      <c r="K925" s="11"/>
      <c r="L925" s="11"/>
      <c r="M925" s="11"/>
      <c r="N925" s="11"/>
      <c r="O925" s="11"/>
      <c r="P925" s="11"/>
      <c r="Q925" s="11"/>
      <c r="R925" s="11"/>
    </row>
    <row r="926" spans="1:18" x14ac:dyDescent="0.2">
      <c r="A926" s="11"/>
      <c r="B926" s="11"/>
      <c r="C926" s="11"/>
      <c r="D926" s="11"/>
      <c r="E926" s="11"/>
      <c r="F926" s="11"/>
      <c r="G926" s="11"/>
      <c r="H926" s="11"/>
      <c r="I926" s="11"/>
      <c r="J926" s="11"/>
      <c r="K926" s="11"/>
      <c r="L926" s="11"/>
      <c r="M926" s="11"/>
      <c r="N926" s="11"/>
      <c r="O926" s="11"/>
      <c r="P926" s="11"/>
      <c r="Q926" s="11"/>
      <c r="R926" s="11"/>
    </row>
    <row r="927" spans="1:18" x14ac:dyDescent="0.2">
      <c r="A927" s="11"/>
      <c r="B927" s="11"/>
      <c r="C927" s="11"/>
      <c r="D927" s="11"/>
      <c r="E927" s="11"/>
      <c r="F927" s="11"/>
      <c r="G927" s="11"/>
      <c r="H927" s="11"/>
      <c r="I927" s="11"/>
      <c r="J927" s="11"/>
      <c r="K927" s="11"/>
      <c r="L927" s="11"/>
      <c r="M927" s="11"/>
      <c r="N927" s="11"/>
      <c r="O927" s="11"/>
      <c r="P927" s="11"/>
      <c r="Q927" s="11"/>
      <c r="R927" s="11"/>
    </row>
    <row r="928" spans="1:18" x14ac:dyDescent="0.2">
      <c r="A928" s="11"/>
      <c r="B928" s="11"/>
      <c r="C928" s="11"/>
      <c r="D928" s="11"/>
      <c r="E928" s="11"/>
      <c r="F928" s="11"/>
      <c r="G928" s="11"/>
      <c r="H928" s="11"/>
      <c r="I928" s="11"/>
      <c r="J928" s="11"/>
      <c r="K928" s="11"/>
      <c r="L928" s="11"/>
      <c r="M928" s="11"/>
      <c r="N928" s="11"/>
      <c r="O928" s="11"/>
      <c r="P928" s="11"/>
      <c r="Q928" s="11"/>
      <c r="R928" s="11"/>
    </row>
    <row r="929" spans="1:18" x14ac:dyDescent="0.2">
      <c r="A929" s="11"/>
      <c r="B929" s="11"/>
      <c r="C929" s="11"/>
      <c r="D929" s="11"/>
      <c r="E929" s="11"/>
      <c r="F929" s="11"/>
      <c r="G929" s="11"/>
      <c r="H929" s="11"/>
      <c r="I929" s="11"/>
      <c r="J929" s="11"/>
      <c r="K929" s="11"/>
      <c r="L929" s="11"/>
      <c r="M929" s="11"/>
      <c r="N929" s="11"/>
      <c r="O929" s="11"/>
      <c r="P929" s="11"/>
      <c r="Q929" s="11"/>
      <c r="R929" s="11"/>
    </row>
    <row r="930" spans="1:18" x14ac:dyDescent="0.2">
      <c r="A930" s="11"/>
      <c r="B930" s="11"/>
      <c r="C930" s="11"/>
      <c r="D930" s="11"/>
      <c r="E930" s="11"/>
      <c r="F930" s="11"/>
      <c r="G930" s="11"/>
      <c r="H930" s="11"/>
      <c r="I930" s="11"/>
      <c r="J930" s="11"/>
      <c r="K930" s="11"/>
      <c r="L930" s="11"/>
      <c r="M930" s="11"/>
      <c r="N930" s="11"/>
      <c r="O930" s="11"/>
      <c r="P930" s="11"/>
      <c r="Q930" s="11"/>
      <c r="R930" s="11"/>
    </row>
    <row r="931" spans="1:18" x14ac:dyDescent="0.2">
      <c r="A931" s="11"/>
      <c r="B931" s="11"/>
      <c r="C931" s="11"/>
      <c r="D931" s="11"/>
      <c r="E931" s="11"/>
      <c r="F931" s="11"/>
      <c r="G931" s="11"/>
      <c r="H931" s="11"/>
      <c r="I931" s="11"/>
      <c r="J931" s="11"/>
      <c r="K931" s="11"/>
      <c r="L931" s="11"/>
      <c r="M931" s="11"/>
      <c r="N931" s="11"/>
      <c r="O931" s="11"/>
      <c r="P931" s="11"/>
      <c r="Q931" s="11"/>
      <c r="R931" s="11"/>
    </row>
    <row r="932" spans="1:18" x14ac:dyDescent="0.2">
      <c r="A932" s="11"/>
      <c r="B932" s="11"/>
      <c r="C932" s="11"/>
      <c r="D932" s="11"/>
      <c r="E932" s="11"/>
      <c r="F932" s="11"/>
      <c r="G932" s="11"/>
      <c r="H932" s="11"/>
      <c r="I932" s="11"/>
      <c r="J932" s="11"/>
      <c r="K932" s="11"/>
      <c r="L932" s="11"/>
      <c r="M932" s="11"/>
      <c r="N932" s="11"/>
      <c r="O932" s="11"/>
      <c r="P932" s="11"/>
      <c r="Q932" s="11"/>
      <c r="R932" s="11"/>
    </row>
    <row r="933" spans="1:18" x14ac:dyDescent="0.2">
      <c r="A933" s="11"/>
      <c r="B933" s="11"/>
      <c r="C933" s="11"/>
      <c r="D933" s="11"/>
      <c r="E933" s="11"/>
      <c r="F933" s="11"/>
      <c r="G933" s="11"/>
      <c r="H933" s="11"/>
      <c r="I933" s="11"/>
      <c r="J933" s="11"/>
      <c r="K933" s="11"/>
      <c r="L933" s="11"/>
      <c r="M933" s="11"/>
      <c r="N933" s="11"/>
      <c r="O933" s="11"/>
      <c r="P933" s="11"/>
      <c r="Q933" s="11"/>
      <c r="R933" s="11"/>
    </row>
    <row r="934" spans="1:18" x14ac:dyDescent="0.2">
      <c r="A934" s="11"/>
      <c r="B934" s="11"/>
      <c r="C934" s="11"/>
      <c r="D934" s="11"/>
      <c r="E934" s="11"/>
      <c r="F934" s="11"/>
      <c r="G934" s="11"/>
      <c r="H934" s="11"/>
      <c r="I934" s="11"/>
      <c r="J934" s="11"/>
      <c r="K934" s="11"/>
      <c r="L934" s="11"/>
      <c r="M934" s="11"/>
      <c r="N934" s="11"/>
      <c r="O934" s="11"/>
      <c r="P934" s="11"/>
      <c r="Q934" s="11"/>
      <c r="R934" s="11"/>
    </row>
    <row r="935" spans="1:18" x14ac:dyDescent="0.2">
      <c r="A935" s="11"/>
      <c r="B935" s="11"/>
      <c r="C935" s="11"/>
      <c r="D935" s="11"/>
      <c r="E935" s="11"/>
      <c r="F935" s="11"/>
      <c r="G935" s="11"/>
      <c r="H935" s="11"/>
      <c r="I935" s="11"/>
      <c r="J935" s="11"/>
      <c r="K935" s="11"/>
      <c r="L935" s="11"/>
      <c r="M935" s="11"/>
      <c r="N935" s="11"/>
      <c r="O935" s="11"/>
      <c r="P935" s="11"/>
      <c r="Q935" s="11"/>
      <c r="R935" s="11"/>
    </row>
    <row r="936" spans="1:18" x14ac:dyDescent="0.2">
      <c r="A936" s="11"/>
      <c r="B936" s="11"/>
      <c r="C936" s="11"/>
      <c r="D936" s="11"/>
      <c r="E936" s="11"/>
      <c r="F936" s="11"/>
      <c r="G936" s="11"/>
      <c r="H936" s="11"/>
      <c r="I936" s="11"/>
      <c r="J936" s="11"/>
      <c r="K936" s="11"/>
      <c r="L936" s="11"/>
      <c r="M936" s="11"/>
      <c r="N936" s="11"/>
      <c r="O936" s="11"/>
      <c r="P936" s="11"/>
      <c r="Q936" s="11"/>
      <c r="R936" s="11"/>
    </row>
    <row r="937" spans="1:18" x14ac:dyDescent="0.2">
      <c r="A937" s="11"/>
      <c r="B937" s="11"/>
      <c r="C937" s="11"/>
      <c r="D937" s="11"/>
      <c r="E937" s="11"/>
      <c r="F937" s="11"/>
      <c r="G937" s="11"/>
      <c r="H937" s="11"/>
      <c r="I937" s="11"/>
      <c r="J937" s="11"/>
      <c r="K937" s="11"/>
      <c r="L937" s="11"/>
      <c r="M937" s="11"/>
      <c r="N937" s="11"/>
      <c r="O937" s="11"/>
      <c r="P937" s="11"/>
      <c r="Q937" s="11"/>
      <c r="R937" s="11"/>
    </row>
    <row r="938" spans="1:18" x14ac:dyDescent="0.2">
      <c r="A938" s="11"/>
      <c r="B938" s="11"/>
      <c r="C938" s="11"/>
      <c r="D938" s="11"/>
      <c r="E938" s="11"/>
      <c r="F938" s="11"/>
      <c r="G938" s="11"/>
      <c r="H938" s="11"/>
      <c r="I938" s="11"/>
      <c r="J938" s="11"/>
      <c r="K938" s="11"/>
      <c r="L938" s="11"/>
      <c r="M938" s="11"/>
      <c r="N938" s="11"/>
      <c r="O938" s="11"/>
      <c r="P938" s="11"/>
      <c r="Q938" s="11"/>
      <c r="R938" s="11"/>
    </row>
    <row r="939" spans="1:18" x14ac:dyDescent="0.2">
      <c r="A939" s="11"/>
      <c r="B939" s="11"/>
      <c r="C939" s="11"/>
      <c r="D939" s="11"/>
      <c r="E939" s="11"/>
      <c r="F939" s="11"/>
      <c r="G939" s="11"/>
      <c r="H939" s="11"/>
      <c r="I939" s="11"/>
      <c r="J939" s="11"/>
      <c r="K939" s="11"/>
      <c r="L939" s="11"/>
      <c r="M939" s="11"/>
      <c r="N939" s="11"/>
      <c r="O939" s="11"/>
      <c r="P939" s="11"/>
      <c r="Q939" s="11"/>
      <c r="R939" s="11"/>
    </row>
    <row r="940" spans="1:18" x14ac:dyDescent="0.2">
      <c r="A940" s="11"/>
      <c r="B940" s="11"/>
      <c r="C940" s="11"/>
      <c r="D940" s="11"/>
      <c r="E940" s="11"/>
      <c r="F940" s="11"/>
      <c r="G940" s="11"/>
      <c r="H940" s="11"/>
      <c r="I940" s="11"/>
      <c r="J940" s="11"/>
      <c r="K940" s="11"/>
      <c r="L940" s="11"/>
      <c r="M940" s="11"/>
      <c r="N940" s="11"/>
      <c r="O940" s="11"/>
      <c r="P940" s="11"/>
      <c r="Q940" s="11"/>
      <c r="R940" s="11"/>
    </row>
    <row r="941" spans="1:18" x14ac:dyDescent="0.2">
      <c r="A941" s="11"/>
      <c r="B941" s="11"/>
      <c r="C941" s="11"/>
      <c r="D941" s="11"/>
      <c r="E941" s="11"/>
      <c r="F941" s="11"/>
      <c r="G941" s="11"/>
      <c r="H941" s="11"/>
      <c r="I941" s="11"/>
      <c r="J941" s="11"/>
      <c r="K941" s="11"/>
      <c r="L941" s="11"/>
      <c r="M941" s="11"/>
      <c r="N941" s="11"/>
      <c r="O941" s="11"/>
      <c r="P941" s="11"/>
      <c r="Q941" s="11"/>
      <c r="R941" s="11"/>
    </row>
    <row r="942" spans="1:18" x14ac:dyDescent="0.2">
      <c r="A942" s="11"/>
      <c r="B942" s="11"/>
      <c r="C942" s="11"/>
      <c r="D942" s="11"/>
      <c r="E942" s="11"/>
      <c r="F942" s="11"/>
      <c r="G942" s="11"/>
      <c r="H942" s="11"/>
      <c r="I942" s="11"/>
      <c r="J942" s="11"/>
      <c r="K942" s="11"/>
      <c r="L942" s="11"/>
      <c r="M942" s="11"/>
      <c r="N942" s="11"/>
      <c r="O942" s="11"/>
      <c r="P942" s="11"/>
      <c r="Q942" s="11"/>
      <c r="R942" s="11"/>
    </row>
    <row r="943" spans="1:18" x14ac:dyDescent="0.2">
      <c r="A943" s="11"/>
      <c r="B943" s="11"/>
      <c r="C943" s="11"/>
      <c r="D943" s="11"/>
      <c r="E943" s="11"/>
      <c r="F943" s="11"/>
      <c r="G943" s="11"/>
      <c r="H943" s="11"/>
      <c r="I943" s="11"/>
      <c r="J943" s="11"/>
      <c r="K943" s="11"/>
      <c r="L943" s="11"/>
      <c r="M943" s="11"/>
      <c r="N943" s="11"/>
      <c r="O943" s="11"/>
      <c r="P943" s="11"/>
      <c r="Q943" s="11"/>
      <c r="R943" s="11"/>
    </row>
    <row r="944" spans="1:18" x14ac:dyDescent="0.2">
      <c r="A944" s="11"/>
      <c r="B944" s="11"/>
      <c r="C944" s="11"/>
      <c r="D944" s="11"/>
      <c r="E944" s="11"/>
      <c r="F944" s="11"/>
      <c r="G944" s="11"/>
      <c r="H944" s="11"/>
      <c r="I944" s="11"/>
      <c r="J944" s="11"/>
      <c r="K944" s="11"/>
      <c r="L944" s="11"/>
      <c r="M944" s="11"/>
      <c r="N944" s="11"/>
      <c r="O944" s="11"/>
      <c r="P944" s="11"/>
      <c r="Q944" s="11"/>
      <c r="R944" s="11"/>
    </row>
    <row r="945" spans="1:18" x14ac:dyDescent="0.2">
      <c r="A945" s="11"/>
      <c r="B945" s="11"/>
      <c r="C945" s="11"/>
      <c r="D945" s="11"/>
      <c r="E945" s="11"/>
      <c r="F945" s="11"/>
      <c r="G945" s="11"/>
      <c r="H945" s="11"/>
      <c r="I945" s="11"/>
      <c r="J945" s="11"/>
      <c r="K945" s="11"/>
      <c r="L945" s="11"/>
      <c r="M945" s="11"/>
      <c r="N945" s="11"/>
      <c r="O945" s="11"/>
      <c r="P945" s="11"/>
      <c r="Q945" s="11"/>
      <c r="R945" s="11"/>
    </row>
    <row r="946" spans="1:18" x14ac:dyDescent="0.2">
      <c r="A946" s="11"/>
      <c r="B946" s="11"/>
      <c r="C946" s="11"/>
      <c r="D946" s="11"/>
      <c r="E946" s="11"/>
      <c r="F946" s="11"/>
      <c r="G946" s="11"/>
      <c r="H946" s="11"/>
      <c r="I946" s="11"/>
      <c r="J946" s="11"/>
      <c r="K946" s="11"/>
      <c r="L946" s="11"/>
      <c r="M946" s="11"/>
      <c r="N946" s="11"/>
      <c r="O946" s="11"/>
      <c r="P946" s="11"/>
      <c r="Q946" s="11"/>
      <c r="R946" s="11"/>
    </row>
    <row r="947" spans="1:18" x14ac:dyDescent="0.2">
      <c r="A947" s="11"/>
      <c r="B947" s="11"/>
      <c r="C947" s="11"/>
      <c r="D947" s="11"/>
      <c r="E947" s="11"/>
      <c r="F947" s="11"/>
      <c r="G947" s="11"/>
      <c r="H947" s="11"/>
      <c r="I947" s="11"/>
      <c r="J947" s="11"/>
      <c r="K947" s="11"/>
      <c r="L947" s="11"/>
      <c r="M947" s="11"/>
      <c r="N947" s="11"/>
      <c r="O947" s="11"/>
      <c r="P947" s="11"/>
      <c r="Q947" s="11"/>
      <c r="R947" s="11"/>
    </row>
    <row r="948" spans="1:18" x14ac:dyDescent="0.2">
      <c r="A948" s="11"/>
      <c r="B948" s="11"/>
      <c r="C948" s="11"/>
      <c r="D948" s="11"/>
      <c r="E948" s="11"/>
      <c r="F948" s="11"/>
      <c r="G948" s="11"/>
      <c r="H948" s="11"/>
      <c r="I948" s="11"/>
      <c r="J948" s="11"/>
      <c r="K948" s="11"/>
      <c r="L948" s="11"/>
      <c r="M948" s="11"/>
      <c r="N948" s="11"/>
      <c r="O948" s="11"/>
      <c r="P948" s="11"/>
      <c r="Q948" s="11"/>
      <c r="R948" s="11"/>
    </row>
    <row r="949" spans="1:18" x14ac:dyDescent="0.2">
      <c r="A949" s="11"/>
      <c r="B949" s="11"/>
      <c r="C949" s="11"/>
      <c r="D949" s="11"/>
      <c r="E949" s="11"/>
      <c r="F949" s="11"/>
      <c r="G949" s="11"/>
      <c r="H949" s="11"/>
      <c r="I949" s="11"/>
      <c r="J949" s="11"/>
      <c r="K949" s="11"/>
      <c r="L949" s="11"/>
      <c r="M949" s="11"/>
      <c r="N949" s="11"/>
      <c r="O949" s="11"/>
      <c r="P949" s="11"/>
      <c r="Q949" s="11"/>
      <c r="R949" s="11"/>
    </row>
    <row r="950" spans="1:18" x14ac:dyDescent="0.2">
      <c r="A950" s="11"/>
      <c r="B950" s="11"/>
      <c r="C950" s="11"/>
      <c r="D950" s="11"/>
      <c r="E950" s="11"/>
      <c r="F950" s="11"/>
      <c r="G950" s="11"/>
      <c r="H950" s="11"/>
      <c r="I950" s="11"/>
      <c r="J950" s="11"/>
      <c r="K950" s="11"/>
      <c r="L950" s="11"/>
      <c r="M950" s="11"/>
      <c r="N950" s="11"/>
      <c r="O950" s="11"/>
      <c r="P950" s="11"/>
      <c r="Q950" s="11"/>
      <c r="R950" s="11"/>
    </row>
    <row r="951" spans="1:18" x14ac:dyDescent="0.2">
      <c r="A951" s="11"/>
      <c r="B951" s="11"/>
      <c r="C951" s="11"/>
      <c r="D951" s="11"/>
      <c r="E951" s="11"/>
      <c r="F951" s="11"/>
      <c r="G951" s="11"/>
      <c r="H951" s="11"/>
      <c r="I951" s="11"/>
      <c r="J951" s="11"/>
      <c r="K951" s="11"/>
      <c r="L951" s="11"/>
      <c r="M951" s="11"/>
      <c r="N951" s="11"/>
      <c r="O951" s="11"/>
      <c r="P951" s="11"/>
      <c r="Q951" s="11"/>
      <c r="R951" s="11"/>
    </row>
    <row r="952" spans="1:18" x14ac:dyDescent="0.2">
      <c r="A952" s="11"/>
      <c r="B952" s="11"/>
      <c r="C952" s="11"/>
      <c r="D952" s="11"/>
      <c r="E952" s="11"/>
      <c r="F952" s="11"/>
      <c r="G952" s="11"/>
      <c r="H952" s="11"/>
      <c r="I952" s="11"/>
      <c r="J952" s="11"/>
      <c r="K952" s="11"/>
      <c r="L952" s="11"/>
      <c r="M952" s="11"/>
      <c r="N952" s="11"/>
      <c r="O952" s="11"/>
      <c r="P952" s="11"/>
      <c r="Q952" s="11"/>
      <c r="R952" s="11"/>
    </row>
    <row r="953" spans="1:18" x14ac:dyDescent="0.2">
      <c r="A953" s="11"/>
      <c r="B953" s="11"/>
      <c r="C953" s="11"/>
      <c r="D953" s="11"/>
      <c r="E953" s="11"/>
      <c r="F953" s="11"/>
      <c r="G953" s="11"/>
      <c r="H953" s="11"/>
      <c r="I953" s="11"/>
      <c r="J953" s="11"/>
      <c r="K953" s="11"/>
      <c r="L953" s="11"/>
      <c r="M953" s="11"/>
      <c r="N953" s="11"/>
      <c r="O953" s="11"/>
      <c r="P953" s="11"/>
      <c r="Q953" s="11"/>
      <c r="R953" s="11"/>
    </row>
    <row r="954" spans="1:18" x14ac:dyDescent="0.2">
      <c r="A954" s="11"/>
      <c r="B954" s="11"/>
      <c r="C954" s="11"/>
      <c r="D954" s="11"/>
      <c r="E954" s="11"/>
      <c r="F954" s="11"/>
      <c r="G954" s="11"/>
      <c r="H954" s="11"/>
      <c r="I954" s="11"/>
      <c r="J954" s="11"/>
      <c r="K954" s="11"/>
      <c r="L954" s="11"/>
      <c r="M954" s="11"/>
      <c r="N954" s="11"/>
      <c r="O954" s="11"/>
      <c r="P954" s="11"/>
      <c r="Q954" s="11"/>
      <c r="R954" s="11"/>
    </row>
    <row r="955" spans="1:18" x14ac:dyDescent="0.2">
      <c r="A955" s="11"/>
      <c r="B955" s="11"/>
      <c r="C955" s="11"/>
      <c r="D955" s="11"/>
      <c r="E955" s="11"/>
      <c r="F955" s="11"/>
      <c r="G955" s="11"/>
      <c r="H955" s="11"/>
      <c r="I955" s="11"/>
      <c r="J955" s="11"/>
      <c r="K955" s="11"/>
      <c r="L955" s="11"/>
      <c r="M955" s="11"/>
      <c r="N955" s="11"/>
      <c r="O955" s="11"/>
      <c r="P955" s="11"/>
      <c r="Q955" s="11"/>
      <c r="R955" s="11"/>
    </row>
    <row r="956" spans="1:18" x14ac:dyDescent="0.2">
      <c r="A956" s="11"/>
      <c r="B956" s="11"/>
      <c r="C956" s="11"/>
      <c r="D956" s="11"/>
      <c r="E956" s="11"/>
      <c r="F956" s="11"/>
      <c r="G956" s="11"/>
      <c r="H956" s="11"/>
      <c r="I956" s="11"/>
      <c r="J956" s="11"/>
      <c r="K956" s="11"/>
      <c r="L956" s="11"/>
      <c r="M956" s="11"/>
      <c r="N956" s="11"/>
      <c r="O956" s="11"/>
      <c r="P956" s="11"/>
      <c r="Q956" s="11"/>
      <c r="R956" s="11"/>
    </row>
    <row r="957" spans="1:18" x14ac:dyDescent="0.2">
      <c r="A957" s="11"/>
      <c r="B957" s="11"/>
      <c r="C957" s="11"/>
      <c r="D957" s="11"/>
      <c r="E957" s="11"/>
      <c r="F957" s="11"/>
      <c r="G957" s="11"/>
      <c r="H957" s="11"/>
      <c r="I957" s="11"/>
      <c r="J957" s="11"/>
      <c r="K957" s="11"/>
      <c r="L957" s="11"/>
      <c r="M957" s="11"/>
      <c r="N957" s="11"/>
      <c r="O957" s="11"/>
      <c r="P957" s="11"/>
      <c r="Q957" s="11"/>
      <c r="R957" s="11"/>
    </row>
    <row r="958" spans="1:18" x14ac:dyDescent="0.2">
      <c r="A958" s="11"/>
      <c r="B958" s="11"/>
      <c r="C958" s="11"/>
      <c r="D958" s="11"/>
      <c r="E958" s="11"/>
      <c r="F958" s="11"/>
      <c r="G958" s="11"/>
      <c r="H958" s="11"/>
      <c r="I958" s="11"/>
      <c r="J958" s="11"/>
      <c r="K958" s="11"/>
      <c r="L958" s="11"/>
      <c r="M958" s="11"/>
      <c r="N958" s="11"/>
      <c r="O958" s="11"/>
      <c r="P958" s="11"/>
      <c r="Q958" s="11"/>
      <c r="R958" s="11"/>
    </row>
    <row r="959" spans="1:18" x14ac:dyDescent="0.2">
      <c r="A959" s="11"/>
      <c r="B959" s="11"/>
      <c r="C959" s="11"/>
      <c r="D959" s="11"/>
      <c r="E959" s="11"/>
      <c r="F959" s="11"/>
      <c r="G959" s="11"/>
      <c r="H959" s="11"/>
      <c r="I959" s="11"/>
      <c r="J959" s="11"/>
      <c r="K959" s="11"/>
      <c r="L959" s="11"/>
      <c r="M959" s="11"/>
      <c r="N959" s="11"/>
      <c r="O959" s="11"/>
      <c r="P959" s="11"/>
      <c r="Q959" s="11"/>
      <c r="R959" s="11"/>
    </row>
    <row r="960" spans="1:18" x14ac:dyDescent="0.2">
      <c r="A960" s="11"/>
      <c r="B960" s="11"/>
      <c r="C960" s="11"/>
      <c r="D960" s="11"/>
      <c r="E960" s="11"/>
      <c r="F960" s="11"/>
      <c r="G960" s="11"/>
      <c r="H960" s="11"/>
      <c r="I960" s="11"/>
      <c r="J960" s="11"/>
      <c r="K960" s="11"/>
      <c r="L960" s="11"/>
      <c r="M960" s="11"/>
      <c r="N960" s="11"/>
      <c r="O960" s="11"/>
      <c r="P960" s="11"/>
      <c r="Q960" s="11"/>
      <c r="R960" s="11"/>
    </row>
    <row r="961" spans="1:18" x14ac:dyDescent="0.2">
      <c r="A961" s="11"/>
      <c r="B961" s="11"/>
      <c r="C961" s="11"/>
      <c r="D961" s="11"/>
      <c r="E961" s="11"/>
      <c r="F961" s="11"/>
      <c r="G961" s="11"/>
      <c r="H961" s="11"/>
      <c r="I961" s="11"/>
      <c r="J961" s="11"/>
      <c r="K961" s="11"/>
      <c r="L961" s="11"/>
      <c r="M961" s="11"/>
      <c r="N961" s="11"/>
      <c r="O961" s="11"/>
      <c r="P961" s="11"/>
      <c r="Q961" s="11"/>
      <c r="R961" s="11"/>
    </row>
    <row r="962" spans="1:18" x14ac:dyDescent="0.2">
      <c r="A962" s="11"/>
      <c r="B962" s="11"/>
      <c r="C962" s="11"/>
      <c r="D962" s="11"/>
      <c r="E962" s="11"/>
      <c r="F962" s="11"/>
      <c r="G962" s="11"/>
      <c r="H962" s="11"/>
      <c r="I962" s="11"/>
      <c r="J962" s="11"/>
      <c r="K962" s="11"/>
      <c r="L962" s="11"/>
      <c r="M962" s="11"/>
      <c r="N962" s="11"/>
      <c r="O962" s="11"/>
      <c r="P962" s="11"/>
      <c r="Q962" s="11"/>
      <c r="R962" s="11"/>
    </row>
    <row r="963" spans="1:18" x14ac:dyDescent="0.2">
      <c r="A963" s="11"/>
      <c r="B963" s="11"/>
      <c r="C963" s="11"/>
      <c r="D963" s="11"/>
      <c r="E963" s="11"/>
      <c r="F963" s="11"/>
      <c r="G963" s="11"/>
      <c r="H963" s="11"/>
      <c r="I963" s="11"/>
      <c r="J963" s="11"/>
      <c r="K963" s="11"/>
      <c r="L963" s="11"/>
      <c r="M963" s="11"/>
      <c r="N963" s="11"/>
      <c r="O963" s="11"/>
      <c r="P963" s="11"/>
      <c r="Q963" s="11"/>
      <c r="R963" s="11"/>
    </row>
    <row r="964" spans="1:18" x14ac:dyDescent="0.2">
      <c r="A964" s="11"/>
      <c r="B964" s="11"/>
      <c r="C964" s="11"/>
      <c r="D964" s="11"/>
      <c r="E964" s="11"/>
      <c r="F964" s="11"/>
      <c r="G964" s="11"/>
      <c r="H964" s="11"/>
      <c r="I964" s="11"/>
      <c r="J964" s="11"/>
      <c r="K964" s="11"/>
      <c r="L964" s="11"/>
      <c r="M964" s="11"/>
      <c r="N964" s="11"/>
      <c r="O964" s="11"/>
      <c r="P964" s="11"/>
      <c r="Q964" s="11"/>
      <c r="R964" s="11"/>
    </row>
    <row r="965" spans="1:18" x14ac:dyDescent="0.2">
      <c r="A965" s="11"/>
      <c r="B965" s="11"/>
      <c r="C965" s="11"/>
      <c r="D965" s="11"/>
      <c r="E965" s="11"/>
      <c r="F965" s="11"/>
      <c r="G965" s="11"/>
      <c r="H965" s="11"/>
      <c r="I965" s="11"/>
      <c r="J965" s="11"/>
      <c r="K965" s="11"/>
      <c r="L965" s="11"/>
      <c r="M965" s="11"/>
      <c r="N965" s="11"/>
      <c r="O965" s="11"/>
      <c r="P965" s="11"/>
      <c r="Q965" s="11"/>
      <c r="R965" s="11"/>
    </row>
    <row r="966" spans="1:18" x14ac:dyDescent="0.2">
      <c r="A966" s="11"/>
      <c r="B966" s="11"/>
      <c r="C966" s="11"/>
      <c r="D966" s="11"/>
      <c r="E966" s="11"/>
      <c r="F966" s="11"/>
      <c r="G966" s="11"/>
      <c r="H966" s="11"/>
      <c r="I966" s="11"/>
      <c r="J966" s="11"/>
      <c r="K966" s="11"/>
      <c r="L966" s="11"/>
      <c r="M966" s="11"/>
      <c r="N966" s="11"/>
      <c r="O966" s="11"/>
      <c r="P966" s="11"/>
      <c r="Q966" s="11"/>
      <c r="R966" s="11"/>
    </row>
    <row r="967" spans="1:18" x14ac:dyDescent="0.2">
      <c r="A967" s="11"/>
      <c r="B967" s="11"/>
      <c r="C967" s="11"/>
      <c r="D967" s="11"/>
      <c r="E967" s="11"/>
      <c r="F967" s="11"/>
      <c r="G967" s="11"/>
      <c r="H967" s="11"/>
      <c r="I967" s="11"/>
      <c r="J967" s="11"/>
      <c r="K967" s="11"/>
      <c r="L967" s="11"/>
      <c r="M967" s="11"/>
      <c r="N967" s="11"/>
      <c r="O967" s="11"/>
      <c r="P967" s="11"/>
      <c r="Q967" s="11"/>
      <c r="R967" s="11"/>
    </row>
    <row r="968" spans="1:18" x14ac:dyDescent="0.2">
      <c r="A968" s="11"/>
      <c r="B968" s="11"/>
      <c r="C968" s="11"/>
      <c r="D968" s="11"/>
      <c r="E968" s="11"/>
      <c r="F968" s="11"/>
      <c r="G968" s="11"/>
      <c r="H968" s="11"/>
      <c r="I968" s="11"/>
      <c r="J968" s="11"/>
      <c r="K968" s="11"/>
      <c r="L968" s="11"/>
      <c r="M968" s="11"/>
      <c r="N968" s="11"/>
      <c r="O968" s="11"/>
      <c r="P968" s="11"/>
      <c r="Q968" s="11"/>
      <c r="R968" s="11"/>
    </row>
    <row r="969" spans="1:18" x14ac:dyDescent="0.2">
      <c r="A969" s="11"/>
      <c r="B969" s="11"/>
      <c r="C969" s="11"/>
      <c r="D969" s="11"/>
      <c r="E969" s="11"/>
      <c r="F969" s="11"/>
      <c r="G969" s="11"/>
      <c r="H969" s="11"/>
      <c r="I969" s="11"/>
      <c r="J969" s="11"/>
      <c r="K969" s="11"/>
      <c r="L969" s="11"/>
      <c r="M969" s="11"/>
      <c r="N969" s="11"/>
      <c r="O969" s="11"/>
      <c r="P969" s="11"/>
      <c r="Q969" s="11"/>
      <c r="R969" s="11"/>
    </row>
    <row r="970" spans="1:18" x14ac:dyDescent="0.2">
      <c r="A970" s="11"/>
      <c r="B970" s="11"/>
      <c r="C970" s="11"/>
      <c r="D970" s="11"/>
      <c r="E970" s="11"/>
      <c r="F970" s="11"/>
      <c r="G970" s="11"/>
      <c r="H970" s="11"/>
      <c r="I970" s="11"/>
      <c r="J970" s="11"/>
      <c r="K970" s="11"/>
      <c r="L970" s="11"/>
      <c r="M970" s="11"/>
      <c r="N970" s="11"/>
      <c r="O970" s="11"/>
      <c r="P970" s="11"/>
      <c r="Q970" s="11"/>
      <c r="R970" s="11"/>
    </row>
    <row r="971" spans="1:18" x14ac:dyDescent="0.2">
      <c r="A971" s="11"/>
      <c r="B971" s="11"/>
      <c r="C971" s="11"/>
      <c r="D971" s="11"/>
      <c r="E971" s="11"/>
      <c r="F971" s="11"/>
      <c r="G971" s="11"/>
      <c r="H971" s="11"/>
      <c r="I971" s="11"/>
      <c r="J971" s="11"/>
      <c r="K971" s="11"/>
      <c r="L971" s="11"/>
      <c r="M971" s="11"/>
      <c r="N971" s="11"/>
      <c r="O971" s="11"/>
      <c r="P971" s="11"/>
      <c r="Q971" s="11"/>
      <c r="R971" s="11"/>
    </row>
    <row r="972" spans="1:18" x14ac:dyDescent="0.2">
      <c r="A972" s="11"/>
      <c r="B972" s="11"/>
      <c r="C972" s="11"/>
      <c r="D972" s="11"/>
      <c r="E972" s="11"/>
      <c r="F972" s="11"/>
      <c r="G972" s="11"/>
      <c r="H972" s="11"/>
      <c r="I972" s="11"/>
      <c r="J972" s="11"/>
      <c r="K972" s="11"/>
      <c r="L972" s="11"/>
      <c r="M972" s="11"/>
      <c r="N972" s="11"/>
      <c r="O972" s="11"/>
      <c r="P972" s="11"/>
      <c r="Q972" s="11"/>
      <c r="R972" s="11"/>
    </row>
    <row r="973" spans="1:18" x14ac:dyDescent="0.2">
      <c r="A973" s="11"/>
      <c r="B973" s="11"/>
      <c r="C973" s="11"/>
      <c r="D973" s="11"/>
      <c r="E973" s="11"/>
      <c r="F973" s="11"/>
      <c r="G973" s="11"/>
      <c r="H973" s="11"/>
      <c r="I973" s="11"/>
      <c r="J973" s="11"/>
      <c r="K973" s="11"/>
      <c r="L973" s="11"/>
      <c r="M973" s="11"/>
      <c r="N973" s="11"/>
      <c r="O973" s="11"/>
      <c r="P973" s="11"/>
      <c r="Q973" s="11"/>
      <c r="R973" s="11"/>
    </row>
    <row r="974" spans="1:18" x14ac:dyDescent="0.2">
      <c r="A974" s="11"/>
      <c r="B974" s="11"/>
      <c r="C974" s="11"/>
      <c r="D974" s="11"/>
      <c r="E974" s="11"/>
      <c r="F974" s="11"/>
      <c r="G974" s="11"/>
      <c r="H974" s="11"/>
      <c r="I974" s="11"/>
      <c r="J974" s="11"/>
      <c r="K974" s="11"/>
      <c r="L974" s="11"/>
      <c r="M974" s="11"/>
      <c r="N974" s="11"/>
      <c r="O974" s="11"/>
      <c r="P974" s="11"/>
      <c r="Q974" s="11"/>
      <c r="R974" s="11"/>
    </row>
    <row r="975" spans="1:18" x14ac:dyDescent="0.2">
      <c r="A975" s="11"/>
      <c r="B975" s="11"/>
      <c r="C975" s="11"/>
      <c r="D975" s="11"/>
      <c r="E975" s="11"/>
      <c r="F975" s="11"/>
      <c r="G975" s="11"/>
      <c r="H975" s="11"/>
      <c r="I975" s="11"/>
      <c r="J975" s="11"/>
      <c r="K975" s="11"/>
      <c r="L975" s="11"/>
      <c r="M975" s="11"/>
      <c r="N975" s="11"/>
      <c r="O975" s="11"/>
      <c r="P975" s="11"/>
      <c r="Q975" s="11"/>
      <c r="R975" s="11"/>
    </row>
    <row r="976" spans="1:18" x14ac:dyDescent="0.2">
      <c r="A976" s="11"/>
      <c r="B976" s="11"/>
      <c r="C976" s="11"/>
      <c r="D976" s="11"/>
      <c r="E976" s="11"/>
      <c r="F976" s="11"/>
      <c r="G976" s="11"/>
      <c r="H976" s="11"/>
      <c r="I976" s="11"/>
      <c r="J976" s="11"/>
      <c r="K976" s="11"/>
      <c r="L976" s="11"/>
      <c r="M976" s="11"/>
      <c r="N976" s="11"/>
      <c r="O976" s="11"/>
      <c r="P976" s="11"/>
      <c r="Q976" s="11"/>
      <c r="R976" s="11"/>
    </row>
    <row r="977" spans="1:18" x14ac:dyDescent="0.2">
      <c r="A977" s="11"/>
      <c r="B977" s="11"/>
      <c r="C977" s="11"/>
      <c r="D977" s="11"/>
      <c r="E977" s="11"/>
      <c r="F977" s="11"/>
      <c r="G977" s="11"/>
      <c r="H977" s="11"/>
      <c r="I977" s="11"/>
      <c r="J977" s="11"/>
      <c r="K977" s="11"/>
      <c r="L977" s="11"/>
      <c r="M977" s="11"/>
      <c r="N977" s="11"/>
      <c r="O977" s="11"/>
      <c r="P977" s="11"/>
      <c r="Q977" s="11"/>
      <c r="R977" s="11"/>
    </row>
    <row r="978" spans="1:18" x14ac:dyDescent="0.2">
      <c r="A978" s="11"/>
      <c r="B978" s="11"/>
      <c r="C978" s="11"/>
      <c r="D978" s="11"/>
      <c r="E978" s="11"/>
      <c r="F978" s="11"/>
      <c r="G978" s="11"/>
      <c r="H978" s="11"/>
      <c r="I978" s="11"/>
      <c r="J978" s="11"/>
      <c r="K978" s="11"/>
      <c r="L978" s="11"/>
      <c r="M978" s="11"/>
      <c r="N978" s="11"/>
      <c r="O978" s="11"/>
      <c r="P978" s="11"/>
      <c r="Q978" s="11"/>
      <c r="R978" s="11"/>
    </row>
    <row r="979" spans="1:18" x14ac:dyDescent="0.2">
      <c r="A979" s="11"/>
      <c r="B979" s="11"/>
      <c r="C979" s="11"/>
      <c r="D979" s="11"/>
      <c r="E979" s="11"/>
      <c r="F979" s="11"/>
      <c r="G979" s="11"/>
      <c r="H979" s="11"/>
      <c r="I979" s="11"/>
      <c r="J979" s="11"/>
      <c r="K979" s="11"/>
      <c r="L979" s="11"/>
      <c r="M979" s="11"/>
      <c r="N979" s="11"/>
      <c r="O979" s="11"/>
      <c r="P979" s="11"/>
      <c r="Q979" s="11"/>
      <c r="R979" s="11"/>
    </row>
    <row r="980" spans="1:18" x14ac:dyDescent="0.2">
      <c r="A980" s="11"/>
      <c r="B980" s="11"/>
      <c r="C980" s="11"/>
      <c r="D980" s="11"/>
      <c r="E980" s="11"/>
      <c r="F980" s="11"/>
      <c r="G980" s="11"/>
      <c r="H980" s="11"/>
      <c r="I980" s="11"/>
      <c r="J980" s="11"/>
      <c r="K980" s="11"/>
      <c r="L980" s="11"/>
      <c r="M980" s="11"/>
      <c r="N980" s="11"/>
      <c r="O980" s="11"/>
      <c r="P980" s="11"/>
      <c r="Q980" s="11"/>
      <c r="R980" s="11"/>
    </row>
    <row r="981" spans="1:18" x14ac:dyDescent="0.2">
      <c r="A981" s="11"/>
      <c r="B981" s="11"/>
      <c r="C981" s="11"/>
      <c r="D981" s="11"/>
      <c r="E981" s="11"/>
      <c r="F981" s="11"/>
      <c r="G981" s="11"/>
      <c r="H981" s="11"/>
      <c r="I981" s="11"/>
      <c r="J981" s="11"/>
      <c r="K981" s="11"/>
      <c r="L981" s="11"/>
      <c r="M981" s="11"/>
      <c r="N981" s="11"/>
      <c r="O981" s="11"/>
      <c r="P981" s="11"/>
      <c r="Q981" s="11"/>
      <c r="R981" s="11"/>
    </row>
    <row r="982" spans="1:18" x14ac:dyDescent="0.2">
      <c r="A982" s="11"/>
      <c r="B982" s="11"/>
      <c r="C982" s="11"/>
      <c r="D982" s="11"/>
      <c r="E982" s="11"/>
      <c r="F982" s="11"/>
      <c r="G982" s="11"/>
      <c r="H982" s="11"/>
      <c r="I982" s="11"/>
      <c r="J982" s="11"/>
      <c r="K982" s="11"/>
      <c r="L982" s="11"/>
      <c r="M982" s="11"/>
      <c r="N982" s="11"/>
      <c r="O982" s="11"/>
      <c r="P982" s="11"/>
      <c r="Q982" s="11"/>
      <c r="R982" s="11"/>
    </row>
    <row r="983" spans="1:18" x14ac:dyDescent="0.2">
      <c r="A983" s="11"/>
      <c r="B983" s="11"/>
      <c r="C983" s="11"/>
      <c r="D983" s="11"/>
      <c r="E983" s="11"/>
      <c r="F983" s="11"/>
      <c r="G983" s="11"/>
      <c r="H983" s="11"/>
      <c r="I983" s="11"/>
      <c r="J983" s="11"/>
      <c r="K983" s="11"/>
      <c r="L983" s="11"/>
      <c r="M983" s="11"/>
      <c r="N983" s="11"/>
      <c r="O983" s="11"/>
      <c r="P983" s="11"/>
      <c r="Q983" s="11"/>
      <c r="R983" s="11"/>
    </row>
    <row r="984" spans="1:18" x14ac:dyDescent="0.2">
      <c r="A984" s="11"/>
      <c r="B984" s="11"/>
      <c r="C984" s="11"/>
      <c r="D984" s="11"/>
      <c r="E984" s="11"/>
      <c r="F984" s="11"/>
      <c r="G984" s="11"/>
      <c r="H984" s="11"/>
      <c r="I984" s="11"/>
      <c r="J984" s="11"/>
      <c r="K984" s="11"/>
      <c r="L984" s="11"/>
      <c r="M984" s="11"/>
      <c r="N984" s="11"/>
      <c r="O984" s="11"/>
      <c r="P984" s="11"/>
      <c r="Q984" s="11"/>
      <c r="R984" s="11"/>
    </row>
    <row r="985" spans="1:18" x14ac:dyDescent="0.2">
      <c r="A985" s="11"/>
      <c r="B985" s="11"/>
      <c r="C985" s="11"/>
      <c r="D985" s="11"/>
      <c r="E985" s="11"/>
      <c r="F985" s="11"/>
      <c r="G985" s="11"/>
      <c r="H985" s="11"/>
      <c r="I985" s="11"/>
      <c r="J985" s="11"/>
      <c r="K985" s="11"/>
      <c r="L985" s="11"/>
      <c r="M985" s="11"/>
      <c r="N985" s="11"/>
      <c r="O985" s="11"/>
      <c r="P985" s="11"/>
      <c r="Q985" s="11"/>
      <c r="R985" s="11"/>
    </row>
    <row r="986" spans="1:18" x14ac:dyDescent="0.2">
      <c r="A986" s="11"/>
      <c r="B986" s="11"/>
      <c r="C986" s="11"/>
      <c r="D986" s="11"/>
      <c r="E986" s="11"/>
      <c r="F986" s="11"/>
      <c r="G986" s="11"/>
      <c r="H986" s="11"/>
      <c r="I986" s="11"/>
      <c r="J986" s="11"/>
      <c r="K986" s="11"/>
      <c r="L986" s="11"/>
      <c r="M986" s="11"/>
      <c r="N986" s="11"/>
      <c r="O986" s="11"/>
      <c r="P986" s="11"/>
      <c r="Q986" s="11"/>
      <c r="R986" s="11"/>
    </row>
    <row r="987" spans="1:18" x14ac:dyDescent="0.2">
      <c r="A987" s="11"/>
      <c r="B987" s="11"/>
      <c r="C987" s="11"/>
      <c r="D987" s="11"/>
      <c r="E987" s="11"/>
      <c r="F987" s="11"/>
      <c r="G987" s="11"/>
      <c r="H987" s="11"/>
      <c r="I987" s="11"/>
      <c r="J987" s="11"/>
      <c r="K987" s="11"/>
      <c r="L987" s="11"/>
      <c r="M987" s="11"/>
      <c r="N987" s="11"/>
      <c r="O987" s="11"/>
      <c r="P987" s="11"/>
      <c r="Q987" s="11"/>
      <c r="R987" s="11"/>
    </row>
    <row r="988" spans="1:18" x14ac:dyDescent="0.2">
      <c r="A988" s="11"/>
      <c r="B988" s="11"/>
      <c r="C988" s="11"/>
      <c r="D988" s="11"/>
      <c r="E988" s="11"/>
      <c r="F988" s="11"/>
      <c r="G988" s="11"/>
      <c r="H988" s="11"/>
      <c r="I988" s="11"/>
      <c r="J988" s="11"/>
      <c r="K988" s="11"/>
      <c r="L988" s="11"/>
      <c r="M988" s="11"/>
      <c r="N988" s="11"/>
      <c r="O988" s="11"/>
      <c r="P988" s="11"/>
      <c r="Q988" s="11"/>
      <c r="R988" s="11"/>
    </row>
    <row r="989" spans="1:18" x14ac:dyDescent="0.2">
      <c r="A989" s="11"/>
      <c r="B989" s="11"/>
      <c r="C989" s="11"/>
      <c r="D989" s="11"/>
      <c r="E989" s="11"/>
      <c r="F989" s="11"/>
      <c r="G989" s="11"/>
      <c r="H989" s="11"/>
      <c r="I989" s="11"/>
      <c r="J989" s="11"/>
      <c r="K989" s="11"/>
      <c r="L989" s="11"/>
      <c r="M989" s="11"/>
      <c r="N989" s="11"/>
      <c r="O989" s="11"/>
      <c r="P989" s="11"/>
      <c r="Q989" s="11"/>
      <c r="R989" s="11"/>
    </row>
    <row r="990" spans="1:18" x14ac:dyDescent="0.2">
      <c r="A990" s="11"/>
      <c r="B990" s="11"/>
      <c r="C990" s="11"/>
      <c r="D990" s="11"/>
      <c r="E990" s="11"/>
      <c r="F990" s="11"/>
      <c r="G990" s="11"/>
      <c r="H990" s="11"/>
      <c r="I990" s="11"/>
      <c r="J990" s="11"/>
      <c r="K990" s="11"/>
      <c r="L990" s="11"/>
      <c r="M990" s="11"/>
      <c r="N990" s="11"/>
      <c r="O990" s="11"/>
      <c r="P990" s="11"/>
      <c r="Q990" s="11"/>
      <c r="R990" s="11"/>
    </row>
    <row r="991" spans="1:18" x14ac:dyDescent="0.2">
      <c r="A991" s="11"/>
      <c r="B991" s="11"/>
      <c r="C991" s="11"/>
      <c r="D991" s="11"/>
      <c r="E991" s="11"/>
      <c r="F991" s="11"/>
      <c r="G991" s="11"/>
      <c r="H991" s="11"/>
      <c r="I991" s="11"/>
      <c r="J991" s="11"/>
      <c r="K991" s="11"/>
      <c r="L991" s="11"/>
      <c r="M991" s="11"/>
      <c r="N991" s="11"/>
      <c r="O991" s="11"/>
      <c r="P991" s="11"/>
      <c r="Q991" s="11"/>
      <c r="R991" s="11"/>
    </row>
    <row r="992" spans="1:18" x14ac:dyDescent="0.2">
      <c r="A992" s="11"/>
      <c r="B992" s="11"/>
      <c r="C992" s="11"/>
      <c r="D992" s="11"/>
      <c r="E992" s="11"/>
      <c r="F992" s="11"/>
      <c r="G992" s="11"/>
      <c r="H992" s="11"/>
      <c r="I992" s="11"/>
      <c r="J992" s="11"/>
      <c r="K992" s="11"/>
      <c r="L992" s="11"/>
      <c r="M992" s="11"/>
      <c r="N992" s="11"/>
      <c r="O992" s="11"/>
      <c r="P992" s="11"/>
      <c r="Q992" s="11"/>
      <c r="R992" s="11"/>
    </row>
    <row r="993" spans="1:18" x14ac:dyDescent="0.2">
      <c r="A993" s="11"/>
      <c r="B993" s="11"/>
      <c r="C993" s="11"/>
      <c r="D993" s="11"/>
      <c r="E993" s="11"/>
      <c r="F993" s="11"/>
      <c r="G993" s="11"/>
      <c r="H993" s="11"/>
      <c r="I993" s="11"/>
      <c r="J993" s="11"/>
      <c r="K993" s="11"/>
      <c r="L993" s="11"/>
      <c r="M993" s="11"/>
      <c r="N993" s="11"/>
      <c r="O993" s="11"/>
      <c r="P993" s="11"/>
      <c r="Q993" s="11"/>
      <c r="R993" s="11"/>
    </row>
    <row r="994" spans="1:18" x14ac:dyDescent="0.2">
      <c r="A994" s="11"/>
      <c r="B994" s="11"/>
      <c r="C994" s="11"/>
      <c r="D994" s="11"/>
      <c r="E994" s="11"/>
      <c r="F994" s="11"/>
      <c r="G994" s="11"/>
      <c r="H994" s="11"/>
      <c r="I994" s="11"/>
      <c r="J994" s="11"/>
      <c r="K994" s="11"/>
      <c r="L994" s="11"/>
      <c r="M994" s="11"/>
      <c r="N994" s="11"/>
      <c r="O994" s="11"/>
      <c r="P994" s="11"/>
      <c r="Q994" s="11"/>
      <c r="R994" s="11"/>
    </row>
    <row r="995" spans="1:18" x14ac:dyDescent="0.2">
      <c r="A995" s="11"/>
      <c r="B995" s="11"/>
      <c r="C995" s="11"/>
      <c r="D995" s="11"/>
      <c r="E995" s="11"/>
      <c r="F995" s="11"/>
      <c r="G995" s="11"/>
      <c r="H995" s="11"/>
      <c r="I995" s="11"/>
      <c r="J995" s="11"/>
      <c r="K995" s="11"/>
      <c r="L995" s="11"/>
      <c r="M995" s="11"/>
      <c r="N995" s="11"/>
      <c r="O995" s="11"/>
      <c r="P995" s="11"/>
      <c r="Q995" s="11"/>
      <c r="R995" s="11"/>
    </row>
    <row r="996" spans="1:18" x14ac:dyDescent="0.2">
      <c r="A996" s="11"/>
      <c r="B996" s="11"/>
      <c r="C996" s="11"/>
      <c r="D996" s="11"/>
      <c r="E996" s="11"/>
      <c r="F996" s="11"/>
      <c r="G996" s="11"/>
      <c r="H996" s="11"/>
      <c r="I996" s="11"/>
      <c r="J996" s="11"/>
      <c r="K996" s="11"/>
      <c r="L996" s="11"/>
      <c r="M996" s="11"/>
      <c r="N996" s="11"/>
      <c r="O996" s="11"/>
      <c r="P996" s="11"/>
      <c r="Q996" s="11"/>
      <c r="R996" s="11"/>
    </row>
    <row r="997" spans="1:18" x14ac:dyDescent="0.2">
      <c r="A997" s="11"/>
      <c r="B997" s="11"/>
      <c r="C997" s="11"/>
      <c r="D997" s="11"/>
      <c r="E997" s="11"/>
      <c r="F997" s="11"/>
      <c r="G997" s="11"/>
      <c r="H997" s="11"/>
      <c r="I997" s="11"/>
      <c r="J997" s="11"/>
      <c r="K997" s="11"/>
      <c r="L997" s="11"/>
      <c r="M997" s="11"/>
      <c r="N997" s="11"/>
      <c r="O997" s="11"/>
      <c r="P997" s="11"/>
      <c r="Q997" s="11"/>
      <c r="R997" s="11"/>
    </row>
    <row r="998" spans="1:18" x14ac:dyDescent="0.2">
      <c r="A998" s="11"/>
      <c r="B998" s="11"/>
      <c r="C998" s="11"/>
      <c r="D998" s="11"/>
      <c r="E998" s="11"/>
      <c r="F998" s="11"/>
      <c r="G998" s="11"/>
      <c r="H998" s="11"/>
      <c r="I998" s="11"/>
      <c r="J998" s="11"/>
      <c r="K998" s="11"/>
      <c r="L998" s="11"/>
      <c r="M998" s="11"/>
      <c r="N998" s="11"/>
      <c r="O998" s="11"/>
      <c r="P998" s="11"/>
      <c r="Q998" s="11"/>
      <c r="R998" s="11"/>
    </row>
    <row r="999" spans="1:18" x14ac:dyDescent="0.2">
      <c r="A999" s="11"/>
      <c r="B999" s="11"/>
      <c r="C999" s="11"/>
      <c r="D999" s="11"/>
      <c r="E999" s="11"/>
      <c r="F999" s="11"/>
      <c r="G999" s="11"/>
      <c r="H999" s="11"/>
      <c r="I999" s="11"/>
      <c r="J999" s="11"/>
      <c r="K999" s="11"/>
      <c r="L999" s="11"/>
      <c r="M999" s="11"/>
      <c r="N999" s="11"/>
      <c r="O999" s="11"/>
      <c r="P999" s="11"/>
      <c r="Q999" s="11"/>
      <c r="R999" s="11"/>
    </row>
    <row r="1000" spans="1:18" x14ac:dyDescent="0.2">
      <c r="A1000" s="11"/>
      <c r="B1000" s="11"/>
      <c r="C1000" s="11"/>
      <c r="D1000" s="11"/>
      <c r="E1000" s="11"/>
      <c r="F1000" s="11"/>
      <c r="G1000" s="11"/>
      <c r="H1000" s="11"/>
      <c r="I1000" s="11"/>
      <c r="J1000" s="11"/>
      <c r="K1000" s="11"/>
      <c r="L1000" s="11"/>
      <c r="M1000" s="11"/>
      <c r="N1000" s="11"/>
      <c r="O1000" s="11"/>
      <c r="P1000" s="11"/>
      <c r="Q1000" s="11"/>
      <c r="R1000" s="11"/>
    </row>
    <row r="1001" spans="1:18" x14ac:dyDescent="0.2">
      <c r="A1001" s="11"/>
      <c r="B1001" s="11"/>
      <c r="C1001" s="11"/>
      <c r="D1001" s="11"/>
      <c r="E1001" s="11"/>
      <c r="F1001" s="11"/>
      <c r="G1001" s="11"/>
      <c r="H1001" s="11"/>
      <c r="I1001" s="11"/>
      <c r="J1001" s="11"/>
      <c r="K1001" s="11"/>
      <c r="L1001" s="11"/>
      <c r="M1001" s="11"/>
      <c r="N1001" s="11"/>
      <c r="O1001" s="11"/>
      <c r="P1001" s="11"/>
      <c r="Q1001" s="11"/>
      <c r="R1001" s="11"/>
    </row>
    <row r="1002" spans="1:18" x14ac:dyDescent="0.2">
      <c r="A1002" s="11"/>
      <c r="B1002" s="11"/>
      <c r="C1002" s="11"/>
      <c r="D1002" s="11"/>
      <c r="E1002" s="11"/>
      <c r="F1002" s="11"/>
      <c r="G1002" s="11"/>
      <c r="H1002" s="11"/>
      <c r="I1002" s="11"/>
      <c r="J1002" s="11"/>
      <c r="K1002" s="11"/>
      <c r="L1002" s="11"/>
      <c r="M1002" s="11"/>
      <c r="N1002" s="11"/>
      <c r="O1002" s="11"/>
      <c r="P1002" s="11"/>
      <c r="Q1002" s="11"/>
      <c r="R1002" s="11"/>
    </row>
    <row r="1003" spans="1:18" x14ac:dyDescent="0.2">
      <c r="A1003" s="11"/>
      <c r="B1003" s="11"/>
      <c r="C1003" s="11"/>
      <c r="D1003" s="11"/>
      <c r="E1003" s="11"/>
      <c r="F1003" s="11"/>
      <c r="G1003" s="11"/>
      <c r="H1003" s="11"/>
      <c r="I1003" s="11"/>
      <c r="J1003" s="11"/>
      <c r="K1003" s="11"/>
      <c r="L1003" s="11"/>
      <c r="M1003" s="11"/>
      <c r="N1003" s="11"/>
      <c r="O1003" s="11"/>
      <c r="P1003" s="11"/>
      <c r="Q1003" s="11"/>
      <c r="R1003" s="11"/>
    </row>
    <row r="1004" spans="1:18" x14ac:dyDescent="0.2">
      <c r="A1004" s="11"/>
      <c r="B1004" s="11"/>
      <c r="C1004" s="11"/>
      <c r="D1004" s="11"/>
      <c r="E1004" s="11"/>
      <c r="F1004" s="11"/>
      <c r="G1004" s="11"/>
      <c r="H1004" s="11"/>
      <c r="I1004" s="11"/>
      <c r="J1004" s="11"/>
      <c r="K1004" s="11"/>
      <c r="L1004" s="11"/>
      <c r="M1004" s="11"/>
      <c r="N1004" s="11"/>
      <c r="O1004" s="11"/>
      <c r="P1004" s="11"/>
      <c r="Q1004" s="11"/>
      <c r="R1004" s="11"/>
    </row>
    <row r="1005" spans="1:18" x14ac:dyDescent="0.2">
      <c r="A1005" s="11"/>
      <c r="B1005" s="11"/>
      <c r="C1005" s="11"/>
      <c r="D1005" s="11"/>
      <c r="E1005" s="11"/>
      <c r="F1005" s="11"/>
      <c r="G1005" s="11"/>
      <c r="H1005" s="11"/>
      <c r="I1005" s="11"/>
      <c r="J1005" s="11"/>
      <c r="K1005" s="11"/>
      <c r="L1005" s="11"/>
      <c r="M1005" s="11"/>
      <c r="N1005" s="11"/>
      <c r="O1005" s="11"/>
      <c r="P1005" s="11"/>
      <c r="Q1005" s="11"/>
      <c r="R1005" s="11"/>
    </row>
    <row r="1006" spans="1:18" x14ac:dyDescent="0.2">
      <c r="A1006" s="11"/>
      <c r="B1006" s="11"/>
      <c r="C1006" s="11"/>
      <c r="D1006" s="11"/>
      <c r="E1006" s="11"/>
      <c r="F1006" s="11"/>
      <c r="G1006" s="11"/>
      <c r="H1006" s="11"/>
      <c r="I1006" s="11"/>
      <c r="J1006" s="11"/>
      <c r="K1006" s="11"/>
      <c r="L1006" s="11"/>
      <c r="M1006" s="11"/>
      <c r="N1006" s="11"/>
      <c r="O1006" s="11"/>
      <c r="P1006" s="11"/>
      <c r="Q1006" s="11"/>
      <c r="R1006" s="11"/>
    </row>
    <row r="1007" spans="1:18" x14ac:dyDescent="0.2">
      <c r="A1007" s="11"/>
      <c r="B1007" s="11"/>
      <c r="C1007" s="11"/>
      <c r="D1007" s="11"/>
      <c r="E1007" s="11"/>
      <c r="F1007" s="11"/>
      <c r="G1007" s="11"/>
      <c r="H1007" s="11"/>
      <c r="I1007" s="11"/>
      <c r="J1007" s="11"/>
      <c r="K1007" s="11"/>
      <c r="L1007" s="11"/>
      <c r="M1007" s="11"/>
      <c r="N1007" s="11"/>
      <c r="O1007" s="11"/>
      <c r="P1007" s="11"/>
      <c r="Q1007" s="11"/>
      <c r="R1007" s="11"/>
    </row>
    <row r="1008" spans="1:18" x14ac:dyDescent="0.2">
      <c r="A1008" s="11"/>
      <c r="B1008" s="11"/>
      <c r="C1008" s="11"/>
      <c r="D1008" s="11"/>
      <c r="E1008" s="11"/>
      <c r="F1008" s="11"/>
      <c r="G1008" s="11"/>
      <c r="H1008" s="11"/>
      <c r="I1008" s="11"/>
      <c r="J1008" s="11"/>
      <c r="K1008" s="11"/>
      <c r="L1008" s="11"/>
      <c r="M1008" s="11"/>
      <c r="N1008" s="11"/>
      <c r="O1008" s="11"/>
      <c r="P1008" s="11"/>
      <c r="Q1008" s="11"/>
      <c r="R1008" s="11"/>
    </row>
    <row r="1009" spans="1:18" x14ac:dyDescent="0.2">
      <c r="A1009" s="11"/>
      <c r="B1009" s="11"/>
      <c r="C1009" s="11"/>
      <c r="D1009" s="11"/>
      <c r="E1009" s="11"/>
      <c r="F1009" s="11"/>
      <c r="G1009" s="11"/>
      <c r="H1009" s="11"/>
      <c r="I1009" s="11"/>
      <c r="J1009" s="11"/>
      <c r="K1009" s="11"/>
      <c r="L1009" s="11"/>
      <c r="M1009" s="11"/>
      <c r="N1009" s="11"/>
      <c r="O1009" s="11"/>
      <c r="P1009" s="11"/>
      <c r="Q1009" s="11"/>
      <c r="R1009" s="11"/>
    </row>
    <row r="1010" spans="1:18" x14ac:dyDescent="0.2">
      <c r="A1010" s="11"/>
      <c r="B1010" s="11"/>
      <c r="C1010" s="11"/>
      <c r="D1010" s="11"/>
      <c r="E1010" s="11"/>
      <c r="F1010" s="11"/>
      <c r="G1010" s="11"/>
      <c r="H1010" s="11"/>
      <c r="I1010" s="11"/>
      <c r="J1010" s="11"/>
      <c r="K1010" s="11"/>
      <c r="L1010" s="11"/>
      <c r="M1010" s="11"/>
      <c r="N1010" s="11"/>
      <c r="O1010" s="11"/>
      <c r="P1010" s="11"/>
      <c r="Q1010" s="11"/>
      <c r="R1010" s="11"/>
    </row>
    <row r="1011" spans="1:18" x14ac:dyDescent="0.2">
      <c r="A1011" s="11"/>
      <c r="B1011" s="11"/>
      <c r="C1011" s="11"/>
      <c r="D1011" s="11"/>
      <c r="E1011" s="11"/>
      <c r="F1011" s="11"/>
      <c r="G1011" s="11"/>
      <c r="H1011" s="11"/>
      <c r="I1011" s="11"/>
      <c r="J1011" s="11"/>
      <c r="K1011" s="11"/>
      <c r="L1011" s="11"/>
      <c r="M1011" s="11"/>
      <c r="N1011" s="11"/>
      <c r="O1011" s="11"/>
      <c r="P1011" s="11"/>
      <c r="Q1011" s="11"/>
      <c r="R1011" s="11"/>
    </row>
    <row r="1012" spans="1:18" x14ac:dyDescent="0.2">
      <c r="A1012" s="11"/>
      <c r="B1012" s="11"/>
      <c r="C1012" s="11"/>
      <c r="D1012" s="11"/>
      <c r="E1012" s="11"/>
      <c r="F1012" s="11"/>
      <c r="G1012" s="11"/>
      <c r="H1012" s="11"/>
      <c r="I1012" s="11"/>
      <c r="J1012" s="11"/>
      <c r="K1012" s="11"/>
      <c r="L1012" s="11"/>
      <c r="M1012" s="11"/>
      <c r="N1012" s="11"/>
      <c r="O1012" s="11"/>
      <c r="P1012" s="11"/>
      <c r="Q1012" s="11"/>
      <c r="R1012" s="11"/>
    </row>
    <row r="1013" spans="1:18" x14ac:dyDescent="0.2">
      <c r="A1013" s="11"/>
      <c r="B1013" s="11"/>
      <c r="C1013" s="11"/>
      <c r="D1013" s="11"/>
      <c r="E1013" s="11"/>
      <c r="F1013" s="11"/>
      <c r="G1013" s="11"/>
      <c r="H1013" s="11"/>
      <c r="I1013" s="11"/>
      <c r="J1013" s="11"/>
      <c r="K1013" s="11"/>
      <c r="L1013" s="11"/>
      <c r="M1013" s="11"/>
      <c r="N1013" s="11"/>
      <c r="O1013" s="11"/>
      <c r="P1013" s="11"/>
      <c r="Q1013" s="11"/>
      <c r="R1013" s="11"/>
    </row>
    <row r="1014" spans="1:18" x14ac:dyDescent="0.2">
      <c r="A1014" s="11"/>
      <c r="B1014" s="11"/>
      <c r="C1014" s="11"/>
      <c r="D1014" s="11"/>
      <c r="E1014" s="11"/>
      <c r="F1014" s="11"/>
      <c r="G1014" s="11"/>
      <c r="H1014" s="11"/>
      <c r="I1014" s="11"/>
      <c r="J1014" s="11"/>
      <c r="K1014" s="11"/>
      <c r="L1014" s="11"/>
      <c r="M1014" s="11"/>
      <c r="N1014" s="11"/>
      <c r="O1014" s="11"/>
      <c r="P1014" s="11"/>
      <c r="Q1014" s="11"/>
      <c r="R1014" s="11"/>
    </row>
    <row r="1015" spans="1:18" x14ac:dyDescent="0.2">
      <c r="A1015" s="11"/>
      <c r="B1015" s="11"/>
      <c r="C1015" s="11"/>
      <c r="D1015" s="11"/>
      <c r="E1015" s="11"/>
      <c r="F1015" s="11"/>
      <c r="G1015" s="11"/>
      <c r="H1015" s="11"/>
      <c r="I1015" s="11"/>
      <c r="J1015" s="11"/>
      <c r="K1015" s="11"/>
      <c r="L1015" s="11"/>
      <c r="M1015" s="11"/>
      <c r="N1015" s="11"/>
      <c r="O1015" s="11"/>
      <c r="P1015" s="11"/>
      <c r="Q1015" s="11"/>
      <c r="R1015" s="11"/>
    </row>
    <row r="1016" spans="1:18" x14ac:dyDescent="0.2">
      <c r="A1016" s="11"/>
      <c r="B1016" s="11"/>
      <c r="C1016" s="11"/>
      <c r="D1016" s="11"/>
      <c r="E1016" s="11"/>
      <c r="F1016" s="11"/>
      <c r="G1016" s="11"/>
      <c r="H1016" s="11"/>
      <c r="I1016" s="11"/>
      <c r="J1016" s="11"/>
      <c r="K1016" s="11"/>
      <c r="L1016" s="11"/>
      <c r="M1016" s="11"/>
      <c r="N1016" s="11"/>
      <c r="O1016" s="11"/>
      <c r="P1016" s="11"/>
      <c r="Q1016" s="11"/>
      <c r="R1016" s="11"/>
    </row>
    <row r="1017" spans="1:18" x14ac:dyDescent="0.2">
      <c r="A1017" s="11"/>
      <c r="B1017" s="11"/>
      <c r="C1017" s="11"/>
      <c r="D1017" s="11"/>
      <c r="E1017" s="11"/>
      <c r="F1017" s="11"/>
      <c r="G1017" s="11"/>
      <c r="H1017" s="11"/>
      <c r="I1017" s="11"/>
      <c r="J1017" s="11"/>
      <c r="K1017" s="11"/>
      <c r="L1017" s="11"/>
      <c r="M1017" s="11"/>
      <c r="N1017" s="11"/>
      <c r="O1017" s="11"/>
      <c r="P1017" s="11"/>
      <c r="Q1017" s="11"/>
      <c r="R1017" s="11"/>
    </row>
    <row r="1018" spans="1:18" x14ac:dyDescent="0.2">
      <c r="A1018" s="11"/>
      <c r="B1018" s="11"/>
      <c r="C1018" s="11"/>
      <c r="D1018" s="11"/>
      <c r="E1018" s="11"/>
      <c r="F1018" s="11"/>
      <c r="G1018" s="11"/>
      <c r="H1018" s="11"/>
      <c r="I1018" s="11"/>
      <c r="J1018" s="11"/>
      <c r="K1018" s="11"/>
      <c r="L1018" s="11"/>
      <c r="M1018" s="11"/>
      <c r="N1018" s="11"/>
      <c r="O1018" s="11"/>
      <c r="P1018" s="11"/>
      <c r="Q1018" s="11"/>
      <c r="R1018" s="11"/>
    </row>
    <row r="1019" spans="1:18" x14ac:dyDescent="0.2">
      <c r="A1019" s="11"/>
      <c r="B1019" s="11"/>
      <c r="C1019" s="11"/>
      <c r="D1019" s="11"/>
      <c r="E1019" s="11"/>
      <c r="F1019" s="11"/>
      <c r="G1019" s="11"/>
      <c r="H1019" s="11"/>
      <c r="I1019" s="11"/>
      <c r="J1019" s="11"/>
      <c r="K1019" s="11"/>
      <c r="L1019" s="11"/>
      <c r="M1019" s="11"/>
      <c r="N1019" s="11"/>
      <c r="O1019" s="11"/>
      <c r="P1019" s="11"/>
      <c r="Q1019" s="11"/>
      <c r="R1019" s="11"/>
    </row>
    <row r="1020" spans="1:18" x14ac:dyDescent="0.2">
      <c r="A1020" s="11"/>
      <c r="B1020" s="11"/>
      <c r="C1020" s="11"/>
      <c r="D1020" s="11"/>
      <c r="E1020" s="11"/>
      <c r="F1020" s="11"/>
      <c r="G1020" s="11"/>
      <c r="H1020" s="11"/>
      <c r="I1020" s="11"/>
      <c r="J1020" s="11"/>
      <c r="K1020" s="11"/>
      <c r="L1020" s="11"/>
      <c r="M1020" s="11"/>
      <c r="N1020" s="11"/>
      <c r="O1020" s="11"/>
      <c r="P1020" s="11"/>
      <c r="Q1020" s="11"/>
      <c r="R1020" s="11"/>
    </row>
    <row r="1021" spans="1:18" x14ac:dyDescent="0.2">
      <c r="A1021" s="11"/>
      <c r="B1021" s="11"/>
      <c r="C1021" s="11"/>
      <c r="D1021" s="11"/>
      <c r="E1021" s="11"/>
      <c r="F1021" s="11"/>
      <c r="G1021" s="11"/>
      <c r="H1021" s="11"/>
      <c r="I1021" s="11"/>
      <c r="J1021" s="11"/>
      <c r="K1021" s="11"/>
      <c r="L1021" s="11"/>
      <c r="M1021" s="11"/>
      <c r="N1021" s="11"/>
      <c r="O1021" s="11"/>
      <c r="P1021" s="11"/>
      <c r="Q1021" s="11"/>
      <c r="R1021" s="11"/>
    </row>
    <row r="1022" spans="1:18" x14ac:dyDescent="0.2">
      <c r="A1022" s="11"/>
      <c r="B1022" s="11"/>
      <c r="C1022" s="11"/>
      <c r="D1022" s="11"/>
      <c r="E1022" s="11"/>
      <c r="F1022" s="11"/>
      <c r="G1022" s="11"/>
      <c r="H1022" s="11"/>
      <c r="I1022" s="11"/>
      <c r="J1022" s="11"/>
      <c r="K1022" s="11"/>
      <c r="L1022" s="11"/>
      <c r="M1022" s="11"/>
      <c r="N1022" s="11"/>
      <c r="O1022" s="11"/>
      <c r="P1022" s="11"/>
      <c r="Q1022" s="11"/>
      <c r="R1022" s="11"/>
    </row>
    <row r="1023" spans="1:18" x14ac:dyDescent="0.2">
      <c r="A1023" s="11"/>
      <c r="B1023" s="11"/>
      <c r="C1023" s="11"/>
      <c r="D1023" s="11"/>
      <c r="E1023" s="11"/>
      <c r="F1023" s="11"/>
      <c r="G1023" s="11"/>
      <c r="H1023" s="11"/>
      <c r="I1023" s="11"/>
      <c r="J1023" s="11"/>
      <c r="K1023" s="11"/>
      <c r="L1023" s="11"/>
      <c r="M1023" s="11"/>
      <c r="N1023" s="11"/>
      <c r="O1023" s="11"/>
      <c r="P1023" s="11"/>
      <c r="Q1023" s="11"/>
      <c r="R1023" s="11"/>
    </row>
    <row r="1024" spans="1:18" x14ac:dyDescent="0.2">
      <c r="A1024" s="11"/>
      <c r="B1024" s="11"/>
      <c r="C1024" s="11"/>
      <c r="D1024" s="11"/>
      <c r="E1024" s="11"/>
      <c r="F1024" s="11"/>
      <c r="G1024" s="11"/>
      <c r="H1024" s="11"/>
      <c r="I1024" s="11"/>
      <c r="J1024" s="11"/>
      <c r="K1024" s="11"/>
      <c r="L1024" s="11"/>
      <c r="M1024" s="11"/>
      <c r="N1024" s="11"/>
      <c r="O1024" s="11"/>
      <c r="P1024" s="11"/>
      <c r="Q1024" s="11"/>
      <c r="R1024" s="11"/>
    </row>
    <row r="1025" spans="1:18" x14ac:dyDescent="0.2">
      <c r="A1025" s="11"/>
      <c r="B1025" s="11"/>
      <c r="C1025" s="11"/>
      <c r="D1025" s="11"/>
      <c r="E1025" s="11"/>
      <c r="F1025" s="11"/>
      <c r="G1025" s="11"/>
      <c r="H1025" s="11"/>
      <c r="I1025" s="11"/>
      <c r="J1025" s="11"/>
      <c r="K1025" s="11"/>
      <c r="L1025" s="11"/>
      <c r="M1025" s="11"/>
      <c r="N1025" s="11"/>
      <c r="O1025" s="11"/>
      <c r="P1025" s="11"/>
      <c r="Q1025" s="11"/>
      <c r="R1025" s="11"/>
    </row>
    <row r="1026" spans="1:18" x14ac:dyDescent="0.2">
      <c r="A1026" s="11"/>
      <c r="B1026" s="11"/>
      <c r="C1026" s="11"/>
      <c r="D1026" s="11"/>
      <c r="E1026" s="11"/>
      <c r="F1026" s="11"/>
      <c r="G1026" s="11"/>
      <c r="H1026" s="11"/>
      <c r="I1026" s="11"/>
      <c r="J1026" s="11"/>
      <c r="K1026" s="11"/>
      <c r="L1026" s="11"/>
      <c r="M1026" s="11"/>
      <c r="N1026" s="11"/>
      <c r="O1026" s="11"/>
      <c r="P1026" s="11"/>
      <c r="Q1026" s="11"/>
      <c r="R1026" s="11"/>
    </row>
    <row r="1027" spans="1:18" x14ac:dyDescent="0.2">
      <c r="A1027" s="11"/>
      <c r="B1027" s="11"/>
      <c r="C1027" s="11"/>
      <c r="D1027" s="11"/>
      <c r="E1027" s="11"/>
      <c r="F1027" s="11"/>
      <c r="G1027" s="11"/>
      <c r="H1027" s="11"/>
      <c r="I1027" s="11"/>
      <c r="J1027" s="11"/>
      <c r="K1027" s="11"/>
      <c r="L1027" s="11"/>
      <c r="M1027" s="11"/>
      <c r="N1027" s="11"/>
      <c r="O1027" s="11"/>
      <c r="P1027" s="11"/>
      <c r="Q1027" s="11"/>
      <c r="R1027" s="11"/>
    </row>
    <row r="1028" spans="1:18" x14ac:dyDescent="0.2">
      <c r="A1028" s="11"/>
      <c r="B1028" s="11"/>
      <c r="C1028" s="11"/>
      <c r="D1028" s="11"/>
      <c r="E1028" s="11"/>
      <c r="F1028" s="11"/>
      <c r="G1028" s="11"/>
      <c r="H1028" s="11"/>
      <c r="I1028" s="11"/>
      <c r="J1028" s="11"/>
      <c r="K1028" s="11"/>
      <c r="L1028" s="11"/>
      <c r="M1028" s="11"/>
      <c r="N1028" s="11"/>
      <c r="O1028" s="11"/>
      <c r="P1028" s="11"/>
      <c r="Q1028" s="11"/>
      <c r="R1028" s="11"/>
    </row>
    <row r="1029" spans="1:18" x14ac:dyDescent="0.2">
      <c r="A1029" s="11"/>
      <c r="B1029" s="11"/>
      <c r="C1029" s="11"/>
      <c r="D1029" s="11"/>
      <c r="E1029" s="11"/>
      <c r="F1029" s="11"/>
      <c r="G1029" s="11"/>
      <c r="H1029" s="11"/>
      <c r="I1029" s="11"/>
      <c r="J1029" s="11"/>
      <c r="K1029" s="11"/>
      <c r="L1029" s="11"/>
      <c r="M1029" s="11"/>
      <c r="N1029" s="11"/>
      <c r="O1029" s="11"/>
      <c r="P1029" s="11"/>
      <c r="Q1029" s="11"/>
      <c r="R1029" s="11"/>
    </row>
    <row r="1030" spans="1:18" x14ac:dyDescent="0.2">
      <c r="A1030" s="11"/>
      <c r="B1030" s="11"/>
      <c r="C1030" s="11"/>
      <c r="D1030" s="11"/>
      <c r="E1030" s="11"/>
      <c r="F1030" s="11"/>
      <c r="G1030" s="11"/>
      <c r="H1030" s="11"/>
      <c r="I1030" s="11"/>
      <c r="J1030" s="11"/>
      <c r="K1030" s="11"/>
      <c r="L1030" s="11"/>
      <c r="M1030" s="11"/>
      <c r="N1030" s="11"/>
      <c r="O1030" s="11"/>
      <c r="P1030" s="11"/>
      <c r="Q1030" s="11"/>
      <c r="R1030" s="11"/>
    </row>
    <row r="1031" spans="1:18" x14ac:dyDescent="0.2">
      <c r="A1031" s="11"/>
      <c r="B1031" s="11"/>
      <c r="C1031" s="11"/>
      <c r="D1031" s="11"/>
      <c r="E1031" s="11"/>
      <c r="F1031" s="11"/>
      <c r="G1031" s="11"/>
      <c r="H1031" s="11"/>
      <c r="I1031" s="11"/>
      <c r="J1031" s="11"/>
      <c r="K1031" s="11"/>
      <c r="L1031" s="11"/>
      <c r="M1031" s="11"/>
      <c r="N1031" s="11"/>
      <c r="O1031" s="11"/>
      <c r="P1031" s="11"/>
      <c r="Q1031" s="11"/>
      <c r="R1031" s="11"/>
    </row>
    <row r="1032" spans="1:18" x14ac:dyDescent="0.2">
      <c r="A1032" s="11"/>
      <c r="B1032" s="11"/>
      <c r="C1032" s="11"/>
      <c r="D1032" s="11"/>
      <c r="E1032" s="11"/>
      <c r="F1032" s="11"/>
      <c r="G1032" s="11"/>
      <c r="H1032" s="11"/>
      <c r="I1032" s="11"/>
      <c r="J1032" s="11"/>
      <c r="K1032" s="11"/>
      <c r="L1032" s="11"/>
      <c r="M1032" s="11"/>
      <c r="N1032" s="11"/>
      <c r="O1032" s="11"/>
      <c r="P1032" s="11"/>
      <c r="Q1032" s="11"/>
      <c r="R1032" s="11"/>
    </row>
    <row r="1033" spans="1:18" x14ac:dyDescent="0.2">
      <c r="A1033" s="11"/>
      <c r="B1033" s="11"/>
      <c r="C1033" s="11"/>
      <c r="D1033" s="11"/>
      <c r="E1033" s="11"/>
      <c r="F1033" s="11"/>
      <c r="G1033" s="11"/>
      <c r="H1033" s="11"/>
      <c r="I1033" s="11"/>
      <c r="J1033" s="11"/>
      <c r="K1033" s="11"/>
      <c r="L1033" s="11"/>
      <c r="M1033" s="11"/>
      <c r="N1033" s="11"/>
      <c r="O1033" s="11"/>
      <c r="P1033" s="11"/>
      <c r="Q1033" s="11"/>
      <c r="R1033" s="11"/>
    </row>
    <row r="1034" spans="1:18" x14ac:dyDescent="0.2">
      <c r="A1034" s="11"/>
      <c r="B1034" s="11"/>
      <c r="C1034" s="11"/>
      <c r="D1034" s="11"/>
      <c r="E1034" s="11"/>
      <c r="F1034" s="11"/>
      <c r="G1034" s="11"/>
      <c r="H1034" s="11"/>
      <c r="I1034" s="11"/>
      <c r="J1034" s="11"/>
      <c r="K1034" s="11"/>
      <c r="L1034" s="11"/>
      <c r="M1034" s="11"/>
      <c r="N1034" s="11"/>
      <c r="O1034" s="11"/>
      <c r="P1034" s="11"/>
      <c r="Q1034" s="11"/>
      <c r="R1034" s="11"/>
    </row>
    <row r="1035" spans="1:18" x14ac:dyDescent="0.2">
      <c r="A1035" s="11"/>
      <c r="B1035" s="11"/>
      <c r="C1035" s="11"/>
      <c r="D1035" s="11"/>
      <c r="E1035" s="11"/>
      <c r="F1035" s="11"/>
      <c r="G1035" s="11"/>
      <c r="H1035" s="11"/>
      <c r="I1035" s="11"/>
      <c r="J1035" s="11"/>
      <c r="K1035" s="11"/>
      <c r="L1035" s="11"/>
      <c r="M1035" s="11"/>
      <c r="N1035" s="11"/>
      <c r="O1035" s="11"/>
      <c r="P1035" s="11"/>
      <c r="Q1035" s="11"/>
      <c r="R1035" s="11"/>
    </row>
    <row r="1036" spans="1:18" x14ac:dyDescent="0.2">
      <c r="A1036" s="11"/>
      <c r="B1036" s="11"/>
      <c r="C1036" s="11"/>
      <c r="D1036" s="11"/>
      <c r="E1036" s="11"/>
      <c r="F1036" s="11"/>
      <c r="G1036" s="11"/>
      <c r="H1036" s="11"/>
      <c r="I1036" s="11"/>
      <c r="J1036" s="11"/>
      <c r="K1036" s="11"/>
      <c r="L1036" s="11"/>
      <c r="M1036" s="11"/>
      <c r="N1036" s="11"/>
      <c r="O1036" s="11"/>
      <c r="P1036" s="11"/>
      <c r="Q1036" s="11"/>
      <c r="R1036" s="11"/>
    </row>
    <row r="1037" spans="1:18" x14ac:dyDescent="0.2">
      <c r="A1037" s="11"/>
      <c r="B1037" s="11"/>
      <c r="C1037" s="11"/>
      <c r="D1037" s="11"/>
      <c r="E1037" s="11"/>
      <c r="F1037" s="11"/>
      <c r="G1037" s="11"/>
      <c r="H1037" s="11"/>
      <c r="I1037" s="11"/>
      <c r="J1037" s="11"/>
      <c r="K1037" s="11"/>
      <c r="L1037" s="11"/>
      <c r="M1037" s="11"/>
      <c r="N1037" s="11"/>
      <c r="O1037" s="11"/>
      <c r="P1037" s="11"/>
      <c r="Q1037" s="11"/>
      <c r="R1037" s="11"/>
    </row>
    <row r="1038" spans="1:18" x14ac:dyDescent="0.2">
      <c r="A1038" s="11"/>
      <c r="B1038" s="11"/>
      <c r="C1038" s="11"/>
      <c r="D1038" s="11"/>
      <c r="E1038" s="11"/>
      <c r="F1038" s="11"/>
      <c r="G1038" s="11"/>
      <c r="H1038" s="11"/>
      <c r="I1038" s="11"/>
      <c r="J1038" s="11"/>
      <c r="K1038" s="11"/>
      <c r="L1038" s="11"/>
      <c r="M1038" s="11"/>
      <c r="N1038" s="11"/>
      <c r="O1038" s="11"/>
      <c r="P1038" s="11"/>
      <c r="Q1038" s="11"/>
      <c r="R1038" s="11"/>
    </row>
    <row r="1039" spans="1:18" x14ac:dyDescent="0.2">
      <c r="A1039" s="11"/>
      <c r="B1039" s="11"/>
      <c r="C1039" s="11"/>
      <c r="D1039" s="11"/>
      <c r="E1039" s="11"/>
      <c r="F1039" s="11"/>
      <c r="G1039" s="11"/>
      <c r="H1039" s="11"/>
      <c r="I1039" s="11"/>
      <c r="J1039" s="11"/>
      <c r="K1039" s="11"/>
      <c r="L1039" s="11"/>
      <c r="M1039" s="11"/>
      <c r="N1039" s="11"/>
      <c r="O1039" s="11"/>
      <c r="P1039" s="11"/>
      <c r="Q1039" s="11"/>
      <c r="R1039" s="11"/>
    </row>
    <row r="1040" spans="1:18" x14ac:dyDescent="0.2">
      <c r="A1040" s="11"/>
      <c r="B1040" s="11"/>
      <c r="C1040" s="11"/>
      <c r="D1040" s="11"/>
      <c r="E1040" s="11"/>
      <c r="F1040" s="11"/>
      <c r="G1040" s="11"/>
      <c r="H1040" s="11"/>
      <c r="I1040" s="11"/>
      <c r="J1040" s="11"/>
      <c r="K1040" s="11"/>
      <c r="L1040" s="11"/>
      <c r="M1040" s="11"/>
      <c r="N1040" s="11"/>
      <c r="O1040" s="11"/>
      <c r="P1040" s="11"/>
      <c r="Q1040" s="11"/>
      <c r="R1040" s="11"/>
    </row>
    <row r="1041" spans="1:18" x14ac:dyDescent="0.2">
      <c r="A1041" s="11"/>
      <c r="B1041" s="11"/>
      <c r="C1041" s="11"/>
      <c r="D1041" s="11"/>
      <c r="E1041" s="11"/>
      <c r="F1041" s="11"/>
      <c r="G1041" s="11"/>
      <c r="H1041" s="11"/>
      <c r="I1041" s="11"/>
      <c r="J1041" s="11"/>
      <c r="K1041" s="11"/>
      <c r="L1041" s="11"/>
      <c r="M1041" s="11"/>
      <c r="N1041" s="11"/>
      <c r="O1041" s="11"/>
      <c r="P1041" s="11"/>
      <c r="Q1041" s="11"/>
      <c r="R1041" s="11"/>
    </row>
    <row r="1042" spans="1:18" x14ac:dyDescent="0.2">
      <c r="A1042" s="11"/>
      <c r="B1042" s="11"/>
      <c r="C1042" s="11"/>
      <c r="D1042" s="11"/>
      <c r="E1042" s="11"/>
      <c r="F1042" s="11"/>
      <c r="G1042" s="11"/>
      <c r="H1042" s="11"/>
      <c r="I1042" s="11"/>
      <c r="J1042" s="11"/>
      <c r="K1042" s="11"/>
      <c r="L1042" s="11"/>
      <c r="M1042" s="11"/>
      <c r="N1042" s="11"/>
      <c r="O1042" s="11"/>
      <c r="P1042" s="11"/>
      <c r="Q1042" s="11"/>
      <c r="R1042" s="11"/>
    </row>
    <row r="1043" spans="1:18" x14ac:dyDescent="0.2">
      <c r="A1043" s="11"/>
      <c r="B1043" s="11"/>
      <c r="C1043" s="11"/>
      <c r="D1043" s="11"/>
      <c r="E1043" s="11"/>
      <c r="F1043" s="11"/>
      <c r="G1043" s="11"/>
      <c r="H1043" s="11"/>
      <c r="I1043" s="11"/>
      <c r="J1043" s="11"/>
      <c r="K1043" s="11"/>
      <c r="L1043" s="11"/>
      <c r="M1043" s="11"/>
      <c r="N1043" s="11"/>
      <c r="O1043" s="11"/>
      <c r="P1043" s="11"/>
      <c r="Q1043" s="11"/>
      <c r="R1043" s="11"/>
    </row>
    <row r="1044" spans="1:18" x14ac:dyDescent="0.2">
      <c r="A1044" s="11"/>
      <c r="B1044" s="11"/>
      <c r="C1044" s="11"/>
      <c r="D1044" s="11"/>
      <c r="E1044" s="11"/>
      <c r="F1044" s="11"/>
      <c r="G1044" s="11"/>
      <c r="H1044" s="11"/>
      <c r="I1044" s="11"/>
      <c r="J1044" s="11"/>
      <c r="K1044" s="11"/>
      <c r="L1044" s="11"/>
      <c r="M1044" s="11"/>
      <c r="N1044" s="11"/>
      <c r="O1044" s="11"/>
      <c r="P1044" s="11"/>
      <c r="Q1044" s="11"/>
      <c r="R1044" s="11"/>
    </row>
    <row r="1045" spans="1:18" x14ac:dyDescent="0.2">
      <c r="A1045" s="11"/>
      <c r="B1045" s="11"/>
      <c r="C1045" s="11"/>
      <c r="D1045" s="11"/>
      <c r="E1045" s="11"/>
      <c r="F1045" s="11"/>
      <c r="G1045" s="11"/>
      <c r="H1045" s="11"/>
      <c r="I1045" s="11"/>
      <c r="J1045" s="11"/>
      <c r="K1045" s="11"/>
      <c r="L1045" s="11"/>
      <c r="M1045" s="11"/>
      <c r="N1045" s="11"/>
      <c r="O1045" s="11"/>
      <c r="P1045" s="11"/>
      <c r="Q1045" s="11"/>
      <c r="R1045" s="11"/>
    </row>
    <row r="1046" spans="1:18" x14ac:dyDescent="0.2">
      <c r="A1046" s="11"/>
      <c r="B1046" s="11"/>
      <c r="C1046" s="11"/>
      <c r="D1046" s="11"/>
      <c r="E1046" s="11"/>
      <c r="F1046" s="11"/>
      <c r="G1046" s="11"/>
      <c r="H1046" s="11"/>
      <c r="I1046" s="11"/>
      <c r="J1046" s="11"/>
      <c r="K1046" s="11"/>
      <c r="L1046" s="11"/>
      <c r="M1046" s="11"/>
      <c r="N1046" s="11"/>
      <c r="O1046" s="11"/>
      <c r="P1046" s="11"/>
      <c r="Q1046" s="11"/>
      <c r="R1046" s="11"/>
    </row>
    <row r="1047" spans="1:18" x14ac:dyDescent="0.2">
      <c r="A1047" s="11"/>
      <c r="B1047" s="11"/>
      <c r="C1047" s="11"/>
      <c r="D1047" s="11"/>
      <c r="E1047" s="11"/>
      <c r="F1047" s="11"/>
      <c r="G1047" s="11"/>
      <c r="H1047" s="11"/>
      <c r="I1047" s="11"/>
      <c r="J1047" s="11"/>
      <c r="K1047" s="11"/>
      <c r="L1047" s="11"/>
      <c r="M1047" s="11"/>
      <c r="N1047" s="11"/>
      <c r="O1047" s="11"/>
      <c r="P1047" s="11"/>
      <c r="Q1047" s="11"/>
      <c r="R1047" s="11"/>
    </row>
    <row r="1048" spans="1:18" x14ac:dyDescent="0.2">
      <c r="A1048" s="11"/>
      <c r="B1048" s="11"/>
      <c r="C1048" s="11"/>
      <c r="D1048" s="11"/>
      <c r="E1048" s="11"/>
      <c r="F1048" s="11"/>
      <c r="G1048" s="11"/>
      <c r="H1048" s="11"/>
      <c r="I1048" s="11"/>
      <c r="J1048" s="11"/>
      <c r="K1048" s="11"/>
      <c r="L1048" s="11"/>
      <c r="M1048" s="11"/>
      <c r="N1048" s="11"/>
      <c r="O1048" s="11"/>
      <c r="P1048" s="11"/>
      <c r="Q1048" s="11"/>
      <c r="R1048" s="11"/>
    </row>
    <row r="1049" spans="1:18" x14ac:dyDescent="0.2">
      <c r="A1049" s="11"/>
      <c r="B1049" s="11"/>
      <c r="C1049" s="11"/>
      <c r="D1049" s="11"/>
      <c r="E1049" s="11"/>
      <c r="F1049" s="11"/>
      <c r="G1049" s="11"/>
      <c r="H1049" s="11"/>
      <c r="I1049" s="11"/>
      <c r="J1049" s="11"/>
      <c r="K1049" s="11"/>
      <c r="L1049" s="11"/>
      <c r="M1049" s="11"/>
      <c r="N1049" s="11"/>
      <c r="O1049" s="11"/>
      <c r="P1049" s="11"/>
      <c r="Q1049" s="11"/>
      <c r="R1049" s="11"/>
    </row>
    <row r="1050" spans="1:18" x14ac:dyDescent="0.2">
      <c r="A1050" s="11"/>
      <c r="B1050" s="11"/>
      <c r="C1050" s="11"/>
      <c r="D1050" s="11"/>
      <c r="E1050" s="11"/>
      <c r="F1050" s="11"/>
      <c r="G1050" s="11"/>
      <c r="H1050" s="11"/>
      <c r="I1050" s="11"/>
      <c r="J1050" s="11"/>
      <c r="K1050" s="11"/>
      <c r="L1050" s="11"/>
      <c r="M1050" s="11"/>
      <c r="N1050" s="11"/>
      <c r="O1050" s="11"/>
      <c r="P1050" s="11"/>
      <c r="Q1050" s="11"/>
      <c r="R1050" s="11"/>
    </row>
    <row r="1051" spans="1:18" x14ac:dyDescent="0.2">
      <c r="A1051" s="11"/>
      <c r="B1051" s="11"/>
      <c r="C1051" s="11"/>
      <c r="D1051" s="11"/>
      <c r="E1051" s="11"/>
      <c r="F1051" s="11"/>
      <c r="G1051" s="11"/>
      <c r="H1051" s="11"/>
      <c r="I1051" s="11"/>
      <c r="J1051" s="11"/>
      <c r="K1051" s="11"/>
      <c r="L1051" s="11"/>
      <c r="M1051" s="11"/>
      <c r="N1051" s="11"/>
      <c r="O1051" s="11"/>
      <c r="P1051" s="11"/>
      <c r="Q1051" s="11"/>
      <c r="R1051" s="11"/>
    </row>
    <row r="1052" spans="1:18" x14ac:dyDescent="0.2">
      <c r="A1052" s="11"/>
      <c r="B1052" s="11"/>
      <c r="C1052" s="11"/>
      <c r="D1052" s="11"/>
      <c r="E1052" s="11"/>
      <c r="F1052" s="11"/>
      <c r="G1052" s="11"/>
      <c r="H1052" s="11"/>
      <c r="I1052" s="11"/>
      <c r="J1052" s="11"/>
      <c r="K1052" s="11"/>
      <c r="L1052" s="11"/>
      <c r="M1052" s="11"/>
      <c r="N1052" s="11"/>
      <c r="O1052" s="11"/>
      <c r="P1052" s="11"/>
      <c r="Q1052" s="11"/>
      <c r="R1052" s="11"/>
    </row>
    <row r="1053" spans="1:18" x14ac:dyDescent="0.2">
      <c r="A1053" s="11"/>
      <c r="B1053" s="11"/>
      <c r="C1053" s="11"/>
      <c r="D1053" s="11"/>
      <c r="E1053" s="11"/>
      <c r="F1053" s="11"/>
      <c r="G1053" s="11"/>
      <c r="H1053" s="11"/>
      <c r="I1053" s="11"/>
      <c r="J1053" s="11"/>
      <c r="K1053" s="11"/>
      <c r="L1053" s="11"/>
      <c r="M1053" s="11"/>
      <c r="N1053" s="11"/>
      <c r="O1053" s="11"/>
      <c r="P1053" s="11"/>
      <c r="Q1053" s="11"/>
      <c r="R1053" s="11"/>
    </row>
    <row r="1054" spans="1:18" x14ac:dyDescent="0.2">
      <c r="A1054" s="11"/>
      <c r="B1054" s="11"/>
      <c r="C1054" s="11"/>
      <c r="D1054" s="11"/>
      <c r="E1054" s="11"/>
      <c r="F1054" s="11"/>
      <c r="G1054" s="11"/>
      <c r="H1054" s="11"/>
      <c r="I1054" s="11"/>
      <c r="J1054" s="11"/>
      <c r="K1054" s="11"/>
      <c r="L1054" s="11"/>
      <c r="M1054" s="11"/>
      <c r="N1054" s="11"/>
      <c r="O1054" s="11"/>
      <c r="P1054" s="11"/>
      <c r="Q1054" s="11"/>
      <c r="R1054" s="11"/>
    </row>
    <row r="1055" spans="1:18" x14ac:dyDescent="0.2">
      <c r="A1055" s="11"/>
      <c r="B1055" s="11"/>
      <c r="C1055" s="11"/>
      <c r="D1055" s="11"/>
      <c r="E1055" s="11"/>
      <c r="F1055" s="11"/>
      <c r="G1055" s="11"/>
      <c r="H1055" s="11"/>
      <c r="I1055" s="11"/>
      <c r="J1055" s="11"/>
      <c r="K1055" s="11"/>
      <c r="L1055" s="11"/>
      <c r="M1055" s="11"/>
      <c r="N1055" s="11"/>
      <c r="O1055" s="11"/>
      <c r="P1055" s="11"/>
      <c r="Q1055" s="11"/>
      <c r="R1055" s="11"/>
    </row>
    <row r="1056" spans="1:18" x14ac:dyDescent="0.2">
      <c r="A1056" s="11"/>
      <c r="B1056" s="11"/>
      <c r="C1056" s="11"/>
      <c r="D1056" s="11"/>
      <c r="E1056" s="11"/>
      <c r="F1056" s="11"/>
      <c r="G1056" s="11"/>
      <c r="H1056" s="11"/>
      <c r="I1056" s="11"/>
      <c r="J1056" s="11"/>
      <c r="K1056" s="11"/>
      <c r="L1056" s="11"/>
      <c r="M1056" s="11"/>
      <c r="N1056" s="11"/>
      <c r="O1056" s="11"/>
      <c r="P1056" s="11"/>
      <c r="Q1056" s="11"/>
      <c r="R1056" s="11"/>
    </row>
    <row r="1057" spans="1:18" x14ac:dyDescent="0.2">
      <c r="A1057" s="11"/>
      <c r="B1057" s="11"/>
      <c r="C1057" s="11"/>
      <c r="D1057" s="11"/>
      <c r="E1057" s="11"/>
      <c r="F1057" s="11"/>
      <c r="G1057" s="11"/>
      <c r="H1057" s="11"/>
      <c r="I1057" s="11"/>
      <c r="J1057" s="11"/>
      <c r="K1057" s="11"/>
      <c r="L1057" s="11"/>
      <c r="M1057" s="11"/>
      <c r="N1057" s="11"/>
      <c r="O1057" s="11"/>
      <c r="P1057" s="11"/>
      <c r="Q1057" s="11"/>
      <c r="R1057" s="11"/>
    </row>
    <row r="1058" spans="1:18" x14ac:dyDescent="0.2">
      <c r="A1058" s="11"/>
      <c r="B1058" s="11"/>
      <c r="C1058" s="11"/>
      <c r="D1058" s="11"/>
      <c r="E1058" s="11"/>
      <c r="F1058" s="11"/>
      <c r="G1058" s="11"/>
      <c r="H1058" s="11"/>
      <c r="I1058" s="11"/>
      <c r="J1058" s="11"/>
      <c r="K1058" s="11"/>
      <c r="L1058" s="11"/>
      <c r="M1058" s="11"/>
      <c r="N1058" s="11"/>
      <c r="O1058" s="11"/>
      <c r="P1058" s="11"/>
      <c r="Q1058" s="11"/>
      <c r="R1058" s="11"/>
    </row>
    <row r="1059" spans="1:18" x14ac:dyDescent="0.2">
      <c r="A1059" s="11"/>
      <c r="B1059" s="11"/>
      <c r="C1059" s="11"/>
      <c r="D1059" s="11"/>
      <c r="E1059" s="11"/>
      <c r="F1059" s="11"/>
      <c r="G1059" s="11"/>
      <c r="H1059" s="11"/>
      <c r="I1059" s="11"/>
      <c r="J1059" s="11"/>
      <c r="K1059" s="11"/>
      <c r="L1059" s="11"/>
      <c r="M1059" s="11"/>
      <c r="N1059" s="11"/>
      <c r="O1059" s="11"/>
      <c r="P1059" s="11"/>
      <c r="Q1059" s="11"/>
      <c r="R1059" s="11"/>
    </row>
    <row r="1060" spans="1:18" x14ac:dyDescent="0.2">
      <c r="A1060" s="11"/>
      <c r="B1060" s="11"/>
      <c r="C1060" s="11"/>
      <c r="D1060" s="11"/>
      <c r="E1060" s="11"/>
      <c r="F1060" s="11"/>
      <c r="G1060" s="11"/>
      <c r="H1060" s="11"/>
      <c r="I1060" s="11"/>
      <c r="J1060" s="11"/>
      <c r="K1060" s="11"/>
      <c r="L1060" s="11"/>
      <c r="M1060" s="11"/>
      <c r="N1060" s="11"/>
      <c r="O1060" s="11"/>
      <c r="P1060" s="11"/>
      <c r="Q1060" s="11"/>
      <c r="R1060" s="11"/>
    </row>
    <row r="1061" spans="1:18" x14ac:dyDescent="0.2">
      <c r="A1061" s="11"/>
      <c r="B1061" s="11"/>
      <c r="C1061" s="11"/>
      <c r="D1061" s="11"/>
      <c r="E1061" s="11"/>
      <c r="F1061" s="11"/>
      <c r="G1061" s="11"/>
      <c r="H1061" s="11"/>
      <c r="I1061" s="11"/>
      <c r="J1061" s="11"/>
      <c r="K1061" s="11"/>
      <c r="L1061" s="11"/>
      <c r="M1061" s="11"/>
      <c r="N1061" s="11"/>
      <c r="O1061" s="11"/>
      <c r="P1061" s="11"/>
      <c r="Q1061" s="11"/>
      <c r="R1061" s="11"/>
    </row>
    <row r="1062" spans="1:18" x14ac:dyDescent="0.2">
      <c r="A1062" s="11"/>
      <c r="B1062" s="11"/>
      <c r="C1062" s="11"/>
      <c r="D1062" s="11"/>
      <c r="E1062" s="11"/>
      <c r="F1062" s="11"/>
      <c r="G1062" s="11"/>
      <c r="H1062" s="11"/>
      <c r="I1062" s="11"/>
      <c r="J1062" s="11"/>
      <c r="K1062" s="11"/>
      <c r="L1062" s="11"/>
      <c r="M1062" s="11"/>
      <c r="N1062" s="11"/>
      <c r="O1062" s="11"/>
      <c r="P1062" s="11"/>
      <c r="Q1062" s="11"/>
      <c r="R1062" s="11"/>
    </row>
    <row r="1063" spans="1:18" x14ac:dyDescent="0.2">
      <c r="A1063" s="11"/>
      <c r="B1063" s="11"/>
      <c r="C1063" s="11"/>
      <c r="D1063" s="11"/>
      <c r="E1063" s="11"/>
      <c r="F1063" s="11"/>
      <c r="G1063" s="11"/>
      <c r="H1063" s="11"/>
      <c r="I1063" s="11"/>
      <c r="J1063" s="11"/>
      <c r="K1063" s="11"/>
      <c r="L1063" s="11"/>
      <c r="M1063" s="11"/>
      <c r="N1063" s="11"/>
      <c r="O1063" s="11"/>
      <c r="P1063" s="11"/>
      <c r="Q1063" s="11"/>
      <c r="R1063" s="11"/>
    </row>
    <row r="1064" spans="1:18" x14ac:dyDescent="0.2">
      <c r="A1064" s="11"/>
      <c r="B1064" s="11"/>
      <c r="C1064" s="11"/>
      <c r="D1064" s="11"/>
      <c r="E1064" s="11"/>
      <c r="F1064" s="11"/>
      <c r="G1064" s="11"/>
      <c r="H1064" s="11"/>
      <c r="I1064" s="11"/>
      <c r="J1064" s="11"/>
      <c r="K1064" s="11"/>
      <c r="L1064" s="11"/>
      <c r="M1064" s="11"/>
      <c r="N1064" s="11"/>
      <c r="O1064" s="11"/>
      <c r="P1064" s="11"/>
      <c r="Q1064" s="11"/>
      <c r="R1064" s="11"/>
    </row>
    <row r="1065" spans="1:18" x14ac:dyDescent="0.2">
      <c r="A1065" s="11"/>
      <c r="B1065" s="11"/>
      <c r="C1065" s="11"/>
      <c r="D1065" s="11"/>
      <c r="E1065" s="11"/>
      <c r="F1065" s="11"/>
      <c r="G1065" s="11"/>
      <c r="H1065" s="11"/>
      <c r="I1065" s="11"/>
      <c r="J1065" s="11"/>
      <c r="K1065" s="11"/>
      <c r="L1065" s="11"/>
      <c r="M1065" s="11"/>
      <c r="N1065" s="11"/>
      <c r="O1065" s="11"/>
      <c r="P1065" s="11"/>
      <c r="Q1065" s="11"/>
      <c r="R1065" s="11"/>
    </row>
    <row r="1066" spans="1:18" x14ac:dyDescent="0.2">
      <c r="A1066" s="11"/>
      <c r="B1066" s="11"/>
      <c r="C1066" s="11"/>
      <c r="D1066" s="11"/>
      <c r="E1066" s="11"/>
      <c r="F1066" s="11"/>
      <c r="G1066" s="11"/>
      <c r="H1066" s="11"/>
      <c r="I1066" s="11"/>
      <c r="J1066" s="11"/>
      <c r="K1066" s="11"/>
      <c r="L1066" s="11"/>
      <c r="M1066" s="11"/>
      <c r="N1066" s="11"/>
      <c r="O1066" s="11"/>
      <c r="P1066" s="11"/>
      <c r="Q1066" s="11"/>
      <c r="R1066" s="11"/>
    </row>
    <row r="1067" spans="1:18" x14ac:dyDescent="0.2">
      <c r="A1067" s="11"/>
      <c r="B1067" s="11"/>
      <c r="C1067" s="11"/>
      <c r="D1067" s="11"/>
      <c r="E1067" s="11"/>
      <c r="F1067" s="11"/>
      <c r="G1067" s="11"/>
      <c r="H1067" s="11"/>
      <c r="I1067" s="11"/>
      <c r="J1067" s="11"/>
      <c r="K1067" s="11"/>
      <c r="L1067" s="11"/>
      <c r="M1067" s="11"/>
      <c r="N1067" s="11"/>
      <c r="O1067" s="11"/>
      <c r="P1067" s="11"/>
      <c r="Q1067" s="11"/>
      <c r="R1067" s="11"/>
    </row>
    <row r="1068" spans="1:18" x14ac:dyDescent="0.2">
      <c r="A1068" s="11"/>
      <c r="B1068" s="11"/>
      <c r="C1068" s="11"/>
      <c r="D1068" s="11"/>
      <c r="E1068" s="11"/>
      <c r="F1068" s="11"/>
      <c r="G1068" s="11"/>
      <c r="H1068" s="11"/>
      <c r="I1068" s="11"/>
      <c r="J1068" s="11"/>
      <c r="K1068" s="11"/>
      <c r="L1068" s="11"/>
      <c r="M1068" s="11"/>
      <c r="N1068" s="11"/>
      <c r="O1068" s="11"/>
      <c r="P1068" s="11"/>
      <c r="Q1068" s="11"/>
      <c r="R1068" s="11"/>
    </row>
    <row r="1069" spans="1:18" x14ac:dyDescent="0.2">
      <c r="A1069" s="11"/>
      <c r="B1069" s="11"/>
      <c r="C1069" s="11"/>
      <c r="D1069" s="11"/>
      <c r="E1069" s="11"/>
      <c r="F1069" s="11"/>
      <c r="G1069" s="11"/>
      <c r="H1069" s="11"/>
      <c r="I1069" s="11"/>
      <c r="J1069" s="11"/>
      <c r="K1069" s="11"/>
      <c r="L1069" s="11"/>
      <c r="M1069" s="11"/>
      <c r="N1069" s="11"/>
      <c r="O1069" s="11"/>
      <c r="P1069" s="11"/>
      <c r="Q1069" s="11"/>
      <c r="R1069" s="11"/>
    </row>
    <row r="1070" spans="1:18" x14ac:dyDescent="0.2">
      <c r="A1070" s="11"/>
      <c r="B1070" s="11"/>
      <c r="C1070" s="11"/>
      <c r="D1070" s="11"/>
      <c r="E1070" s="11"/>
      <c r="F1070" s="11"/>
      <c r="G1070" s="11"/>
      <c r="H1070" s="11"/>
      <c r="I1070" s="11"/>
      <c r="J1070" s="11"/>
      <c r="K1070" s="11"/>
      <c r="L1070" s="11"/>
      <c r="M1070" s="11"/>
      <c r="N1070" s="11"/>
      <c r="O1070" s="11"/>
      <c r="P1070" s="11"/>
      <c r="Q1070" s="11"/>
      <c r="R1070" s="11"/>
    </row>
    <row r="1071" spans="1:18" x14ac:dyDescent="0.2">
      <c r="A1071" s="11"/>
      <c r="B1071" s="11"/>
      <c r="C1071" s="11"/>
      <c r="D1071" s="11"/>
      <c r="E1071" s="11"/>
      <c r="F1071" s="11"/>
      <c r="G1071" s="11"/>
      <c r="H1071" s="11"/>
      <c r="I1071" s="11"/>
      <c r="J1071" s="11"/>
      <c r="K1071" s="11"/>
      <c r="L1071" s="11"/>
      <c r="M1071" s="11"/>
      <c r="N1071" s="11"/>
      <c r="O1071" s="11"/>
      <c r="P1071" s="11"/>
      <c r="Q1071" s="11"/>
      <c r="R1071" s="11"/>
    </row>
    <row r="1072" spans="1:18" x14ac:dyDescent="0.2">
      <c r="A1072" s="11"/>
      <c r="B1072" s="11"/>
      <c r="C1072" s="11"/>
      <c r="D1072" s="11"/>
      <c r="E1072" s="11"/>
      <c r="F1072" s="11"/>
      <c r="G1072" s="11"/>
      <c r="H1072" s="11"/>
      <c r="I1072" s="11"/>
      <c r="J1072" s="11"/>
      <c r="K1072" s="11"/>
      <c r="L1072" s="11"/>
      <c r="M1072" s="11"/>
      <c r="N1072" s="11"/>
      <c r="O1072" s="11"/>
      <c r="P1072" s="11"/>
      <c r="Q1072" s="11"/>
      <c r="R1072" s="11"/>
    </row>
    <row r="1073" spans="1:18" x14ac:dyDescent="0.2">
      <c r="A1073" s="11"/>
      <c r="B1073" s="11"/>
      <c r="C1073" s="11"/>
      <c r="D1073" s="11"/>
      <c r="E1073" s="11"/>
      <c r="F1073" s="11"/>
      <c r="G1073" s="11"/>
      <c r="H1073" s="11"/>
      <c r="I1073" s="11"/>
      <c r="J1073" s="11"/>
      <c r="K1073" s="11"/>
      <c r="L1073" s="11"/>
      <c r="M1073" s="11"/>
      <c r="N1073" s="11"/>
      <c r="O1073" s="11"/>
      <c r="P1073" s="11"/>
      <c r="Q1073" s="11"/>
      <c r="R1073" s="11"/>
    </row>
    <row r="1074" spans="1:18" x14ac:dyDescent="0.2">
      <c r="A1074" s="11"/>
      <c r="B1074" s="11"/>
      <c r="C1074" s="11"/>
      <c r="D1074" s="11"/>
      <c r="E1074" s="11"/>
      <c r="F1074" s="11"/>
      <c r="G1074" s="11"/>
      <c r="H1074" s="11"/>
      <c r="I1074" s="11"/>
      <c r="J1074" s="11"/>
      <c r="K1074" s="11"/>
      <c r="L1074" s="11"/>
      <c r="M1074" s="11"/>
      <c r="N1074" s="11"/>
      <c r="O1074" s="11"/>
      <c r="P1074" s="11"/>
      <c r="Q1074" s="11"/>
      <c r="R1074" s="11"/>
    </row>
    <row r="1075" spans="1:18" x14ac:dyDescent="0.2">
      <c r="A1075" s="11"/>
      <c r="B1075" s="11"/>
      <c r="C1075" s="11"/>
      <c r="D1075" s="11"/>
      <c r="E1075" s="11"/>
      <c r="F1075" s="11"/>
      <c r="G1075" s="11"/>
      <c r="H1075" s="11"/>
      <c r="I1075" s="11"/>
      <c r="J1075" s="11"/>
      <c r="K1075" s="11"/>
      <c r="L1075" s="11"/>
      <c r="M1075" s="11"/>
      <c r="N1075" s="11"/>
      <c r="O1075" s="11"/>
      <c r="P1075" s="11"/>
      <c r="Q1075" s="11"/>
      <c r="R1075" s="11"/>
    </row>
    <row r="1076" spans="1:18" x14ac:dyDescent="0.2">
      <c r="A1076" s="11"/>
      <c r="B1076" s="11"/>
      <c r="C1076" s="11"/>
      <c r="D1076" s="11"/>
      <c r="E1076" s="11"/>
      <c r="F1076" s="11"/>
      <c r="G1076" s="11"/>
      <c r="H1076" s="11"/>
      <c r="I1076" s="11"/>
      <c r="J1076" s="11"/>
      <c r="K1076" s="11"/>
      <c r="L1076" s="11"/>
      <c r="M1076" s="11"/>
      <c r="N1076" s="11"/>
      <c r="O1076" s="11"/>
      <c r="P1076" s="11"/>
      <c r="Q1076" s="11"/>
      <c r="R1076" s="11"/>
    </row>
    <row r="1077" spans="1:18" x14ac:dyDescent="0.2">
      <c r="A1077" s="11"/>
      <c r="B1077" s="11"/>
      <c r="C1077" s="11"/>
      <c r="D1077" s="11"/>
      <c r="E1077" s="11"/>
      <c r="F1077" s="11"/>
      <c r="G1077" s="11"/>
      <c r="H1077" s="11"/>
      <c r="I1077" s="11"/>
      <c r="J1077" s="11"/>
      <c r="K1077" s="11"/>
      <c r="L1077" s="11"/>
      <c r="M1077" s="11"/>
      <c r="N1077" s="11"/>
      <c r="O1077" s="11"/>
      <c r="P1077" s="11"/>
      <c r="Q1077" s="11"/>
      <c r="R1077" s="11"/>
    </row>
    <row r="1078" spans="1:18" x14ac:dyDescent="0.2">
      <c r="A1078" s="11"/>
      <c r="B1078" s="11"/>
      <c r="C1078" s="11"/>
      <c r="D1078" s="11"/>
      <c r="E1078" s="11"/>
      <c r="F1078" s="11"/>
      <c r="G1078" s="11"/>
      <c r="H1078" s="11"/>
      <c r="I1078" s="11"/>
      <c r="J1078" s="11"/>
      <c r="K1078" s="11"/>
      <c r="L1078" s="11"/>
      <c r="M1078" s="11"/>
      <c r="N1078" s="11"/>
      <c r="O1078" s="11"/>
      <c r="P1078" s="11"/>
      <c r="Q1078" s="11"/>
      <c r="R1078" s="11"/>
    </row>
    <row r="1079" spans="1:18" x14ac:dyDescent="0.2">
      <c r="A1079" s="11"/>
      <c r="B1079" s="11"/>
      <c r="C1079" s="11"/>
      <c r="D1079" s="11"/>
      <c r="E1079" s="11"/>
      <c r="F1079" s="11"/>
      <c r="G1079" s="11"/>
      <c r="H1079" s="11"/>
      <c r="I1079" s="11"/>
      <c r="J1079" s="11"/>
      <c r="K1079" s="11"/>
      <c r="L1079" s="11"/>
      <c r="M1079" s="11"/>
      <c r="N1079" s="11"/>
      <c r="O1079" s="11"/>
      <c r="P1079" s="11"/>
      <c r="Q1079" s="11"/>
      <c r="R1079" s="11"/>
    </row>
    <row r="1080" spans="1:18" x14ac:dyDescent="0.2">
      <c r="A1080" s="11"/>
      <c r="B1080" s="11"/>
      <c r="C1080" s="11"/>
      <c r="D1080" s="11"/>
      <c r="E1080" s="11"/>
      <c r="F1080" s="11"/>
      <c r="G1080" s="11"/>
      <c r="H1080" s="11"/>
      <c r="I1080" s="11"/>
      <c r="J1080" s="11"/>
      <c r="K1080" s="11"/>
      <c r="L1080" s="11"/>
      <c r="M1080" s="11"/>
      <c r="N1080" s="11"/>
      <c r="O1080" s="11"/>
      <c r="P1080" s="11"/>
      <c r="Q1080" s="11"/>
      <c r="R1080" s="11"/>
    </row>
    <row r="1081" spans="1:18" x14ac:dyDescent="0.2">
      <c r="A1081" s="11"/>
      <c r="B1081" s="11"/>
      <c r="C1081" s="11"/>
      <c r="D1081" s="11"/>
      <c r="E1081" s="11"/>
      <c r="F1081" s="11"/>
      <c r="G1081" s="11"/>
      <c r="H1081" s="11"/>
      <c r="I1081" s="11"/>
      <c r="J1081" s="11"/>
      <c r="K1081" s="11"/>
      <c r="L1081" s="11"/>
      <c r="M1081" s="11"/>
      <c r="N1081" s="11"/>
      <c r="O1081" s="11"/>
      <c r="P1081" s="11"/>
      <c r="Q1081" s="11"/>
      <c r="R1081" s="11"/>
    </row>
    <row r="1082" spans="1:18" x14ac:dyDescent="0.2">
      <c r="A1082" s="11"/>
      <c r="B1082" s="11"/>
      <c r="C1082" s="11"/>
      <c r="D1082" s="11"/>
      <c r="E1082" s="11"/>
      <c r="F1082" s="11"/>
      <c r="G1082" s="11"/>
      <c r="H1082" s="11"/>
      <c r="I1082" s="11"/>
      <c r="J1082" s="11"/>
      <c r="K1082" s="11"/>
      <c r="L1082" s="11"/>
      <c r="M1082" s="11"/>
      <c r="N1082" s="11"/>
      <c r="O1082" s="11"/>
      <c r="P1082" s="11"/>
      <c r="Q1082" s="11"/>
      <c r="R1082" s="11"/>
    </row>
    <row r="1083" spans="1:18" x14ac:dyDescent="0.2">
      <c r="A1083" s="11"/>
      <c r="B1083" s="11"/>
      <c r="C1083" s="11"/>
      <c r="D1083" s="11"/>
      <c r="E1083" s="11"/>
      <c r="F1083" s="11"/>
      <c r="G1083" s="11"/>
      <c r="H1083" s="11"/>
      <c r="I1083" s="11"/>
      <c r="J1083" s="11"/>
      <c r="K1083" s="11"/>
      <c r="L1083" s="11"/>
      <c r="M1083" s="11"/>
      <c r="N1083" s="11"/>
      <c r="O1083" s="11"/>
      <c r="P1083" s="11"/>
      <c r="Q1083" s="11"/>
      <c r="R1083" s="11"/>
    </row>
    <row r="1084" spans="1:18" x14ac:dyDescent="0.2">
      <c r="A1084" s="11"/>
      <c r="B1084" s="11"/>
      <c r="C1084" s="11"/>
      <c r="D1084" s="11"/>
      <c r="E1084" s="11"/>
      <c r="F1084" s="11"/>
      <c r="G1084" s="11"/>
      <c r="H1084" s="11"/>
      <c r="I1084" s="11"/>
      <c r="J1084" s="11"/>
      <c r="K1084" s="11"/>
      <c r="L1084" s="11"/>
      <c r="M1084" s="11"/>
      <c r="N1084" s="11"/>
      <c r="O1084" s="11"/>
      <c r="P1084" s="11"/>
      <c r="Q1084" s="11"/>
      <c r="R1084" s="11"/>
    </row>
    <row r="1085" spans="1:18" x14ac:dyDescent="0.2">
      <c r="A1085" s="11"/>
      <c r="B1085" s="11"/>
      <c r="C1085" s="11"/>
      <c r="D1085" s="11"/>
      <c r="E1085" s="11"/>
      <c r="F1085" s="11"/>
      <c r="G1085" s="11"/>
      <c r="H1085" s="11"/>
      <c r="I1085" s="11"/>
      <c r="J1085" s="11"/>
      <c r="K1085" s="11"/>
      <c r="L1085" s="11"/>
      <c r="M1085" s="11"/>
      <c r="N1085" s="11"/>
      <c r="O1085" s="11"/>
      <c r="P1085" s="11"/>
      <c r="Q1085" s="11"/>
      <c r="R1085" s="11"/>
    </row>
    <row r="1086" spans="1:18" x14ac:dyDescent="0.2">
      <c r="A1086" s="11"/>
      <c r="B1086" s="11"/>
      <c r="C1086" s="11"/>
      <c r="D1086" s="11"/>
      <c r="E1086" s="11"/>
      <c r="F1086" s="11"/>
      <c r="G1086" s="11"/>
      <c r="H1086" s="11"/>
      <c r="I1086" s="11"/>
      <c r="J1086" s="11"/>
      <c r="K1086" s="11"/>
      <c r="L1086" s="11"/>
      <c r="M1086" s="11"/>
      <c r="N1086" s="11"/>
      <c r="O1086" s="11"/>
      <c r="P1086" s="11"/>
      <c r="Q1086" s="11"/>
      <c r="R1086" s="11"/>
    </row>
    <row r="1087" spans="1:18" x14ac:dyDescent="0.2">
      <c r="A1087" s="11"/>
      <c r="B1087" s="11"/>
      <c r="C1087" s="11"/>
      <c r="D1087" s="11"/>
      <c r="E1087" s="11"/>
      <c r="F1087" s="11"/>
      <c r="G1087" s="11"/>
      <c r="H1087" s="11"/>
      <c r="I1087" s="11"/>
      <c r="J1087" s="11"/>
      <c r="K1087" s="11"/>
      <c r="L1087" s="11"/>
      <c r="M1087" s="11"/>
      <c r="N1087" s="11"/>
      <c r="O1087" s="11"/>
      <c r="P1087" s="11"/>
      <c r="Q1087" s="11"/>
      <c r="R1087" s="11"/>
    </row>
    <row r="1088" spans="1:18" x14ac:dyDescent="0.2">
      <c r="A1088" s="11"/>
      <c r="B1088" s="11"/>
      <c r="C1088" s="11"/>
      <c r="D1088" s="11"/>
      <c r="E1088" s="11"/>
      <c r="F1088" s="11"/>
      <c r="G1088" s="11"/>
      <c r="H1088" s="11"/>
      <c r="I1088" s="11"/>
      <c r="J1088" s="11"/>
      <c r="K1088" s="11"/>
      <c r="L1088" s="11"/>
      <c r="M1088" s="11"/>
      <c r="N1088" s="11"/>
      <c r="O1088" s="11"/>
      <c r="P1088" s="11"/>
      <c r="Q1088" s="11"/>
      <c r="R1088" s="11"/>
    </row>
    <row r="1089" spans="1:18" x14ac:dyDescent="0.2">
      <c r="A1089" s="11"/>
      <c r="B1089" s="11"/>
      <c r="C1089" s="11"/>
      <c r="D1089" s="11"/>
      <c r="E1089" s="11"/>
      <c r="F1089" s="11"/>
      <c r="G1089" s="11"/>
      <c r="H1089" s="11"/>
      <c r="I1089" s="11"/>
      <c r="J1089" s="11"/>
      <c r="K1089" s="11"/>
      <c r="L1089" s="11"/>
      <c r="M1089" s="11"/>
      <c r="N1089" s="11"/>
      <c r="O1089" s="11"/>
      <c r="P1089" s="11"/>
      <c r="Q1089" s="11"/>
      <c r="R1089" s="11"/>
    </row>
    <row r="1090" spans="1:18" x14ac:dyDescent="0.2">
      <c r="A1090" s="11"/>
      <c r="B1090" s="11"/>
      <c r="C1090" s="11"/>
      <c r="D1090" s="11"/>
      <c r="E1090" s="11"/>
      <c r="F1090" s="11"/>
      <c r="G1090" s="11"/>
      <c r="H1090" s="11"/>
      <c r="I1090" s="11"/>
      <c r="J1090" s="11"/>
      <c r="K1090" s="11"/>
      <c r="L1090" s="11"/>
      <c r="M1090" s="11"/>
      <c r="N1090" s="11"/>
      <c r="O1090" s="11"/>
      <c r="P1090" s="11"/>
      <c r="Q1090" s="11"/>
      <c r="R1090" s="11"/>
    </row>
    <row r="1091" spans="1:18" x14ac:dyDescent="0.2">
      <c r="A1091" s="11"/>
      <c r="B1091" s="11"/>
      <c r="C1091" s="11"/>
      <c r="D1091" s="11"/>
      <c r="E1091" s="11"/>
      <c r="F1091" s="11"/>
      <c r="G1091" s="11"/>
      <c r="H1091" s="11"/>
      <c r="I1091" s="11"/>
      <c r="J1091" s="11"/>
      <c r="K1091" s="11"/>
      <c r="L1091" s="11"/>
      <c r="M1091" s="11"/>
      <c r="N1091" s="11"/>
      <c r="O1091" s="11"/>
      <c r="P1091" s="11"/>
      <c r="Q1091" s="11"/>
      <c r="R1091" s="11"/>
    </row>
    <row r="1092" spans="1:18" x14ac:dyDescent="0.2">
      <c r="A1092" s="11"/>
      <c r="B1092" s="11"/>
      <c r="C1092" s="11"/>
      <c r="D1092" s="11"/>
      <c r="E1092" s="11"/>
      <c r="F1092" s="11"/>
      <c r="G1092" s="11"/>
      <c r="H1092" s="11"/>
      <c r="I1092" s="11"/>
      <c r="J1092" s="11"/>
      <c r="K1092" s="11"/>
      <c r="L1092" s="11"/>
      <c r="M1092" s="11"/>
      <c r="N1092" s="11"/>
      <c r="O1092" s="11"/>
      <c r="P1092" s="11"/>
      <c r="Q1092" s="11"/>
      <c r="R1092" s="11"/>
    </row>
    <row r="1093" spans="1:18" x14ac:dyDescent="0.2">
      <c r="A1093" s="11"/>
      <c r="B1093" s="11"/>
      <c r="C1093" s="11"/>
      <c r="D1093" s="11"/>
      <c r="E1093" s="11"/>
      <c r="F1093" s="11"/>
      <c r="G1093" s="11"/>
      <c r="H1093" s="11"/>
      <c r="I1093" s="11"/>
      <c r="J1093" s="11"/>
      <c r="K1093" s="11"/>
      <c r="L1093" s="11"/>
      <c r="M1093" s="11"/>
      <c r="N1093" s="11"/>
      <c r="O1093" s="11"/>
      <c r="P1093" s="11"/>
      <c r="Q1093" s="11"/>
      <c r="R1093" s="11"/>
    </row>
    <row r="1094" spans="1:18" x14ac:dyDescent="0.2">
      <c r="A1094" s="11"/>
      <c r="B1094" s="11"/>
      <c r="C1094" s="11"/>
      <c r="D1094" s="11"/>
      <c r="E1094" s="11"/>
      <c r="F1094" s="11"/>
      <c r="G1094" s="11"/>
      <c r="H1094" s="11"/>
      <c r="I1094" s="11"/>
      <c r="J1094" s="11"/>
      <c r="K1094" s="11"/>
      <c r="L1094" s="11"/>
      <c r="M1094" s="11"/>
      <c r="N1094" s="11"/>
      <c r="O1094" s="11"/>
      <c r="P1094" s="11"/>
      <c r="Q1094" s="11"/>
      <c r="R1094" s="11"/>
    </row>
    <row r="1095" spans="1:18" x14ac:dyDescent="0.2">
      <c r="A1095" s="11"/>
      <c r="B1095" s="11"/>
      <c r="C1095" s="11"/>
      <c r="D1095" s="11"/>
      <c r="E1095" s="11"/>
      <c r="F1095" s="11"/>
      <c r="G1095" s="11"/>
      <c r="H1095" s="11"/>
      <c r="I1095" s="11"/>
      <c r="J1095" s="11"/>
      <c r="K1095" s="11"/>
      <c r="L1095" s="11"/>
      <c r="M1095" s="11"/>
      <c r="N1095" s="11"/>
      <c r="O1095" s="11"/>
      <c r="P1095" s="11"/>
      <c r="Q1095" s="11"/>
      <c r="R1095" s="11"/>
    </row>
    <row r="1096" spans="1:18" x14ac:dyDescent="0.2">
      <c r="A1096" s="11"/>
      <c r="B1096" s="11"/>
      <c r="C1096" s="11"/>
      <c r="D1096" s="11"/>
      <c r="E1096" s="11"/>
      <c r="F1096" s="11"/>
      <c r="G1096" s="11"/>
      <c r="H1096" s="11"/>
      <c r="I1096" s="11"/>
      <c r="J1096" s="11"/>
      <c r="K1096" s="11"/>
      <c r="L1096" s="11"/>
      <c r="M1096" s="11"/>
      <c r="N1096" s="11"/>
      <c r="O1096" s="11"/>
      <c r="P1096" s="11"/>
      <c r="Q1096" s="11"/>
      <c r="R1096" s="11"/>
    </row>
    <row r="1097" spans="1:18" x14ac:dyDescent="0.2">
      <c r="A1097" s="11"/>
      <c r="B1097" s="11"/>
      <c r="C1097" s="11"/>
      <c r="D1097" s="11"/>
      <c r="E1097" s="11"/>
      <c r="F1097" s="11"/>
      <c r="G1097" s="11"/>
      <c r="H1097" s="11"/>
      <c r="I1097" s="11"/>
      <c r="J1097" s="11"/>
      <c r="K1097" s="11"/>
      <c r="L1097" s="11"/>
      <c r="M1097" s="11"/>
      <c r="N1097" s="11"/>
      <c r="O1097" s="11"/>
      <c r="P1097" s="11"/>
      <c r="Q1097" s="11"/>
      <c r="R1097" s="11"/>
    </row>
    <row r="1098" spans="1:18" x14ac:dyDescent="0.2">
      <c r="A1098" s="11"/>
      <c r="B1098" s="11"/>
      <c r="C1098" s="11"/>
      <c r="D1098" s="11"/>
      <c r="E1098" s="11"/>
      <c r="F1098" s="11"/>
      <c r="G1098" s="11"/>
      <c r="H1098" s="11"/>
      <c r="I1098" s="11"/>
      <c r="J1098" s="11"/>
      <c r="K1098" s="11"/>
      <c r="L1098" s="11"/>
      <c r="M1098" s="11"/>
      <c r="N1098" s="11"/>
      <c r="O1098" s="11"/>
      <c r="P1098" s="11"/>
      <c r="Q1098" s="11"/>
      <c r="R1098" s="11"/>
    </row>
    <row r="1099" spans="1:18" x14ac:dyDescent="0.2">
      <c r="A1099" s="11"/>
      <c r="B1099" s="11"/>
      <c r="C1099" s="11"/>
      <c r="D1099" s="11"/>
      <c r="E1099" s="11"/>
      <c r="F1099" s="11"/>
      <c r="G1099" s="11"/>
      <c r="H1099" s="11"/>
      <c r="I1099" s="11"/>
      <c r="J1099" s="11"/>
      <c r="K1099" s="11"/>
      <c r="L1099" s="11"/>
      <c r="M1099" s="11"/>
      <c r="N1099" s="11"/>
      <c r="O1099" s="11"/>
      <c r="P1099" s="11"/>
      <c r="Q1099" s="11"/>
      <c r="R1099" s="11"/>
    </row>
    <row r="1100" spans="1:18" x14ac:dyDescent="0.2">
      <c r="A1100" s="11"/>
      <c r="B1100" s="11"/>
      <c r="C1100" s="11"/>
      <c r="D1100" s="11"/>
      <c r="E1100" s="11"/>
      <c r="F1100" s="11"/>
      <c r="G1100" s="11"/>
      <c r="H1100" s="11"/>
      <c r="I1100" s="11"/>
      <c r="J1100" s="11"/>
      <c r="K1100" s="11"/>
      <c r="L1100" s="11"/>
      <c r="M1100" s="11"/>
      <c r="N1100" s="11"/>
      <c r="O1100" s="11"/>
      <c r="P1100" s="11"/>
      <c r="Q1100" s="11"/>
      <c r="R1100" s="11"/>
    </row>
    <row r="1101" spans="1:18" x14ac:dyDescent="0.2">
      <c r="A1101" s="11"/>
      <c r="B1101" s="11"/>
      <c r="C1101" s="11"/>
      <c r="D1101" s="11"/>
      <c r="E1101" s="11"/>
      <c r="F1101" s="11"/>
      <c r="G1101" s="11"/>
      <c r="H1101" s="11"/>
      <c r="I1101" s="11"/>
      <c r="J1101" s="11"/>
      <c r="K1101" s="11"/>
      <c r="L1101" s="11"/>
      <c r="M1101" s="11"/>
      <c r="N1101" s="11"/>
      <c r="O1101" s="11"/>
      <c r="P1101" s="11"/>
      <c r="Q1101" s="11"/>
      <c r="R1101" s="11"/>
    </row>
    <row r="1102" spans="1:18" x14ac:dyDescent="0.2">
      <c r="A1102" s="11"/>
      <c r="B1102" s="11"/>
      <c r="C1102" s="11"/>
      <c r="D1102" s="11"/>
      <c r="E1102" s="11"/>
      <c r="F1102" s="11"/>
      <c r="G1102" s="11"/>
      <c r="H1102" s="11"/>
      <c r="I1102" s="11"/>
      <c r="J1102" s="11"/>
      <c r="K1102" s="11"/>
      <c r="L1102" s="11"/>
      <c r="M1102" s="11"/>
      <c r="N1102" s="11"/>
      <c r="O1102" s="11"/>
      <c r="P1102" s="11"/>
      <c r="Q1102" s="11"/>
      <c r="R1102" s="11"/>
    </row>
    <row r="1103" spans="1:18" x14ac:dyDescent="0.2">
      <c r="A1103" s="11"/>
      <c r="B1103" s="11"/>
      <c r="C1103" s="11"/>
      <c r="D1103" s="11"/>
      <c r="E1103" s="11"/>
      <c r="F1103" s="11"/>
      <c r="G1103" s="11"/>
      <c r="H1103" s="11"/>
      <c r="I1103" s="11"/>
      <c r="J1103" s="11"/>
      <c r="K1103" s="11"/>
      <c r="L1103" s="11"/>
      <c r="M1103" s="11"/>
      <c r="N1103" s="11"/>
      <c r="O1103" s="11"/>
      <c r="P1103" s="11"/>
      <c r="Q1103" s="11"/>
      <c r="R1103" s="11"/>
    </row>
    <row r="1104" spans="1:18" x14ac:dyDescent="0.2">
      <c r="A1104" s="11"/>
      <c r="B1104" s="11"/>
      <c r="C1104" s="11"/>
      <c r="D1104" s="11"/>
      <c r="E1104" s="11"/>
      <c r="F1104" s="11"/>
      <c r="G1104" s="11"/>
      <c r="H1104" s="11"/>
      <c r="I1104" s="11"/>
      <c r="J1104" s="11"/>
      <c r="K1104" s="11"/>
      <c r="L1104" s="11"/>
      <c r="M1104" s="11"/>
      <c r="N1104" s="11"/>
      <c r="O1104" s="11"/>
      <c r="P1104" s="11"/>
      <c r="Q1104" s="11"/>
      <c r="R1104" s="11"/>
    </row>
    <row r="1105" spans="1:18" x14ac:dyDescent="0.2">
      <c r="A1105" s="11"/>
      <c r="B1105" s="11"/>
      <c r="C1105" s="11"/>
      <c r="D1105" s="11"/>
      <c r="E1105" s="11"/>
      <c r="F1105" s="11"/>
      <c r="G1105" s="11"/>
      <c r="H1105" s="11"/>
      <c r="I1105" s="11"/>
      <c r="J1105" s="11"/>
      <c r="K1105" s="11"/>
      <c r="L1105" s="11"/>
      <c r="M1105" s="11"/>
      <c r="N1105" s="11"/>
      <c r="O1105" s="11"/>
      <c r="P1105" s="11"/>
      <c r="Q1105" s="11"/>
      <c r="R1105" s="11"/>
    </row>
    <row r="1106" spans="1:18" x14ac:dyDescent="0.2">
      <c r="A1106" s="11"/>
      <c r="B1106" s="11"/>
      <c r="C1106" s="11"/>
      <c r="D1106" s="11"/>
      <c r="E1106" s="11"/>
      <c r="F1106" s="11"/>
      <c r="G1106" s="11"/>
      <c r="H1106" s="11"/>
      <c r="I1106" s="11"/>
      <c r="J1106" s="11"/>
      <c r="K1106" s="11"/>
      <c r="L1106" s="11"/>
      <c r="M1106" s="11"/>
      <c r="N1106" s="11"/>
      <c r="O1106" s="11"/>
      <c r="P1106" s="11"/>
      <c r="Q1106" s="11"/>
      <c r="R1106" s="11"/>
    </row>
    <row r="1107" spans="1:18" x14ac:dyDescent="0.2">
      <c r="A1107" s="11"/>
      <c r="B1107" s="11"/>
      <c r="C1107" s="11"/>
      <c r="D1107" s="11"/>
      <c r="E1107" s="11"/>
      <c r="F1107" s="11"/>
      <c r="G1107" s="11"/>
      <c r="H1107" s="11"/>
      <c r="I1107" s="11"/>
      <c r="J1107" s="11"/>
      <c r="K1107" s="11"/>
      <c r="L1107" s="11"/>
      <c r="M1107" s="11"/>
      <c r="N1107" s="11"/>
      <c r="O1107" s="11"/>
      <c r="P1107" s="11"/>
      <c r="Q1107" s="11"/>
      <c r="R1107" s="11"/>
    </row>
    <row r="1108" spans="1:18" x14ac:dyDescent="0.2">
      <c r="A1108" s="11"/>
      <c r="B1108" s="11"/>
      <c r="C1108" s="11"/>
      <c r="D1108" s="11"/>
      <c r="E1108" s="11"/>
      <c r="F1108" s="11"/>
      <c r="G1108" s="11"/>
      <c r="H1108" s="11"/>
      <c r="I1108" s="11"/>
      <c r="J1108" s="11"/>
      <c r="K1108" s="11"/>
      <c r="L1108" s="11"/>
      <c r="M1108" s="11"/>
      <c r="N1108" s="11"/>
      <c r="O1108" s="11"/>
      <c r="P1108" s="11"/>
      <c r="Q1108" s="11"/>
      <c r="R1108" s="11"/>
    </row>
    <row r="1109" spans="1:18" x14ac:dyDescent="0.2">
      <c r="A1109" s="11"/>
      <c r="B1109" s="11"/>
      <c r="C1109" s="11"/>
      <c r="D1109" s="11"/>
      <c r="E1109" s="11"/>
      <c r="F1109" s="11"/>
      <c r="G1109" s="11"/>
      <c r="H1109" s="11"/>
      <c r="I1109" s="11"/>
      <c r="J1109" s="11"/>
      <c r="K1109" s="11"/>
      <c r="L1109" s="11"/>
      <c r="M1109" s="11"/>
      <c r="N1109" s="11"/>
      <c r="O1109" s="11"/>
      <c r="P1109" s="11"/>
      <c r="Q1109" s="11"/>
      <c r="R1109" s="11"/>
    </row>
    <row r="1110" spans="1:18" x14ac:dyDescent="0.2">
      <c r="A1110" s="11"/>
      <c r="B1110" s="11"/>
      <c r="C1110" s="11"/>
      <c r="D1110" s="11"/>
      <c r="E1110" s="11"/>
      <c r="F1110" s="11"/>
      <c r="G1110" s="11"/>
      <c r="H1110" s="11"/>
      <c r="I1110" s="11"/>
      <c r="J1110" s="11"/>
      <c r="K1110" s="11"/>
      <c r="L1110" s="11"/>
      <c r="M1110" s="11"/>
      <c r="N1110" s="11"/>
      <c r="O1110" s="11"/>
      <c r="P1110" s="11"/>
      <c r="Q1110" s="11"/>
      <c r="R1110" s="11"/>
    </row>
    <row r="1111" spans="1:18" x14ac:dyDescent="0.2">
      <c r="A1111" s="11"/>
      <c r="B1111" s="11"/>
      <c r="C1111" s="11"/>
      <c r="D1111" s="11"/>
      <c r="E1111" s="11"/>
      <c r="F1111" s="11"/>
      <c r="G1111" s="11"/>
      <c r="H1111" s="11"/>
      <c r="I1111" s="11"/>
      <c r="J1111" s="11"/>
      <c r="K1111" s="11"/>
      <c r="L1111" s="11"/>
      <c r="M1111" s="11"/>
      <c r="N1111" s="11"/>
      <c r="O1111" s="11"/>
      <c r="P1111" s="11"/>
      <c r="Q1111" s="11"/>
      <c r="R1111" s="11"/>
    </row>
    <row r="1112" spans="1:18" x14ac:dyDescent="0.2">
      <c r="A1112" s="11"/>
      <c r="B1112" s="11"/>
      <c r="C1112" s="11"/>
      <c r="D1112" s="11"/>
      <c r="E1112" s="11"/>
      <c r="F1112" s="11"/>
      <c r="G1112" s="11"/>
      <c r="H1112" s="11"/>
      <c r="I1112" s="11"/>
      <c r="J1112" s="11"/>
      <c r="K1112" s="11"/>
      <c r="L1112" s="11"/>
      <c r="M1112" s="11"/>
      <c r="N1112" s="11"/>
      <c r="O1112" s="11"/>
      <c r="P1112" s="11"/>
      <c r="Q1112" s="11"/>
      <c r="R1112" s="11"/>
    </row>
    <row r="1113" spans="1:18" x14ac:dyDescent="0.2">
      <c r="A1113" s="11"/>
      <c r="B1113" s="11"/>
      <c r="C1113" s="11"/>
      <c r="D1113" s="11"/>
      <c r="E1113" s="11"/>
      <c r="F1113" s="11"/>
      <c r="G1113" s="11"/>
      <c r="H1113" s="11"/>
      <c r="I1113" s="11"/>
      <c r="J1113" s="11"/>
      <c r="K1113" s="11"/>
      <c r="L1113" s="11"/>
      <c r="M1113" s="11"/>
      <c r="N1113" s="11"/>
      <c r="O1113" s="11"/>
      <c r="P1113" s="11"/>
      <c r="Q1113" s="11"/>
      <c r="R1113" s="11"/>
    </row>
    <row r="1114" spans="1:18" x14ac:dyDescent="0.2">
      <c r="A1114" s="11"/>
      <c r="B1114" s="11"/>
      <c r="C1114" s="11"/>
      <c r="D1114" s="11"/>
      <c r="E1114" s="11"/>
      <c r="F1114" s="11"/>
      <c r="G1114" s="11"/>
      <c r="H1114" s="11"/>
      <c r="I1114" s="11"/>
      <c r="J1114" s="11"/>
      <c r="K1114" s="11"/>
      <c r="L1114" s="11"/>
      <c r="M1114" s="11"/>
      <c r="N1114" s="11"/>
      <c r="O1114" s="11"/>
      <c r="P1114" s="11"/>
      <c r="Q1114" s="11"/>
      <c r="R1114" s="11"/>
    </row>
    <row r="1115" spans="1:18" x14ac:dyDescent="0.2">
      <c r="A1115" s="11"/>
      <c r="B1115" s="11"/>
      <c r="C1115" s="11"/>
      <c r="D1115" s="11"/>
      <c r="E1115" s="11"/>
      <c r="F1115" s="11"/>
      <c r="G1115" s="11"/>
      <c r="H1115" s="11"/>
      <c r="I1115" s="11"/>
      <c r="J1115" s="11"/>
      <c r="K1115" s="11"/>
      <c r="L1115" s="11"/>
      <c r="M1115" s="11"/>
      <c r="N1115" s="11"/>
      <c r="O1115" s="11"/>
      <c r="P1115" s="11"/>
      <c r="Q1115" s="11"/>
      <c r="R1115" s="11"/>
    </row>
    <row r="1116" spans="1:18" x14ac:dyDescent="0.2">
      <c r="A1116" s="11"/>
      <c r="B1116" s="11"/>
      <c r="C1116" s="11"/>
      <c r="D1116" s="11"/>
      <c r="E1116" s="11"/>
      <c r="F1116" s="11"/>
      <c r="G1116" s="11"/>
      <c r="H1116" s="11"/>
      <c r="I1116" s="11"/>
      <c r="J1116" s="11"/>
      <c r="K1116" s="11"/>
      <c r="L1116" s="11"/>
      <c r="M1116" s="11"/>
      <c r="N1116" s="11"/>
      <c r="O1116" s="11"/>
      <c r="P1116" s="11"/>
      <c r="Q1116" s="11"/>
      <c r="R1116" s="11"/>
    </row>
    <row r="1117" spans="1:18" x14ac:dyDescent="0.2">
      <c r="A1117" s="11"/>
      <c r="B1117" s="11"/>
      <c r="C1117" s="11"/>
      <c r="D1117" s="11"/>
      <c r="E1117" s="11"/>
      <c r="F1117" s="11"/>
      <c r="G1117" s="11"/>
      <c r="H1117" s="11"/>
      <c r="I1117" s="11"/>
      <c r="J1117" s="11"/>
      <c r="K1117" s="11"/>
      <c r="L1117" s="11"/>
      <c r="M1117" s="11"/>
      <c r="N1117" s="11"/>
      <c r="O1117" s="11"/>
      <c r="P1117" s="11"/>
      <c r="Q1117" s="11"/>
      <c r="R1117" s="11"/>
    </row>
    <row r="1118" spans="1:18" x14ac:dyDescent="0.2">
      <c r="A1118" s="11"/>
      <c r="B1118" s="11"/>
      <c r="C1118" s="11"/>
      <c r="D1118" s="11"/>
      <c r="E1118" s="11"/>
      <c r="F1118" s="11"/>
      <c r="G1118" s="11"/>
      <c r="H1118" s="11"/>
      <c r="I1118" s="11"/>
      <c r="J1118" s="11"/>
      <c r="K1118" s="11"/>
      <c r="L1118" s="11"/>
      <c r="M1118" s="11"/>
      <c r="N1118" s="11"/>
      <c r="O1118" s="11"/>
      <c r="P1118" s="11"/>
      <c r="Q1118" s="11"/>
      <c r="R1118" s="11"/>
    </row>
    <row r="1119" spans="1:18" x14ac:dyDescent="0.2">
      <c r="A1119" s="11"/>
      <c r="B1119" s="11"/>
      <c r="C1119" s="11"/>
      <c r="D1119" s="11"/>
      <c r="E1119" s="11"/>
      <c r="F1119" s="11"/>
      <c r="G1119" s="11"/>
      <c r="H1119" s="11"/>
      <c r="I1119" s="11"/>
      <c r="J1119" s="11"/>
      <c r="K1119" s="11"/>
      <c r="L1119" s="11"/>
      <c r="M1119" s="11"/>
      <c r="N1119" s="11"/>
      <c r="O1119" s="11"/>
      <c r="P1119" s="11"/>
      <c r="Q1119" s="11"/>
      <c r="R1119" s="11"/>
    </row>
    <row r="1120" spans="1:18" x14ac:dyDescent="0.2">
      <c r="A1120" s="11"/>
      <c r="B1120" s="11"/>
      <c r="C1120" s="11"/>
      <c r="D1120" s="11"/>
      <c r="E1120" s="11"/>
      <c r="F1120" s="11"/>
      <c r="G1120" s="11"/>
      <c r="H1120" s="11"/>
      <c r="I1120" s="11"/>
      <c r="J1120" s="11"/>
      <c r="K1120" s="11"/>
      <c r="L1120" s="11"/>
      <c r="M1120" s="11"/>
      <c r="N1120" s="11"/>
      <c r="O1120" s="11"/>
      <c r="P1120" s="11"/>
      <c r="Q1120" s="11"/>
      <c r="R1120" s="11"/>
    </row>
    <row r="1121" spans="1:18" x14ac:dyDescent="0.2">
      <c r="A1121" s="11"/>
      <c r="B1121" s="11"/>
      <c r="C1121" s="11"/>
      <c r="D1121" s="11"/>
      <c r="E1121" s="11"/>
      <c r="F1121" s="11"/>
      <c r="G1121" s="11"/>
      <c r="H1121" s="11"/>
      <c r="I1121" s="11"/>
      <c r="J1121" s="11"/>
      <c r="K1121" s="11"/>
      <c r="L1121" s="11"/>
      <c r="M1121" s="11"/>
      <c r="N1121" s="11"/>
      <c r="O1121" s="11"/>
      <c r="P1121" s="11"/>
      <c r="Q1121" s="11"/>
      <c r="R1121" s="11"/>
    </row>
    <row r="1122" spans="1:18" x14ac:dyDescent="0.2">
      <c r="A1122" s="11"/>
      <c r="B1122" s="11"/>
      <c r="C1122" s="11"/>
      <c r="D1122" s="11"/>
      <c r="E1122" s="11"/>
      <c r="F1122" s="11"/>
      <c r="G1122" s="11"/>
      <c r="H1122" s="11"/>
      <c r="I1122" s="11"/>
      <c r="J1122" s="11"/>
      <c r="K1122" s="11"/>
      <c r="L1122" s="11"/>
      <c r="M1122" s="11"/>
      <c r="N1122" s="11"/>
      <c r="O1122" s="11"/>
      <c r="P1122" s="11"/>
      <c r="Q1122" s="11"/>
      <c r="R1122" s="11"/>
    </row>
    <row r="1123" spans="1:18" x14ac:dyDescent="0.2">
      <c r="A1123" s="11"/>
      <c r="B1123" s="11"/>
      <c r="C1123" s="11"/>
      <c r="D1123" s="11"/>
      <c r="E1123" s="11"/>
      <c r="F1123" s="11"/>
      <c r="G1123" s="11"/>
      <c r="H1123" s="11"/>
      <c r="I1123" s="11"/>
      <c r="J1123" s="11"/>
      <c r="K1123" s="11"/>
      <c r="L1123" s="11"/>
      <c r="M1123" s="11"/>
      <c r="N1123" s="11"/>
      <c r="O1123" s="11"/>
      <c r="P1123" s="11"/>
      <c r="Q1123" s="11"/>
      <c r="R1123" s="11"/>
    </row>
    <row r="1124" spans="1:18" x14ac:dyDescent="0.2">
      <c r="A1124" s="11"/>
      <c r="B1124" s="11"/>
      <c r="C1124" s="11"/>
      <c r="D1124" s="11"/>
      <c r="E1124" s="11"/>
      <c r="F1124" s="11"/>
      <c r="G1124" s="11"/>
      <c r="H1124" s="11"/>
      <c r="I1124" s="11"/>
      <c r="J1124" s="11"/>
      <c r="K1124" s="11"/>
      <c r="L1124" s="11"/>
      <c r="M1124" s="11"/>
      <c r="N1124" s="11"/>
      <c r="O1124" s="11"/>
      <c r="P1124" s="11"/>
      <c r="Q1124" s="11"/>
      <c r="R1124" s="11"/>
    </row>
    <row r="1125" spans="1:18" x14ac:dyDescent="0.2">
      <c r="A1125" s="11"/>
      <c r="B1125" s="11"/>
      <c r="C1125" s="11"/>
      <c r="D1125" s="11"/>
      <c r="E1125" s="11"/>
      <c r="F1125" s="11"/>
      <c r="G1125" s="11"/>
      <c r="H1125" s="11"/>
      <c r="I1125" s="11"/>
      <c r="J1125" s="11"/>
      <c r="K1125" s="11"/>
      <c r="L1125" s="11"/>
      <c r="M1125" s="11"/>
      <c r="N1125" s="11"/>
      <c r="O1125" s="11"/>
      <c r="P1125" s="11"/>
      <c r="Q1125" s="11"/>
      <c r="R1125" s="11"/>
    </row>
    <row r="1126" spans="1:18" x14ac:dyDescent="0.2">
      <c r="A1126" s="11"/>
      <c r="B1126" s="11"/>
      <c r="C1126" s="11"/>
      <c r="D1126" s="11"/>
      <c r="E1126" s="11"/>
      <c r="F1126" s="11"/>
      <c r="G1126" s="11"/>
      <c r="H1126" s="11"/>
      <c r="I1126" s="11"/>
      <c r="J1126" s="11"/>
      <c r="K1126" s="11"/>
      <c r="L1126" s="11"/>
      <c r="M1126" s="11"/>
      <c r="N1126" s="11"/>
      <c r="O1126" s="11"/>
      <c r="P1126" s="11"/>
      <c r="Q1126" s="11"/>
      <c r="R1126" s="11"/>
    </row>
    <row r="1127" spans="1:18" x14ac:dyDescent="0.2">
      <c r="A1127" s="11"/>
      <c r="B1127" s="11"/>
      <c r="C1127" s="11"/>
      <c r="D1127" s="11"/>
      <c r="E1127" s="11"/>
      <c r="F1127" s="11"/>
      <c r="G1127" s="11"/>
      <c r="H1127" s="11"/>
      <c r="I1127" s="11"/>
      <c r="J1127" s="11"/>
      <c r="K1127" s="11"/>
      <c r="L1127" s="11"/>
      <c r="M1127" s="11"/>
      <c r="N1127" s="11"/>
      <c r="O1127" s="11"/>
      <c r="P1127" s="11"/>
      <c r="Q1127" s="11"/>
      <c r="R1127" s="11"/>
    </row>
    <row r="1128" spans="1:18" x14ac:dyDescent="0.2">
      <c r="A1128" s="11"/>
      <c r="B1128" s="11"/>
      <c r="C1128" s="11"/>
      <c r="D1128" s="11"/>
      <c r="E1128" s="11"/>
      <c r="F1128" s="11"/>
      <c r="G1128" s="11"/>
      <c r="H1128" s="11"/>
      <c r="I1128" s="11"/>
      <c r="J1128" s="11"/>
      <c r="K1128" s="11"/>
      <c r="L1128" s="11"/>
      <c r="M1128" s="11"/>
      <c r="N1128" s="11"/>
      <c r="O1128" s="11"/>
      <c r="P1128" s="11"/>
      <c r="Q1128" s="11"/>
      <c r="R1128" s="11"/>
    </row>
    <row r="1129" spans="1:18" x14ac:dyDescent="0.2">
      <c r="A1129" s="11"/>
      <c r="B1129" s="11"/>
      <c r="C1129" s="11"/>
      <c r="D1129" s="11"/>
      <c r="E1129" s="11"/>
      <c r="F1129" s="11"/>
      <c r="G1129" s="11"/>
      <c r="H1129" s="11"/>
      <c r="I1129" s="11"/>
      <c r="J1129" s="11"/>
      <c r="K1129" s="11"/>
      <c r="L1129" s="11"/>
      <c r="M1129" s="11"/>
      <c r="N1129" s="11"/>
      <c r="O1129" s="11"/>
      <c r="P1129" s="11"/>
      <c r="Q1129" s="11"/>
      <c r="R1129" s="11"/>
    </row>
    <row r="1130" spans="1:18" x14ac:dyDescent="0.2">
      <c r="A1130" s="11"/>
      <c r="B1130" s="11"/>
      <c r="C1130" s="11"/>
      <c r="D1130" s="11"/>
      <c r="E1130" s="11"/>
      <c r="F1130" s="11"/>
      <c r="G1130" s="11"/>
      <c r="H1130" s="11"/>
      <c r="I1130" s="11"/>
      <c r="J1130" s="11"/>
      <c r="K1130" s="11"/>
      <c r="L1130" s="11"/>
      <c r="M1130" s="11"/>
      <c r="N1130" s="11"/>
      <c r="O1130" s="11"/>
      <c r="P1130" s="11"/>
      <c r="Q1130" s="11"/>
      <c r="R1130" s="11"/>
    </row>
    <row r="1131" spans="1:18" x14ac:dyDescent="0.2">
      <c r="A1131" s="11"/>
      <c r="B1131" s="11"/>
      <c r="C1131" s="11"/>
      <c r="D1131" s="11"/>
      <c r="E1131" s="11"/>
      <c r="F1131" s="11"/>
      <c r="G1131" s="11"/>
      <c r="H1131" s="11"/>
      <c r="I1131" s="11"/>
      <c r="J1131" s="11"/>
      <c r="K1131" s="11"/>
      <c r="L1131" s="11"/>
      <c r="M1131" s="11"/>
      <c r="N1131" s="11"/>
      <c r="O1131" s="11"/>
      <c r="P1131" s="11"/>
      <c r="Q1131" s="11"/>
      <c r="R1131" s="11"/>
    </row>
    <row r="1132" spans="1:18" x14ac:dyDescent="0.2">
      <c r="A1132" s="11"/>
      <c r="B1132" s="11"/>
      <c r="C1132" s="11"/>
      <c r="D1132" s="11"/>
      <c r="E1132" s="11"/>
      <c r="F1132" s="11"/>
      <c r="G1132" s="11"/>
      <c r="H1132" s="11"/>
      <c r="I1132" s="11"/>
      <c r="J1132" s="11"/>
      <c r="K1132" s="11"/>
      <c r="L1132" s="11"/>
      <c r="M1132" s="11"/>
      <c r="N1132" s="11"/>
      <c r="O1132" s="11"/>
      <c r="P1132" s="11"/>
      <c r="Q1132" s="11"/>
      <c r="R1132" s="11"/>
    </row>
    <row r="1133" spans="1:18" x14ac:dyDescent="0.2">
      <c r="A1133" s="11"/>
      <c r="B1133" s="11"/>
      <c r="C1133" s="11"/>
      <c r="D1133" s="11"/>
      <c r="E1133" s="11"/>
      <c r="F1133" s="11"/>
      <c r="G1133" s="11"/>
      <c r="H1133" s="11"/>
      <c r="I1133" s="11"/>
      <c r="J1133" s="11"/>
      <c r="K1133" s="11"/>
      <c r="L1133" s="11"/>
      <c r="M1133" s="11"/>
      <c r="N1133" s="11"/>
      <c r="O1133" s="11"/>
      <c r="P1133" s="11"/>
      <c r="Q1133" s="11"/>
      <c r="R1133" s="11"/>
    </row>
    <row r="1134" spans="1:18" x14ac:dyDescent="0.2">
      <c r="A1134" s="11"/>
      <c r="B1134" s="11"/>
      <c r="C1134" s="11"/>
      <c r="D1134" s="11"/>
      <c r="E1134" s="11"/>
      <c r="F1134" s="11"/>
      <c r="G1134" s="11"/>
      <c r="H1134" s="11"/>
      <c r="I1134" s="11"/>
      <c r="J1134" s="11"/>
      <c r="K1134" s="11"/>
      <c r="L1134" s="11"/>
      <c r="M1134" s="11"/>
      <c r="N1134" s="11"/>
      <c r="O1134" s="11"/>
      <c r="P1134" s="11"/>
      <c r="Q1134" s="11"/>
      <c r="R1134" s="11"/>
    </row>
    <row r="1135" spans="1:18" x14ac:dyDescent="0.2">
      <c r="A1135" s="11"/>
      <c r="B1135" s="11"/>
      <c r="C1135" s="11"/>
      <c r="D1135" s="11"/>
      <c r="E1135" s="11"/>
      <c r="F1135" s="11"/>
      <c r="G1135" s="11"/>
      <c r="H1135" s="11"/>
      <c r="I1135" s="11"/>
      <c r="J1135" s="11"/>
      <c r="K1135" s="11"/>
      <c r="L1135" s="11"/>
      <c r="M1135" s="11"/>
      <c r="N1135" s="11"/>
      <c r="O1135" s="11"/>
      <c r="P1135" s="11"/>
      <c r="Q1135" s="11"/>
      <c r="R1135" s="11"/>
    </row>
    <row r="1136" spans="1:18" x14ac:dyDescent="0.2">
      <c r="A1136" s="11"/>
      <c r="B1136" s="11"/>
      <c r="C1136" s="11"/>
      <c r="D1136" s="11"/>
      <c r="E1136" s="11"/>
      <c r="F1136" s="11"/>
      <c r="G1136" s="11"/>
      <c r="H1136" s="11"/>
      <c r="I1136" s="11"/>
      <c r="J1136" s="11"/>
      <c r="K1136" s="11"/>
      <c r="L1136" s="11"/>
      <c r="M1136" s="11"/>
      <c r="N1136" s="11"/>
      <c r="O1136" s="11"/>
      <c r="P1136" s="11"/>
      <c r="Q1136" s="11"/>
      <c r="R1136" s="11"/>
    </row>
    <row r="1137" spans="1:18" x14ac:dyDescent="0.2">
      <c r="A1137" s="11"/>
      <c r="B1137" s="11"/>
      <c r="C1137" s="11"/>
      <c r="D1137" s="11"/>
      <c r="E1137" s="11"/>
      <c r="F1137" s="11"/>
      <c r="G1137" s="11"/>
      <c r="H1137" s="11"/>
      <c r="I1137" s="11"/>
      <c r="J1137" s="11"/>
      <c r="K1137" s="11"/>
      <c r="L1137" s="11"/>
      <c r="M1137" s="11"/>
      <c r="N1137" s="11"/>
      <c r="O1137" s="11"/>
      <c r="P1137" s="11"/>
      <c r="Q1137" s="11"/>
      <c r="R1137" s="11"/>
    </row>
    <row r="1138" spans="1:18" x14ac:dyDescent="0.2">
      <c r="A1138" s="11"/>
      <c r="B1138" s="11"/>
      <c r="C1138" s="11"/>
      <c r="D1138" s="11"/>
      <c r="E1138" s="11"/>
      <c r="F1138" s="11"/>
      <c r="G1138" s="11"/>
      <c r="H1138" s="11"/>
      <c r="I1138" s="11"/>
      <c r="J1138" s="11"/>
      <c r="K1138" s="11"/>
      <c r="L1138" s="11"/>
      <c r="M1138" s="11"/>
      <c r="N1138" s="11"/>
      <c r="O1138" s="11"/>
      <c r="P1138" s="11"/>
      <c r="Q1138" s="11"/>
      <c r="R1138" s="11"/>
    </row>
    <row r="1139" spans="1:18" x14ac:dyDescent="0.2">
      <c r="A1139" s="11"/>
      <c r="B1139" s="11"/>
      <c r="C1139" s="11"/>
      <c r="D1139" s="11"/>
      <c r="E1139" s="11"/>
      <c r="F1139" s="11"/>
      <c r="G1139" s="11"/>
      <c r="H1139" s="11"/>
      <c r="I1139" s="11"/>
      <c r="J1139" s="11"/>
      <c r="K1139" s="11"/>
      <c r="L1139" s="11"/>
      <c r="M1139" s="11"/>
      <c r="N1139" s="11"/>
      <c r="O1139" s="11"/>
      <c r="P1139" s="11"/>
      <c r="Q1139" s="11"/>
      <c r="R1139" s="11"/>
    </row>
    <row r="1140" spans="1:18" x14ac:dyDescent="0.2">
      <c r="A1140" s="11"/>
      <c r="B1140" s="11"/>
      <c r="C1140" s="11"/>
      <c r="D1140" s="11"/>
      <c r="E1140" s="11"/>
      <c r="F1140" s="11"/>
      <c r="G1140" s="11"/>
      <c r="H1140" s="11"/>
      <c r="I1140" s="11"/>
      <c r="J1140" s="11"/>
      <c r="K1140" s="11"/>
      <c r="L1140" s="11"/>
      <c r="M1140" s="11"/>
      <c r="N1140" s="11"/>
      <c r="O1140" s="11"/>
      <c r="P1140" s="11"/>
      <c r="Q1140" s="11"/>
      <c r="R1140" s="11"/>
    </row>
    <row r="1141" spans="1:18" x14ac:dyDescent="0.2">
      <c r="A1141" s="11"/>
      <c r="B1141" s="11"/>
      <c r="C1141" s="11"/>
      <c r="D1141" s="11"/>
      <c r="E1141" s="11"/>
      <c r="F1141" s="11"/>
      <c r="G1141" s="11"/>
      <c r="H1141" s="11"/>
      <c r="I1141" s="11"/>
      <c r="J1141" s="11"/>
      <c r="K1141" s="11"/>
      <c r="L1141" s="11"/>
      <c r="M1141" s="11"/>
      <c r="N1141" s="11"/>
      <c r="O1141" s="11"/>
      <c r="P1141" s="11"/>
      <c r="Q1141" s="11"/>
      <c r="R1141" s="11"/>
    </row>
    <row r="1142" spans="1:18" x14ac:dyDescent="0.2">
      <c r="A1142" s="11"/>
      <c r="B1142" s="11"/>
      <c r="C1142" s="11"/>
      <c r="D1142" s="11"/>
      <c r="E1142" s="11"/>
      <c r="F1142" s="11"/>
      <c r="G1142" s="11"/>
      <c r="H1142" s="11"/>
      <c r="I1142" s="11"/>
      <c r="J1142" s="11"/>
      <c r="K1142" s="11"/>
      <c r="L1142" s="11"/>
      <c r="M1142" s="11"/>
      <c r="N1142" s="11"/>
      <c r="O1142" s="11"/>
      <c r="P1142" s="11"/>
      <c r="Q1142" s="11"/>
      <c r="R1142" s="11"/>
    </row>
    <row r="1143" spans="1:18" x14ac:dyDescent="0.2">
      <c r="A1143" s="11"/>
      <c r="B1143" s="11"/>
      <c r="C1143" s="11"/>
      <c r="D1143" s="11"/>
      <c r="E1143" s="11"/>
      <c r="F1143" s="11"/>
      <c r="G1143" s="11"/>
      <c r="H1143" s="11"/>
      <c r="I1143" s="11"/>
      <c r="J1143" s="11"/>
      <c r="K1143" s="11"/>
      <c r="L1143" s="11"/>
      <c r="M1143" s="11"/>
      <c r="N1143" s="11"/>
      <c r="O1143" s="11"/>
      <c r="P1143" s="11"/>
      <c r="Q1143" s="11"/>
      <c r="R1143" s="11"/>
    </row>
    <row r="1144" spans="1:18" x14ac:dyDescent="0.2">
      <c r="A1144" s="11"/>
      <c r="B1144" s="11"/>
      <c r="C1144" s="11"/>
      <c r="D1144" s="11"/>
      <c r="E1144" s="11"/>
      <c r="F1144" s="11"/>
      <c r="G1144" s="11"/>
      <c r="H1144" s="11"/>
      <c r="I1144" s="11"/>
      <c r="J1144" s="11"/>
      <c r="K1144" s="11"/>
      <c r="L1144" s="11"/>
      <c r="M1144" s="11"/>
      <c r="N1144" s="11"/>
      <c r="O1144" s="11"/>
      <c r="P1144" s="11"/>
      <c r="Q1144" s="11"/>
      <c r="R1144" s="11"/>
    </row>
    <row r="1145" spans="1:18" x14ac:dyDescent="0.2">
      <c r="A1145" s="11"/>
      <c r="B1145" s="11"/>
      <c r="C1145" s="11"/>
      <c r="D1145" s="11"/>
      <c r="E1145" s="11"/>
      <c r="F1145" s="11"/>
      <c r="G1145" s="11"/>
      <c r="H1145" s="11"/>
      <c r="I1145" s="11"/>
      <c r="J1145" s="11"/>
      <c r="K1145" s="11"/>
      <c r="L1145" s="11"/>
      <c r="M1145" s="11"/>
      <c r="N1145" s="11"/>
      <c r="O1145" s="11"/>
      <c r="P1145" s="11"/>
      <c r="Q1145" s="11"/>
      <c r="R1145" s="11"/>
    </row>
    <row r="1146" spans="1:18" x14ac:dyDescent="0.2">
      <c r="A1146" s="11"/>
      <c r="B1146" s="11"/>
      <c r="C1146" s="11"/>
      <c r="D1146" s="11"/>
      <c r="E1146" s="11"/>
      <c r="F1146" s="11"/>
      <c r="G1146" s="11"/>
      <c r="H1146" s="11"/>
      <c r="I1146" s="11"/>
      <c r="J1146" s="11"/>
      <c r="K1146" s="11"/>
      <c r="L1146" s="11"/>
      <c r="M1146" s="11"/>
      <c r="N1146" s="11"/>
      <c r="O1146" s="11"/>
      <c r="P1146" s="11"/>
      <c r="Q1146" s="11"/>
      <c r="R1146" s="11"/>
    </row>
    <row r="1147" spans="1:18" x14ac:dyDescent="0.2">
      <c r="A1147" s="11"/>
      <c r="B1147" s="11"/>
      <c r="C1147" s="11"/>
      <c r="D1147" s="11"/>
      <c r="E1147" s="11"/>
      <c r="F1147" s="11"/>
      <c r="G1147" s="11"/>
      <c r="H1147" s="11"/>
      <c r="I1147" s="11"/>
      <c r="J1147" s="11"/>
      <c r="K1147" s="11"/>
      <c r="L1147" s="11"/>
      <c r="M1147" s="11"/>
      <c r="N1147" s="11"/>
      <c r="O1147" s="11"/>
      <c r="P1147" s="11"/>
      <c r="Q1147" s="11"/>
      <c r="R1147" s="11"/>
    </row>
    <row r="1148" spans="1:18" x14ac:dyDescent="0.2">
      <c r="A1148" s="11"/>
      <c r="B1148" s="11"/>
      <c r="C1148" s="11"/>
      <c r="D1148" s="11"/>
      <c r="E1148" s="11"/>
      <c r="F1148" s="11"/>
      <c r="G1148" s="11"/>
      <c r="H1148" s="11"/>
      <c r="I1148" s="11"/>
      <c r="J1148" s="11"/>
      <c r="K1148" s="11"/>
      <c r="L1148" s="11"/>
      <c r="M1148" s="11"/>
      <c r="N1148" s="11"/>
      <c r="O1148" s="11"/>
      <c r="P1148" s="11"/>
      <c r="Q1148" s="11"/>
      <c r="R1148" s="11"/>
    </row>
    <row r="1149" spans="1:18" x14ac:dyDescent="0.2">
      <c r="A1149" s="11"/>
      <c r="B1149" s="11"/>
      <c r="C1149" s="11"/>
      <c r="D1149" s="11"/>
      <c r="E1149" s="11"/>
      <c r="F1149" s="11"/>
      <c r="G1149" s="11"/>
      <c r="H1149" s="11"/>
      <c r="I1149" s="11"/>
      <c r="J1149" s="11"/>
      <c r="K1149" s="11"/>
      <c r="L1149" s="11"/>
      <c r="M1149" s="11"/>
      <c r="N1149" s="11"/>
      <c r="O1149" s="11"/>
      <c r="P1149" s="11"/>
      <c r="Q1149" s="11"/>
      <c r="R1149" s="11"/>
    </row>
    <row r="1150" spans="1:18" x14ac:dyDescent="0.2">
      <c r="A1150" s="11"/>
      <c r="B1150" s="11"/>
      <c r="C1150" s="11"/>
      <c r="D1150" s="11"/>
      <c r="E1150" s="11"/>
      <c r="F1150" s="11"/>
      <c r="G1150" s="11"/>
      <c r="H1150" s="11"/>
      <c r="I1150" s="11"/>
      <c r="J1150" s="11"/>
      <c r="K1150" s="11"/>
      <c r="L1150" s="11"/>
      <c r="M1150" s="11"/>
      <c r="N1150" s="11"/>
      <c r="O1150" s="11"/>
      <c r="P1150" s="11"/>
      <c r="Q1150" s="11"/>
      <c r="R1150" s="11"/>
    </row>
    <row r="1151" spans="1:18" x14ac:dyDescent="0.2">
      <c r="A1151" s="11"/>
      <c r="B1151" s="11"/>
      <c r="C1151" s="11"/>
      <c r="D1151" s="11"/>
      <c r="E1151" s="11"/>
      <c r="F1151" s="11"/>
      <c r="G1151" s="11"/>
      <c r="H1151" s="11"/>
      <c r="I1151" s="11"/>
      <c r="J1151" s="11"/>
      <c r="K1151" s="11"/>
      <c r="L1151" s="11"/>
      <c r="M1151" s="11"/>
      <c r="N1151" s="11"/>
      <c r="O1151" s="11"/>
      <c r="P1151" s="11"/>
      <c r="Q1151" s="11"/>
      <c r="R1151" s="11"/>
    </row>
    <row r="1152" spans="1:18" x14ac:dyDescent="0.2">
      <c r="A1152" s="11"/>
      <c r="B1152" s="11"/>
      <c r="C1152" s="11"/>
      <c r="D1152" s="11"/>
      <c r="E1152" s="11"/>
      <c r="F1152" s="11"/>
      <c r="G1152" s="11"/>
      <c r="H1152" s="11"/>
      <c r="I1152" s="11"/>
      <c r="J1152" s="11"/>
      <c r="K1152" s="11"/>
      <c r="L1152" s="11"/>
      <c r="M1152" s="11"/>
      <c r="N1152" s="11"/>
      <c r="O1152" s="11"/>
      <c r="P1152" s="11"/>
      <c r="Q1152" s="11"/>
      <c r="R1152" s="11"/>
    </row>
    <row r="1153" spans="1:18" x14ac:dyDescent="0.2">
      <c r="A1153" s="11"/>
      <c r="B1153" s="11"/>
      <c r="C1153" s="11"/>
      <c r="D1153" s="11"/>
      <c r="E1153" s="11"/>
      <c r="F1153" s="11"/>
      <c r="G1153" s="11"/>
      <c r="H1153" s="11"/>
      <c r="I1153" s="11"/>
      <c r="J1153" s="11"/>
      <c r="K1153" s="11"/>
      <c r="L1153" s="11"/>
      <c r="M1153" s="11"/>
      <c r="N1153" s="11"/>
      <c r="O1153" s="11"/>
      <c r="P1153" s="11"/>
      <c r="Q1153" s="11"/>
      <c r="R1153" s="11"/>
    </row>
    <row r="1154" spans="1:18" x14ac:dyDescent="0.2">
      <c r="A1154" s="11"/>
      <c r="B1154" s="11"/>
      <c r="C1154" s="11"/>
      <c r="D1154" s="11"/>
      <c r="E1154" s="11"/>
      <c r="F1154" s="11"/>
      <c r="G1154" s="11"/>
      <c r="H1154" s="11"/>
      <c r="I1154" s="11"/>
      <c r="J1154" s="11"/>
      <c r="K1154" s="11"/>
      <c r="L1154" s="11"/>
      <c r="M1154" s="11"/>
      <c r="N1154" s="11"/>
      <c r="O1154" s="11"/>
      <c r="P1154" s="11"/>
      <c r="Q1154" s="11"/>
      <c r="R1154" s="11"/>
    </row>
    <row r="1155" spans="1:18" x14ac:dyDescent="0.2">
      <c r="A1155" s="11"/>
      <c r="B1155" s="11"/>
      <c r="C1155" s="11"/>
      <c r="D1155" s="11"/>
      <c r="E1155" s="11"/>
      <c r="F1155" s="11"/>
      <c r="G1155" s="11"/>
      <c r="H1155" s="11"/>
      <c r="I1155" s="11"/>
      <c r="J1155" s="11"/>
      <c r="K1155" s="11"/>
      <c r="L1155" s="11"/>
      <c r="M1155" s="11"/>
      <c r="N1155" s="11"/>
      <c r="O1155" s="11"/>
      <c r="P1155" s="11"/>
      <c r="Q1155" s="11"/>
      <c r="R1155" s="11"/>
    </row>
    <row r="1156" spans="1:18" x14ac:dyDescent="0.2">
      <c r="A1156" s="11"/>
      <c r="B1156" s="11"/>
      <c r="C1156" s="11"/>
      <c r="D1156" s="11"/>
      <c r="E1156" s="11"/>
      <c r="F1156" s="11"/>
      <c r="G1156" s="11"/>
      <c r="H1156" s="11"/>
      <c r="I1156" s="11"/>
      <c r="J1156" s="11"/>
      <c r="K1156" s="11"/>
      <c r="L1156" s="11"/>
      <c r="M1156" s="11"/>
      <c r="N1156" s="11"/>
      <c r="O1156" s="11"/>
      <c r="P1156" s="11"/>
      <c r="Q1156" s="11"/>
      <c r="R1156" s="11"/>
    </row>
    <row r="1157" spans="1:18" x14ac:dyDescent="0.2">
      <c r="A1157" s="11"/>
      <c r="B1157" s="11"/>
      <c r="C1157" s="11"/>
      <c r="D1157" s="11"/>
      <c r="E1157" s="11"/>
      <c r="F1157" s="11"/>
      <c r="G1157" s="11"/>
      <c r="H1157" s="11"/>
      <c r="I1157" s="11"/>
      <c r="J1157" s="11"/>
      <c r="K1157" s="11"/>
      <c r="L1157" s="11"/>
      <c r="M1157" s="11"/>
      <c r="N1157" s="11"/>
      <c r="O1157" s="11"/>
      <c r="P1157" s="11"/>
      <c r="Q1157" s="11"/>
      <c r="R1157" s="11"/>
    </row>
    <row r="1158" spans="1:18" x14ac:dyDescent="0.2">
      <c r="A1158" s="11"/>
      <c r="B1158" s="11"/>
      <c r="C1158" s="11"/>
      <c r="D1158" s="11"/>
      <c r="E1158" s="11"/>
      <c r="F1158" s="11"/>
      <c r="G1158" s="11"/>
      <c r="H1158" s="11"/>
      <c r="I1158" s="11"/>
      <c r="J1158" s="11"/>
      <c r="K1158" s="11"/>
      <c r="L1158" s="11"/>
      <c r="M1158" s="11"/>
      <c r="N1158" s="11"/>
      <c r="O1158" s="11"/>
      <c r="P1158" s="11"/>
      <c r="Q1158" s="11"/>
      <c r="R1158" s="11"/>
    </row>
    <row r="1159" spans="1:18" x14ac:dyDescent="0.2">
      <c r="A1159" s="11"/>
      <c r="B1159" s="11"/>
      <c r="C1159" s="11"/>
      <c r="D1159" s="11"/>
      <c r="E1159" s="11"/>
      <c r="F1159" s="11"/>
      <c r="G1159" s="11"/>
      <c r="H1159" s="11"/>
      <c r="I1159" s="11"/>
      <c r="J1159" s="11"/>
      <c r="K1159" s="11"/>
      <c r="L1159" s="11"/>
      <c r="M1159" s="11"/>
      <c r="N1159" s="11"/>
      <c r="O1159" s="11"/>
      <c r="P1159" s="11"/>
      <c r="Q1159" s="11"/>
      <c r="R1159" s="11"/>
    </row>
    <row r="1160" spans="1:18" x14ac:dyDescent="0.2">
      <c r="A1160" s="11"/>
      <c r="B1160" s="11"/>
      <c r="C1160" s="11"/>
      <c r="D1160" s="11"/>
      <c r="E1160" s="11"/>
      <c r="F1160" s="11"/>
      <c r="G1160" s="11"/>
      <c r="H1160" s="11"/>
      <c r="I1160" s="11"/>
      <c r="J1160" s="11"/>
      <c r="K1160" s="11"/>
      <c r="L1160" s="11"/>
      <c r="M1160" s="11"/>
      <c r="N1160" s="11"/>
      <c r="O1160" s="11"/>
      <c r="P1160" s="11"/>
      <c r="Q1160" s="11"/>
      <c r="R1160" s="11"/>
    </row>
    <row r="1161" spans="1:18" x14ac:dyDescent="0.2">
      <c r="A1161" s="11"/>
      <c r="B1161" s="11"/>
      <c r="C1161" s="11"/>
      <c r="D1161" s="11"/>
      <c r="E1161" s="11"/>
      <c r="F1161" s="11"/>
      <c r="G1161" s="11"/>
      <c r="H1161" s="11"/>
      <c r="I1161" s="11"/>
      <c r="J1161" s="11"/>
      <c r="K1161" s="11"/>
      <c r="L1161" s="11"/>
      <c r="M1161" s="11"/>
      <c r="N1161" s="11"/>
      <c r="O1161" s="11"/>
      <c r="P1161" s="11"/>
      <c r="Q1161" s="11"/>
      <c r="R1161" s="11"/>
    </row>
    <row r="1162" spans="1:18" x14ac:dyDescent="0.2">
      <c r="A1162" s="11"/>
      <c r="B1162" s="11"/>
      <c r="C1162" s="11"/>
      <c r="D1162" s="11"/>
      <c r="E1162" s="11"/>
      <c r="F1162" s="11"/>
      <c r="G1162" s="11"/>
      <c r="H1162" s="11"/>
      <c r="I1162" s="11"/>
      <c r="J1162" s="11"/>
      <c r="K1162" s="11"/>
      <c r="L1162" s="11"/>
      <c r="M1162" s="11"/>
      <c r="N1162" s="11"/>
      <c r="O1162" s="11"/>
      <c r="P1162" s="11"/>
      <c r="Q1162" s="11"/>
      <c r="R1162" s="11"/>
    </row>
    <row r="1163" spans="1:18" x14ac:dyDescent="0.2">
      <c r="A1163" s="11"/>
      <c r="B1163" s="11"/>
      <c r="C1163" s="11"/>
      <c r="D1163" s="11"/>
      <c r="E1163" s="11"/>
      <c r="F1163" s="11"/>
      <c r="G1163" s="11"/>
      <c r="H1163" s="11"/>
      <c r="I1163" s="11"/>
      <c r="J1163" s="11"/>
      <c r="K1163" s="11"/>
      <c r="L1163" s="11"/>
      <c r="M1163" s="11"/>
      <c r="N1163" s="11"/>
      <c r="O1163" s="11"/>
      <c r="P1163" s="11"/>
      <c r="Q1163" s="11"/>
      <c r="R1163" s="11"/>
    </row>
    <row r="1164" spans="1:18" x14ac:dyDescent="0.2">
      <c r="A1164" s="11"/>
      <c r="B1164" s="11"/>
      <c r="C1164" s="11"/>
      <c r="D1164" s="11"/>
      <c r="E1164" s="11"/>
      <c r="F1164" s="11"/>
      <c r="G1164" s="11"/>
      <c r="H1164" s="11"/>
      <c r="I1164" s="11"/>
      <c r="J1164" s="11"/>
      <c r="K1164" s="11"/>
      <c r="L1164" s="11"/>
      <c r="M1164" s="11"/>
      <c r="N1164" s="11"/>
      <c r="O1164" s="11"/>
      <c r="P1164" s="11"/>
      <c r="Q1164" s="11"/>
      <c r="R1164" s="11"/>
    </row>
    <row r="1165" spans="1:18" x14ac:dyDescent="0.2">
      <c r="A1165" s="11"/>
      <c r="B1165" s="11"/>
      <c r="C1165" s="11"/>
      <c r="D1165" s="11"/>
      <c r="E1165" s="11"/>
      <c r="F1165" s="11"/>
      <c r="G1165" s="11"/>
      <c r="H1165" s="11"/>
      <c r="I1165" s="11"/>
      <c r="J1165" s="11"/>
      <c r="K1165" s="11"/>
      <c r="L1165" s="11"/>
      <c r="M1165" s="11"/>
      <c r="N1165" s="11"/>
      <c r="O1165" s="11"/>
      <c r="P1165" s="11"/>
      <c r="Q1165" s="11"/>
      <c r="R1165" s="11"/>
    </row>
    <row r="1166" spans="1:18" x14ac:dyDescent="0.2">
      <c r="A1166" s="11"/>
      <c r="B1166" s="11"/>
      <c r="C1166" s="11"/>
      <c r="D1166" s="11"/>
      <c r="E1166" s="11"/>
      <c r="F1166" s="11"/>
      <c r="G1166" s="11"/>
      <c r="H1166" s="11"/>
      <c r="I1166" s="11"/>
      <c r="J1166" s="11"/>
      <c r="K1166" s="11"/>
      <c r="L1166" s="11"/>
      <c r="M1166" s="11"/>
      <c r="N1166" s="11"/>
      <c r="O1166" s="11"/>
      <c r="P1166" s="11"/>
      <c r="Q1166" s="11"/>
      <c r="R1166" s="11"/>
    </row>
    <row r="1167" spans="1:18" x14ac:dyDescent="0.2">
      <c r="A1167" s="11"/>
      <c r="B1167" s="11"/>
      <c r="C1167" s="11"/>
      <c r="D1167" s="11"/>
      <c r="E1167" s="11"/>
      <c r="F1167" s="11"/>
      <c r="G1167" s="11"/>
      <c r="H1167" s="11"/>
      <c r="I1167" s="11"/>
      <c r="J1167" s="11"/>
      <c r="K1167" s="11"/>
      <c r="L1167" s="11"/>
      <c r="M1167" s="11"/>
      <c r="N1167" s="11"/>
      <c r="O1167" s="11"/>
      <c r="P1167" s="11"/>
      <c r="Q1167" s="11"/>
      <c r="R1167" s="11"/>
    </row>
    <row r="1168" spans="1:18" x14ac:dyDescent="0.2">
      <c r="A1168" s="11"/>
      <c r="B1168" s="11"/>
      <c r="C1168" s="11"/>
      <c r="D1168" s="11"/>
      <c r="E1168" s="11"/>
      <c r="F1168" s="11"/>
      <c r="G1168" s="11"/>
      <c r="H1168" s="11"/>
      <c r="I1168" s="11"/>
      <c r="J1168" s="11"/>
      <c r="K1168" s="11"/>
      <c r="L1168" s="11"/>
      <c r="M1168" s="11"/>
      <c r="N1168" s="11"/>
      <c r="O1168" s="11"/>
      <c r="P1168" s="11"/>
      <c r="Q1168" s="11"/>
      <c r="R1168" s="11"/>
    </row>
    <row r="1169" spans="1:18" x14ac:dyDescent="0.2">
      <c r="A1169" s="11"/>
      <c r="B1169" s="11"/>
      <c r="C1169" s="11"/>
      <c r="D1169" s="11"/>
      <c r="E1169" s="11"/>
      <c r="F1169" s="11"/>
      <c r="G1169" s="11"/>
      <c r="H1169" s="11"/>
      <c r="I1169" s="11"/>
      <c r="J1169" s="11"/>
      <c r="K1169" s="11"/>
      <c r="L1169" s="11"/>
      <c r="M1169" s="11"/>
      <c r="N1169" s="11"/>
      <c r="O1169" s="11"/>
      <c r="P1169" s="11"/>
      <c r="Q1169" s="11"/>
      <c r="R1169" s="11"/>
    </row>
    <row r="1170" spans="1:18" x14ac:dyDescent="0.2">
      <c r="A1170" s="11"/>
      <c r="B1170" s="11"/>
      <c r="C1170" s="11"/>
      <c r="D1170" s="11"/>
      <c r="E1170" s="11"/>
      <c r="F1170" s="11"/>
      <c r="G1170" s="11"/>
      <c r="H1170" s="11"/>
      <c r="I1170" s="11"/>
      <c r="J1170" s="11"/>
      <c r="K1170" s="11"/>
      <c r="L1170" s="11"/>
      <c r="M1170" s="11"/>
      <c r="N1170" s="11"/>
      <c r="O1170" s="11"/>
      <c r="P1170" s="11"/>
      <c r="Q1170" s="11"/>
      <c r="R1170" s="11"/>
    </row>
    <row r="1171" spans="1:18" x14ac:dyDescent="0.2">
      <c r="A1171" s="11"/>
      <c r="B1171" s="11"/>
      <c r="C1171" s="11"/>
      <c r="D1171" s="11"/>
      <c r="E1171" s="11"/>
      <c r="F1171" s="11"/>
      <c r="G1171" s="11"/>
      <c r="H1171" s="11"/>
      <c r="I1171" s="11"/>
      <c r="J1171" s="11"/>
      <c r="K1171" s="11"/>
      <c r="L1171" s="11"/>
      <c r="M1171" s="11"/>
      <c r="N1171" s="11"/>
      <c r="O1171" s="11"/>
      <c r="P1171" s="11"/>
      <c r="Q1171" s="11"/>
      <c r="R1171" s="11"/>
    </row>
    <row r="1172" spans="1:18" x14ac:dyDescent="0.2">
      <c r="A1172" s="11"/>
      <c r="B1172" s="11"/>
      <c r="C1172" s="11"/>
      <c r="D1172" s="11"/>
      <c r="E1172" s="11"/>
      <c r="F1172" s="11"/>
      <c r="G1172" s="11"/>
      <c r="H1172" s="11"/>
      <c r="I1172" s="11"/>
      <c r="J1172" s="11"/>
      <c r="K1172" s="11"/>
      <c r="L1172" s="11"/>
      <c r="M1172" s="11"/>
      <c r="N1172" s="11"/>
      <c r="O1172" s="11"/>
      <c r="P1172" s="11"/>
      <c r="Q1172" s="11"/>
      <c r="R1172" s="11"/>
    </row>
    <row r="1173" spans="1:18" x14ac:dyDescent="0.2">
      <c r="A1173" s="11"/>
      <c r="B1173" s="11"/>
      <c r="C1173" s="11"/>
      <c r="D1173" s="11"/>
      <c r="E1173" s="11"/>
      <c r="F1173" s="11"/>
      <c r="G1173" s="11"/>
      <c r="H1173" s="11"/>
      <c r="I1173" s="11"/>
      <c r="J1173" s="11"/>
      <c r="K1173" s="11"/>
      <c r="L1173" s="11"/>
      <c r="M1173" s="11"/>
      <c r="N1173" s="11"/>
      <c r="O1173" s="11"/>
      <c r="P1173" s="11"/>
      <c r="Q1173" s="11"/>
      <c r="R1173" s="11"/>
    </row>
    <row r="1174" spans="1:18" x14ac:dyDescent="0.2">
      <c r="A1174" s="11"/>
      <c r="B1174" s="11"/>
      <c r="C1174" s="11"/>
      <c r="D1174" s="11"/>
      <c r="E1174" s="11"/>
      <c r="F1174" s="11"/>
      <c r="G1174" s="11"/>
      <c r="H1174" s="11"/>
      <c r="I1174" s="11"/>
      <c r="J1174" s="11"/>
      <c r="K1174" s="11"/>
      <c r="L1174" s="11"/>
      <c r="M1174" s="11"/>
      <c r="N1174" s="11"/>
      <c r="O1174" s="11"/>
      <c r="P1174" s="11"/>
      <c r="Q1174" s="11"/>
      <c r="R1174" s="11"/>
    </row>
    <row r="1175" spans="1:18" x14ac:dyDescent="0.2">
      <c r="A1175" s="11"/>
      <c r="B1175" s="11"/>
      <c r="C1175" s="11"/>
      <c r="D1175" s="11"/>
      <c r="E1175" s="11"/>
      <c r="F1175" s="11"/>
      <c r="G1175" s="11"/>
      <c r="H1175" s="11"/>
      <c r="I1175" s="11"/>
      <c r="J1175" s="11"/>
      <c r="K1175" s="11"/>
      <c r="L1175" s="11"/>
      <c r="M1175" s="11"/>
      <c r="N1175" s="11"/>
      <c r="O1175" s="11"/>
      <c r="P1175" s="11"/>
      <c r="Q1175" s="11"/>
      <c r="R1175" s="11"/>
    </row>
    <row r="1176" spans="1:18" x14ac:dyDescent="0.2">
      <c r="A1176" s="11"/>
      <c r="B1176" s="11"/>
      <c r="C1176" s="11"/>
      <c r="D1176" s="11"/>
      <c r="E1176" s="11"/>
      <c r="F1176" s="11"/>
      <c r="G1176" s="11"/>
      <c r="H1176" s="11"/>
      <c r="I1176" s="11"/>
      <c r="J1176" s="11"/>
      <c r="K1176" s="11"/>
      <c r="L1176" s="11"/>
      <c r="M1176" s="11"/>
      <c r="N1176" s="11"/>
      <c r="O1176" s="11"/>
      <c r="P1176" s="11"/>
      <c r="Q1176" s="11"/>
      <c r="R1176" s="11"/>
    </row>
    <row r="1177" spans="1:18" x14ac:dyDescent="0.2">
      <c r="A1177" s="11"/>
      <c r="B1177" s="11"/>
      <c r="C1177" s="11"/>
      <c r="D1177" s="11"/>
      <c r="E1177" s="11"/>
      <c r="F1177" s="11"/>
      <c r="G1177" s="11"/>
      <c r="H1177" s="11"/>
      <c r="I1177" s="11"/>
      <c r="J1177" s="11"/>
      <c r="K1177" s="11"/>
      <c r="L1177" s="11"/>
      <c r="M1177" s="11"/>
      <c r="N1177" s="11"/>
      <c r="O1177" s="11"/>
      <c r="P1177" s="11"/>
      <c r="Q1177" s="11"/>
      <c r="R1177" s="11"/>
    </row>
    <row r="1178" spans="1:18" x14ac:dyDescent="0.2">
      <c r="A1178" s="11"/>
      <c r="B1178" s="11"/>
      <c r="C1178" s="11"/>
      <c r="D1178" s="11"/>
      <c r="E1178" s="11"/>
      <c r="F1178" s="11"/>
      <c r="G1178" s="11"/>
      <c r="H1178" s="11"/>
      <c r="I1178" s="11"/>
      <c r="J1178" s="11"/>
      <c r="K1178" s="11"/>
      <c r="L1178" s="11"/>
      <c r="M1178" s="11"/>
      <c r="N1178" s="11"/>
      <c r="O1178" s="11"/>
      <c r="P1178" s="11"/>
      <c r="Q1178" s="11"/>
      <c r="R1178" s="11"/>
    </row>
    <row r="1179" spans="1:18" x14ac:dyDescent="0.2">
      <c r="A1179" s="11"/>
      <c r="B1179" s="11"/>
      <c r="C1179" s="11"/>
      <c r="D1179" s="11"/>
      <c r="E1179" s="11"/>
      <c r="F1179" s="11"/>
      <c r="G1179" s="11"/>
      <c r="H1179" s="11"/>
      <c r="I1179" s="11"/>
      <c r="J1179" s="11"/>
      <c r="K1179" s="11"/>
      <c r="L1179" s="11"/>
      <c r="M1179" s="11"/>
      <c r="N1179" s="11"/>
      <c r="O1179" s="11"/>
      <c r="P1179" s="11"/>
      <c r="Q1179" s="11"/>
      <c r="R1179" s="11"/>
    </row>
    <row r="1180" spans="1:18" x14ac:dyDescent="0.2">
      <c r="A1180" s="11"/>
      <c r="B1180" s="11"/>
      <c r="C1180" s="11"/>
      <c r="D1180" s="11"/>
      <c r="E1180" s="11"/>
      <c r="F1180" s="11"/>
      <c r="G1180" s="11"/>
      <c r="H1180" s="11"/>
      <c r="I1180" s="11"/>
      <c r="J1180" s="11"/>
      <c r="K1180" s="11"/>
      <c r="L1180" s="11"/>
      <c r="M1180" s="11"/>
      <c r="N1180" s="11"/>
      <c r="O1180" s="11"/>
      <c r="P1180" s="11"/>
      <c r="Q1180" s="11"/>
      <c r="R1180" s="11"/>
    </row>
    <row r="1181" spans="1:18" x14ac:dyDescent="0.2">
      <c r="A1181" s="11"/>
      <c r="B1181" s="11"/>
      <c r="C1181" s="11"/>
      <c r="D1181" s="11"/>
      <c r="E1181" s="11"/>
      <c r="F1181" s="11"/>
      <c r="G1181" s="11"/>
      <c r="H1181" s="11"/>
      <c r="I1181" s="11"/>
      <c r="J1181" s="11"/>
      <c r="K1181" s="11"/>
      <c r="L1181" s="11"/>
      <c r="M1181" s="11"/>
      <c r="N1181" s="11"/>
      <c r="O1181" s="11"/>
      <c r="P1181" s="11"/>
      <c r="Q1181" s="11"/>
      <c r="R1181" s="11"/>
    </row>
    <row r="1182" spans="1:18" x14ac:dyDescent="0.2">
      <c r="A1182" s="11"/>
      <c r="B1182" s="11"/>
      <c r="C1182" s="11"/>
      <c r="D1182" s="11"/>
      <c r="E1182" s="11"/>
      <c r="F1182" s="11"/>
      <c r="G1182" s="11"/>
      <c r="H1182" s="11"/>
      <c r="I1182" s="11"/>
      <c r="J1182" s="11"/>
      <c r="K1182" s="11"/>
      <c r="L1182" s="11"/>
      <c r="M1182" s="11"/>
      <c r="N1182" s="11"/>
      <c r="O1182" s="11"/>
      <c r="P1182" s="11"/>
      <c r="Q1182" s="11"/>
      <c r="R1182" s="11"/>
    </row>
    <row r="1183" spans="1:18" x14ac:dyDescent="0.2">
      <c r="A1183" s="11"/>
      <c r="B1183" s="11"/>
      <c r="C1183" s="11"/>
      <c r="D1183" s="11"/>
      <c r="E1183" s="11"/>
      <c r="F1183" s="11"/>
      <c r="G1183" s="11"/>
      <c r="H1183" s="11"/>
      <c r="I1183" s="11"/>
      <c r="J1183" s="11"/>
      <c r="K1183" s="11"/>
      <c r="L1183" s="11"/>
      <c r="M1183" s="11"/>
      <c r="N1183" s="11"/>
      <c r="O1183" s="11"/>
      <c r="P1183" s="11"/>
      <c r="Q1183" s="11"/>
      <c r="R1183" s="11"/>
    </row>
    <row r="1184" spans="1:18" x14ac:dyDescent="0.2">
      <c r="A1184" s="11"/>
      <c r="B1184" s="11"/>
      <c r="C1184" s="11"/>
      <c r="D1184" s="11"/>
      <c r="E1184" s="11"/>
      <c r="F1184" s="11"/>
      <c r="G1184" s="11"/>
      <c r="H1184" s="11"/>
      <c r="I1184" s="11"/>
      <c r="J1184" s="11"/>
      <c r="K1184" s="11"/>
      <c r="L1184" s="11"/>
      <c r="M1184" s="11"/>
      <c r="N1184" s="11"/>
      <c r="O1184" s="11"/>
      <c r="P1184" s="11"/>
      <c r="Q1184" s="11"/>
      <c r="R1184" s="11"/>
    </row>
    <row r="1185" spans="1:18" x14ac:dyDescent="0.2">
      <c r="A1185" s="11"/>
      <c r="B1185" s="11"/>
      <c r="C1185" s="11"/>
      <c r="D1185" s="11"/>
      <c r="E1185" s="11"/>
      <c r="F1185" s="11"/>
      <c r="G1185" s="11"/>
      <c r="H1185" s="11"/>
      <c r="I1185" s="11"/>
      <c r="J1185" s="11"/>
      <c r="K1185" s="11"/>
      <c r="L1185" s="11"/>
      <c r="M1185" s="11"/>
      <c r="N1185" s="11"/>
      <c r="O1185" s="11"/>
      <c r="P1185" s="11"/>
      <c r="Q1185" s="11"/>
      <c r="R1185" s="11"/>
    </row>
    <row r="1186" spans="1:18" x14ac:dyDescent="0.2">
      <c r="A1186" s="11"/>
      <c r="B1186" s="11"/>
      <c r="C1186" s="11"/>
      <c r="D1186" s="11"/>
      <c r="E1186" s="11"/>
      <c r="F1186" s="11"/>
      <c r="G1186" s="11"/>
      <c r="H1186" s="11"/>
      <c r="I1186" s="11"/>
      <c r="J1186" s="11"/>
      <c r="K1186" s="11"/>
      <c r="L1186" s="11"/>
      <c r="M1186" s="11"/>
      <c r="N1186" s="11"/>
      <c r="O1186" s="11"/>
      <c r="P1186" s="11"/>
      <c r="Q1186" s="11"/>
      <c r="R1186" s="11"/>
    </row>
    <row r="1187" spans="1:18" x14ac:dyDescent="0.2">
      <c r="A1187" s="11"/>
      <c r="B1187" s="11"/>
      <c r="C1187" s="11"/>
      <c r="D1187" s="11"/>
      <c r="E1187" s="11"/>
      <c r="F1187" s="11"/>
      <c r="G1187" s="11"/>
      <c r="H1187" s="11"/>
      <c r="I1187" s="11"/>
      <c r="J1187" s="11"/>
      <c r="K1187" s="11"/>
      <c r="L1187" s="11"/>
      <c r="M1187" s="11"/>
      <c r="N1187" s="11"/>
      <c r="O1187" s="11"/>
      <c r="P1187" s="11"/>
      <c r="Q1187" s="11"/>
      <c r="R1187" s="11"/>
    </row>
    <row r="1188" spans="1:18" x14ac:dyDescent="0.2">
      <c r="A1188" s="11"/>
      <c r="B1188" s="11"/>
      <c r="C1188" s="11"/>
      <c r="D1188" s="11"/>
      <c r="E1188" s="11"/>
      <c r="F1188" s="11"/>
      <c r="G1188" s="11"/>
      <c r="H1188" s="11"/>
      <c r="I1188" s="11"/>
      <c r="J1188" s="11"/>
      <c r="K1188" s="11"/>
      <c r="L1188" s="11"/>
      <c r="M1188" s="11"/>
      <c r="N1188" s="11"/>
      <c r="O1188" s="11"/>
      <c r="P1188" s="11"/>
      <c r="Q1188" s="11"/>
      <c r="R1188" s="11"/>
    </row>
    <row r="1189" spans="1:18" x14ac:dyDescent="0.2">
      <c r="A1189" s="11"/>
      <c r="B1189" s="11"/>
      <c r="C1189" s="11"/>
      <c r="D1189" s="11"/>
      <c r="E1189" s="11"/>
      <c r="F1189" s="11"/>
      <c r="G1189" s="11"/>
      <c r="H1189" s="11"/>
      <c r="I1189" s="11"/>
      <c r="J1189" s="11"/>
      <c r="K1189" s="11"/>
      <c r="L1189" s="11"/>
      <c r="M1189" s="11"/>
      <c r="N1189" s="11"/>
      <c r="O1189" s="11"/>
      <c r="P1189" s="11"/>
      <c r="Q1189" s="11"/>
      <c r="R1189" s="11"/>
    </row>
    <row r="1190" spans="1:18" x14ac:dyDescent="0.2">
      <c r="A1190" s="11"/>
      <c r="B1190" s="11"/>
      <c r="C1190" s="11"/>
      <c r="D1190" s="11"/>
      <c r="E1190" s="11"/>
      <c r="F1190" s="11"/>
      <c r="G1190" s="11"/>
      <c r="H1190" s="11"/>
      <c r="I1190" s="11"/>
      <c r="J1190" s="11"/>
      <c r="K1190" s="11"/>
      <c r="L1190" s="11"/>
      <c r="M1190" s="11"/>
      <c r="N1190" s="11"/>
      <c r="O1190" s="11"/>
      <c r="P1190" s="11"/>
      <c r="Q1190" s="11"/>
      <c r="R1190" s="11"/>
    </row>
    <row r="1191" spans="1:18" x14ac:dyDescent="0.2">
      <c r="A1191" s="11"/>
      <c r="B1191" s="11"/>
      <c r="C1191" s="11"/>
      <c r="D1191" s="11"/>
      <c r="E1191" s="11"/>
      <c r="F1191" s="11"/>
      <c r="G1191" s="11"/>
      <c r="H1191" s="11"/>
      <c r="I1191" s="11"/>
      <c r="J1191" s="11"/>
      <c r="K1191" s="11"/>
      <c r="L1191" s="11"/>
      <c r="M1191" s="11"/>
      <c r="N1191" s="11"/>
      <c r="O1191" s="11"/>
      <c r="P1191" s="11"/>
      <c r="Q1191" s="11"/>
      <c r="R1191" s="11"/>
    </row>
    <row r="1192" spans="1:18" x14ac:dyDescent="0.2">
      <c r="A1192" s="11"/>
      <c r="B1192" s="11"/>
      <c r="C1192" s="11"/>
      <c r="D1192" s="11"/>
      <c r="E1192" s="11"/>
      <c r="F1192" s="11"/>
      <c r="G1192" s="11"/>
      <c r="H1192" s="11"/>
      <c r="I1192" s="11"/>
      <c r="J1192" s="11"/>
      <c r="K1192" s="11"/>
      <c r="L1192" s="11"/>
      <c r="M1192" s="11"/>
      <c r="N1192" s="11"/>
      <c r="O1192" s="11"/>
      <c r="P1192" s="11"/>
      <c r="Q1192" s="11"/>
      <c r="R1192" s="11"/>
    </row>
    <row r="1193" spans="1:18" x14ac:dyDescent="0.2">
      <c r="A1193" s="11"/>
      <c r="B1193" s="11"/>
      <c r="C1193" s="11"/>
      <c r="D1193" s="11"/>
      <c r="E1193" s="11"/>
      <c r="F1193" s="11"/>
      <c r="G1193" s="11"/>
      <c r="H1193" s="11"/>
      <c r="I1193" s="11"/>
      <c r="J1193" s="11"/>
      <c r="K1193" s="11"/>
      <c r="L1193" s="11"/>
      <c r="M1193" s="11"/>
      <c r="N1193" s="11"/>
      <c r="O1193" s="11"/>
      <c r="P1193" s="11"/>
      <c r="Q1193" s="11"/>
      <c r="R1193" s="11"/>
    </row>
    <row r="1194" spans="1:18" x14ac:dyDescent="0.2">
      <c r="A1194" s="11"/>
      <c r="B1194" s="11"/>
      <c r="C1194" s="11"/>
      <c r="D1194" s="11"/>
      <c r="E1194" s="11"/>
      <c r="F1194" s="11"/>
      <c r="G1194" s="11"/>
      <c r="H1194" s="11"/>
      <c r="I1194" s="11"/>
      <c r="J1194" s="11"/>
      <c r="K1194" s="11"/>
      <c r="L1194" s="11"/>
      <c r="M1194" s="11"/>
      <c r="N1194" s="11"/>
      <c r="O1194" s="11"/>
      <c r="P1194" s="11"/>
      <c r="Q1194" s="11"/>
      <c r="R1194" s="11"/>
    </row>
    <row r="1195" spans="1:18" x14ac:dyDescent="0.2">
      <c r="A1195" s="11"/>
      <c r="B1195" s="11"/>
      <c r="C1195" s="11"/>
      <c r="D1195" s="11"/>
      <c r="E1195" s="11"/>
      <c r="F1195" s="11"/>
      <c r="G1195" s="11"/>
      <c r="H1195" s="11"/>
      <c r="I1195" s="11"/>
      <c r="J1195" s="11"/>
      <c r="K1195" s="11"/>
      <c r="L1195" s="11"/>
      <c r="M1195" s="11"/>
      <c r="N1195" s="11"/>
      <c r="O1195" s="11"/>
      <c r="P1195" s="11"/>
      <c r="Q1195" s="11"/>
      <c r="R1195" s="11"/>
    </row>
    <row r="1196" spans="1:18" x14ac:dyDescent="0.2">
      <c r="A1196" s="11"/>
      <c r="B1196" s="11"/>
      <c r="C1196" s="11"/>
      <c r="D1196" s="11"/>
      <c r="E1196" s="11"/>
      <c r="F1196" s="11"/>
      <c r="G1196" s="11"/>
      <c r="H1196" s="11"/>
      <c r="I1196" s="11"/>
      <c r="J1196" s="11"/>
      <c r="K1196" s="11"/>
      <c r="L1196" s="11"/>
      <c r="M1196" s="11"/>
      <c r="N1196" s="11"/>
      <c r="O1196" s="11"/>
      <c r="P1196" s="11"/>
      <c r="Q1196" s="11"/>
      <c r="R1196" s="11"/>
    </row>
    <row r="1197" spans="1:18" x14ac:dyDescent="0.2">
      <c r="A1197" s="11"/>
      <c r="B1197" s="11"/>
      <c r="C1197" s="11"/>
      <c r="D1197" s="11"/>
      <c r="E1197" s="11"/>
      <c r="F1197" s="11"/>
      <c r="G1197" s="11"/>
      <c r="H1197" s="11"/>
      <c r="I1197" s="11"/>
      <c r="J1197" s="11"/>
      <c r="K1197" s="11"/>
      <c r="L1197" s="11"/>
      <c r="M1197" s="11"/>
      <c r="N1197" s="11"/>
      <c r="O1197" s="11"/>
      <c r="P1197" s="11"/>
      <c r="Q1197" s="11"/>
      <c r="R1197" s="11"/>
    </row>
    <row r="1198" spans="1:18" x14ac:dyDescent="0.2">
      <c r="A1198" s="11"/>
      <c r="B1198" s="11"/>
      <c r="C1198" s="11"/>
      <c r="D1198" s="11"/>
      <c r="E1198" s="11"/>
      <c r="F1198" s="11"/>
      <c r="G1198" s="11"/>
      <c r="H1198" s="11"/>
      <c r="I1198" s="11"/>
      <c r="J1198" s="11"/>
      <c r="K1198" s="11"/>
      <c r="L1198" s="11"/>
      <c r="M1198" s="11"/>
      <c r="N1198" s="11"/>
      <c r="O1198" s="11"/>
      <c r="P1198" s="11"/>
      <c r="Q1198" s="11"/>
      <c r="R1198" s="11"/>
    </row>
    <row r="1199" spans="1:18" x14ac:dyDescent="0.2">
      <c r="A1199" s="11"/>
      <c r="B1199" s="11"/>
      <c r="C1199" s="11"/>
      <c r="D1199" s="11"/>
      <c r="E1199" s="11"/>
      <c r="F1199" s="11"/>
      <c r="G1199" s="11"/>
      <c r="H1199" s="11"/>
      <c r="I1199" s="11"/>
      <c r="J1199" s="11"/>
      <c r="K1199" s="11"/>
      <c r="L1199" s="11"/>
      <c r="M1199" s="11"/>
      <c r="N1199" s="11"/>
      <c r="O1199" s="11"/>
      <c r="P1199" s="11"/>
      <c r="Q1199" s="11"/>
      <c r="R1199" s="11"/>
    </row>
    <row r="1200" spans="1:18" x14ac:dyDescent="0.2">
      <c r="A1200" s="11"/>
      <c r="B1200" s="11"/>
      <c r="C1200" s="11"/>
      <c r="D1200" s="11"/>
      <c r="E1200" s="11"/>
      <c r="F1200" s="11"/>
      <c r="G1200" s="11"/>
      <c r="H1200" s="11"/>
      <c r="I1200" s="11"/>
      <c r="J1200" s="11"/>
      <c r="K1200" s="11"/>
      <c r="L1200" s="11"/>
      <c r="M1200" s="11"/>
      <c r="N1200" s="11"/>
      <c r="O1200" s="11"/>
      <c r="P1200" s="11"/>
      <c r="Q1200" s="11"/>
      <c r="R1200" s="11"/>
    </row>
    <row r="1201" spans="1:18" x14ac:dyDescent="0.2">
      <c r="A1201" s="11"/>
      <c r="B1201" s="11"/>
      <c r="C1201" s="11"/>
      <c r="D1201" s="11"/>
      <c r="E1201" s="11"/>
      <c r="F1201" s="11"/>
      <c r="G1201" s="11"/>
      <c r="H1201" s="11"/>
      <c r="I1201" s="11"/>
      <c r="J1201" s="11"/>
      <c r="K1201" s="11"/>
      <c r="L1201" s="11"/>
      <c r="M1201" s="11"/>
      <c r="N1201" s="11"/>
      <c r="O1201" s="11"/>
      <c r="P1201" s="11"/>
      <c r="Q1201" s="11"/>
      <c r="R1201" s="11"/>
    </row>
    <row r="1202" spans="1:18" x14ac:dyDescent="0.2">
      <c r="A1202" s="11"/>
      <c r="B1202" s="11"/>
      <c r="C1202" s="11"/>
      <c r="D1202" s="11"/>
      <c r="E1202" s="11"/>
      <c r="F1202" s="11"/>
      <c r="G1202" s="11"/>
      <c r="H1202" s="11"/>
      <c r="I1202" s="11"/>
      <c r="J1202" s="11"/>
      <c r="K1202" s="11"/>
      <c r="L1202" s="11"/>
      <c r="M1202" s="11"/>
      <c r="N1202" s="11"/>
      <c r="O1202" s="11"/>
      <c r="P1202" s="11"/>
      <c r="Q1202" s="11"/>
      <c r="R1202" s="11"/>
    </row>
    <row r="1203" spans="1:18" x14ac:dyDescent="0.2">
      <c r="A1203" s="11"/>
      <c r="B1203" s="11"/>
      <c r="C1203" s="11"/>
      <c r="D1203" s="11"/>
      <c r="E1203" s="11"/>
      <c r="F1203" s="11"/>
      <c r="G1203" s="11"/>
      <c r="H1203" s="11"/>
      <c r="I1203" s="11"/>
      <c r="J1203" s="11"/>
      <c r="K1203" s="11"/>
      <c r="L1203" s="11"/>
      <c r="M1203" s="11"/>
      <c r="N1203" s="11"/>
      <c r="O1203" s="11"/>
      <c r="P1203" s="11"/>
      <c r="Q1203" s="11"/>
      <c r="R1203" s="11"/>
    </row>
    <row r="1204" spans="1:18" x14ac:dyDescent="0.2">
      <c r="A1204" s="11"/>
      <c r="B1204" s="11"/>
      <c r="C1204" s="11"/>
      <c r="D1204" s="11"/>
      <c r="E1204" s="11"/>
      <c r="F1204" s="11"/>
      <c r="G1204" s="11"/>
      <c r="H1204" s="11"/>
      <c r="I1204" s="11"/>
      <c r="J1204" s="11"/>
      <c r="K1204" s="11"/>
      <c r="L1204" s="11"/>
      <c r="M1204" s="11"/>
      <c r="N1204" s="11"/>
      <c r="O1204" s="11"/>
      <c r="P1204" s="11"/>
      <c r="Q1204" s="11"/>
      <c r="R1204" s="11"/>
    </row>
    <row r="1205" spans="1:18" x14ac:dyDescent="0.2">
      <c r="A1205" s="11"/>
      <c r="B1205" s="11"/>
      <c r="C1205" s="11"/>
      <c r="D1205" s="11"/>
      <c r="E1205" s="11"/>
      <c r="F1205" s="11"/>
      <c r="G1205" s="11"/>
      <c r="H1205" s="11"/>
      <c r="I1205" s="11"/>
      <c r="J1205" s="11"/>
      <c r="K1205" s="11"/>
      <c r="L1205" s="11"/>
      <c r="M1205" s="11"/>
      <c r="N1205" s="11"/>
      <c r="O1205" s="11"/>
      <c r="P1205" s="11"/>
      <c r="Q1205" s="11"/>
      <c r="R1205" s="11"/>
    </row>
    <row r="1206" spans="1:18" x14ac:dyDescent="0.2">
      <c r="A1206" s="11"/>
      <c r="B1206" s="11"/>
      <c r="C1206" s="11"/>
      <c r="D1206" s="11"/>
      <c r="E1206" s="11"/>
      <c r="F1206" s="11"/>
      <c r="G1206" s="11"/>
      <c r="H1206" s="11"/>
      <c r="I1206" s="11"/>
      <c r="J1206" s="11"/>
      <c r="K1206" s="11"/>
      <c r="L1206" s="11"/>
      <c r="M1206" s="11"/>
      <c r="N1206" s="11"/>
      <c r="O1206" s="11"/>
      <c r="P1206" s="11"/>
      <c r="Q1206" s="11"/>
      <c r="R1206" s="11"/>
    </row>
    <row r="1207" spans="1:18" x14ac:dyDescent="0.2">
      <c r="A1207" s="11"/>
      <c r="B1207" s="11"/>
      <c r="C1207" s="11"/>
      <c r="D1207" s="11"/>
      <c r="E1207" s="11"/>
      <c r="F1207" s="11"/>
      <c r="G1207" s="11"/>
      <c r="H1207" s="11"/>
      <c r="I1207" s="11"/>
      <c r="J1207" s="11"/>
      <c r="K1207" s="11"/>
      <c r="L1207" s="11"/>
      <c r="M1207" s="11"/>
      <c r="N1207" s="11"/>
      <c r="O1207" s="11"/>
      <c r="P1207" s="11"/>
      <c r="Q1207" s="11"/>
      <c r="R1207" s="11"/>
    </row>
    <row r="1208" spans="1:18" x14ac:dyDescent="0.2">
      <c r="A1208" s="11"/>
      <c r="B1208" s="11"/>
      <c r="C1208" s="11"/>
      <c r="D1208" s="11"/>
      <c r="E1208" s="11"/>
      <c r="F1208" s="11"/>
      <c r="G1208" s="11"/>
      <c r="H1208" s="11"/>
      <c r="I1208" s="11"/>
      <c r="J1208" s="11"/>
      <c r="K1208" s="11"/>
      <c r="L1208" s="11"/>
      <c r="M1208" s="11"/>
      <c r="N1208" s="11"/>
      <c r="O1208" s="11"/>
      <c r="P1208" s="11"/>
      <c r="Q1208" s="11"/>
      <c r="R1208" s="11"/>
    </row>
    <row r="1209" spans="1:18" x14ac:dyDescent="0.2">
      <c r="A1209" s="11"/>
      <c r="B1209" s="11"/>
      <c r="C1209" s="11"/>
      <c r="D1209" s="11"/>
      <c r="E1209" s="11"/>
      <c r="F1209" s="11"/>
      <c r="G1209" s="11"/>
      <c r="H1209" s="11"/>
      <c r="I1209" s="11"/>
      <c r="J1209" s="11"/>
      <c r="K1209" s="11"/>
      <c r="L1209" s="11"/>
      <c r="M1209" s="11"/>
      <c r="N1209" s="11"/>
      <c r="O1209" s="11"/>
      <c r="P1209" s="11"/>
      <c r="Q1209" s="11"/>
      <c r="R1209" s="11"/>
    </row>
    <row r="1210" spans="1:18" x14ac:dyDescent="0.2">
      <c r="A1210" s="11"/>
      <c r="B1210" s="11"/>
      <c r="C1210" s="11"/>
      <c r="D1210" s="11"/>
      <c r="E1210" s="11"/>
      <c r="F1210" s="11"/>
      <c r="G1210" s="11"/>
      <c r="H1210" s="11"/>
      <c r="I1210" s="11"/>
      <c r="J1210" s="11"/>
      <c r="K1210" s="11"/>
      <c r="L1210" s="11"/>
      <c r="M1210" s="11"/>
      <c r="N1210" s="11"/>
      <c r="O1210" s="11"/>
      <c r="P1210" s="11"/>
      <c r="Q1210" s="11"/>
      <c r="R1210" s="11"/>
    </row>
    <row r="1211" spans="1:18" x14ac:dyDescent="0.2">
      <c r="A1211" s="11"/>
      <c r="B1211" s="11"/>
      <c r="C1211" s="11"/>
      <c r="D1211" s="11"/>
      <c r="E1211" s="11"/>
      <c r="F1211" s="11"/>
      <c r="G1211" s="11"/>
      <c r="H1211" s="11"/>
      <c r="I1211" s="11"/>
      <c r="J1211" s="11"/>
      <c r="K1211" s="11"/>
      <c r="L1211" s="11"/>
      <c r="M1211" s="11"/>
      <c r="N1211" s="11"/>
      <c r="O1211" s="11"/>
      <c r="P1211" s="11"/>
      <c r="Q1211" s="11"/>
      <c r="R1211" s="11"/>
    </row>
    <row r="1212" spans="1:18" x14ac:dyDescent="0.2">
      <c r="A1212" s="11"/>
      <c r="B1212" s="11"/>
      <c r="C1212" s="11"/>
      <c r="D1212" s="11"/>
      <c r="E1212" s="11"/>
      <c r="F1212" s="11"/>
      <c r="G1212" s="11"/>
      <c r="H1212" s="11"/>
      <c r="I1212" s="11"/>
      <c r="J1212" s="11"/>
      <c r="K1212" s="11"/>
      <c r="L1212" s="11"/>
      <c r="M1212" s="11"/>
      <c r="N1212" s="11"/>
      <c r="O1212" s="11"/>
      <c r="P1212" s="11"/>
      <c r="Q1212" s="11"/>
      <c r="R1212" s="11"/>
    </row>
    <row r="1213" spans="1:18" x14ac:dyDescent="0.2">
      <c r="A1213" s="11"/>
      <c r="B1213" s="11"/>
      <c r="C1213" s="11"/>
      <c r="D1213" s="11"/>
      <c r="E1213" s="11"/>
      <c r="F1213" s="11"/>
      <c r="G1213" s="11"/>
      <c r="H1213" s="11"/>
      <c r="I1213" s="11"/>
      <c r="J1213" s="11"/>
      <c r="K1213" s="11"/>
      <c r="L1213" s="11"/>
      <c r="M1213" s="11"/>
      <c r="N1213" s="11"/>
      <c r="O1213" s="11"/>
      <c r="P1213" s="11"/>
      <c r="Q1213" s="11"/>
      <c r="R1213" s="11"/>
    </row>
    <row r="1214" spans="1:18" x14ac:dyDescent="0.2">
      <c r="A1214" s="11"/>
      <c r="B1214" s="11"/>
      <c r="C1214" s="11"/>
      <c r="D1214" s="11"/>
      <c r="E1214" s="11"/>
      <c r="F1214" s="11"/>
      <c r="G1214" s="11"/>
      <c r="H1214" s="11"/>
      <c r="I1214" s="11"/>
      <c r="J1214" s="11"/>
      <c r="K1214" s="11"/>
      <c r="L1214" s="11"/>
      <c r="M1214" s="11"/>
      <c r="N1214" s="11"/>
      <c r="O1214" s="11"/>
      <c r="P1214" s="11"/>
      <c r="Q1214" s="11"/>
      <c r="R1214" s="11"/>
    </row>
    <row r="1215" spans="1:18" x14ac:dyDescent="0.2">
      <c r="A1215" s="11"/>
      <c r="B1215" s="11"/>
      <c r="C1215" s="11"/>
      <c r="D1215" s="11"/>
      <c r="E1215" s="11"/>
      <c r="F1215" s="11"/>
      <c r="G1215" s="11"/>
      <c r="H1215" s="11"/>
      <c r="I1215" s="11"/>
      <c r="J1215" s="11"/>
      <c r="K1215" s="11"/>
      <c r="L1215" s="11"/>
      <c r="M1215" s="11"/>
      <c r="N1215" s="11"/>
      <c r="O1215" s="11"/>
      <c r="P1215" s="11"/>
      <c r="Q1215" s="11"/>
      <c r="R1215" s="11"/>
    </row>
    <row r="1216" spans="1:18" x14ac:dyDescent="0.2">
      <c r="A1216" s="11"/>
      <c r="B1216" s="11"/>
      <c r="C1216" s="11"/>
      <c r="D1216" s="11"/>
      <c r="E1216" s="11"/>
      <c r="F1216" s="11"/>
      <c r="G1216" s="11"/>
      <c r="H1216" s="11"/>
      <c r="I1216" s="11"/>
      <c r="J1216" s="11"/>
      <c r="K1216" s="11"/>
      <c r="L1216" s="11"/>
      <c r="M1216" s="11"/>
      <c r="N1216" s="11"/>
      <c r="O1216" s="11"/>
      <c r="P1216" s="11"/>
      <c r="Q1216" s="11"/>
      <c r="R1216" s="11"/>
    </row>
    <row r="1217" spans="1:18" x14ac:dyDescent="0.2">
      <c r="A1217" s="11"/>
      <c r="B1217" s="11"/>
      <c r="C1217" s="11"/>
      <c r="D1217" s="11"/>
      <c r="E1217" s="11"/>
      <c r="F1217" s="11"/>
      <c r="G1217" s="11"/>
      <c r="H1217" s="11"/>
      <c r="I1217" s="11"/>
      <c r="J1217" s="11"/>
      <c r="K1217" s="11"/>
      <c r="L1217" s="11"/>
      <c r="M1217" s="11"/>
      <c r="N1217" s="11"/>
      <c r="O1217" s="11"/>
      <c r="P1217" s="11"/>
      <c r="Q1217" s="11"/>
      <c r="R1217" s="11"/>
    </row>
    <row r="1218" spans="1:18" x14ac:dyDescent="0.2">
      <c r="A1218" s="11"/>
      <c r="B1218" s="11"/>
      <c r="C1218" s="11"/>
      <c r="D1218" s="11"/>
      <c r="E1218" s="11"/>
      <c r="F1218" s="11"/>
      <c r="G1218" s="11"/>
      <c r="H1218" s="11"/>
      <c r="I1218" s="11"/>
      <c r="J1218" s="11"/>
      <c r="K1218" s="11"/>
      <c r="L1218" s="11"/>
      <c r="M1218" s="11"/>
      <c r="N1218" s="11"/>
      <c r="O1218" s="11"/>
      <c r="P1218" s="11"/>
      <c r="Q1218" s="11"/>
      <c r="R1218" s="11"/>
    </row>
    <row r="1219" spans="1:18" x14ac:dyDescent="0.2">
      <c r="A1219" s="11"/>
      <c r="B1219" s="11"/>
      <c r="C1219" s="11"/>
      <c r="D1219" s="11"/>
      <c r="E1219" s="11"/>
      <c r="F1219" s="11"/>
      <c r="G1219" s="11"/>
      <c r="H1219" s="11"/>
      <c r="I1219" s="11"/>
      <c r="J1219" s="11"/>
      <c r="K1219" s="11"/>
      <c r="L1219" s="11"/>
      <c r="M1219" s="11"/>
      <c r="N1219" s="11"/>
      <c r="O1219" s="11"/>
      <c r="P1219" s="11"/>
      <c r="Q1219" s="11"/>
      <c r="R1219" s="11"/>
    </row>
    <row r="1220" spans="1:18" x14ac:dyDescent="0.2">
      <c r="A1220" s="11"/>
      <c r="B1220" s="11"/>
      <c r="C1220" s="11"/>
      <c r="D1220" s="11"/>
      <c r="E1220" s="11"/>
      <c r="F1220" s="11"/>
      <c r="G1220" s="11"/>
      <c r="H1220" s="11"/>
      <c r="I1220" s="11"/>
      <c r="J1220" s="11"/>
      <c r="K1220" s="11"/>
      <c r="L1220" s="11"/>
      <c r="M1220" s="11"/>
      <c r="N1220" s="11"/>
      <c r="O1220" s="11"/>
      <c r="P1220" s="11"/>
      <c r="Q1220" s="11"/>
      <c r="R1220" s="11"/>
    </row>
    <row r="1221" spans="1:18" x14ac:dyDescent="0.2">
      <c r="A1221" s="11"/>
      <c r="B1221" s="11"/>
      <c r="C1221" s="11"/>
      <c r="D1221" s="11"/>
      <c r="E1221" s="11"/>
      <c r="F1221" s="11"/>
      <c r="G1221" s="11"/>
      <c r="H1221" s="11"/>
      <c r="I1221" s="11"/>
      <c r="J1221" s="11"/>
      <c r="K1221" s="11"/>
      <c r="L1221" s="11"/>
      <c r="M1221" s="11"/>
      <c r="N1221" s="11"/>
      <c r="O1221" s="11"/>
      <c r="P1221" s="11"/>
      <c r="Q1221" s="11"/>
      <c r="R1221" s="11"/>
    </row>
    <row r="1222" spans="1:18" x14ac:dyDescent="0.2">
      <c r="A1222" s="11"/>
      <c r="B1222" s="11"/>
      <c r="C1222" s="11"/>
      <c r="D1222" s="11"/>
      <c r="E1222" s="11"/>
      <c r="F1222" s="11"/>
      <c r="G1222" s="11"/>
      <c r="H1222" s="11"/>
      <c r="I1222" s="11"/>
      <c r="J1222" s="11"/>
      <c r="K1222" s="11"/>
      <c r="L1222" s="11"/>
      <c r="M1222" s="11"/>
      <c r="N1222" s="11"/>
      <c r="O1222" s="11"/>
      <c r="P1222" s="11"/>
      <c r="Q1222" s="11"/>
      <c r="R1222" s="11"/>
    </row>
    <row r="1223" spans="1:18" x14ac:dyDescent="0.2">
      <c r="A1223" s="11"/>
      <c r="B1223" s="11"/>
      <c r="C1223" s="11"/>
      <c r="D1223" s="11"/>
      <c r="E1223" s="11"/>
      <c r="F1223" s="11"/>
      <c r="G1223" s="11"/>
      <c r="H1223" s="11"/>
      <c r="I1223" s="11"/>
      <c r="J1223" s="11"/>
      <c r="K1223" s="11"/>
      <c r="L1223" s="11"/>
      <c r="M1223" s="11"/>
      <c r="N1223" s="11"/>
      <c r="O1223" s="11"/>
      <c r="P1223" s="11"/>
      <c r="Q1223" s="11"/>
      <c r="R1223" s="11"/>
    </row>
    <row r="1224" spans="1:18" x14ac:dyDescent="0.2">
      <c r="A1224" s="11"/>
      <c r="B1224" s="11"/>
      <c r="C1224" s="11"/>
      <c r="D1224" s="11"/>
      <c r="E1224" s="11"/>
      <c r="F1224" s="11"/>
      <c r="G1224" s="11"/>
      <c r="H1224" s="11"/>
      <c r="I1224" s="11"/>
      <c r="J1224" s="11"/>
      <c r="K1224" s="11"/>
      <c r="L1224" s="11"/>
      <c r="M1224" s="11"/>
      <c r="N1224" s="11"/>
      <c r="O1224" s="11"/>
      <c r="P1224" s="11"/>
      <c r="Q1224" s="11"/>
      <c r="R1224" s="11"/>
    </row>
    <row r="1225" spans="1:18" x14ac:dyDescent="0.2">
      <c r="A1225" s="11"/>
      <c r="B1225" s="11"/>
      <c r="C1225" s="11"/>
      <c r="D1225" s="11"/>
      <c r="E1225" s="11"/>
      <c r="F1225" s="11"/>
      <c r="G1225" s="11"/>
      <c r="H1225" s="11"/>
      <c r="I1225" s="11"/>
      <c r="J1225" s="11"/>
      <c r="K1225" s="11"/>
      <c r="L1225" s="11"/>
      <c r="M1225" s="11"/>
      <c r="N1225" s="11"/>
      <c r="O1225" s="11"/>
      <c r="P1225" s="11"/>
      <c r="Q1225" s="11"/>
      <c r="R1225" s="11"/>
    </row>
    <row r="1226" spans="1:18" x14ac:dyDescent="0.2">
      <c r="A1226" s="11"/>
      <c r="B1226" s="11"/>
      <c r="C1226" s="11"/>
      <c r="D1226" s="11"/>
      <c r="E1226" s="11"/>
      <c r="F1226" s="11"/>
      <c r="G1226" s="11"/>
      <c r="H1226" s="11"/>
      <c r="I1226" s="11"/>
      <c r="J1226" s="11"/>
      <c r="K1226" s="11"/>
      <c r="L1226" s="11"/>
      <c r="M1226" s="11"/>
      <c r="N1226" s="11"/>
      <c r="O1226" s="11"/>
      <c r="P1226" s="11"/>
      <c r="Q1226" s="11"/>
      <c r="R1226" s="11"/>
    </row>
    <row r="1227" spans="1:18" x14ac:dyDescent="0.2">
      <c r="A1227" s="11"/>
      <c r="B1227" s="11"/>
      <c r="C1227" s="11"/>
      <c r="D1227" s="11"/>
      <c r="E1227" s="11"/>
      <c r="F1227" s="11"/>
      <c r="G1227" s="11"/>
      <c r="H1227" s="11"/>
      <c r="I1227" s="11"/>
      <c r="J1227" s="11"/>
      <c r="K1227" s="11"/>
      <c r="L1227" s="11"/>
      <c r="M1227" s="11"/>
      <c r="N1227" s="11"/>
      <c r="O1227" s="11"/>
      <c r="P1227" s="11"/>
      <c r="Q1227" s="11"/>
      <c r="R1227" s="11"/>
    </row>
    <row r="1228" spans="1:18" x14ac:dyDescent="0.2">
      <c r="A1228" s="11"/>
      <c r="B1228" s="11"/>
      <c r="C1228" s="11"/>
      <c r="D1228" s="11"/>
      <c r="E1228" s="11"/>
      <c r="F1228" s="11"/>
      <c r="G1228" s="11"/>
      <c r="H1228" s="11"/>
      <c r="I1228" s="11"/>
      <c r="J1228" s="11"/>
      <c r="K1228" s="11"/>
      <c r="L1228" s="11"/>
      <c r="M1228" s="11"/>
      <c r="N1228" s="11"/>
      <c r="O1228" s="11"/>
      <c r="P1228" s="11"/>
      <c r="Q1228" s="11"/>
      <c r="R1228" s="11"/>
    </row>
    <row r="1229" spans="1:18" x14ac:dyDescent="0.2">
      <c r="A1229" s="11"/>
      <c r="B1229" s="11"/>
      <c r="C1229" s="11"/>
      <c r="D1229" s="11"/>
      <c r="E1229" s="11"/>
      <c r="F1229" s="11"/>
      <c r="G1229" s="11"/>
      <c r="H1229" s="11"/>
      <c r="I1229" s="11"/>
      <c r="J1229" s="11"/>
      <c r="K1229" s="11"/>
      <c r="L1229" s="11"/>
      <c r="M1229" s="11"/>
      <c r="N1229" s="11"/>
      <c r="O1229" s="11"/>
      <c r="P1229" s="11"/>
      <c r="Q1229" s="11"/>
      <c r="R1229" s="11"/>
    </row>
    <row r="1230" spans="1:18" x14ac:dyDescent="0.2">
      <c r="A1230" s="11"/>
      <c r="B1230" s="11"/>
      <c r="C1230" s="11"/>
      <c r="D1230" s="11"/>
      <c r="E1230" s="11"/>
      <c r="F1230" s="11"/>
      <c r="G1230" s="11"/>
      <c r="H1230" s="11"/>
      <c r="I1230" s="11"/>
      <c r="J1230" s="11"/>
      <c r="K1230" s="11"/>
      <c r="L1230" s="11"/>
      <c r="M1230" s="11"/>
      <c r="N1230" s="11"/>
      <c r="O1230" s="11"/>
      <c r="P1230" s="11"/>
      <c r="Q1230" s="11"/>
      <c r="R1230" s="11"/>
    </row>
    <row r="1231" spans="1:18" x14ac:dyDescent="0.2">
      <c r="A1231" s="11"/>
      <c r="B1231" s="11"/>
      <c r="C1231" s="11"/>
      <c r="D1231" s="11"/>
      <c r="E1231" s="11"/>
      <c r="F1231" s="11"/>
      <c r="G1231" s="11"/>
      <c r="H1231" s="11"/>
      <c r="I1231" s="11"/>
      <c r="J1231" s="11"/>
      <c r="K1231" s="11"/>
      <c r="L1231" s="11"/>
      <c r="M1231" s="11"/>
      <c r="N1231" s="11"/>
      <c r="O1231" s="11"/>
      <c r="P1231" s="11"/>
      <c r="Q1231" s="11"/>
      <c r="R1231" s="11"/>
    </row>
    <row r="1232" spans="1:18" x14ac:dyDescent="0.2">
      <c r="A1232" s="11"/>
      <c r="B1232" s="11"/>
      <c r="C1232" s="11"/>
      <c r="D1232" s="11"/>
      <c r="E1232" s="11"/>
      <c r="F1232" s="11"/>
      <c r="G1232" s="11"/>
      <c r="H1232" s="11"/>
      <c r="I1232" s="11"/>
      <c r="J1232" s="11"/>
      <c r="K1232" s="11"/>
      <c r="L1232" s="11"/>
      <c r="M1232" s="11"/>
      <c r="N1232" s="11"/>
      <c r="O1232" s="11"/>
      <c r="P1232" s="11"/>
      <c r="Q1232" s="11"/>
      <c r="R1232" s="11"/>
    </row>
    <row r="1233" spans="1:18" x14ac:dyDescent="0.2">
      <c r="A1233" s="11"/>
      <c r="B1233" s="11"/>
      <c r="C1233" s="11"/>
      <c r="D1233" s="11"/>
      <c r="E1233" s="11"/>
      <c r="F1233" s="11"/>
      <c r="G1233" s="11"/>
      <c r="H1233" s="11"/>
      <c r="I1233" s="11"/>
      <c r="J1233" s="11"/>
      <c r="K1233" s="11"/>
      <c r="L1233" s="11"/>
      <c r="M1233" s="11"/>
      <c r="N1233" s="11"/>
      <c r="O1233" s="11"/>
      <c r="P1233" s="11"/>
      <c r="Q1233" s="11"/>
      <c r="R1233" s="11"/>
    </row>
    <row r="1234" spans="1:18" x14ac:dyDescent="0.2">
      <c r="A1234" s="11"/>
      <c r="B1234" s="11"/>
      <c r="C1234" s="11"/>
      <c r="D1234" s="11"/>
      <c r="E1234" s="11"/>
      <c r="F1234" s="11"/>
      <c r="G1234" s="11"/>
      <c r="H1234" s="11"/>
      <c r="I1234" s="11"/>
      <c r="J1234" s="11"/>
      <c r="K1234" s="11"/>
      <c r="L1234" s="11"/>
      <c r="M1234" s="11"/>
      <c r="N1234" s="11"/>
      <c r="O1234" s="11"/>
      <c r="P1234" s="11"/>
      <c r="Q1234" s="11"/>
      <c r="R1234" s="11"/>
    </row>
    <row r="1235" spans="1:18" x14ac:dyDescent="0.2">
      <c r="A1235" s="11"/>
      <c r="B1235" s="11"/>
      <c r="C1235" s="11"/>
      <c r="D1235" s="11"/>
      <c r="E1235" s="11"/>
      <c r="F1235" s="11"/>
      <c r="G1235" s="11"/>
      <c r="H1235" s="11"/>
      <c r="I1235" s="11"/>
      <c r="J1235" s="11"/>
      <c r="K1235" s="11"/>
      <c r="L1235" s="11"/>
      <c r="M1235" s="11"/>
      <c r="N1235" s="11"/>
      <c r="O1235" s="11"/>
      <c r="P1235" s="11"/>
      <c r="Q1235" s="11"/>
      <c r="R1235" s="11"/>
    </row>
    <row r="1236" spans="1:18" x14ac:dyDescent="0.2">
      <c r="A1236" s="11"/>
      <c r="B1236" s="11"/>
      <c r="C1236" s="11"/>
      <c r="D1236" s="11"/>
      <c r="E1236" s="11"/>
      <c r="F1236" s="11"/>
      <c r="G1236" s="11"/>
      <c r="H1236" s="11"/>
      <c r="I1236" s="11"/>
      <c r="J1236" s="11"/>
      <c r="K1236" s="11"/>
      <c r="L1236" s="11"/>
      <c r="M1236" s="11"/>
      <c r="N1236" s="11"/>
      <c r="O1236" s="11"/>
      <c r="P1236" s="11"/>
      <c r="Q1236" s="11"/>
      <c r="R1236" s="11"/>
    </row>
    <row r="1237" spans="1:18" x14ac:dyDescent="0.2">
      <c r="A1237" s="11"/>
      <c r="B1237" s="11"/>
      <c r="C1237" s="11"/>
      <c r="D1237" s="11"/>
      <c r="E1237" s="11"/>
      <c r="F1237" s="11"/>
      <c r="G1237" s="11"/>
      <c r="H1237" s="11"/>
      <c r="I1237" s="11"/>
      <c r="J1237" s="11"/>
      <c r="K1237" s="11"/>
      <c r="L1237" s="11"/>
      <c r="M1237" s="11"/>
      <c r="N1237" s="11"/>
      <c r="O1237" s="11"/>
      <c r="P1237" s="11"/>
      <c r="Q1237" s="11"/>
      <c r="R1237" s="11"/>
    </row>
    <row r="1238" spans="1:18" x14ac:dyDescent="0.2">
      <c r="A1238" s="11"/>
      <c r="B1238" s="11"/>
      <c r="C1238" s="11"/>
      <c r="D1238" s="11"/>
      <c r="E1238" s="11"/>
      <c r="F1238" s="11"/>
      <c r="G1238" s="11"/>
      <c r="H1238" s="11"/>
      <c r="I1238" s="11"/>
      <c r="J1238" s="11"/>
      <c r="K1238" s="11"/>
      <c r="L1238" s="11"/>
      <c r="M1238" s="11"/>
      <c r="N1238" s="11"/>
      <c r="O1238" s="11"/>
      <c r="P1238" s="11"/>
      <c r="Q1238" s="11"/>
      <c r="R1238" s="11"/>
    </row>
    <row r="1239" spans="1:18" x14ac:dyDescent="0.2">
      <c r="A1239" s="11"/>
      <c r="B1239" s="11"/>
      <c r="C1239" s="11"/>
      <c r="D1239" s="11"/>
      <c r="E1239" s="11"/>
      <c r="F1239" s="11"/>
      <c r="G1239" s="11"/>
      <c r="H1239" s="11"/>
      <c r="I1239" s="11"/>
      <c r="J1239" s="11"/>
      <c r="K1239" s="11"/>
      <c r="L1239" s="11"/>
      <c r="M1239" s="11"/>
      <c r="N1239" s="11"/>
      <c r="O1239" s="11"/>
      <c r="P1239" s="11"/>
      <c r="Q1239" s="11"/>
      <c r="R1239" s="11"/>
    </row>
    <row r="1240" spans="1:18" x14ac:dyDescent="0.2">
      <c r="A1240" s="11"/>
      <c r="B1240" s="11"/>
      <c r="C1240" s="11"/>
      <c r="D1240" s="11"/>
      <c r="E1240" s="11"/>
      <c r="F1240" s="11"/>
      <c r="G1240" s="11"/>
      <c r="H1240" s="11"/>
      <c r="I1240" s="11"/>
      <c r="J1240" s="11"/>
      <c r="K1240" s="11"/>
      <c r="L1240" s="11"/>
      <c r="M1240" s="11"/>
      <c r="N1240" s="11"/>
      <c r="O1240" s="11"/>
      <c r="P1240" s="11"/>
      <c r="Q1240" s="11"/>
      <c r="R1240" s="11"/>
    </row>
    <row r="1241" spans="1:18" x14ac:dyDescent="0.2">
      <c r="A1241" s="11"/>
      <c r="B1241" s="11"/>
      <c r="C1241" s="11"/>
      <c r="D1241" s="11"/>
      <c r="E1241" s="11"/>
      <c r="F1241" s="11"/>
      <c r="G1241" s="11"/>
      <c r="H1241" s="11"/>
      <c r="I1241" s="11"/>
      <c r="J1241" s="11"/>
      <c r="K1241" s="11"/>
      <c r="L1241" s="11"/>
      <c r="M1241" s="11"/>
      <c r="N1241" s="11"/>
      <c r="O1241" s="11"/>
      <c r="P1241" s="11"/>
      <c r="Q1241" s="11"/>
      <c r="R1241" s="11"/>
    </row>
    <row r="1242" spans="1:18" x14ac:dyDescent="0.2">
      <c r="A1242" s="11"/>
      <c r="B1242" s="11"/>
      <c r="C1242" s="11"/>
      <c r="D1242" s="11"/>
      <c r="E1242" s="11"/>
      <c r="F1242" s="11"/>
      <c r="G1242" s="11"/>
      <c r="H1242" s="11"/>
      <c r="I1242" s="11"/>
      <c r="J1242" s="11"/>
      <c r="K1242" s="11"/>
      <c r="L1242" s="11"/>
      <c r="M1242" s="11"/>
      <c r="N1242" s="11"/>
      <c r="O1242" s="11"/>
      <c r="P1242" s="11"/>
      <c r="Q1242" s="11"/>
      <c r="R1242" s="11"/>
    </row>
    <row r="1243" spans="1:18" x14ac:dyDescent="0.2">
      <c r="A1243" s="11"/>
      <c r="B1243" s="11"/>
      <c r="C1243" s="11"/>
      <c r="D1243" s="11"/>
      <c r="E1243" s="11"/>
      <c r="F1243" s="11"/>
      <c r="G1243" s="11"/>
      <c r="H1243" s="11"/>
      <c r="I1243" s="11"/>
      <c r="J1243" s="11"/>
      <c r="K1243" s="11"/>
      <c r="L1243" s="11"/>
      <c r="M1243" s="11"/>
      <c r="N1243" s="11"/>
      <c r="O1243" s="11"/>
      <c r="P1243" s="11"/>
      <c r="Q1243" s="11"/>
      <c r="R1243" s="11"/>
    </row>
    <row r="1244" spans="1:18" x14ac:dyDescent="0.2">
      <c r="A1244" s="11"/>
      <c r="B1244" s="11"/>
      <c r="C1244" s="11"/>
      <c r="D1244" s="11"/>
      <c r="E1244" s="11"/>
      <c r="F1244" s="11"/>
      <c r="G1244" s="11"/>
      <c r="H1244" s="11"/>
      <c r="I1244" s="11"/>
      <c r="J1244" s="11"/>
      <c r="K1244" s="11"/>
      <c r="L1244" s="11"/>
      <c r="M1244" s="11"/>
      <c r="N1244" s="11"/>
      <c r="O1244" s="11"/>
      <c r="P1244" s="11"/>
      <c r="Q1244" s="11"/>
      <c r="R1244" s="11"/>
    </row>
    <row r="1245" spans="1:18" x14ac:dyDescent="0.2">
      <c r="A1245" s="11"/>
      <c r="B1245" s="11"/>
      <c r="C1245" s="11"/>
      <c r="D1245" s="11"/>
      <c r="E1245" s="11"/>
      <c r="F1245" s="11"/>
      <c r="G1245" s="11"/>
      <c r="H1245" s="11"/>
      <c r="I1245" s="11"/>
      <c r="J1245" s="11"/>
      <c r="K1245" s="11"/>
      <c r="L1245" s="11"/>
      <c r="M1245" s="11"/>
      <c r="N1245" s="11"/>
      <c r="O1245" s="11"/>
      <c r="P1245" s="11"/>
      <c r="Q1245" s="11"/>
      <c r="R1245" s="11"/>
    </row>
    <row r="1246" spans="1:18" x14ac:dyDescent="0.2">
      <c r="A1246" s="11"/>
      <c r="B1246" s="11"/>
      <c r="C1246" s="11"/>
      <c r="D1246" s="11"/>
      <c r="E1246" s="11"/>
      <c r="F1246" s="11"/>
      <c r="G1246" s="11"/>
      <c r="H1246" s="11"/>
      <c r="I1246" s="11"/>
      <c r="J1246" s="11"/>
      <c r="K1246" s="11"/>
      <c r="L1246" s="11"/>
      <c r="M1246" s="11"/>
      <c r="N1246" s="11"/>
      <c r="O1246" s="11"/>
      <c r="P1246" s="11"/>
      <c r="Q1246" s="11"/>
      <c r="R1246" s="11"/>
    </row>
    <row r="1247" spans="1:18" x14ac:dyDescent="0.2">
      <c r="A1247" s="11"/>
      <c r="B1247" s="11"/>
      <c r="C1247" s="11"/>
      <c r="D1247" s="11"/>
      <c r="E1247" s="11"/>
      <c r="F1247" s="11"/>
      <c r="G1247" s="11"/>
      <c r="H1247" s="11"/>
      <c r="I1247" s="11"/>
      <c r="J1247" s="11"/>
      <c r="K1247" s="11"/>
      <c r="L1247" s="11"/>
      <c r="M1247" s="11"/>
      <c r="N1247" s="11"/>
      <c r="O1247" s="11"/>
      <c r="P1247" s="11"/>
      <c r="Q1247" s="11"/>
      <c r="R1247" s="11"/>
    </row>
    <row r="1248" spans="1:18" x14ac:dyDescent="0.2">
      <c r="A1248" s="11"/>
      <c r="B1248" s="11"/>
      <c r="C1248" s="11"/>
      <c r="D1248" s="11"/>
      <c r="E1248" s="11"/>
      <c r="F1248" s="11"/>
      <c r="G1248" s="11"/>
      <c r="H1248" s="11"/>
      <c r="I1248" s="11"/>
      <c r="J1248" s="11"/>
      <c r="K1248" s="11"/>
      <c r="L1248" s="11"/>
      <c r="M1248" s="11"/>
      <c r="N1248" s="11"/>
      <c r="O1248" s="11"/>
      <c r="P1248" s="11"/>
      <c r="Q1248" s="11"/>
      <c r="R1248" s="11"/>
    </row>
    <row r="1249" spans="1:18" x14ac:dyDescent="0.2">
      <c r="A1249" s="11"/>
      <c r="B1249" s="11"/>
      <c r="C1249" s="11"/>
      <c r="D1249" s="11"/>
      <c r="E1249" s="11"/>
      <c r="F1249" s="11"/>
      <c r="G1249" s="11"/>
      <c r="H1249" s="11"/>
      <c r="I1249" s="11"/>
      <c r="J1249" s="11"/>
      <c r="K1249" s="11"/>
      <c r="L1249" s="11"/>
      <c r="M1249" s="11"/>
      <c r="N1249" s="11"/>
      <c r="O1249" s="11"/>
      <c r="P1249" s="11"/>
      <c r="Q1249" s="11"/>
      <c r="R1249" s="11"/>
    </row>
    <row r="1250" spans="1:18" x14ac:dyDescent="0.2">
      <c r="A1250" s="11"/>
      <c r="B1250" s="11"/>
      <c r="C1250" s="11"/>
      <c r="D1250" s="11"/>
      <c r="E1250" s="11"/>
      <c r="F1250" s="11"/>
      <c r="G1250" s="11"/>
      <c r="H1250" s="11"/>
      <c r="I1250" s="11"/>
      <c r="J1250" s="11"/>
      <c r="K1250" s="11"/>
      <c r="L1250" s="11"/>
      <c r="M1250" s="11"/>
      <c r="N1250" s="11"/>
      <c r="O1250" s="11"/>
      <c r="P1250" s="11"/>
      <c r="Q1250" s="11"/>
      <c r="R1250" s="11"/>
    </row>
    <row r="1251" spans="1:18" x14ac:dyDescent="0.2">
      <c r="A1251" s="11"/>
      <c r="B1251" s="11"/>
      <c r="C1251" s="11"/>
      <c r="D1251" s="11"/>
      <c r="E1251" s="11"/>
      <c r="F1251" s="11"/>
      <c r="G1251" s="11"/>
      <c r="H1251" s="11"/>
      <c r="I1251" s="11"/>
      <c r="J1251" s="11"/>
      <c r="K1251" s="11"/>
      <c r="L1251" s="11"/>
      <c r="M1251" s="11"/>
      <c r="N1251" s="11"/>
      <c r="O1251" s="11"/>
      <c r="P1251" s="11"/>
      <c r="Q1251" s="11"/>
      <c r="R1251" s="11"/>
    </row>
    <row r="1252" spans="1:18" x14ac:dyDescent="0.2">
      <c r="A1252" s="11"/>
      <c r="B1252" s="11"/>
      <c r="C1252" s="11"/>
      <c r="D1252" s="11"/>
      <c r="E1252" s="11"/>
      <c r="F1252" s="11"/>
      <c r="G1252" s="11"/>
      <c r="H1252" s="11"/>
      <c r="I1252" s="11"/>
      <c r="J1252" s="11"/>
      <c r="K1252" s="11"/>
      <c r="L1252" s="11"/>
      <c r="M1252" s="11"/>
      <c r="N1252" s="11"/>
      <c r="O1252" s="11"/>
      <c r="P1252" s="11"/>
      <c r="Q1252" s="11"/>
      <c r="R1252" s="11"/>
    </row>
    <row r="1253" spans="1:18" x14ac:dyDescent="0.2">
      <c r="A1253" s="11"/>
      <c r="B1253" s="11"/>
      <c r="C1253" s="11"/>
      <c r="D1253" s="11"/>
      <c r="E1253" s="11"/>
      <c r="F1253" s="11"/>
      <c r="G1253" s="11"/>
      <c r="H1253" s="11"/>
      <c r="I1253" s="11"/>
      <c r="J1253" s="11"/>
      <c r="K1253" s="11"/>
      <c r="L1253" s="11"/>
      <c r="M1253" s="11"/>
      <c r="N1253" s="11"/>
      <c r="O1253" s="11"/>
      <c r="P1253" s="11"/>
      <c r="Q1253" s="11"/>
      <c r="R1253" s="11"/>
    </row>
    <row r="1254" spans="1:18" x14ac:dyDescent="0.2">
      <c r="A1254" s="11"/>
      <c r="B1254" s="11"/>
      <c r="C1254" s="11"/>
      <c r="D1254" s="11"/>
      <c r="E1254" s="11"/>
      <c r="F1254" s="11"/>
      <c r="G1254" s="11"/>
      <c r="H1254" s="11"/>
      <c r="I1254" s="11"/>
      <c r="J1254" s="11"/>
      <c r="K1254" s="11"/>
      <c r="L1254" s="11"/>
      <c r="M1254" s="11"/>
      <c r="N1254" s="11"/>
      <c r="O1254" s="11"/>
      <c r="P1254" s="11"/>
      <c r="Q1254" s="11"/>
      <c r="R1254" s="11"/>
    </row>
    <row r="1255" spans="1:18" x14ac:dyDescent="0.2">
      <c r="A1255" s="11"/>
      <c r="B1255" s="11"/>
      <c r="C1255" s="11"/>
      <c r="D1255" s="11"/>
      <c r="E1255" s="11"/>
      <c r="F1255" s="11"/>
      <c r="G1255" s="11"/>
      <c r="H1255" s="11"/>
      <c r="I1255" s="11"/>
      <c r="J1255" s="11"/>
      <c r="K1255" s="11"/>
      <c r="L1255" s="11"/>
      <c r="M1255" s="11"/>
      <c r="N1255" s="11"/>
      <c r="O1255" s="11"/>
      <c r="P1255" s="11"/>
      <c r="Q1255" s="11"/>
      <c r="R1255" s="11"/>
    </row>
    <row r="1256" spans="1:18" x14ac:dyDescent="0.2">
      <c r="A1256" s="11"/>
      <c r="B1256" s="11"/>
      <c r="C1256" s="11"/>
      <c r="D1256" s="11"/>
      <c r="E1256" s="11"/>
      <c r="F1256" s="11"/>
      <c r="G1256" s="11"/>
      <c r="H1256" s="11"/>
      <c r="I1256" s="11"/>
      <c r="J1256" s="11"/>
      <c r="K1256" s="11"/>
      <c r="L1256" s="11"/>
      <c r="M1256" s="11"/>
      <c r="N1256" s="11"/>
      <c r="O1256" s="11"/>
      <c r="P1256" s="11"/>
      <c r="Q1256" s="11"/>
      <c r="R1256" s="11"/>
    </row>
    <row r="1257" spans="1:18" x14ac:dyDescent="0.2">
      <c r="A1257" s="11"/>
      <c r="B1257" s="11"/>
      <c r="C1257" s="11"/>
      <c r="D1257" s="11"/>
      <c r="E1257" s="11"/>
      <c r="F1257" s="11"/>
      <c r="G1257" s="11"/>
      <c r="H1257" s="11"/>
      <c r="I1257" s="11"/>
      <c r="J1257" s="11"/>
      <c r="K1257" s="11"/>
      <c r="L1257" s="11"/>
      <c r="M1257" s="11"/>
      <c r="N1257" s="11"/>
      <c r="O1257" s="11"/>
      <c r="P1257" s="11"/>
      <c r="Q1257" s="11"/>
      <c r="R1257" s="11"/>
    </row>
    <row r="1258" spans="1:18" x14ac:dyDescent="0.2">
      <c r="A1258" s="11"/>
      <c r="B1258" s="11"/>
      <c r="C1258" s="11"/>
      <c r="D1258" s="11"/>
      <c r="E1258" s="11"/>
      <c r="F1258" s="11"/>
      <c r="G1258" s="11"/>
      <c r="H1258" s="11"/>
      <c r="I1258" s="11"/>
      <c r="J1258" s="11"/>
      <c r="K1258" s="11"/>
      <c r="L1258" s="11"/>
      <c r="M1258" s="11"/>
      <c r="N1258" s="11"/>
      <c r="O1258" s="11"/>
      <c r="P1258" s="11"/>
      <c r="Q1258" s="11"/>
      <c r="R1258" s="11"/>
    </row>
    <row r="1259" spans="1:18" x14ac:dyDescent="0.2">
      <c r="A1259" s="11"/>
      <c r="B1259" s="11"/>
      <c r="C1259" s="11"/>
      <c r="D1259" s="11"/>
      <c r="E1259" s="11"/>
      <c r="F1259" s="11"/>
      <c r="G1259" s="11"/>
      <c r="H1259" s="11"/>
      <c r="I1259" s="11"/>
      <c r="J1259" s="11"/>
      <c r="K1259" s="11"/>
      <c r="L1259" s="11"/>
      <c r="M1259" s="11"/>
      <c r="N1259" s="11"/>
      <c r="O1259" s="11"/>
      <c r="P1259" s="11"/>
      <c r="Q1259" s="11"/>
      <c r="R1259" s="11"/>
    </row>
    <row r="1260" spans="1:18" x14ac:dyDescent="0.2">
      <c r="A1260" s="11"/>
      <c r="B1260" s="11"/>
      <c r="C1260" s="11"/>
      <c r="D1260" s="11"/>
      <c r="E1260" s="11"/>
      <c r="F1260" s="11"/>
      <c r="G1260" s="11"/>
      <c r="H1260" s="11"/>
      <c r="I1260" s="11"/>
      <c r="J1260" s="11"/>
      <c r="K1260" s="11"/>
      <c r="L1260" s="11"/>
      <c r="M1260" s="11"/>
      <c r="N1260" s="11"/>
      <c r="O1260" s="11"/>
      <c r="P1260" s="11"/>
      <c r="Q1260" s="11"/>
      <c r="R1260" s="11"/>
    </row>
    <row r="1261" spans="1:18" x14ac:dyDescent="0.2">
      <c r="A1261" s="11"/>
      <c r="B1261" s="11"/>
      <c r="C1261" s="11"/>
      <c r="D1261" s="11"/>
      <c r="E1261" s="11"/>
      <c r="F1261" s="11"/>
      <c r="G1261" s="11"/>
      <c r="H1261" s="11"/>
      <c r="I1261" s="11"/>
      <c r="J1261" s="11"/>
      <c r="K1261" s="11"/>
      <c r="L1261" s="11"/>
      <c r="M1261" s="11"/>
      <c r="N1261" s="11"/>
      <c r="O1261" s="11"/>
      <c r="P1261" s="11"/>
      <c r="Q1261" s="11"/>
      <c r="R1261" s="11"/>
    </row>
    <row r="1262" spans="1:18" x14ac:dyDescent="0.2">
      <c r="A1262" s="11"/>
      <c r="B1262" s="11"/>
      <c r="C1262" s="11"/>
      <c r="D1262" s="11"/>
      <c r="E1262" s="11"/>
      <c r="F1262" s="11"/>
      <c r="G1262" s="11"/>
      <c r="H1262" s="11"/>
      <c r="I1262" s="11"/>
      <c r="J1262" s="11"/>
      <c r="K1262" s="11"/>
      <c r="L1262" s="11"/>
      <c r="M1262" s="11"/>
      <c r="N1262" s="11"/>
      <c r="O1262" s="11"/>
      <c r="P1262" s="11"/>
      <c r="Q1262" s="11"/>
      <c r="R1262" s="11"/>
    </row>
    <row r="1263" spans="1:18" x14ac:dyDescent="0.2">
      <c r="A1263" s="11"/>
      <c r="B1263" s="11"/>
      <c r="C1263" s="11"/>
      <c r="D1263" s="11"/>
      <c r="E1263" s="11"/>
      <c r="F1263" s="11"/>
      <c r="G1263" s="11"/>
      <c r="H1263" s="11"/>
      <c r="I1263" s="11"/>
      <c r="J1263" s="11"/>
      <c r="K1263" s="11"/>
      <c r="L1263" s="11"/>
      <c r="M1263" s="11"/>
      <c r="N1263" s="11"/>
      <c r="O1263" s="11"/>
      <c r="P1263" s="11"/>
      <c r="Q1263" s="11"/>
      <c r="R1263" s="11"/>
    </row>
    <row r="1264" spans="1:18" x14ac:dyDescent="0.2">
      <c r="A1264" s="11"/>
      <c r="B1264" s="11"/>
      <c r="C1264" s="11"/>
      <c r="D1264" s="11"/>
      <c r="E1264" s="11"/>
      <c r="F1264" s="11"/>
      <c r="G1264" s="11"/>
      <c r="H1264" s="11"/>
      <c r="I1264" s="11"/>
      <c r="J1264" s="11"/>
      <c r="K1264" s="11"/>
      <c r="L1264" s="11"/>
      <c r="M1264" s="11"/>
      <c r="N1264" s="11"/>
      <c r="O1264" s="11"/>
      <c r="P1264" s="11"/>
      <c r="Q1264" s="11"/>
      <c r="R1264" s="11"/>
    </row>
    <row r="1265" spans="1:18" x14ac:dyDescent="0.2">
      <c r="A1265" s="11"/>
      <c r="B1265" s="11"/>
      <c r="C1265" s="11"/>
      <c r="D1265" s="11"/>
      <c r="E1265" s="11"/>
      <c r="F1265" s="11"/>
      <c r="G1265" s="11"/>
      <c r="H1265" s="11"/>
      <c r="I1265" s="11"/>
      <c r="J1265" s="11"/>
      <c r="K1265" s="11"/>
      <c r="L1265" s="11"/>
      <c r="M1265" s="11"/>
      <c r="N1265" s="11"/>
      <c r="O1265" s="11"/>
      <c r="P1265" s="11"/>
      <c r="Q1265" s="11"/>
      <c r="R1265" s="11"/>
    </row>
    <row r="1266" spans="1:18" x14ac:dyDescent="0.2">
      <c r="A1266" s="11"/>
      <c r="B1266" s="11"/>
      <c r="C1266" s="11"/>
      <c r="D1266" s="11"/>
      <c r="E1266" s="11"/>
      <c r="F1266" s="11"/>
      <c r="G1266" s="11"/>
      <c r="H1266" s="11"/>
      <c r="I1266" s="11"/>
      <c r="J1266" s="11"/>
      <c r="K1266" s="11"/>
      <c r="L1266" s="11"/>
      <c r="M1266" s="11"/>
      <c r="N1266" s="11"/>
      <c r="O1266" s="11"/>
      <c r="P1266" s="11"/>
      <c r="Q1266" s="11"/>
      <c r="R1266" s="11"/>
    </row>
    <row r="1267" spans="1:18" x14ac:dyDescent="0.2">
      <c r="A1267" s="11"/>
      <c r="B1267" s="11"/>
      <c r="C1267" s="11"/>
      <c r="D1267" s="11"/>
      <c r="E1267" s="11"/>
      <c r="F1267" s="11"/>
      <c r="G1267" s="11"/>
      <c r="H1267" s="11"/>
      <c r="I1267" s="11"/>
      <c r="J1267" s="11"/>
      <c r="K1267" s="11"/>
      <c r="L1267" s="11"/>
      <c r="M1267" s="11"/>
      <c r="N1267" s="11"/>
      <c r="O1267" s="11"/>
      <c r="P1267" s="11"/>
      <c r="Q1267" s="11"/>
      <c r="R1267" s="11"/>
    </row>
    <row r="1268" spans="1:18" x14ac:dyDescent="0.2">
      <c r="A1268" s="11"/>
      <c r="B1268" s="11"/>
      <c r="C1268" s="11"/>
      <c r="D1268" s="11"/>
      <c r="E1268" s="11"/>
      <c r="F1268" s="11"/>
      <c r="G1268" s="11"/>
      <c r="H1268" s="11"/>
      <c r="I1268" s="11"/>
      <c r="J1268" s="11"/>
      <c r="K1268" s="11"/>
      <c r="L1268" s="11"/>
      <c r="M1268" s="11"/>
      <c r="N1268" s="11"/>
      <c r="O1268" s="11"/>
      <c r="P1268" s="11"/>
      <c r="Q1268" s="11"/>
      <c r="R1268" s="11"/>
    </row>
    <row r="1269" spans="1:18" x14ac:dyDescent="0.2">
      <c r="A1269" s="11"/>
      <c r="B1269" s="11"/>
      <c r="C1269" s="11"/>
      <c r="D1269" s="11"/>
      <c r="E1269" s="11"/>
      <c r="F1269" s="11"/>
      <c r="G1269" s="11"/>
      <c r="H1269" s="11"/>
      <c r="I1269" s="11"/>
      <c r="J1269" s="11"/>
      <c r="K1269" s="11"/>
      <c r="L1269" s="11"/>
      <c r="M1269" s="11"/>
      <c r="N1269" s="11"/>
      <c r="O1269" s="11"/>
      <c r="P1269" s="11"/>
      <c r="Q1269" s="11"/>
      <c r="R1269" s="11"/>
    </row>
    <row r="1270" spans="1:18" x14ac:dyDescent="0.2">
      <c r="A1270" s="11"/>
      <c r="B1270" s="11"/>
      <c r="C1270" s="11"/>
      <c r="D1270" s="11"/>
      <c r="E1270" s="11"/>
      <c r="F1270" s="11"/>
      <c r="G1270" s="11"/>
      <c r="H1270" s="11"/>
      <c r="I1270" s="11"/>
      <c r="J1270" s="11"/>
      <c r="K1270" s="11"/>
      <c r="L1270" s="11"/>
      <c r="M1270" s="11"/>
      <c r="N1270" s="11"/>
      <c r="O1270" s="11"/>
      <c r="P1270" s="11"/>
      <c r="Q1270" s="11"/>
      <c r="R1270" s="11"/>
    </row>
    <row r="1271" spans="1:18" x14ac:dyDescent="0.2">
      <c r="A1271" s="11"/>
      <c r="B1271" s="11"/>
      <c r="C1271" s="11"/>
      <c r="D1271" s="11"/>
      <c r="E1271" s="11"/>
      <c r="F1271" s="11"/>
      <c r="G1271" s="11"/>
      <c r="H1271" s="11"/>
      <c r="I1271" s="11"/>
      <c r="J1271" s="11"/>
      <c r="K1271" s="11"/>
      <c r="L1271" s="11"/>
      <c r="M1271" s="11"/>
      <c r="N1271" s="11"/>
      <c r="O1271" s="11"/>
      <c r="P1271" s="11"/>
      <c r="Q1271" s="11"/>
      <c r="R1271" s="11"/>
    </row>
    <row r="1272" spans="1:18" x14ac:dyDescent="0.2">
      <c r="A1272" s="11"/>
      <c r="B1272" s="11"/>
      <c r="C1272" s="11"/>
      <c r="D1272" s="11"/>
      <c r="E1272" s="11"/>
      <c r="F1272" s="11"/>
      <c r="G1272" s="11"/>
      <c r="H1272" s="11"/>
      <c r="I1272" s="11"/>
      <c r="J1272" s="11"/>
      <c r="K1272" s="11"/>
      <c r="L1272" s="11"/>
      <c r="M1272" s="11"/>
      <c r="N1272" s="11"/>
      <c r="O1272" s="11"/>
      <c r="P1272" s="11"/>
      <c r="Q1272" s="11"/>
      <c r="R1272" s="11"/>
    </row>
    <row r="1273" spans="1:18" x14ac:dyDescent="0.2">
      <c r="A1273" s="11"/>
      <c r="B1273" s="11"/>
      <c r="C1273" s="11"/>
      <c r="D1273" s="11"/>
      <c r="E1273" s="11"/>
      <c r="F1273" s="11"/>
      <c r="G1273" s="11"/>
      <c r="H1273" s="11"/>
      <c r="I1273" s="11"/>
      <c r="J1273" s="11"/>
      <c r="K1273" s="11"/>
      <c r="L1273" s="11"/>
      <c r="M1273" s="11"/>
      <c r="N1273" s="11"/>
      <c r="O1273" s="11"/>
      <c r="P1273" s="11"/>
      <c r="Q1273" s="11"/>
      <c r="R1273" s="11"/>
    </row>
    <row r="1274" spans="1:18" x14ac:dyDescent="0.2">
      <c r="A1274" s="11"/>
      <c r="B1274" s="11"/>
      <c r="C1274" s="11"/>
      <c r="D1274" s="11"/>
      <c r="E1274" s="11"/>
      <c r="F1274" s="11"/>
      <c r="G1274" s="11"/>
      <c r="H1274" s="11"/>
      <c r="I1274" s="11"/>
      <c r="J1274" s="11"/>
      <c r="K1274" s="11"/>
      <c r="L1274" s="11"/>
      <c r="M1274" s="11"/>
      <c r="N1274" s="11"/>
      <c r="O1274" s="11"/>
      <c r="P1274" s="11"/>
      <c r="Q1274" s="11"/>
      <c r="R1274" s="11"/>
    </row>
    <row r="1275" spans="1:18" x14ac:dyDescent="0.2">
      <c r="A1275" s="11"/>
      <c r="B1275" s="11"/>
      <c r="C1275" s="11"/>
      <c r="D1275" s="11"/>
      <c r="E1275" s="11"/>
      <c r="F1275" s="11"/>
      <c r="G1275" s="11"/>
      <c r="H1275" s="11"/>
      <c r="I1275" s="11"/>
      <c r="J1275" s="11"/>
      <c r="K1275" s="11"/>
      <c r="L1275" s="11"/>
      <c r="M1275" s="11"/>
      <c r="N1275" s="11"/>
      <c r="O1275" s="11"/>
      <c r="P1275" s="11"/>
      <c r="Q1275" s="11"/>
      <c r="R1275" s="11"/>
    </row>
    <row r="1276" spans="1:18" x14ac:dyDescent="0.2">
      <c r="A1276" s="11"/>
      <c r="B1276" s="11"/>
      <c r="C1276" s="11"/>
      <c r="D1276" s="11"/>
      <c r="E1276" s="11"/>
      <c r="F1276" s="11"/>
      <c r="G1276" s="11"/>
      <c r="H1276" s="11"/>
      <c r="I1276" s="11"/>
      <c r="J1276" s="11"/>
      <c r="K1276" s="11"/>
      <c r="L1276" s="11"/>
      <c r="M1276" s="11"/>
      <c r="N1276" s="11"/>
      <c r="O1276" s="11"/>
      <c r="P1276" s="11"/>
      <c r="Q1276" s="11"/>
      <c r="R1276" s="11"/>
    </row>
    <row r="1277" spans="1:18" x14ac:dyDescent="0.2">
      <c r="A1277" s="11"/>
      <c r="B1277" s="11"/>
      <c r="C1277" s="11"/>
      <c r="D1277" s="11"/>
      <c r="E1277" s="11"/>
      <c r="F1277" s="11"/>
      <c r="G1277" s="11"/>
      <c r="H1277" s="11"/>
      <c r="I1277" s="11"/>
      <c r="J1277" s="11"/>
      <c r="K1277" s="11"/>
      <c r="L1277" s="11"/>
      <c r="M1277" s="11"/>
      <c r="N1277" s="11"/>
      <c r="O1277" s="11"/>
      <c r="P1277" s="11"/>
      <c r="Q1277" s="11"/>
      <c r="R1277" s="11"/>
    </row>
    <row r="1278" spans="1:18" x14ac:dyDescent="0.2">
      <c r="A1278" s="11"/>
      <c r="B1278" s="11"/>
      <c r="C1278" s="11"/>
      <c r="D1278" s="11"/>
      <c r="E1278" s="11"/>
      <c r="F1278" s="11"/>
      <c r="G1278" s="11"/>
      <c r="H1278" s="11"/>
      <c r="I1278" s="11"/>
      <c r="J1278" s="11"/>
      <c r="K1278" s="11"/>
      <c r="L1278" s="11"/>
      <c r="M1278" s="11"/>
      <c r="N1278" s="11"/>
      <c r="O1278" s="11"/>
      <c r="P1278" s="11"/>
      <c r="Q1278" s="11"/>
      <c r="R1278" s="11"/>
    </row>
    <row r="1279" spans="1:18" x14ac:dyDescent="0.2">
      <c r="A1279" s="11"/>
      <c r="B1279" s="11"/>
      <c r="C1279" s="11"/>
      <c r="D1279" s="11"/>
      <c r="E1279" s="11"/>
      <c r="F1279" s="11"/>
      <c r="G1279" s="11"/>
      <c r="H1279" s="11"/>
      <c r="I1279" s="11"/>
      <c r="J1279" s="11"/>
      <c r="K1279" s="11"/>
      <c r="L1279" s="11"/>
      <c r="M1279" s="11"/>
      <c r="N1279" s="11"/>
      <c r="O1279" s="11"/>
      <c r="P1279" s="11"/>
      <c r="Q1279" s="11"/>
      <c r="R1279" s="11"/>
    </row>
    <row r="1280" spans="1:18" x14ac:dyDescent="0.2">
      <c r="A1280" s="11"/>
      <c r="B1280" s="11"/>
      <c r="C1280" s="11"/>
      <c r="D1280" s="11"/>
      <c r="E1280" s="11"/>
      <c r="F1280" s="11"/>
      <c r="G1280" s="11"/>
      <c r="H1280" s="11"/>
      <c r="I1280" s="11"/>
      <c r="J1280" s="11"/>
      <c r="K1280" s="11"/>
      <c r="L1280" s="11"/>
      <c r="M1280" s="11"/>
      <c r="N1280" s="11"/>
      <c r="O1280" s="11"/>
      <c r="P1280" s="11"/>
      <c r="Q1280" s="11"/>
      <c r="R1280" s="11"/>
    </row>
    <row r="1281" spans="1:18" x14ac:dyDescent="0.2">
      <c r="A1281" s="11"/>
      <c r="B1281" s="11"/>
      <c r="C1281" s="11"/>
      <c r="D1281" s="11"/>
      <c r="E1281" s="11"/>
      <c r="F1281" s="11"/>
      <c r="G1281" s="11"/>
      <c r="H1281" s="11"/>
      <c r="I1281" s="11"/>
      <c r="J1281" s="11"/>
      <c r="K1281" s="11"/>
      <c r="L1281" s="11"/>
      <c r="M1281" s="11"/>
      <c r="N1281" s="11"/>
      <c r="O1281" s="11"/>
      <c r="P1281" s="11"/>
      <c r="Q1281" s="11"/>
      <c r="R1281" s="11"/>
    </row>
    <row r="1282" spans="1:18" x14ac:dyDescent="0.2">
      <c r="A1282" s="11"/>
      <c r="B1282" s="11"/>
      <c r="C1282" s="11"/>
      <c r="D1282" s="11"/>
      <c r="E1282" s="11"/>
      <c r="F1282" s="11"/>
      <c r="G1282" s="11"/>
      <c r="H1282" s="11"/>
      <c r="I1282" s="11"/>
      <c r="J1282" s="11"/>
      <c r="K1282" s="11"/>
      <c r="L1282" s="11"/>
      <c r="M1282" s="11"/>
      <c r="N1282" s="11"/>
      <c r="O1282" s="11"/>
      <c r="P1282" s="11"/>
      <c r="Q1282" s="11"/>
      <c r="R1282" s="11"/>
    </row>
    <row r="1283" spans="1:18" x14ac:dyDescent="0.2">
      <c r="A1283" s="11"/>
      <c r="B1283" s="11"/>
      <c r="C1283" s="11"/>
      <c r="D1283" s="11"/>
      <c r="E1283" s="11"/>
      <c r="F1283" s="11"/>
      <c r="G1283" s="11"/>
      <c r="H1283" s="11"/>
      <c r="I1283" s="11"/>
      <c r="J1283" s="11"/>
      <c r="K1283" s="11"/>
      <c r="L1283" s="11"/>
      <c r="M1283" s="11"/>
      <c r="N1283" s="11"/>
      <c r="O1283" s="11"/>
      <c r="P1283" s="11"/>
      <c r="Q1283" s="11"/>
      <c r="R1283" s="11"/>
    </row>
    <row r="1284" spans="1:18" x14ac:dyDescent="0.2">
      <c r="A1284" s="11"/>
      <c r="B1284" s="11"/>
      <c r="C1284" s="11"/>
      <c r="D1284" s="11"/>
      <c r="E1284" s="11"/>
      <c r="F1284" s="11"/>
      <c r="G1284" s="11"/>
      <c r="H1284" s="11"/>
      <c r="I1284" s="11"/>
      <c r="J1284" s="11"/>
      <c r="K1284" s="11"/>
      <c r="L1284" s="11"/>
      <c r="M1284" s="11"/>
      <c r="N1284" s="11"/>
      <c r="O1284" s="11"/>
      <c r="P1284" s="11"/>
      <c r="Q1284" s="11"/>
      <c r="R1284" s="11"/>
    </row>
    <row r="1285" spans="1:18" x14ac:dyDescent="0.2">
      <c r="A1285" s="11"/>
      <c r="B1285" s="11"/>
      <c r="C1285" s="11"/>
      <c r="D1285" s="11"/>
      <c r="E1285" s="11"/>
      <c r="F1285" s="11"/>
      <c r="G1285" s="11"/>
      <c r="H1285" s="11"/>
      <c r="I1285" s="11"/>
      <c r="J1285" s="11"/>
      <c r="K1285" s="11"/>
      <c r="L1285" s="11"/>
      <c r="M1285" s="11"/>
      <c r="N1285" s="11"/>
      <c r="O1285" s="11"/>
      <c r="P1285" s="11"/>
      <c r="Q1285" s="11"/>
      <c r="R1285" s="11"/>
    </row>
    <row r="1286" spans="1:18" x14ac:dyDescent="0.2">
      <c r="A1286" s="11"/>
      <c r="B1286" s="11"/>
      <c r="C1286" s="11"/>
      <c r="D1286" s="11"/>
      <c r="E1286" s="11"/>
      <c r="F1286" s="11"/>
      <c r="G1286" s="11"/>
      <c r="H1286" s="11"/>
      <c r="I1286" s="11"/>
      <c r="J1286" s="11"/>
      <c r="K1286" s="11"/>
      <c r="L1286" s="11"/>
      <c r="M1286" s="11"/>
      <c r="N1286" s="11"/>
      <c r="O1286" s="11"/>
      <c r="P1286" s="11"/>
      <c r="Q1286" s="11"/>
      <c r="R1286" s="11"/>
    </row>
    <row r="1287" spans="1:18" x14ac:dyDescent="0.2">
      <c r="A1287" s="11"/>
      <c r="B1287" s="11"/>
      <c r="C1287" s="11"/>
      <c r="D1287" s="11"/>
      <c r="E1287" s="11"/>
      <c r="F1287" s="11"/>
      <c r="G1287" s="11"/>
      <c r="H1287" s="11"/>
      <c r="I1287" s="11"/>
      <c r="J1287" s="11"/>
      <c r="K1287" s="11"/>
      <c r="L1287" s="11"/>
      <c r="M1287" s="11"/>
      <c r="N1287" s="11"/>
      <c r="O1287" s="11"/>
      <c r="P1287" s="11"/>
      <c r="Q1287" s="11"/>
      <c r="R1287" s="11"/>
    </row>
    <row r="1288" spans="1:18" x14ac:dyDescent="0.2">
      <c r="A1288" s="11"/>
      <c r="B1288" s="11"/>
      <c r="C1288" s="11"/>
      <c r="D1288" s="11"/>
      <c r="E1288" s="11"/>
      <c r="F1288" s="11"/>
      <c r="G1288" s="11"/>
      <c r="H1288" s="11"/>
      <c r="I1288" s="11"/>
      <c r="J1288" s="11"/>
      <c r="K1288" s="11"/>
      <c r="L1288" s="11"/>
      <c r="M1288" s="11"/>
      <c r="N1288" s="11"/>
      <c r="O1288" s="11"/>
      <c r="P1288" s="11"/>
      <c r="Q1288" s="11"/>
      <c r="R1288" s="11"/>
    </row>
    <row r="1289" spans="1:18" x14ac:dyDescent="0.2">
      <c r="A1289" s="11"/>
      <c r="B1289" s="11"/>
      <c r="C1289" s="11"/>
      <c r="D1289" s="11"/>
      <c r="E1289" s="11"/>
      <c r="F1289" s="11"/>
      <c r="G1289" s="11"/>
      <c r="H1289" s="11"/>
      <c r="I1289" s="11"/>
      <c r="J1289" s="11"/>
      <c r="K1289" s="11"/>
      <c r="L1289" s="11"/>
      <c r="M1289" s="11"/>
      <c r="N1289" s="11"/>
      <c r="O1289" s="11"/>
      <c r="P1289" s="11"/>
      <c r="Q1289" s="11"/>
      <c r="R1289" s="11"/>
    </row>
    <row r="1290" spans="1:18" x14ac:dyDescent="0.2">
      <c r="A1290" s="11"/>
      <c r="B1290" s="11"/>
      <c r="C1290" s="11"/>
      <c r="D1290" s="11"/>
      <c r="E1290" s="11"/>
      <c r="F1290" s="11"/>
      <c r="G1290" s="11"/>
      <c r="H1290" s="11"/>
      <c r="I1290" s="11"/>
      <c r="J1290" s="11"/>
      <c r="K1290" s="11"/>
      <c r="L1290" s="11"/>
      <c r="M1290" s="11"/>
      <c r="N1290" s="11"/>
      <c r="O1290" s="11"/>
      <c r="P1290" s="11"/>
      <c r="Q1290" s="11"/>
      <c r="R1290" s="11"/>
    </row>
    <row r="1291" spans="1:18" x14ac:dyDescent="0.2">
      <c r="A1291" s="11"/>
      <c r="B1291" s="11"/>
      <c r="C1291" s="11"/>
      <c r="D1291" s="11"/>
      <c r="E1291" s="11"/>
      <c r="F1291" s="11"/>
      <c r="G1291" s="11"/>
      <c r="H1291" s="11"/>
      <c r="I1291" s="11"/>
      <c r="J1291" s="11"/>
      <c r="K1291" s="11"/>
      <c r="L1291" s="11"/>
      <c r="M1291" s="11"/>
      <c r="N1291" s="11"/>
      <c r="O1291" s="11"/>
      <c r="P1291" s="11"/>
      <c r="Q1291" s="11"/>
      <c r="R1291" s="11"/>
    </row>
    <row r="1292" spans="1:18" x14ac:dyDescent="0.2">
      <c r="A1292" s="11"/>
      <c r="B1292" s="11"/>
      <c r="C1292" s="11"/>
      <c r="D1292" s="11"/>
      <c r="E1292" s="11"/>
      <c r="F1292" s="11"/>
      <c r="G1292" s="11"/>
      <c r="H1292" s="11"/>
      <c r="I1292" s="11"/>
      <c r="J1292" s="11"/>
      <c r="K1292" s="11"/>
      <c r="L1292" s="11"/>
      <c r="M1292" s="11"/>
      <c r="N1292" s="11"/>
      <c r="O1292" s="11"/>
      <c r="P1292" s="11"/>
      <c r="Q1292" s="11"/>
      <c r="R1292" s="11"/>
    </row>
    <row r="1293" spans="1:18" x14ac:dyDescent="0.2">
      <c r="A1293" s="11"/>
      <c r="B1293" s="11"/>
      <c r="C1293" s="11"/>
      <c r="D1293" s="11"/>
      <c r="E1293" s="11"/>
      <c r="F1293" s="11"/>
      <c r="G1293" s="11"/>
      <c r="H1293" s="11"/>
      <c r="I1293" s="11"/>
      <c r="J1293" s="11"/>
      <c r="K1293" s="11"/>
      <c r="L1293" s="11"/>
      <c r="M1293" s="11"/>
      <c r="N1293" s="11"/>
      <c r="O1293" s="11"/>
      <c r="P1293" s="11"/>
      <c r="Q1293" s="11"/>
      <c r="R1293" s="11"/>
    </row>
    <row r="1294" spans="1:18" x14ac:dyDescent="0.2">
      <c r="A1294" s="11"/>
      <c r="B1294" s="11"/>
      <c r="C1294" s="11"/>
      <c r="D1294" s="11"/>
      <c r="E1294" s="11"/>
      <c r="F1294" s="11"/>
      <c r="G1294" s="11"/>
      <c r="H1294" s="11"/>
      <c r="I1294" s="11"/>
      <c r="J1294" s="11"/>
      <c r="K1294" s="11"/>
      <c r="L1294" s="11"/>
      <c r="M1294" s="11"/>
      <c r="N1294" s="11"/>
      <c r="O1294" s="11"/>
      <c r="P1294" s="11"/>
      <c r="Q1294" s="11"/>
      <c r="R1294" s="11"/>
    </row>
    <row r="1295" spans="1:18" x14ac:dyDescent="0.2">
      <c r="A1295" s="11"/>
      <c r="B1295" s="11"/>
      <c r="C1295" s="11"/>
      <c r="D1295" s="11"/>
      <c r="E1295" s="11"/>
      <c r="F1295" s="11"/>
      <c r="G1295" s="11"/>
      <c r="H1295" s="11"/>
      <c r="I1295" s="11"/>
      <c r="J1295" s="11"/>
      <c r="K1295" s="11"/>
      <c r="L1295" s="11"/>
      <c r="M1295" s="11"/>
      <c r="N1295" s="11"/>
      <c r="O1295" s="11"/>
      <c r="P1295" s="11"/>
      <c r="Q1295" s="11"/>
      <c r="R1295" s="11"/>
    </row>
    <row r="1296" spans="1:18" x14ac:dyDescent="0.2">
      <c r="A1296" s="11"/>
      <c r="B1296" s="11"/>
      <c r="C1296" s="11"/>
      <c r="D1296" s="11"/>
      <c r="E1296" s="11"/>
      <c r="F1296" s="11"/>
      <c r="G1296" s="11"/>
      <c r="H1296" s="11"/>
      <c r="I1296" s="11"/>
      <c r="J1296" s="11"/>
      <c r="K1296" s="11"/>
      <c r="L1296" s="11"/>
      <c r="M1296" s="11"/>
      <c r="N1296" s="11"/>
      <c r="O1296" s="11"/>
      <c r="P1296" s="11"/>
      <c r="Q1296" s="11"/>
      <c r="R1296" s="11"/>
    </row>
    <row r="1297" spans="1:18" x14ac:dyDescent="0.2">
      <c r="A1297" s="11"/>
      <c r="B1297" s="11"/>
      <c r="C1297" s="11"/>
      <c r="D1297" s="11"/>
      <c r="E1297" s="11"/>
      <c r="F1297" s="11"/>
      <c r="G1297" s="11"/>
      <c r="H1297" s="11"/>
      <c r="I1297" s="11"/>
      <c r="J1297" s="11"/>
      <c r="K1297" s="11"/>
      <c r="L1297" s="11"/>
      <c r="M1297" s="11"/>
      <c r="N1297" s="11"/>
      <c r="O1297" s="11"/>
      <c r="P1297" s="11"/>
      <c r="Q1297" s="11"/>
      <c r="R1297" s="11"/>
    </row>
    <row r="1298" spans="1:18" x14ac:dyDescent="0.2">
      <c r="A1298" s="11"/>
      <c r="B1298" s="11"/>
      <c r="C1298" s="11"/>
      <c r="D1298" s="11"/>
      <c r="E1298" s="11"/>
      <c r="F1298" s="11"/>
      <c r="G1298" s="11"/>
      <c r="H1298" s="11"/>
      <c r="I1298" s="11"/>
      <c r="J1298" s="11"/>
      <c r="K1298" s="11"/>
      <c r="L1298" s="11"/>
      <c r="M1298" s="11"/>
      <c r="N1298" s="11"/>
      <c r="O1298" s="11"/>
      <c r="P1298" s="11"/>
      <c r="Q1298" s="11"/>
      <c r="R1298" s="11"/>
    </row>
    <row r="1299" spans="1:18" x14ac:dyDescent="0.2">
      <c r="A1299" s="11"/>
      <c r="B1299" s="11"/>
      <c r="C1299" s="11"/>
      <c r="D1299" s="11"/>
      <c r="E1299" s="11"/>
      <c r="F1299" s="11"/>
      <c r="G1299" s="11"/>
      <c r="H1299" s="11"/>
      <c r="I1299" s="11"/>
      <c r="J1299" s="11"/>
      <c r="K1299" s="11"/>
      <c r="L1299" s="11"/>
      <c r="M1299" s="11"/>
      <c r="N1299" s="11"/>
      <c r="O1299" s="11"/>
      <c r="P1299" s="11"/>
      <c r="Q1299" s="11"/>
      <c r="R1299" s="11"/>
    </row>
    <row r="1300" spans="1:18" x14ac:dyDescent="0.2">
      <c r="A1300" s="11"/>
      <c r="B1300" s="11"/>
      <c r="C1300" s="11"/>
      <c r="D1300" s="11"/>
      <c r="E1300" s="11"/>
      <c r="F1300" s="11"/>
      <c r="G1300" s="11"/>
      <c r="H1300" s="11"/>
      <c r="I1300" s="11"/>
      <c r="J1300" s="11"/>
      <c r="K1300" s="11"/>
      <c r="L1300" s="11"/>
      <c r="M1300" s="11"/>
      <c r="N1300" s="11"/>
      <c r="O1300" s="11"/>
      <c r="P1300" s="11"/>
      <c r="Q1300" s="11"/>
      <c r="R1300" s="11"/>
    </row>
    <row r="1301" spans="1:18" x14ac:dyDescent="0.2">
      <c r="A1301" s="11"/>
      <c r="B1301" s="11"/>
      <c r="C1301" s="11"/>
      <c r="D1301" s="11"/>
      <c r="E1301" s="11"/>
      <c r="F1301" s="11"/>
      <c r="G1301" s="11"/>
      <c r="H1301" s="11"/>
      <c r="I1301" s="11"/>
      <c r="J1301" s="11"/>
      <c r="K1301" s="11"/>
      <c r="L1301" s="11"/>
      <c r="M1301" s="11"/>
      <c r="N1301" s="11"/>
      <c r="O1301" s="11"/>
      <c r="P1301" s="11"/>
      <c r="Q1301" s="11"/>
      <c r="R1301" s="11"/>
    </row>
    <row r="1302" spans="1:18" x14ac:dyDescent="0.2">
      <c r="A1302" s="11"/>
      <c r="B1302" s="11"/>
      <c r="C1302" s="11"/>
      <c r="D1302" s="11"/>
      <c r="E1302" s="11"/>
      <c r="F1302" s="11"/>
      <c r="G1302" s="11"/>
      <c r="H1302" s="11"/>
      <c r="I1302" s="11"/>
      <c r="J1302" s="11"/>
      <c r="K1302" s="11"/>
      <c r="L1302" s="11"/>
      <c r="M1302" s="11"/>
      <c r="N1302" s="11"/>
      <c r="O1302" s="11"/>
      <c r="P1302" s="11"/>
      <c r="Q1302" s="11"/>
      <c r="R1302" s="11"/>
    </row>
    <row r="1303" spans="1:18" x14ac:dyDescent="0.2">
      <c r="A1303" s="11"/>
      <c r="B1303" s="11"/>
      <c r="C1303" s="11"/>
      <c r="D1303" s="11"/>
      <c r="E1303" s="11"/>
      <c r="F1303" s="11"/>
      <c r="G1303" s="11"/>
      <c r="H1303" s="11"/>
      <c r="I1303" s="11"/>
      <c r="J1303" s="11"/>
      <c r="K1303" s="11"/>
      <c r="L1303" s="11"/>
      <c r="M1303" s="11"/>
      <c r="N1303" s="11"/>
      <c r="O1303" s="11"/>
      <c r="P1303" s="11"/>
      <c r="Q1303" s="11"/>
      <c r="R1303" s="11"/>
    </row>
    <row r="1304" spans="1:18" x14ac:dyDescent="0.2">
      <c r="A1304" s="11"/>
      <c r="B1304" s="11"/>
      <c r="C1304" s="11"/>
      <c r="D1304" s="11"/>
      <c r="E1304" s="11"/>
      <c r="F1304" s="11"/>
      <c r="G1304" s="11"/>
      <c r="H1304" s="11"/>
      <c r="I1304" s="11"/>
      <c r="J1304" s="11"/>
      <c r="K1304" s="11"/>
      <c r="L1304" s="11"/>
      <c r="M1304" s="11"/>
      <c r="N1304" s="11"/>
      <c r="O1304" s="11"/>
      <c r="P1304" s="11"/>
      <c r="Q1304" s="11"/>
      <c r="R1304" s="11"/>
    </row>
    <row r="1305" spans="1:18" x14ac:dyDescent="0.2">
      <c r="A1305" s="11"/>
      <c r="B1305" s="11"/>
      <c r="C1305" s="11"/>
      <c r="D1305" s="11"/>
      <c r="E1305" s="11"/>
      <c r="F1305" s="11"/>
      <c r="G1305" s="11"/>
      <c r="H1305" s="11"/>
      <c r="I1305" s="11"/>
      <c r="J1305" s="11"/>
      <c r="K1305" s="11"/>
      <c r="L1305" s="11"/>
      <c r="M1305" s="11"/>
      <c r="N1305" s="11"/>
      <c r="O1305" s="11"/>
      <c r="P1305" s="11"/>
      <c r="Q1305" s="11"/>
      <c r="R1305" s="11"/>
    </row>
    <row r="1306" spans="1:18" x14ac:dyDescent="0.2">
      <c r="A1306" s="11"/>
      <c r="B1306" s="11"/>
      <c r="C1306" s="11"/>
      <c r="D1306" s="11"/>
      <c r="E1306" s="11"/>
      <c r="F1306" s="11"/>
      <c r="G1306" s="11"/>
      <c r="H1306" s="11"/>
      <c r="I1306" s="11"/>
      <c r="J1306" s="11"/>
      <c r="K1306" s="11"/>
      <c r="L1306" s="11"/>
      <c r="M1306" s="11"/>
      <c r="N1306" s="11"/>
      <c r="O1306" s="11"/>
      <c r="P1306" s="11"/>
      <c r="Q1306" s="11"/>
      <c r="R1306" s="11"/>
    </row>
    <row r="1307" spans="1:18" x14ac:dyDescent="0.2">
      <c r="A1307" s="11"/>
      <c r="B1307" s="11"/>
      <c r="C1307" s="11"/>
      <c r="D1307" s="11"/>
      <c r="E1307" s="11"/>
      <c r="F1307" s="11"/>
      <c r="G1307" s="11"/>
      <c r="H1307" s="11"/>
      <c r="I1307" s="11"/>
      <c r="J1307" s="11"/>
      <c r="K1307" s="11"/>
      <c r="L1307" s="11"/>
      <c r="M1307" s="11"/>
      <c r="N1307" s="11"/>
      <c r="O1307" s="11"/>
      <c r="P1307" s="11"/>
      <c r="Q1307" s="11"/>
      <c r="R1307" s="11"/>
    </row>
    <row r="1308" spans="1:18" x14ac:dyDescent="0.2">
      <c r="A1308" s="11"/>
      <c r="B1308" s="11"/>
      <c r="C1308" s="11"/>
      <c r="D1308" s="11"/>
      <c r="E1308" s="11"/>
      <c r="F1308" s="11"/>
      <c r="G1308" s="11"/>
      <c r="H1308" s="11"/>
      <c r="I1308" s="11"/>
      <c r="J1308" s="11"/>
      <c r="K1308" s="11"/>
      <c r="L1308" s="11"/>
      <c r="M1308" s="11"/>
      <c r="N1308" s="11"/>
      <c r="O1308" s="11"/>
      <c r="P1308" s="11"/>
      <c r="Q1308" s="11"/>
      <c r="R1308" s="11"/>
    </row>
    <row r="1309" spans="1:18" x14ac:dyDescent="0.2">
      <c r="A1309" s="11"/>
      <c r="B1309" s="11"/>
      <c r="C1309" s="11"/>
      <c r="D1309" s="11"/>
      <c r="E1309" s="11"/>
      <c r="F1309" s="11"/>
      <c r="G1309" s="11"/>
      <c r="H1309" s="11"/>
      <c r="I1309" s="11"/>
      <c r="J1309" s="11"/>
      <c r="K1309" s="11"/>
      <c r="L1309" s="11"/>
      <c r="M1309" s="11"/>
      <c r="N1309" s="11"/>
      <c r="O1309" s="11"/>
      <c r="P1309" s="11"/>
      <c r="Q1309" s="11"/>
      <c r="R1309" s="11"/>
    </row>
    <row r="1310" spans="1:18" x14ac:dyDescent="0.2">
      <c r="A1310" s="11"/>
      <c r="B1310" s="11"/>
      <c r="C1310" s="11"/>
      <c r="D1310" s="11"/>
      <c r="E1310" s="11"/>
      <c r="F1310" s="11"/>
      <c r="G1310" s="11"/>
      <c r="H1310" s="11"/>
      <c r="I1310" s="11"/>
      <c r="J1310" s="11"/>
      <c r="K1310" s="11"/>
      <c r="L1310" s="11"/>
      <c r="M1310" s="11"/>
      <c r="N1310" s="11"/>
      <c r="O1310" s="11"/>
      <c r="P1310" s="11"/>
      <c r="Q1310" s="11"/>
      <c r="R1310" s="11"/>
    </row>
    <row r="1311" spans="1:18" x14ac:dyDescent="0.2">
      <c r="A1311" s="11"/>
      <c r="B1311" s="11"/>
      <c r="C1311" s="11"/>
      <c r="D1311" s="11"/>
      <c r="E1311" s="11"/>
      <c r="F1311" s="11"/>
      <c r="G1311" s="11"/>
      <c r="H1311" s="11"/>
      <c r="I1311" s="11"/>
      <c r="J1311" s="11"/>
      <c r="K1311" s="11"/>
      <c r="L1311" s="11"/>
      <c r="M1311" s="11"/>
      <c r="N1311" s="11"/>
      <c r="O1311" s="11"/>
      <c r="P1311" s="11"/>
      <c r="Q1311" s="11"/>
      <c r="R1311" s="11"/>
    </row>
    <row r="1312" spans="1:18" x14ac:dyDescent="0.2">
      <c r="A1312" s="11"/>
      <c r="B1312" s="11"/>
      <c r="C1312" s="11"/>
      <c r="D1312" s="11"/>
      <c r="E1312" s="11"/>
      <c r="F1312" s="11"/>
      <c r="G1312" s="11"/>
      <c r="H1312" s="11"/>
      <c r="I1312" s="11"/>
      <c r="J1312" s="11"/>
      <c r="K1312" s="11"/>
      <c r="L1312" s="11"/>
      <c r="M1312" s="11"/>
      <c r="N1312" s="11"/>
      <c r="O1312" s="11"/>
      <c r="P1312" s="11"/>
      <c r="Q1312" s="11"/>
      <c r="R1312" s="11"/>
    </row>
    <row r="1313" spans="1:18" x14ac:dyDescent="0.2">
      <c r="A1313" s="11"/>
      <c r="B1313" s="11"/>
      <c r="C1313" s="11"/>
      <c r="D1313" s="11"/>
      <c r="E1313" s="11"/>
      <c r="F1313" s="11"/>
      <c r="G1313" s="11"/>
      <c r="H1313" s="11"/>
      <c r="I1313" s="11"/>
      <c r="J1313" s="11"/>
      <c r="K1313" s="11"/>
      <c r="L1313" s="11"/>
      <c r="M1313" s="11"/>
      <c r="N1313" s="11"/>
      <c r="O1313" s="11"/>
      <c r="P1313" s="11"/>
      <c r="Q1313" s="11"/>
      <c r="R1313" s="11"/>
    </row>
    <row r="1314" spans="1:18" x14ac:dyDescent="0.2">
      <c r="A1314" s="11"/>
      <c r="B1314" s="11"/>
      <c r="C1314" s="11"/>
      <c r="D1314" s="11"/>
      <c r="E1314" s="11"/>
      <c r="F1314" s="11"/>
      <c r="G1314" s="11"/>
      <c r="H1314" s="11"/>
      <c r="I1314" s="11"/>
      <c r="J1314" s="11"/>
      <c r="K1314" s="11"/>
      <c r="L1314" s="11"/>
      <c r="M1314" s="11"/>
      <c r="N1314" s="11"/>
      <c r="O1314" s="11"/>
      <c r="P1314" s="11"/>
      <c r="Q1314" s="11"/>
      <c r="R1314" s="11"/>
    </row>
    <row r="1315" spans="1:18" x14ac:dyDescent="0.2">
      <c r="A1315" s="11"/>
      <c r="B1315" s="11"/>
      <c r="C1315" s="11"/>
      <c r="D1315" s="11"/>
      <c r="E1315" s="11"/>
      <c r="F1315" s="11"/>
      <c r="G1315" s="11"/>
      <c r="H1315" s="11"/>
      <c r="I1315" s="11"/>
      <c r="J1315" s="11"/>
      <c r="K1315" s="11"/>
      <c r="L1315" s="11"/>
      <c r="M1315" s="11"/>
      <c r="N1315" s="11"/>
      <c r="O1315" s="11"/>
      <c r="P1315" s="11"/>
      <c r="Q1315" s="11"/>
      <c r="R1315" s="11"/>
    </row>
    <row r="1316" spans="1:18" x14ac:dyDescent="0.2">
      <c r="A1316" s="11"/>
      <c r="B1316" s="11"/>
      <c r="C1316" s="11"/>
      <c r="D1316" s="11"/>
      <c r="E1316" s="11"/>
      <c r="F1316" s="11"/>
      <c r="G1316" s="11"/>
      <c r="H1316" s="11"/>
      <c r="I1316" s="11"/>
      <c r="J1316" s="11"/>
      <c r="K1316" s="11"/>
      <c r="L1316" s="11"/>
      <c r="M1316" s="11"/>
      <c r="N1316" s="11"/>
      <c r="O1316" s="11"/>
      <c r="P1316" s="11"/>
      <c r="Q1316" s="11"/>
      <c r="R1316" s="11"/>
    </row>
    <row r="1317" spans="1:18" x14ac:dyDescent="0.2">
      <c r="A1317" s="11"/>
      <c r="B1317" s="11"/>
      <c r="C1317" s="11"/>
      <c r="D1317" s="11"/>
      <c r="E1317" s="11"/>
      <c r="F1317" s="11"/>
      <c r="G1317" s="11"/>
      <c r="H1317" s="11"/>
      <c r="I1317" s="11"/>
      <c r="J1317" s="11"/>
      <c r="K1317" s="11"/>
      <c r="L1317" s="11"/>
      <c r="M1317" s="11"/>
      <c r="N1317" s="11"/>
      <c r="O1317" s="11"/>
      <c r="P1317" s="11"/>
      <c r="Q1317" s="11"/>
      <c r="R1317" s="11"/>
    </row>
    <row r="1318" spans="1:18" x14ac:dyDescent="0.2">
      <c r="A1318" s="11"/>
      <c r="B1318" s="11"/>
      <c r="C1318" s="11"/>
      <c r="D1318" s="11"/>
      <c r="E1318" s="11"/>
      <c r="F1318" s="11"/>
      <c r="G1318" s="11"/>
      <c r="H1318" s="11"/>
      <c r="I1318" s="11"/>
      <c r="J1318" s="11"/>
      <c r="K1318" s="11"/>
      <c r="L1318" s="11"/>
      <c r="M1318" s="11"/>
      <c r="N1318" s="11"/>
      <c r="O1318" s="11"/>
      <c r="P1318" s="11"/>
      <c r="Q1318" s="11"/>
      <c r="R1318" s="11"/>
    </row>
    <row r="1319" spans="1:18" x14ac:dyDescent="0.2">
      <c r="A1319" s="11"/>
      <c r="B1319" s="11"/>
      <c r="C1319" s="11"/>
      <c r="D1319" s="11"/>
      <c r="E1319" s="11"/>
      <c r="F1319" s="11"/>
      <c r="G1319" s="11"/>
      <c r="H1319" s="11"/>
      <c r="I1319" s="11"/>
      <c r="J1319" s="11"/>
      <c r="K1319" s="11"/>
      <c r="L1319" s="11"/>
      <c r="M1319" s="11"/>
      <c r="N1319" s="11"/>
      <c r="O1319" s="11"/>
      <c r="P1319" s="11"/>
      <c r="Q1319" s="11"/>
      <c r="R1319" s="11"/>
    </row>
    <row r="1320" spans="1:18" x14ac:dyDescent="0.2">
      <c r="A1320" s="11"/>
      <c r="B1320" s="11"/>
      <c r="C1320" s="11"/>
      <c r="D1320" s="11"/>
      <c r="E1320" s="11"/>
      <c r="F1320" s="11"/>
      <c r="G1320" s="11"/>
      <c r="H1320" s="11"/>
      <c r="I1320" s="11"/>
      <c r="J1320" s="11"/>
      <c r="K1320" s="11"/>
      <c r="L1320" s="11"/>
      <c r="M1320" s="11"/>
      <c r="N1320" s="11"/>
      <c r="O1320" s="11"/>
      <c r="P1320" s="11"/>
      <c r="Q1320" s="11"/>
      <c r="R1320" s="11"/>
    </row>
    <row r="1321" spans="1:18" x14ac:dyDescent="0.2">
      <c r="A1321" s="11"/>
      <c r="B1321" s="11"/>
      <c r="C1321" s="11"/>
      <c r="D1321" s="11"/>
      <c r="E1321" s="11"/>
      <c r="F1321" s="11"/>
      <c r="G1321" s="11"/>
      <c r="H1321" s="11"/>
      <c r="I1321" s="11"/>
      <c r="J1321" s="11"/>
      <c r="K1321" s="11"/>
      <c r="L1321" s="11"/>
      <c r="M1321" s="11"/>
      <c r="N1321" s="11"/>
      <c r="O1321" s="11"/>
      <c r="P1321" s="11"/>
      <c r="Q1321" s="11"/>
      <c r="R1321" s="11"/>
    </row>
    <row r="1322" spans="1:18" x14ac:dyDescent="0.2">
      <c r="A1322" s="11"/>
      <c r="B1322" s="11"/>
      <c r="C1322" s="11"/>
      <c r="D1322" s="11"/>
      <c r="E1322" s="11"/>
      <c r="F1322" s="11"/>
      <c r="G1322" s="11"/>
      <c r="H1322" s="11"/>
      <c r="I1322" s="11"/>
      <c r="J1322" s="11"/>
      <c r="K1322" s="11"/>
      <c r="L1322" s="11"/>
      <c r="M1322" s="11"/>
      <c r="N1322" s="11"/>
      <c r="O1322" s="11"/>
      <c r="P1322" s="11"/>
      <c r="Q1322" s="11"/>
      <c r="R1322" s="11"/>
    </row>
    <row r="1323" spans="1:18" x14ac:dyDescent="0.2">
      <c r="A1323" s="11"/>
      <c r="B1323" s="11"/>
      <c r="C1323" s="11"/>
      <c r="D1323" s="11"/>
      <c r="E1323" s="11"/>
      <c r="F1323" s="11"/>
      <c r="G1323" s="11"/>
      <c r="H1323" s="11"/>
      <c r="I1323" s="11"/>
      <c r="J1323" s="11"/>
      <c r="K1323" s="11"/>
      <c r="L1323" s="11"/>
      <c r="M1323" s="11"/>
      <c r="N1323" s="11"/>
      <c r="O1323" s="11"/>
      <c r="P1323" s="11"/>
      <c r="Q1323" s="11"/>
      <c r="R1323" s="11"/>
    </row>
    <row r="1324" spans="1:18" x14ac:dyDescent="0.2">
      <c r="A1324" s="11"/>
      <c r="B1324" s="11"/>
      <c r="C1324" s="11"/>
      <c r="D1324" s="11"/>
      <c r="E1324" s="11"/>
      <c r="F1324" s="11"/>
      <c r="G1324" s="11"/>
      <c r="H1324" s="11"/>
      <c r="I1324" s="11"/>
      <c r="J1324" s="11"/>
      <c r="K1324" s="11"/>
      <c r="L1324" s="11"/>
      <c r="M1324" s="11"/>
      <c r="N1324" s="11"/>
      <c r="O1324" s="11"/>
      <c r="P1324" s="11"/>
      <c r="Q1324" s="11"/>
      <c r="R1324" s="11"/>
    </row>
    <row r="1325" spans="1:18" x14ac:dyDescent="0.2">
      <c r="A1325" s="11"/>
      <c r="B1325" s="11"/>
      <c r="C1325" s="11"/>
      <c r="D1325" s="11"/>
      <c r="E1325" s="11"/>
      <c r="F1325" s="11"/>
      <c r="G1325" s="11"/>
      <c r="H1325" s="11"/>
      <c r="I1325" s="11"/>
      <c r="J1325" s="11"/>
      <c r="K1325" s="11"/>
      <c r="L1325" s="11"/>
      <c r="M1325" s="11"/>
      <c r="N1325" s="11"/>
      <c r="O1325" s="11"/>
      <c r="P1325" s="11"/>
      <c r="Q1325" s="11"/>
      <c r="R1325" s="11"/>
    </row>
    <row r="1326" spans="1:18" x14ac:dyDescent="0.2">
      <c r="A1326" s="11"/>
      <c r="B1326" s="11"/>
      <c r="C1326" s="11"/>
      <c r="D1326" s="11"/>
      <c r="E1326" s="11"/>
      <c r="F1326" s="11"/>
      <c r="G1326" s="11"/>
      <c r="H1326" s="11"/>
      <c r="I1326" s="11"/>
      <c r="J1326" s="11"/>
      <c r="K1326" s="11"/>
      <c r="L1326" s="11"/>
      <c r="M1326" s="11"/>
      <c r="N1326" s="11"/>
      <c r="O1326" s="11"/>
      <c r="P1326" s="11"/>
      <c r="Q1326" s="11"/>
      <c r="R1326" s="11"/>
    </row>
    <row r="1327" spans="1:18" x14ac:dyDescent="0.2">
      <c r="A1327" s="11"/>
      <c r="B1327" s="11"/>
      <c r="C1327" s="11"/>
      <c r="D1327" s="11"/>
      <c r="E1327" s="11"/>
      <c r="F1327" s="11"/>
      <c r="G1327" s="11"/>
      <c r="H1327" s="11"/>
      <c r="I1327" s="11"/>
      <c r="J1327" s="11"/>
      <c r="K1327" s="11"/>
      <c r="L1327" s="11"/>
      <c r="M1327" s="11"/>
      <c r="N1327" s="11"/>
      <c r="O1327" s="11"/>
      <c r="P1327" s="11"/>
      <c r="Q1327" s="11"/>
      <c r="R1327" s="11"/>
    </row>
    <row r="1328" spans="1:18" x14ac:dyDescent="0.2">
      <c r="A1328" s="11"/>
      <c r="B1328" s="11"/>
      <c r="C1328" s="11"/>
      <c r="D1328" s="11"/>
      <c r="E1328" s="11"/>
      <c r="F1328" s="11"/>
      <c r="G1328" s="11"/>
      <c r="H1328" s="11"/>
      <c r="I1328" s="11"/>
      <c r="J1328" s="11"/>
      <c r="K1328" s="11"/>
      <c r="L1328" s="11"/>
      <c r="M1328" s="11"/>
      <c r="N1328" s="11"/>
      <c r="O1328" s="11"/>
      <c r="P1328" s="11"/>
      <c r="Q1328" s="11"/>
      <c r="R1328" s="11"/>
    </row>
    <row r="1329" spans="1:18" x14ac:dyDescent="0.2">
      <c r="A1329" s="11"/>
      <c r="B1329" s="11"/>
      <c r="C1329" s="11"/>
      <c r="D1329" s="11"/>
      <c r="E1329" s="11"/>
      <c r="F1329" s="11"/>
      <c r="G1329" s="11"/>
      <c r="H1329" s="11"/>
      <c r="I1329" s="11"/>
      <c r="J1329" s="11"/>
      <c r="K1329" s="11"/>
      <c r="L1329" s="11"/>
      <c r="M1329" s="11"/>
      <c r="N1329" s="11"/>
      <c r="O1329" s="11"/>
      <c r="P1329" s="11"/>
      <c r="Q1329" s="11"/>
      <c r="R1329" s="11"/>
    </row>
    <row r="1330" spans="1:18" x14ac:dyDescent="0.2">
      <c r="A1330" s="11"/>
      <c r="B1330" s="11"/>
      <c r="C1330" s="11"/>
      <c r="D1330" s="11"/>
      <c r="E1330" s="11"/>
      <c r="F1330" s="11"/>
      <c r="G1330" s="11"/>
      <c r="H1330" s="11"/>
      <c r="I1330" s="11"/>
      <c r="J1330" s="11"/>
      <c r="K1330" s="11"/>
      <c r="L1330" s="11"/>
      <c r="M1330" s="11"/>
      <c r="N1330" s="11"/>
      <c r="O1330" s="11"/>
      <c r="P1330" s="11"/>
      <c r="Q1330" s="11"/>
      <c r="R1330" s="11"/>
    </row>
    <row r="1331" spans="1:18" x14ac:dyDescent="0.2">
      <c r="A1331" s="11"/>
      <c r="B1331" s="11"/>
      <c r="C1331" s="11"/>
      <c r="D1331" s="11"/>
      <c r="E1331" s="11"/>
      <c r="F1331" s="11"/>
      <c r="G1331" s="11"/>
      <c r="H1331" s="11"/>
      <c r="I1331" s="11"/>
      <c r="J1331" s="11"/>
      <c r="K1331" s="11"/>
      <c r="L1331" s="11"/>
      <c r="M1331" s="11"/>
      <c r="N1331" s="11"/>
      <c r="O1331" s="11"/>
      <c r="P1331" s="11"/>
      <c r="Q1331" s="11"/>
      <c r="R1331" s="11"/>
    </row>
    <row r="1332" spans="1:18" x14ac:dyDescent="0.2">
      <c r="A1332" s="11"/>
      <c r="B1332" s="11"/>
      <c r="C1332" s="11"/>
      <c r="D1332" s="11"/>
      <c r="E1332" s="11"/>
      <c r="F1332" s="11"/>
      <c r="G1332" s="11"/>
      <c r="H1332" s="11"/>
      <c r="I1332" s="11"/>
      <c r="J1332" s="11"/>
      <c r="K1332" s="11"/>
      <c r="L1332" s="11"/>
      <c r="M1332" s="11"/>
      <c r="N1332" s="11"/>
      <c r="O1332" s="11"/>
      <c r="P1332" s="11"/>
      <c r="Q1332" s="11"/>
      <c r="R1332" s="11"/>
    </row>
    <row r="1333" spans="1:18" x14ac:dyDescent="0.2">
      <c r="A1333" s="11"/>
      <c r="B1333" s="11"/>
      <c r="C1333" s="11"/>
      <c r="D1333" s="11"/>
      <c r="E1333" s="11"/>
      <c r="F1333" s="11"/>
      <c r="G1333" s="11"/>
      <c r="H1333" s="11"/>
      <c r="I1333" s="11"/>
      <c r="J1333" s="11"/>
      <c r="K1333" s="11"/>
      <c r="L1333" s="11"/>
      <c r="M1333" s="11"/>
      <c r="N1333" s="11"/>
      <c r="O1333" s="11"/>
      <c r="P1333" s="11"/>
      <c r="Q1333" s="11"/>
      <c r="R1333" s="11"/>
    </row>
    <row r="1334" spans="1:18" x14ac:dyDescent="0.2">
      <c r="A1334" s="11"/>
      <c r="B1334" s="11"/>
      <c r="C1334" s="11"/>
      <c r="D1334" s="11"/>
      <c r="E1334" s="11"/>
      <c r="F1334" s="11"/>
      <c r="G1334" s="11"/>
      <c r="H1334" s="11"/>
      <c r="I1334" s="11"/>
      <c r="J1334" s="11"/>
      <c r="K1334" s="11"/>
      <c r="L1334" s="11"/>
      <c r="M1334" s="11"/>
      <c r="N1334" s="11"/>
      <c r="O1334" s="11"/>
      <c r="P1334" s="11"/>
      <c r="Q1334" s="11"/>
      <c r="R1334" s="11"/>
    </row>
    <row r="1335" spans="1:18" x14ac:dyDescent="0.2">
      <c r="A1335" s="11"/>
      <c r="B1335" s="11"/>
      <c r="C1335" s="11"/>
      <c r="D1335" s="11"/>
      <c r="E1335" s="11"/>
      <c r="F1335" s="11"/>
      <c r="G1335" s="11"/>
      <c r="H1335" s="11"/>
      <c r="I1335" s="11"/>
      <c r="J1335" s="11"/>
      <c r="K1335" s="11"/>
      <c r="L1335" s="11"/>
      <c r="M1335" s="11"/>
      <c r="N1335" s="11"/>
      <c r="O1335" s="11"/>
      <c r="P1335" s="11"/>
      <c r="Q1335" s="11"/>
      <c r="R1335" s="11"/>
    </row>
    <row r="1336" spans="1:18" x14ac:dyDescent="0.2">
      <c r="A1336" s="11"/>
      <c r="B1336" s="11"/>
      <c r="C1336" s="11"/>
      <c r="D1336" s="11"/>
      <c r="E1336" s="11"/>
      <c r="F1336" s="11"/>
      <c r="G1336" s="11"/>
      <c r="H1336" s="11"/>
      <c r="I1336" s="11"/>
      <c r="J1336" s="11"/>
      <c r="K1336" s="11"/>
      <c r="L1336" s="11"/>
      <c r="M1336" s="11"/>
      <c r="N1336" s="11"/>
      <c r="O1336" s="11"/>
      <c r="P1336" s="11"/>
      <c r="Q1336" s="11"/>
      <c r="R1336" s="11"/>
    </row>
    <row r="1337" spans="1:18" x14ac:dyDescent="0.2">
      <c r="A1337" s="11"/>
      <c r="B1337" s="11"/>
      <c r="C1337" s="11"/>
      <c r="D1337" s="11"/>
      <c r="E1337" s="11"/>
      <c r="F1337" s="11"/>
      <c r="G1337" s="11"/>
      <c r="H1337" s="11"/>
      <c r="I1337" s="11"/>
      <c r="J1337" s="11"/>
      <c r="K1337" s="11"/>
      <c r="L1337" s="11"/>
      <c r="M1337" s="11"/>
      <c r="N1337" s="11"/>
      <c r="O1337" s="11"/>
      <c r="P1337" s="11"/>
      <c r="Q1337" s="11"/>
      <c r="R1337" s="11"/>
    </row>
    <row r="1338" spans="1:18" x14ac:dyDescent="0.2">
      <c r="A1338" s="11"/>
      <c r="B1338" s="11"/>
      <c r="C1338" s="11"/>
      <c r="D1338" s="11"/>
      <c r="E1338" s="11"/>
      <c r="F1338" s="11"/>
      <c r="G1338" s="11"/>
      <c r="H1338" s="11"/>
      <c r="I1338" s="11"/>
      <c r="J1338" s="11"/>
      <c r="K1338" s="11"/>
      <c r="L1338" s="11"/>
      <c r="M1338" s="11"/>
      <c r="N1338" s="11"/>
      <c r="O1338" s="11"/>
      <c r="P1338" s="11"/>
      <c r="Q1338" s="11"/>
      <c r="R1338" s="11"/>
    </row>
    <row r="1339" spans="1:18" x14ac:dyDescent="0.2">
      <c r="A1339" s="11"/>
      <c r="B1339" s="11"/>
      <c r="C1339" s="11"/>
      <c r="D1339" s="11"/>
      <c r="E1339" s="11"/>
      <c r="F1339" s="11"/>
      <c r="G1339" s="11"/>
      <c r="H1339" s="11"/>
      <c r="I1339" s="11"/>
      <c r="J1339" s="11"/>
      <c r="K1339" s="11"/>
      <c r="L1339" s="11"/>
      <c r="M1339" s="11"/>
      <c r="N1339" s="11"/>
      <c r="O1339" s="11"/>
      <c r="P1339" s="11"/>
      <c r="Q1339" s="11"/>
      <c r="R1339" s="11"/>
    </row>
    <row r="1340" spans="1:18" x14ac:dyDescent="0.2">
      <c r="A1340" s="11"/>
      <c r="B1340" s="11"/>
      <c r="C1340" s="11"/>
      <c r="D1340" s="11"/>
      <c r="E1340" s="11"/>
      <c r="F1340" s="11"/>
      <c r="G1340" s="11"/>
      <c r="H1340" s="11"/>
      <c r="I1340" s="11"/>
      <c r="J1340" s="11"/>
      <c r="K1340" s="11"/>
      <c r="L1340" s="11"/>
      <c r="M1340" s="11"/>
      <c r="N1340" s="11"/>
      <c r="O1340" s="11"/>
      <c r="P1340" s="11"/>
      <c r="Q1340" s="11"/>
      <c r="R1340" s="11"/>
    </row>
    <row r="1341" spans="1:18" x14ac:dyDescent="0.2">
      <c r="A1341" s="11"/>
      <c r="B1341" s="11"/>
      <c r="C1341" s="11"/>
      <c r="D1341" s="11"/>
      <c r="E1341" s="11"/>
      <c r="F1341" s="11"/>
      <c r="G1341" s="11"/>
      <c r="H1341" s="11"/>
      <c r="I1341" s="11"/>
      <c r="J1341" s="11"/>
      <c r="K1341" s="11"/>
      <c r="L1341" s="11"/>
      <c r="M1341" s="11"/>
      <c r="N1341" s="11"/>
      <c r="O1341" s="11"/>
      <c r="P1341" s="11"/>
      <c r="Q1341" s="11"/>
      <c r="R1341" s="11"/>
    </row>
    <row r="1342" spans="1:18" x14ac:dyDescent="0.2">
      <c r="A1342" s="11"/>
      <c r="B1342" s="11"/>
      <c r="C1342" s="11"/>
      <c r="D1342" s="11"/>
      <c r="E1342" s="11"/>
      <c r="F1342" s="11"/>
      <c r="G1342" s="11"/>
      <c r="H1342" s="11"/>
      <c r="I1342" s="11"/>
      <c r="J1342" s="11"/>
      <c r="K1342" s="11"/>
      <c r="L1342" s="11"/>
      <c r="M1342" s="11"/>
      <c r="N1342" s="11"/>
      <c r="O1342" s="11"/>
      <c r="P1342" s="11"/>
      <c r="Q1342" s="11"/>
      <c r="R1342" s="11"/>
    </row>
    <row r="1343" spans="1:18" x14ac:dyDescent="0.2">
      <c r="A1343" s="11"/>
      <c r="B1343" s="11"/>
      <c r="C1343" s="11"/>
      <c r="D1343" s="11"/>
      <c r="E1343" s="11"/>
      <c r="F1343" s="11"/>
      <c r="G1343" s="11"/>
      <c r="H1343" s="11"/>
      <c r="I1343" s="11"/>
      <c r="J1343" s="11"/>
      <c r="K1343" s="11"/>
      <c r="L1343" s="11"/>
      <c r="M1343" s="11"/>
      <c r="N1343" s="11"/>
      <c r="O1343" s="11"/>
      <c r="P1343" s="11"/>
      <c r="Q1343" s="11"/>
      <c r="R1343" s="11"/>
    </row>
    <row r="1344" spans="1:18" x14ac:dyDescent="0.2">
      <c r="A1344" s="11"/>
      <c r="B1344" s="11"/>
      <c r="C1344" s="11"/>
      <c r="D1344" s="11"/>
      <c r="E1344" s="11"/>
      <c r="F1344" s="11"/>
      <c r="G1344" s="11"/>
      <c r="H1344" s="11"/>
      <c r="I1344" s="11"/>
      <c r="J1344" s="11"/>
      <c r="K1344" s="11"/>
      <c r="L1344" s="11"/>
      <c r="M1344" s="11"/>
      <c r="N1344" s="11"/>
      <c r="O1344" s="11"/>
      <c r="P1344" s="11"/>
      <c r="Q1344" s="11"/>
      <c r="R1344" s="11"/>
    </row>
    <row r="1345" spans="1:18" x14ac:dyDescent="0.2">
      <c r="A1345" s="11"/>
      <c r="B1345" s="11"/>
      <c r="C1345" s="11"/>
      <c r="D1345" s="11"/>
      <c r="E1345" s="11"/>
      <c r="F1345" s="11"/>
      <c r="G1345" s="11"/>
      <c r="H1345" s="11"/>
      <c r="I1345" s="11"/>
      <c r="J1345" s="11"/>
      <c r="K1345" s="11"/>
      <c r="L1345" s="11"/>
      <c r="M1345" s="11"/>
      <c r="N1345" s="11"/>
      <c r="O1345" s="11"/>
      <c r="P1345" s="11"/>
      <c r="Q1345" s="11"/>
      <c r="R1345" s="11"/>
    </row>
    <row r="1346" spans="1:18" x14ac:dyDescent="0.2">
      <c r="A1346" s="11"/>
      <c r="B1346" s="11"/>
      <c r="C1346" s="11"/>
      <c r="D1346" s="11"/>
      <c r="E1346" s="11"/>
      <c r="F1346" s="11"/>
      <c r="G1346" s="11"/>
      <c r="H1346" s="11"/>
      <c r="I1346" s="11"/>
      <c r="J1346" s="11"/>
      <c r="K1346" s="11"/>
      <c r="L1346" s="11"/>
      <c r="M1346" s="11"/>
      <c r="N1346" s="11"/>
      <c r="O1346" s="11"/>
      <c r="P1346" s="11"/>
      <c r="Q1346" s="11"/>
      <c r="R1346" s="11"/>
    </row>
    <row r="1347" spans="1:18" x14ac:dyDescent="0.2">
      <c r="A1347" s="11"/>
      <c r="B1347" s="11"/>
      <c r="C1347" s="11"/>
      <c r="D1347" s="11"/>
      <c r="E1347" s="11"/>
      <c r="F1347" s="11"/>
      <c r="G1347" s="11"/>
      <c r="H1347" s="11"/>
      <c r="I1347" s="11"/>
      <c r="J1347" s="11"/>
      <c r="K1347" s="11"/>
      <c r="L1347" s="11"/>
      <c r="M1347" s="11"/>
      <c r="N1347" s="11"/>
      <c r="O1347" s="11"/>
      <c r="P1347" s="11"/>
      <c r="Q1347" s="11"/>
      <c r="R1347" s="11"/>
    </row>
    <row r="1348" spans="1:18" x14ac:dyDescent="0.2">
      <c r="A1348" s="11"/>
      <c r="B1348" s="11"/>
      <c r="C1348" s="11"/>
      <c r="D1348" s="11"/>
      <c r="E1348" s="11"/>
      <c r="F1348" s="11"/>
      <c r="G1348" s="11"/>
      <c r="H1348" s="11"/>
      <c r="I1348" s="11"/>
      <c r="J1348" s="11"/>
      <c r="K1348" s="11"/>
      <c r="L1348" s="11"/>
      <c r="M1348" s="11"/>
      <c r="N1348" s="11"/>
      <c r="O1348" s="11"/>
      <c r="P1348" s="11"/>
      <c r="Q1348" s="11"/>
      <c r="R1348" s="11"/>
    </row>
    <row r="1349" spans="1:18" x14ac:dyDescent="0.2">
      <c r="A1349" s="11"/>
      <c r="B1349" s="11"/>
      <c r="C1349" s="11"/>
      <c r="D1349" s="11"/>
      <c r="E1349" s="11"/>
      <c r="F1349" s="11"/>
      <c r="G1349" s="11"/>
      <c r="H1349" s="11"/>
      <c r="I1349" s="11"/>
      <c r="J1349" s="11"/>
      <c r="K1349" s="11"/>
      <c r="L1349" s="11"/>
      <c r="M1349" s="11"/>
      <c r="N1349" s="11"/>
      <c r="O1349" s="11"/>
      <c r="P1349" s="11"/>
      <c r="Q1349" s="11"/>
      <c r="R1349" s="11"/>
    </row>
    <row r="1350" spans="1:18" x14ac:dyDescent="0.2">
      <c r="A1350" s="11"/>
      <c r="B1350" s="11"/>
      <c r="C1350" s="11"/>
      <c r="D1350" s="11"/>
      <c r="E1350" s="11"/>
      <c r="F1350" s="11"/>
      <c r="G1350" s="11"/>
      <c r="H1350" s="11"/>
      <c r="I1350" s="11"/>
      <c r="J1350" s="11"/>
      <c r="K1350" s="11"/>
      <c r="L1350" s="11"/>
      <c r="M1350" s="11"/>
      <c r="N1350" s="11"/>
      <c r="O1350" s="11"/>
      <c r="P1350" s="11"/>
      <c r="Q1350" s="11"/>
      <c r="R1350" s="11"/>
    </row>
    <row r="1351" spans="1:18" x14ac:dyDescent="0.2">
      <c r="A1351" s="11"/>
      <c r="B1351" s="11"/>
      <c r="C1351" s="11"/>
      <c r="D1351" s="11"/>
      <c r="E1351" s="11"/>
      <c r="F1351" s="11"/>
      <c r="G1351" s="11"/>
      <c r="H1351" s="11"/>
      <c r="I1351" s="11"/>
      <c r="J1351" s="11"/>
      <c r="K1351" s="11"/>
      <c r="L1351" s="11"/>
      <c r="M1351" s="11"/>
      <c r="N1351" s="11"/>
      <c r="O1351" s="11"/>
      <c r="P1351" s="11"/>
      <c r="Q1351" s="11"/>
      <c r="R1351" s="11"/>
    </row>
    <row r="1352" spans="1:18" x14ac:dyDescent="0.2">
      <c r="A1352" s="11"/>
      <c r="B1352" s="11"/>
      <c r="C1352" s="11"/>
      <c r="D1352" s="11"/>
      <c r="E1352" s="11"/>
      <c r="F1352" s="11"/>
      <c r="G1352" s="11"/>
      <c r="H1352" s="11"/>
      <c r="I1352" s="11"/>
      <c r="J1352" s="11"/>
      <c r="K1352" s="11"/>
      <c r="L1352" s="11"/>
      <c r="M1352" s="11"/>
      <c r="N1352" s="11"/>
      <c r="O1352" s="11"/>
      <c r="P1352" s="11"/>
      <c r="Q1352" s="11"/>
      <c r="R1352" s="11"/>
    </row>
    <row r="1353" spans="1:18" x14ac:dyDescent="0.2">
      <c r="A1353" s="11"/>
      <c r="B1353" s="11"/>
      <c r="C1353" s="11"/>
      <c r="D1353" s="11"/>
      <c r="E1353" s="11"/>
      <c r="F1353" s="11"/>
      <c r="G1353" s="11"/>
      <c r="H1353" s="11"/>
      <c r="I1353" s="11"/>
      <c r="J1353" s="11"/>
      <c r="K1353" s="11"/>
      <c r="L1353" s="11"/>
      <c r="M1353" s="11"/>
      <c r="N1353" s="11"/>
      <c r="O1353" s="11"/>
      <c r="P1353" s="11"/>
      <c r="Q1353" s="11"/>
      <c r="R1353" s="11"/>
    </row>
    <row r="1354" spans="1:18" x14ac:dyDescent="0.2">
      <c r="A1354" s="11"/>
      <c r="B1354" s="11"/>
      <c r="C1354" s="11"/>
      <c r="D1354" s="11"/>
      <c r="E1354" s="11"/>
      <c r="F1354" s="11"/>
      <c r="G1354" s="11"/>
      <c r="H1354" s="11"/>
      <c r="I1354" s="11"/>
      <c r="J1354" s="11"/>
      <c r="K1354" s="11"/>
      <c r="L1354" s="11"/>
      <c r="M1354" s="11"/>
      <c r="N1354" s="11"/>
      <c r="O1354" s="11"/>
      <c r="P1354" s="11"/>
      <c r="Q1354" s="11"/>
      <c r="R1354" s="11"/>
    </row>
    <row r="1355" spans="1:18" x14ac:dyDescent="0.2">
      <c r="A1355" s="11"/>
      <c r="B1355" s="11"/>
      <c r="C1355" s="11"/>
      <c r="D1355" s="11"/>
      <c r="E1355" s="11"/>
      <c r="F1355" s="11"/>
      <c r="G1355" s="11"/>
      <c r="H1355" s="11"/>
      <c r="I1355" s="11"/>
      <c r="J1355" s="11"/>
      <c r="K1355" s="11"/>
      <c r="L1355" s="11"/>
      <c r="M1355" s="11"/>
      <c r="N1355" s="11"/>
      <c r="O1355" s="11"/>
      <c r="P1355" s="11"/>
      <c r="Q1355" s="11"/>
      <c r="R1355" s="11"/>
    </row>
    <row r="1356" spans="1:18" x14ac:dyDescent="0.2">
      <c r="A1356" s="11"/>
      <c r="B1356" s="11"/>
      <c r="C1356" s="11"/>
      <c r="D1356" s="11"/>
      <c r="E1356" s="11"/>
      <c r="F1356" s="11"/>
      <c r="G1356" s="11"/>
      <c r="H1356" s="11"/>
      <c r="I1356" s="11"/>
      <c r="J1356" s="11"/>
      <c r="K1356" s="11"/>
      <c r="L1356" s="11"/>
      <c r="M1356" s="11"/>
      <c r="N1356" s="11"/>
      <c r="O1356" s="11"/>
      <c r="P1356" s="11"/>
      <c r="Q1356" s="11"/>
      <c r="R1356" s="11"/>
    </row>
    <row r="1357" spans="1:18" x14ac:dyDescent="0.2">
      <c r="A1357" s="11"/>
      <c r="B1357" s="11"/>
      <c r="C1357" s="11"/>
      <c r="D1357" s="11"/>
      <c r="E1357" s="11"/>
      <c r="F1357" s="11"/>
      <c r="G1357" s="11"/>
      <c r="H1357" s="11"/>
      <c r="I1357" s="11"/>
      <c r="J1357" s="11"/>
      <c r="K1357" s="11"/>
      <c r="L1357" s="11"/>
      <c r="M1357" s="11"/>
      <c r="N1357" s="11"/>
      <c r="O1357" s="11"/>
      <c r="P1357" s="11"/>
      <c r="Q1357" s="11"/>
      <c r="R1357" s="11"/>
    </row>
    <row r="1358" spans="1:18" x14ac:dyDescent="0.2">
      <c r="A1358" s="11"/>
      <c r="B1358" s="11"/>
      <c r="C1358" s="11"/>
      <c r="D1358" s="11"/>
      <c r="E1358" s="11"/>
      <c r="F1358" s="11"/>
      <c r="G1358" s="11"/>
      <c r="H1358" s="11"/>
      <c r="I1358" s="11"/>
      <c r="J1358" s="11"/>
      <c r="K1358" s="11"/>
      <c r="L1358" s="11"/>
      <c r="M1358" s="11"/>
      <c r="N1358" s="11"/>
      <c r="O1358" s="11"/>
      <c r="P1358" s="11"/>
      <c r="Q1358" s="11"/>
      <c r="R1358" s="11"/>
    </row>
    <row r="1359" spans="1:18" x14ac:dyDescent="0.2">
      <c r="A1359" s="11"/>
      <c r="B1359" s="11"/>
      <c r="C1359" s="11"/>
      <c r="D1359" s="11"/>
      <c r="E1359" s="11"/>
      <c r="F1359" s="11"/>
      <c r="G1359" s="11"/>
      <c r="H1359" s="11"/>
      <c r="I1359" s="11"/>
      <c r="J1359" s="11"/>
      <c r="K1359" s="11"/>
      <c r="L1359" s="11"/>
      <c r="M1359" s="11"/>
      <c r="N1359" s="11"/>
      <c r="O1359" s="11"/>
      <c r="P1359" s="11"/>
      <c r="Q1359" s="11"/>
      <c r="R1359" s="11"/>
    </row>
    <row r="1360" spans="1:18" x14ac:dyDescent="0.2">
      <c r="A1360" s="11"/>
      <c r="B1360" s="11"/>
      <c r="C1360" s="11"/>
      <c r="D1360" s="11"/>
      <c r="E1360" s="11"/>
      <c r="F1360" s="11"/>
      <c r="G1360" s="11"/>
      <c r="H1360" s="11"/>
      <c r="I1360" s="11"/>
      <c r="J1360" s="11"/>
      <c r="K1360" s="11"/>
      <c r="L1360" s="11"/>
      <c r="M1360" s="11"/>
      <c r="N1360" s="11"/>
      <c r="O1360" s="11"/>
      <c r="P1360" s="11"/>
      <c r="Q1360" s="11"/>
      <c r="R1360" s="11"/>
    </row>
    <row r="1361" spans="1:18" x14ac:dyDescent="0.2">
      <c r="A1361" s="11"/>
      <c r="B1361" s="11"/>
      <c r="C1361" s="11"/>
      <c r="D1361" s="11"/>
      <c r="E1361" s="11"/>
      <c r="F1361" s="11"/>
      <c r="G1361" s="11"/>
      <c r="H1361" s="11"/>
      <c r="I1361" s="11"/>
      <c r="J1361" s="11"/>
      <c r="K1361" s="11"/>
      <c r="L1361" s="11"/>
      <c r="M1361" s="11"/>
      <c r="N1361" s="11"/>
      <c r="O1361" s="11"/>
      <c r="P1361" s="11"/>
      <c r="Q1361" s="11"/>
      <c r="R1361" s="11"/>
    </row>
    <row r="1362" spans="1:18" x14ac:dyDescent="0.2">
      <c r="A1362" s="11"/>
      <c r="B1362" s="11"/>
      <c r="C1362" s="11"/>
      <c r="D1362" s="11"/>
      <c r="E1362" s="11"/>
      <c r="F1362" s="11"/>
      <c r="G1362" s="11"/>
      <c r="H1362" s="11"/>
      <c r="I1362" s="11"/>
      <c r="J1362" s="11"/>
      <c r="K1362" s="11"/>
      <c r="L1362" s="11"/>
      <c r="M1362" s="11"/>
      <c r="N1362" s="11"/>
      <c r="O1362" s="11"/>
      <c r="P1362" s="11"/>
      <c r="Q1362" s="11"/>
      <c r="R1362" s="11"/>
    </row>
    <row r="1363" spans="1:18" x14ac:dyDescent="0.2">
      <c r="A1363" s="11"/>
      <c r="B1363" s="11"/>
      <c r="C1363" s="11"/>
      <c r="D1363" s="11"/>
      <c r="E1363" s="11"/>
      <c r="F1363" s="11"/>
      <c r="G1363" s="11"/>
      <c r="H1363" s="11"/>
      <c r="I1363" s="11"/>
      <c r="J1363" s="11"/>
      <c r="K1363" s="11"/>
      <c r="L1363" s="11"/>
      <c r="M1363" s="11"/>
      <c r="N1363" s="11"/>
      <c r="O1363" s="11"/>
      <c r="P1363" s="11"/>
      <c r="Q1363" s="11"/>
      <c r="R1363" s="11"/>
    </row>
    <row r="1364" spans="1:18" x14ac:dyDescent="0.2">
      <c r="A1364" s="11"/>
      <c r="B1364" s="11"/>
      <c r="C1364" s="11"/>
      <c r="D1364" s="11"/>
      <c r="E1364" s="11"/>
      <c r="F1364" s="11"/>
      <c r="G1364" s="11"/>
      <c r="H1364" s="11"/>
      <c r="I1364" s="11"/>
      <c r="J1364" s="11"/>
      <c r="K1364" s="11"/>
      <c r="L1364" s="11"/>
      <c r="M1364" s="11"/>
      <c r="N1364" s="11"/>
      <c r="O1364" s="11"/>
      <c r="P1364" s="11"/>
      <c r="Q1364" s="11"/>
      <c r="R1364" s="11"/>
    </row>
    <row r="1365" spans="1:18" x14ac:dyDescent="0.2">
      <c r="A1365" s="11"/>
      <c r="B1365" s="11"/>
      <c r="C1365" s="11"/>
      <c r="D1365" s="11"/>
      <c r="E1365" s="11"/>
      <c r="F1365" s="11"/>
      <c r="G1365" s="11"/>
      <c r="H1365" s="11"/>
      <c r="I1365" s="11"/>
      <c r="J1365" s="11"/>
      <c r="K1365" s="11"/>
      <c r="L1365" s="11"/>
      <c r="M1365" s="11"/>
      <c r="N1365" s="11"/>
      <c r="O1365" s="11"/>
      <c r="P1365" s="11"/>
      <c r="Q1365" s="11"/>
      <c r="R1365" s="11"/>
    </row>
    <row r="1366" spans="1:18" x14ac:dyDescent="0.2">
      <c r="A1366" s="11"/>
      <c r="B1366" s="11"/>
      <c r="C1366" s="11"/>
      <c r="D1366" s="11"/>
      <c r="E1366" s="11"/>
      <c r="F1366" s="11"/>
      <c r="G1366" s="11"/>
      <c r="H1366" s="11"/>
      <c r="I1366" s="11"/>
      <c r="J1366" s="11"/>
      <c r="K1366" s="11"/>
      <c r="L1366" s="11"/>
      <c r="M1366" s="11"/>
      <c r="N1366" s="11"/>
      <c r="O1366" s="11"/>
      <c r="P1366" s="11"/>
      <c r="Q1366" s="11"/>
      <c r="R1366" s="11"/>
    </row>
    <row r="1367" spans="1:18" x14ac:dyDescent="0.2">
      <c r="A1367" s="11"/>
      <c r="B1367" s="11"/>
      <c r="C1367" s="11"/>
      <c r="D1367" s="11"/>
      <c r="E1367" s="11"/>
      <c r="F1367" s="11"/>
      <c r="G1367" s="11"/>
      <c r="H1367" s="11"/>
      <c r="I1367" s="11"/>
      <c r="J1367" s="11"/>
      <c r="K1367" s="11"/>
      <c r="L1367" s="11"/>
      <c r="M1367" s="11"/>
      <c r="N1367" s="11"/>
      <c r="O1367" s="11"/>
      <c r="P1367" s="11"/>
      <c r="Q1367" s="11"/>
      <c r="R1367" s="11"/>
    </row>
    <row r="1368" spans="1:18" x14ac:dyDescent="0.2">
      <c r="A1368" s="11"/>
      <c r="B1368" s="11"/>
      <c r="C1368" s="11"/>
      <c r="D1368" s="11"/>
      <c r="E1368" s="11"/>
      <c r="F1368" s="11"/>
      <c r="G1368" s="11"/>
      <c r="H1368" s="11"/>
      <c r="I1368" s="11"/>
      <c r="J1368" s="11"/>
      <c r="K1368" s="11"/>
      <c r="L1368" s="11"/>
      <c r="M1368" s="11"/>
      <c r="N1368" s="11"/>
      <c r="O1368" s="11"/>
      <c r="P1368" s="11"/>
      <c r="Q1368" s="11"/>
      <c r="R1368" s="11"/>
    </row>
    <row r="1369" spans="1:18" x14ac:dyDescent="0.2">
      <c r="A1369" s="11"/>
      <c r="B1369" s="11"/>
      <c r="C1369" s="11"/>
      <c r="D1369" s="11"/>
      <c r="E1369" s="11"/>
      <c r="F1369" s="11"/>
      <c r="G1369" s="11"/>
      <c r="H1369" s="11"/>
      <c r="I1369" s="11"/>
      <c r="J1369" s="11"/>
      <c r="K1369" s="11"/>
      <c r="L1369" s="11"/>
      <c r="M1369" s="11"/>
      <c r="N1369" s="11"/>
      <c r="O1369" s="11"/>
      <c r="P1369" s="11"/>
      <c r="Q1369" s="11"/>
      <c r="R1369" s="11"/>
    </row>
    <row r="1370" spans="1:18" x14ac:dyDescent="0.2">
      <c r="A1370" s="11"/>
      <c r="B1370" s="11"/>
      <c r="C1370" s="11"/>
      <c r="D1370" s="11"/>
      <c r="E1370" s="11"/>
      <c r="F1370" s="11"/>
      <c r="G1370" s="11"/>
      <c r="H1370" s="11"/>
      <c r="I1370" s="11"/>
      <c r="J1370" s="11"/>
      <c r="K1370" s="11"/>
      <c r="L1370" s="11"/>
      <c r="M1370" s="11"/>
      <c r="N1370" s="11"/>
      <c r="O1370" s="11"/>
      <c r="P1370" s="11"/>
      <c r="Q1370" s="11"/>
      <c r="R1370" s="11"/>
    </row>
    <row r="1371" spans="1:18" x14ac:dyDescent="0.2">
      <c r="A1371" s="11"/>
      <c r="B1371" s="11"/>
      <c r="C1371" s="11"/>
      <c r="D1371" s="11"/>
      <c r="E1371" s="11"/>
      <c r="F1371" s="11"/>
      <c r="G1371" s="11"/>
      <c r="H1371" s="11"/>
      <c r="I1371" s="11"/>
      <c r="J1371" s="11"/>
      <c r="K1371" s="11"/>
      <c r="L1371" s="11"/>
      <c r="M1371" s="11"/>
      <c r="N1371" s="11"/>
      <c r="O1371" s="11"/>
      <c r="P1371" s="11"/>
      <c r="Q1371" s="11"/>
      <c r="R1371" s="11"/>
    </row>
    <row r="1372" spans="1:18" x14ac:dyDescent="0.2">
      <c r="A1372" s="11"/>
      <c r="B1372" s="11"/>
      <c r="C1372" s="11"/>
      <c r="D1372" s="11"/>
      <c r="E1372" s="11"/>
      <c r="F1372" s="11"/>
      <c r="G1372" s="11"/>
      <c r="H1372" s="11"/>
      <c r="I1372" s="11"/>
      <c r="J1372" s="11"/>
      <c r="K1372" s="11"/>
      <c r="L1372" s="11"/>
      <c r="M1372" s="11"/>
      <c r="N1372" s="11"/>
      <c r="O1372" s="11"/>
      <c r="P1372" s="11"/>
      <c r="Q1372" s="11"/>
      <c r="R1372" s="11"/>
    </row>
    <row r="1373" spans="1:18" x14ac:dyDescent="0.2">
      <c r="A1373" s="11"/>
      <c r="B1373" s="11"/>
      <c r="C1373" s="11"/>
      <c r="D1373" s="11"/>
      <c r="E1373" s="11"/>
      <c r="F1373" s="11"/>
      <c r="G1373" s="11"/>
      <c r="H1373" s="11"/>
      <c r="I1373" s="11"/>
      <c r="J1373" s="11"/>
      <c r="K1373" s="11"/>
      <c r="L1373" s="11"/>
      <c r="M1373" s="11"/>
      <c r="N1373" s="11"/>
      <c r="O1373" s="11"/>
      <c r="P1373" s="11"/>
      <c r="Q1373" s="11"/>
      <c r="R1373" s="11"/>
    </row>
    <row r="1374" spans="1:18" x14ac:dyDescent="0.2">
      <c r="A1374" s="11"/>
      <c r="B1374" s="11"/>
      <c r="C1374" s="11"/>
      <c r="D1374" s="11"/>
      <c r="E1374" s="11"/>
      <c r="F1374" s="11"/>
      <c r="G1374" s="11"/>
      <c r="H1374" s="11"/>
      <c r="I1374" s="11"/>
      <c r="J1374" s="11"/>
      <c r="K1374" s="11"/>
      <c r="L1374" s="11"/>
      <c r="M1374" s="11"/>
      <c r="N1374" s="11"/>
      <c r="O1374" s="11"/>
      <c r="P1374" s="11"/>
      <c r="Q1374" s="11"/>
      <c r="R1374" s="11"/>
    </row>
    <row r="1375" spans="1:18" x14ac:dyDescent="0.2">
      <c r="A1375" s="11"/>
      <c r="B1375" s="11"/>
      <c r="C1375" s="11"/>
      <c r="D1375" s="11"/>
      <c r="E1375" s="11"/>
      <c r="F1375" s="11"/>
      <c r="G1375" s="11"/>
      <c r="H1375" s="11"/>
      <c r="I1375" s="11"/>
      <c r="J1375" s="11"/>
      <c r="K1375" s="11"/>
      <c r="L1375" s="11"/>
      <c r="M1375" s="11"/>
      <c r="N1375" s="11"/>
      <c r="O1375" s="11"/>
      <c r="P1375" s="11"/>
      <c r="Q1375" s="11"/>
      <c r="R1375" s="11"/>
    </row>
    <row r="1376" spans="1:18" x14ac:dyDescent="0.2">
      <c r="A1376" s="11"/>
      <c r="B1376" s="11"/>
      <c r="C1376" s="11"/>
      <c r="D1376" s="11"/>
      <c r="E1376" s="11"/>
      <c r="F1376" s="11"/>
      <c r="G1376" s="11"/>
      <c r="H1376" s="11"/>
      <c r="I1376" s="11"/>
      <c r="J1376" s="11"/>
      <c r="K1376" s="11"/>
      <c r="L1376" s="11"/>
      <c r="M1376" s="11"/>
      <c r="N1376" s="11"/>
      <c r="O1376" s="11"/>
      <c r="P1376" s="11"/>
      <c r="Q1376" s="11"/>
      <c r="R1376" s="11"/>
    </row>
    <row r="1377" spans="1:18" x14ac:dyDescent="0.2">
      <c r="A1377" s="11"/>
      <c r="B1377" s="11"/>
      <c r="C1377" s="11"/>
      <c r="D1377" s="11"/>
      <c r="E1377" s="11"/>
      <c r="F1377" s="11"/>
      <c r="G1377" s="11"/>
      <c r="H1377" s="11"/>
      <c r="I1377" s="11"/>
      <c r="J1377" s="11"/>
      <c r="K1377" s="11"/>
      <c r="L1377" s="11"/>
      <c r="M1377" s="11"/>
      <c r="N1377" s="11"/>
      <c r="O1377" s="11"/>
      <c r="P1377" s="11"/>
      <c r="Q1377" s="11"/>
      <c r="R1377" s="11"/>
    </row>
    <row r="1378" spans="1:18" x14ac:dyDescent="0.2">
      <c r="A1378" s="11"/>
      <c r="B1378" s="11"/>
      <c r="C1378" s="11"/>
      <c r="D1378" s="11"/>
      <c r="E1378" s="11"/>
      <c r="F1378" s="11"/>
      <c r="G1378" s="11"/>
      <c r="H1378" s="11"/>
      <c r="I1378" s="11"/>
      <c r="J1378" s="11"/>
      <c r="K1378" s="11"/>
      <c r="L1378" s="11"/>
      <c r="M1378" s="11"/>
      <c r="N1378" s="11"/>
      <c r="O1378" s="11"/>
      <c r="P1378" s="11"/>
      <c r="Q1378" s="11"/>
      <c r="R1378" s="11"/>
    </row>
    <row r="1379" spans="1:18" x14ac:dyDescent="0.2">
      <c r="A1379" s="11"/>
      <c r="B1379" s="11"/>
      <c r="C1379" s="11"/>
      <c r="D1379" s="11"/>
      <c r="E1379" s="11"/>
      <c r="F1379" s="11"/>
      <c r="G1379" s="11"/>
      <c r="H1379" s="11"/>
      <c r="I1379" s="11"/>
      <c r="J1379" s="11"/>
      <c r="K1379" s="11"/>
      <c r="L1379" s="11"/>
      <c r="M1379" s="11"/>
      <c r="N1379" s="11"/>
      <c r="O1379" s="11"/>
      <c r="P1379" s="11"/>
      <c r="Q1379" s="11"/>
      <c r="R1379" s="11"/>
    </row>
    <row r="1380" spans="1:18" x14ac:dyDescent="0.2">
      <c r="A1380" s="11"/>
      <c r="B1380" s="11"/>
      <c r="C1380" s="11"/>
      <c r="D1380" s="11"/>
      <c r="E1380" s="11"/>
      <c r="F1380" s="11"/>
      <c r="G1380" s="11"/>
      <c r="H1380" s="11"/>
      <c r="I1380" s="11"/>
      <c r="J1380" s="11"/>
      <c r="K1380" s="11"/>
      <c r="L1380" s="11"/>
      <c r="M1380" s="11"/>
      <c r="N1380" s="11"/>
      <c r="O1380" s="11"/>
      <c r="P1380" s="11"/>
      <c r="Q1380" s="11"/>
      <c r="R1380" s="11"/>
    </row>
    <row r="1381" spans="1:18" x14ac:dyDescent="0.2">
      <c r="A1381" s="11"/>
      <c r="B1381" s="11"/>
      <c r="C1381" s="11"/>
      <c r="D1381" s="11"/>
      <c r="E1381" s="11"/>
      <c r="F1381" s="11"/>
      <c r="G1381" s="11"/>
      <c r="H1381" s="11"/>
      <c r="I1381" s="11"/>
      <c r="J1381" s="11"/>
      <c r="K1381" s="11"/>
      <c r="L1381" s="11"/>
      <c r="M1381" s="11"/>
      <c r="N1381" s="11"/>
      <c r="O1381" s="11"/>
      <c r="P1381" s="11"/>
      <c r="Q1381" s="11"/>
      <c r="R1381" s="11"/>
    </row>
    <row r="1382" spans="1:18" x14ac:dyDescent="0.2">
      <c r="A1382" s="11"/>
      <c r="B1382" s="11"/>
      <c r="C1382" s="11"/>
      <c r="D1382" s="11"/>
      <c r="E1382" s="11"/>
      <c r="F1382" s="11"/>
      <c r="G1382" s="11"/>
      <c r="H1382" s="11"/>
      <c r="I1382" s="11"/>
      <c r="J1382" s="11"/>
      <c r="K1382" s="11"/>
      <c r="L1382" s="11"/>
      <c r="M1382" s="11"/>
      <c r="N1382" s="11"/>
      <c r="O1382" s="11"/>
      <c r="P1382" s="11"/>
      <c r="Q1382" s="11"/>
      <c r="R1382" s="11"/>
    </row>
    <row r="1383" spans="1:18" x14ac:dyDescent="0.2">
      <c r="A1383" s="11"/>
      <c r="B1383" s="11"/>
      <c r="C1383" s="11"/>
      <c r="D1383" s="11"/>
      <c r="E1383" s="11"/>
      <c r="F1383" s="11"/>
      <c r="G1383" s="11"/>
      <c r="H1383" s="11"/>
      <c r="I1383" s="11"/>
      <c r="J1383" s="11"/>
      <c r="K1383" s="11"/>
      <c r="L1383" s="11"/>
      <c r="M1383" s="11"/>
      <c r="N1383" s="11"/>
      <c r="O1383" s="11"/>
      <c r="P1383" s="11"/>
      <c r="Q1383" s="11"/>
      <c r="R1383" s="11"/>
    </row>
    <row r="1384" spans="1:18" x14ac:dyDescent="0.2">
      <c r="A1384" s="11"/>
      <c r="B1384" s="11"/>
      <c r="C1384" s="11"/>
      <c r="D1384" s="11"/>
      <c r="E1384" s="11"/>
      <c r="F1384" s="11"/>
      <c r="G1384" s="11"/>
      <c r="H1384" s="11"/>
      <c r="I1384" s="11"/>
      <c r="J1384" s="11"/>
      <c r="K1384" s="11"/>
      <c r="L1384" s="11"/>
      <c r="M1384" s="11"/>
      <c r="N1384" s="11"/>
      <c r="O1384" s="11"/>
      <c r="P1384" s="11"/>
      <c r="Q1384" s="11"/>
      <c r="R1384" s="11"/>
    </row>
    <row r="1385" spans="1:18" x14ac:dyDescent="0.2">
      <c r="A1385" s="11"/>
      <c r="B1385" s="11"/>
      <c r="C1385" s="11"/>
      <c r="D1385" s="11"/>
      <c r="E1385" s="11"/>
      <c r="F1385" s="11"/>
      <c r="G1385" s="11"/>
      <c r="H1385" s="11"/>
      <c r="I1385" s="11"/>
      <c r="J1385" s="11"/>
      <c r="K1385" s="11"/>
      <c r="L1385" s="11"/>
      <c r="M1385" s="11"/>
      <c r="N1385" s="11"/>
      <c r="O1385" s="11"/>
      <c r="P1385" s="11"/>
      <c r="Q1385" s="11"/>
      <c r="R1385" s="11"/>
    </row>
    <row r="1386" spans="1:18" x14ac:dyDescent="0.2">
      <c r="A1386" s="11"/>
      <c r="B1386" s="11"/>
      <c r="C1386" s="11"/>
      <c r="D1386" s="11"/>
      <c r="E1386" s="11"/>
      <c r="F1386" s="11"/>
      <c r="G1386" s="11"/>
      <c r="H1386" s="11"/>
      <c r="I1386" s="11"/>
      <c r="J1386" s="11"/>
      <c r="K1386" s="11"/>
      <c r="L1386" s="11"/>
      <c r="M1386" s="11"/>
      <c r="N1386" s="11"/>
      <c r="O1386" s="11"/>
      <c r="P1386" s="11"/>
      <c r="Q1386" s="11"/>
      <c r="R1386" s="11"/>
    </row>
    <row r="1387" spans="1:18" x14ac:dyDescent="0.2">
      <c r="A1387" s="11"/>
      <c r="B1387" s="11"/>
      <c r="C1387" s="11"/>
      <c r="D1387" s="11"/>
      <c r="E1387" s="11"/>
      <c r="F1387" s="11"/>
      <c r="G1387" s="11"/>
      <c r="H1387" s="11"/>
      <c r="I1387" s="11"/>
      <c r="J1387" s="11"/>
      <c r="K1387" s="11"/>
      <c r="L1387" s="11"/>
      <c r="M1387" s="11"/>
      <c r="N1387" s="11"/>
      <c r="O1387" s="11"/>
      <c r="P1387" s="11"/>
      <c r="Q1387" s="11"/>
      <c r="R1387" s="11"/>
    </row>
    <row r="1388" spans="1:18" x14ac:dyDescent="0.2">
      <c r="A1388" s="11"/>
      <c r="B1388" s="11"/>
      <c r="C1388" s="11"/>
      <c r="D1388" s="11"/>
      <c r="E1388" s="11"/>
      <c r="F1388" s="11"/>
      <c r="G1388" s="11"/>
      <c r="H1388" s="11"/>
      <c r="I1388" s="11"/>
      <c r="J1388" s="11"/>
      <c r="K1388" s="11"/>
      <c r="L1388" s="11"/>
      <c r="M1388" s="11"/>
      <c r="N1388" s="11"/>
      <c r="O1388" s="11"/>
      <c r="P1388" s="11"/>
      <c r="Q1388" s="11"/>
      <c r="R1388" s="11"/>
    </row>
    <row r="1389" spans="1:18" x14ac:dyDescent="0.2">
      <c r="A1389" s="11"/>
      <c r="B1389" s="11"/>
      <c r="C1389" s="11"/>
      <c r="D1389" s="11"/>
      <c r="E1389" s="11"/>
      <c r="F1389" s="11"/>
      <c r="G1389" s="11"/>
      <c r="H1389" s="11"/>
      <c r="I1389" s="11"/>
      <c r="J1389" s="11"/>
      <c r="K1389" s="11"/>
      <c r="L1389" s="11"/>
      <c r="M1389" s="11"/>
      <c r="N1389" s="11"/>
      <c r="O1389" s="11"/>
      <c r="P1389" s="11"/>
      <c r="Q1389" s="11"/>
      <c r="R1389" s="11"/>
    </row>
    <row r="1390" spans="1:18" x14ac:dyDescent="0.2">
      <c r="A1390" s="11"/>
      <c r="B1390" s="11"/>
      <c r="C1390" s="11"/>
      <c r="D1390" s="11"/>
      <c r="E1390" s="11"/>
      <c r="F1390" s="11"/>
      <c r="G1390" s="11"/>
      <c r="H1390" s="11"/>
      <c r="I1390" s="11"/>
      <c r="J1390" s="11"/>
      <c r="K1390" s="11"/>
      <c r="L1390" s="11"/>
      <c r="M1390" s="11"/>
      <c r="N1390" s="11"/>
      <c r="O1390" s="11"/>
      <c r="P1390" s="11"/>
      <c r="Q1390" s="11"/>
      <c r="R1390" s="11"/>
    </row>
    <row r="1391" spans="1:18" x14ac:dyDescent="0.2">
      <c r="A1391" s="11"/>
      <c r="B1391" s="11"/>
      <c r="C1391" s="11"/>
      <c r="D1391" s="11"/>
      <c r="E1391" s="11"/>
      <c r="F1391" s="11"/>
      <c r="G1391" s="11"/>
      <c r="H1391" s="11"/>
      <c r="I1391" s="11"/>
      <c r="J1391" s="11"/>
      <c r="K1391" s="11"/>
      <c r="L1391" s="11"/>
      <c r="M1391" s="11"/>
      <c r="N1391" s="11"/>
      <c r="O1391" s="11"/>
      <c r="P1391" s="11"/>
      <c r="Q1391" s="11"/>
      <c r="R1391" s="11"/>
    </row>
    <row r="1392" spans="1:18" x14ac:dyDescent="0.2">
      <c r="A1392" s="11"/>
      <c r="B1392" s="11"/>
      <c r="C1392" s="11"/>
      <c r="D1392" s="11"/>
      <c r="E1392" s="11"/>
      <c r="F1392" s="11"/>
      <c r="G1392" s="11"/>
      <c r="H1392" s="11"/>
      <c r="I1392" s="11"/>
      <c r="J1392" s="11"/>
      <c r="K1392" s="11"/>
      <c r="L1392" s="11"/>
      <c r="M1392" s="11"/>
      <c r="N1392" s="11"/>
      <c r="O1392" s="11"/>
      <c r="P1392" s="11"/>
      <c r="Q1392" s="11"/>
      <c r="R1392" s="11"/>
    </row>
    <row r="1393" spans="1:18" x14ac:dyDescent="0.2">
      <c r="A1393" s="11"/>
      <c r="B1393" s="11"/>
      <c r="C1393" s="11"/>
      <c r="D1393" s="11"/>
      <c r="E1393" s="11"/>
      <c r="F1393" s="11"/>
      <c r="G1393" s="11"/>
      <c r="H1393" s="11"/>
      <c r="I1393" s="11"/>
      <c r="J1393" s="11"/>
      <c r="K1393" s="11"/>
      <c r="L1393" s="11"/>
      <c r="M1393" s="11"/>
      <c r="N1393" s="11"/>
      <c r="O1393" s="11"/>
      <c r="P1393" s="11"/>
      <c r="Q1393" s="11"/>
      <c r="R1393" s="11"/>
    </row>
    <row r="1394" spans="1:18" x14ac:dyDescent="0.2">
      <c r="A1394" s="11"/>
      <c r="B1394" s="11"/>
      <c r="C1394" s="11"/>
      <c r="D1394" s="11"/>
      <c r="E1394" s="11"/>
      <c r="F1394" s="11"/>
      <c r="G1394" s="11"/>
      <c r="H1394" s="11"/>
      <c r="I1394" s="11"/>
      <c r="J1394" s="11"/>
      <c r="K1394" s="11"/>
      <c r="L1394" s="11"/>
      <c r="M1394" s="11"/>
      <c r="N1394" s="11"/>
      <c r="O1394" s="11"/>
      <c r="P1394" s="11"/>
      <c r="Q1394" s="11"/>
      <c r="R1394" s="11"/>
    </row>
    <row r="1395" spans="1:18" x14ac:dyDescent="0.2">
      <c r="A1395" s="11"/>
      <c r="B1395" s="11"/>
      <c r="C1395" s="11"/>
      <c r="D1395" s="11"/>
      <c r="E1395" s="11"/>
      <c r="F1395" s="11"/>
      <c r="G1395" s="11"/>
      <c r="H1395" s="11"/>
      <c r="I1395" s="11"/>
      <c r="J1395" s="11"/>
      <c r="K1395" s="11"/>
      <c r="L1395" s="11"/>
      <c r="M1395" s="11"/>
      <c r="N1395" s="11"/>
      <c r="O1395" s="11"/>
      <c r="P1395" s="11"/>
      <c r="Q1395" s="11"/>
      <c r="R1395" s="11"/>
    </row>
    <row r="1396" spans="1:18" x14ac:dyDescent="0.2">
      <c r="A1396" s="11"/>
      <c r="B1396" s="11"/>
      <c r="C1396" s="11"/>
      <c r="D1396" s="11"/>
      <c r="E1396" s="11"/>
      <c r="F1396" s="11"/>
      <c r="G1396" s="11"/>
      <c r="H1396" s="11"/>
      <c r="I1396" s="11"/>
      <c r="J1396" s="11"/>
      <c r="K1396" s="11"/>
      <c r="L1396" s="11"/>
      <c r="M1396" s="11"/>
      <c r="N1396" s="11"/>
      <c r="O1396" s="11"/>
      <c r="P1396" s="11"/>
      <c r="Q1396" s="11"/>
      <c r="R1396" s="11"/>
    </row>
    <row r="1397" spans="1:18" x14ac:dyDescent="0.2">
      <c r="A1397" s="11"/>
      <c r="B1397" s="11"/>
      <c r="C1397" s="11"/>
      <c r="D1397" s="11"/>
      <c r="E1397" s="11"/>
      <c r="F1397" s="11"/>
      <c r="G1397" s="11"/>
      <c r="H1397" s="11"/>
      <c r="I1397" s="11"/>
      <c r="J1397" s="11"/>
      <c r="K1397" s="11"/>
      <c r="L1397" s="11"/>
      <c r="M1397" s="11"/>
      <c r="N1397" s="11"/>
      <c r="O1397" s="11"/>
      <c r="P1397" s="11"/>
      <c r="Q1397" s="11"/>
      <c r="R1397" s="11"/>
    </row>
    <row r="1398" spans="1:18" x14ac:dyDescent="0.2">
      <c r="A1398" s="11"/>
      <c r="B1398" s="11"/>
      <c r="C1398" s="11"/>
      <c r="D1398" s="11"/>
      <c r="E1398" s="11"/>
      <c r="F1398" s="11"/>
      <c r="G1398" s="11"/>
      <c r="H1398" s="11"/>
      <c r="I1398" s="11"/>
      <c r="J1398" s="11"/>
      <c r="K1398" s="11"/>
      <c r="L1398" s="11"/>
      <c r="M1398" s="11"/>
      <c r="N1398" s="11"/>
      <c r="O1398" s="11"/>
      <c r="P1398" s="11"/>
      <c r="Q1398" s="11"/>
      <c r="R1398" s="11"/>
    </row>
    <row r="1399" spans="1:18" x14ac:dyDescent="0.2">
      <c r="A1399" s="11"/>
      <c r="B1399" s="11"/>
      <c r="C1399" s="11"/>
      <c r="D1399" s="11"/>
      <c r="E1399" s="11"/>
      <c r="F1399" s="11"/>
      <c r="G1399" s="11"/>
      <c r="H1399" s="11"/>
      <c r="I1399" s="11"/>
      <c r="J1399" s="11"/>
      <c r="K1399" s="11"/>
      <c r="L1399" s="11"/>
      <c r="M1399" s="11"/>
      <c r="N1399" s="11"/>
      <c r="O1399" s="11"/>
      <c r="P1399" s="11"/>
      <c r="Q1399" s="11"/>
      <c r="R1399" s="11"/>
    </row>
    <row r="1400" spans="1:18" x14ac:dyDescent="0.2">
      <c r="A1400" s="11"/>
      <c r="B1400" s="11"/>
      <c r="C1400" s="11"/>
      <c r="D1400" s="11"/>
      <c r="E1400" s="11"/>
      <c r="F1400" s="11"/>
      <c r="G1400" s="11"/>
      <c r="H1400" s="11"/>
      <c r="I1400" s="11"/>
      <c r="J1400" s="11"/>
      <c r="K1400" s="11"/>
      <c r="L1400" s="11"/>
      <c r="M1400" s="11"/>
      <c r="N1400" s="11"/>
      <c r="O1400" s="11"/>
      <c r="P1400" s="11"/>
      <c r="Q1400" s="11"/>
      <c r="R1400" s="11"/>
    </row>
    <row r="1401" spans="1:18" x14ac:dyDescent="0.2">
      <c r="A1401" s="11"/>
      <c r="B1401" s="11"/>
      <c r="C1401" s="11"/>
      <c r="D1401" s="11"/>
      <c r="E1401" s="11"/>
      <c r="F1401" s="11"/>
      <c r="G1401" s="11"/>
      <c r="H1401" s="11"/>
      <c r="I1401" s="11"/>
      <c r="J1401" s="11"/>
      <c r="K1401" s="11"/>
      <c r="L1401" s="11"/>
      <c r="M1401" s="11"/>
      <c r="N1401" s="11"/>
      <c r="O1401" s="11"/>
      <c r="P1401" s="11"/>
      <c r="Q1401" s="11"/>
      <c r="R1401" s="11"/>
    </row>
    <row r="1402" spans="1:18" x14ac:dyDescent="0.2">
      <c r="A1402" s="11"/>
      <c r="B1402" s="11"/>
      <c r="C1402" s="11"/>
      <c r="D1402" s="11"/>
      <c r="E1402" s="11"/>
      <c r="F1402" s="11"/>
      <c r="G1402" s="11"/>
      <c r="H1402" s="11"/>
      <c r="I1402" s="11"/>
      <c r="J1402" s="11"/>
      <c r="K1402" s="11"/>
      <c r="L1402" s="11"/>
      <c r="M1402" s="11"/>
      <c r="N1402" s="11"/>
      <c r="O1402" s="11"/>
      <c r="P1402" s="11"/>
      <c r="Q1402" s="11"/>
      <c r="R1402" s="11"/>
    </row>
    <row r="1403" spans="1:18" x14ac:dyDescent="0.2">
      <c r="A1403" s="11"/>
      <c r="B1403" s="11"/>
      <c r="C1403" s="11"/>
      <c r="D1403" s="11"/>
      <c r="E1403" s="11"/>
      <c r="F1403" s="11"/>
      <c r="G1403" s="11"/>
      <c r="H1403" s="11"/>
      <c r="I1403" s="11"/>
      <c r="J1403" s="11"/>
      <c r="K1403" s="11"/>
      <c r="L1403" s="11"/>
      <c r="M1403" s="11"/>
      <c r="N1403" s="11"/>
      <c r="O1403" s="11"/>
      <c r="P1403" s="11"/>
      <c r="Q1403" s="11"/>
      <c r="R1403" s="11"/>
    </row>
    <row r="1404" spans="1:18" x14ac:dyDescent="0.2">
      <c r="A1404" s="11"/>
      <c r="B1404" s="11"/>
      <c r="C1404" s="11"/>
      <c r="D1404" s="11"/>
      <c r="E1404" s="11"/>
      <c r="F1404" s="11"/>
      <c r="G1404" s="11"/>
      <c r="H1404" s="11"/>
      <c r="I1404" s="11"/>
      <c r="J1404" s="11"/>
      <c r="K1404" s="11"/>
      <c r="L1404" s="11"/>
      <c r="M1404" s="11"/>
      <c r="N1404" s="11"/>
      <c r="O1404" s="11"/>
      <c r="P1404" s="11"/>
      <c r="Q1404" s="11"/>
      <c r="R1404" s="11"/>
    </row>
    <row r="1405" spans="1:18" x14ac:dyDescent="0.2">
      <c r="A1405" s="11"/>
      <c r="B1405" s="11"/>
      <c r="C1405" s="11"/>
      <c r="D1405" s="11"/>
      <c r="E1405" s="11"/>
      <c r="F1405" s="11"/>
      <c r="G1405" s="11"/>
      <c r="H1405" s="11"/>
      <c r="I1405" s="11"/>
      <c r="J1405" s="11"/>
      <c r="K1405" s="11"/>
      <c r="L1405" s="11"/>
      <c r="M1405" s="11"/>
      <c r="N1405" s="11"/>
      <c r="O1405" s="11"/>
      <c r="P1405" s="11"/>
      <c r="Q1405" s="11"/>
      <c r="R1405" s="11"/>
    </row>
    <row r="1406" spans="1:18" x14ac:dyDescent="0.2">
      <c r="A1406" s="11"/>
      <c r="B1406" s="11"/>
      <c r="C1406" s="11"/>
      <c r="D1406" s="11"/>
      <c r="E1406" s="11"/>
      <c r="F1406" s="11"/>
      <c r="G1406" s="11"/>
      <c r="H1406" s="11"/>
      <c r="I1406" s="11"/>
      <c r="J1406" s="11"/>
      <c r="K1406" s="11"/>
      <c r="L1406" s="11"/>
      <c r="M1406" s="11"/>
      <c r="N1406" s="11"/>
      <c r="O1406" s="11"/>
      <c r="P1406" s="11"/>
      <c r="Q1406" s="11"/>
      <c r="R1406" s="11"/>
    </row>
    <row r="1407" spans="1:18" x14ac:dyDescent="0.2">
      <c r="A1407" s="11"/>
      <c r="B1407" s="11"/>
      <c r="C1407" s="11"/>
      <c r="D1407" s="11"/>
      <c r="E1407" s="11"/>
      <c r="F1407" s="11"/>
      <c r="G1407" s="11"/>
      <c r="H1407" s="11"/>
      <c r="I1407" s="11"/>
      <c r="J1407" s="11"/>
      <c r="K1407" s="11"/>
      <c r="L1407" s="11"/>
      <c r="M1407" s="11"/>
      <c r="N1407" s="11"/>
      <c r="O1407" s="11"/>
      <c r="P1407" s="11"/>
      <c r="Q1407" s="11"/>
      <c r="R1407" s="11"/>
    </row>
    <row r="1408" spans="1:18" x14ac:dyDescent="0.2">
      <c r="A1408" s="11"/>
      <c r="B1408" s="11"/>
      <c r="C1408" s="11"/>
      <c r="D1408" s="11"/>
      <c r="E1408" s="11"/>
      <c r="F1408" s="11"/>
      <c r="G1408" s="11"/>
      <c r="H1408" s="11"/>
      <c r="I1408" s="11"/>
      <c r="J1408" s="11"/>
      <c r="K1408" s="11"/>
      <c r="L1408" s="11"/>
      <c r="M1408" s="11"/>
      <c r="N1408" s="11"/>
      <c r="O1408" s="11"/>
      <c r="P1408" s="11"/>
      <c r="Q1408" s="11"/>
      <c r="R1408" s="11"/>
    </row>
    <row r="1409" spans="1:18" x14ac:dyDescent="0.2">
      <c r="A1409" s="11"/>
      <c r="B1409" s="11"/>
      <c r="C1409" s="11"/>
      <c r="D1409" s="11"/>
      <c r="E1409" s="11"/>
      <c r="F1409" s="11"/>
      <c r="G1409" s="11"/>
      <c r="H1409" s="11"/>
      <c r="I1409" s="11"/>
      <c r="J1409" s="11"/>
      <c r="K1409" s="11"/>
      <c r="L1409" s="11"/>
      <c r="M1409" s="11"/>
      <c r="N1409" s="11"/>
      <c r="O1409" s="11"/>
      <c r="P1409" s="11"/>
      <c r="Q1409" s="11"/>
      <c r="R1409" s="11"/>
    </row>
    <row r="1410" spans="1:18" x14ac:dyDescent="0.2">
      <c r="A1410" s="11"/>
      <c r="B1410" s="11"/>
      <c r="C1410" s="11"/>
      <c r="D1410" s="11"/>
      <c r="E1410" s="11"/>
      <c r="F1410" s="11"/>
      <c r="G1410" s="11"/>
      <c r="H1410" s="11"/>
      <c r="I1410" s="11"/>
      <c r="J1410" s="11"/>
      <c r="K1410" s="11"/>
      <c r="L1410" s="11"/>
      <c r="M1410" s="11"/>
      <c r="N1410" s="11"/>
      <c r="O1410" s="11"/>
      <c r="P1410" s="11"/>
      <c r="Q1410" s="11"/>
      <c r="R1410" s="11"/>
    </row>
    <row r="1411" spans="1:18" x14ac:dyDescent="0.2">
      <c r="A1411" s="11"/>
      <c r="B1411" s="11"/>
      <c r="C1411" s="11"/>
      <c r="D1411" s="11"/>
      <c r="E1411" s="11"/>
      <c r="F1411" s="11"/>
      <c r="G1411" s="11"/>
      <c r="H1411" s="11"/>
      <c r="I1411" s="11"/>
      <c r="J1411" s="11"/>
      <c r="K1411" s="11"/>
      <c r="L1411" s="11"/>
      <c r="M1411" s="11"/>
      <c r="N1411" s="11"/>
      <c r="O1411" s="11"/>
      <c r="P1411" s="11"/>
      <c r="Q1411" s="11"/>
      <c r="R1411" s="11"/>
    </row>
    <row r="1412" spans="1:18" x14ac:dyDescent="0.2">
      <c r="A1412" s="11"/>
      <c r="B1412" s="11"/>
      <c r="C1412" s="11"/>
      <c r="D1412" s="11"/>
      <c r="E1412" s="11"/>
      <c r="F1412" s="11"/>
      <c r="G1412" s="11"/>
      <c r="H1412" s="11"/>
      <c r="I1412" s="11"/>
      <c r="J1412" s="11"/>
      <c r="K1412" s="11"/>
      <c r="L1412" s="11"/>
      <c r="M1412" s="11"/>
      <c r="N1412" s="11"/>
      <c r="O1412" s="11"/>
      <c r="P1412" s="11"/>
      <c r="Q1412" s="11"/>
      <c r="R1412" s="11"/>
    </row>
    <row r="1413" spans="1:18" x14ac:dyDescent="0.2">
      <c r="A1413" s="11"/>
      <c r="B1413" s="11"/>
      <c r="C1413" s="11"/>
      <c r="D1413" s="11"/>
      <c r="E1413" s="11"/>
      <c r="F1413" s="11"/>
      <c r="G1413" s="11"/>
      <c r="H1413" s="11"/>
      <c r="I1413" s="11"/>
      <c r="J1413" s="11"/>
      <c r="K1413" s="11"/>
      <c r="L1413" s="11"/>
      <c r="M1413" s="11"/>
      <c r="N1413" s="11"/>
      <c r="O1413" s="11"/>
      <c r="P1413" s="11"/>
      <c r="Q1413" s="11"/>
      <c r="R1413" s="11"/>
    </row>
    <row r="1414" spans="1:18" x14ac:dyDescent="0.2">
      <c r="A1414" s="11"/>
      <c r="B1414" s="11"/>
      <c r="C1414" s="11"/>
      <c r="D1414" s="11"/>
      <c r="E1414" s="11"/>
      <c r="F1414" s="11"/>
      <c r="G1414" s="11"/>
      <c r="H1414" s="11"/>
      <c r="I1414" s="11"/>
      <c r="J1414" s="11"/>
      <c r="K1414" s="11"/>
      <c r="L1414" s="11"/>
      <c r="M1414" s="11"/>
      <c r="N1414" s="11"/>
      <c r="O1414" s="11"/>
      <c r="P1414" s="11"/>
      <c r="Q1414" s="11"/>
      <c r="R1414" s="11"/>
    </row>
    <row r="1415" spans="1:18" x14ac:dyDescent="0.2">
      <c r="A1415" s="11"/>
      <c r="B1415" s="11"/>
      <c r="C1415" s="11"/>
      <c r="D1415" s="11"/>
      <c r="E1415" s="11"/>
      <c r="F1415" s="11"/>
      <c r="G1415" s="11"/>
      <c r="H1415" s="11"/>
      <c r="I1415" s="11"/>
      <c r="J1415" s="11"/>
      <c r="K1415" s="11"/>
      <c r="L1415" s="11"/>
      <c r="M1415" s="11"/>
      <c r="N1415" s="11"/>
      <c r="O1415" s="11"/>
      <c r="P1415" s="11"/>
      <c r="Q1415" s="11"/>
      <c r="R1415" s="11"/>
    </row>
    <row r="1416" spans="1:18" x14ac:dyDescent="0.2">
      <c r="A1416" s="11"/>
      <c r="B1416" s="11"/>
      <c r="C1416" s="11"/>
      <c r="D1416" s="11"/>
      <c r="E1416" s="11"/>
      <c r="F1416" s="11"/>
      <c r="G1416" s="11"/>
      <c r="H1416" s="11"/>
      <c r="I1416" s="11"/>
      <c r="J1416" s="11"/>
      <c r="K1416" s="11"/>
      <c r="L1416" s="11"/>
      <c r="M1416" s="11"/>
      <c r="N1416" s="11"/>
      <c r="O1416" s="11"/>
      <c r="P1416" s="11"/>
      <c r="Q1416" s="11"/>
      <c r="R1416" s="11"/>
    </row>
    <row r="1417" spans="1:18" x14ac:dyDescent="0.2">
      <c r="A1417" s="11"/>
      <c r="B1417" s="11"/>
      <c r="C1417" s="11"/>
      <c r="D1417" s="11"/>
      <c r="E1417" s="11"/>
      <c r="F1417" s="11"/>
      <c r="G1417" s="11"/>
      <c r="H1417" s="11"/>
      <c r="I1417" s="11"/>
      <c r="J1417" s="11"/>
      <c r="K1417" s="11"/>
      <c r="L1417" s="11"/>
      <c r="M1417" s="11"/>
      <c r="N1417" s="11"/>
      <c r="O1417" s="11"/>
      <c r="P1417" s="11"/>
      <c r="Q1417" s="11"/>
      <c r="R1417" s="11"/>
    </row>
    <row r="1418" spans="1:18" x14ac:dyDescent="0.2">
      <c r="A1418" s="11"/>
      <c r="B1418" s="11"/>
      <c r="C1418" s="11"/>
      <c r="D1418" s="11"/>
      <c r="E1418" s="11"/>
      <c r="F1418" s="11"/>
      <c r="G1418" s="11"/>
      <c r="H1418" s="11"/>
      <c r="I1418" s="11"/>
      <c r="J1418" s="11"/>
      <c r="K1418" s="11"/>
      <c r="L1418" s="11"/>
      <c r="M1418" s="11"/>
      <c r="N1418" s="11"/>
      <c r="O1418" s="11"/>
      <c r="P1418" s="11"/>
      <c r="Q1418" s="11"/>
      <c r="R1418" s="11"/>
    </row>
    <row r="1419" spans="1:18" x14ac:dyDescent="0.2">
      <c r="A1419" s="11"/>
      <c r="B1419" s="11"/>
      <c r="C1419" s="11"/>
      <c r="D1419" s="11"/>
      <c r="E1419" s="11"/>
      <c r="F1419" s="11"/>
      <c r="G1419" s="11"/>
      <c r="H1419" s="11"/>
      <c r="I1419" s="11"/>
      <c r="J1419" s="11"/>
      <c r="K1419" s="11"/>
      <c r="L1419" s="11"/>
      <c r="M1419" s="11"/>
      <c r="N1419" s="11"/>
      <c r="O1419" s="11"/>
      <c r="P1419" s="11"/>
      <c r="Q1419" s="11"/>
      <c r="R1419" s="11"/>
    </row>
    <row r="1420" spans="1:18" x14ac:dyDescent="0.2">
      <c r="A1420" s="11"/>
      <c r="B1420" s="11"/>
      <c r="C1420" s="11"/>
      <c r="D1420" s="11"/>
      <c r="E1420" s="11"/>
      <c r="F1420" s="11"/>
      <c r="G1420" s="11"/>
      <c r="H1420" s="11"/>
      <c r="I1420" s="11"/>
      <c r="J1420" s="11"/>
      <c r="K1420" s="11"/>
      <c r="L1420" s="11"/>
      <c r="M1420" s="11"/>
      <c r="N1420" s="11"/>
      <c r="O1420" s="11"/>
      <c r="P1420" s="11"/>
      <c r="Q1420" s="11"/>
      <c r="R1420" s="11"/>
    </row>
    <row r="1421" spans="1:18" x14ac:dyDescent="0.2">
      <c r="A1421" s="11"/>
      <c r="B1421" s="11"/>
      <c r="C1421" s="11"/>
      <c r="D1421" s="11"/>
      <c r="E1421" s="11"/>
      <c r="F1421" s="11"/>
      <c r="G1421" s="11"/>
      <c r="H1421" s="11"/>
      <c r="I1421" s="11"/>
      <c r="J1421" s="11"/>
      <c r="K1421" s="11"/>
      <c r="L1421" s="11"/>
      <c r="M1421" s="11"/>
      <c r="N1421" s="11"/>
      <c r="O1421" s="11"/>
      <c r="P1421" s="11"/>
      <c r="Q1421" s="11"/>
      <c r="R1421" s="11"/>
    </row>
    <row r="1422" spans="1:18" x14ac:dyDescent="0.2">
      <c r="A1422" s="11"/>
      <c r="B1422" s="11"/>
      <c r="C1422" s="11"/>
      <c r="D1422" s="11"/>
      <c r="E1422" s="11"/>
      <c r="F1422" s="11"/>
      <c r="G1422" s="11"/>
      <c r="H1422" s="11"/>
      <c r="I1422" s="11"/>
      <c r="J1422" s="11"/>
      <c r="K1422" s="11"/>
      <c r="L1422" s="11"/>
      <c r="M1422" s="11"/>
      <c r="N1422" s="11"/>
      <c r="O1422" s="11"/>
      <c r="P1422" s="11"/>
      <c r="Q1422" s="11"/>
      <c r="R1422" s="11"/>
    </row>
    <row r="1423" spans="1:18" x14ac:dyDescent="0.2">
      <c r="A1423" s="11"/>
      <c r="B1423" s="11"/>
      <c r="C1423" s="11"/>
      <c r="D1423" s="11"/>
      <c r="E1423" s="11"/>
      <c r="F1423" s="11"/>
      <c r="G1423" s="11"/>
      <c r="H1423" s="11"/>
      <c r="I1423" s="11"/>
      <c r="J1423" s="11"/>
      <c r="K1423" s="11"/>
      <c r="L1423" s="11"/>
      <c r="M1423" s="11"/>
      <c r="N1423" s="11"/>
      <c r="O1423" s="11"/>
      <c r="P1423" s="11"/>
      <c r="Q1423" s="11"/>
      <c r="R1423" s="11"/>
    </row>
    <row r="1424" spans="1:18" x14ac:dyDescent="0.2">
      <c r="A1424" s="11"/>
      <c r="B1424" s="11"/>
      <c r="C1424" s="11"/>
      <c r="D1424" s="11"/>
      <c r="E1424" s="11"/>
      <c r="F1424" s="11"/>
      <c r="G1424" s="11"/>
      <c r="H1424" s="11"/>
      <c r="I1424" s="11"/>
      <c r="J1424" s="11"/>
      <c r="K1424" s="11"/>
      <c r="L1424" s="11"/>
      <c r="M1424" s="11"/>
      <c r="N1424" s="11"/>
      <c r="O1424" s="11"/>
      <c r="P1424" s="11"/>
      <c r="Q1424" s="11"/>
      <c r="R1424" s="11"/>
    </row>
    <row r="1425" spans="1:18" x14ac:dyDescent="0.2">
      <c r="A1425" s="11"/>
      <c r="B1425" s="11"/>
      <c r="C1425" s="11"/>
      <c r="D1425" s="11"/>
      <c r="E1425" s="11"/>
      <c r="F1425" s="11"/>
      <c r="G1425" s="11"/>
      <c r="H1425" s="11"/>
      <c r="I1425" s="11"/>
      <c r="J1425" s="11"/>
      <c r="K1425" s="11"/>
      <c r="L1425" s="11"/>
      <c r="M1425" s="11"/>
      <c r="N1425" s="11"/>
      <c r="O1425" s="11"/>
      <c r="P1425" s="11"/>
      <c r="Q1425" s="11"/>
      <c r="R1425" s="11"/>
    </row>
    <row r="1426" spans="1:18" x14ac:dyDescent="0.2">
      <c r="A1426" s="11"/>
      <c r="B1426" s="11"/>
      <c r="C1426" s="11"/>
      <c r="D1426" s="11"/>
      <c r="E1426" s="11"/>
      <c r="F1426" s="11"/>
      <c r="G1426" s="11"/>
      <c r="H1426" s="11"/>
      <c r="I1426" s="11"/>
      <c r="J1426" s="11"/>
      <c r="K1426" s="11"/>
      <c r="L1426" s="11"/>
      <c r="M1426" s="11"/>
      <c r="N1426" s="11"/>
      <c r="O1426" s="11"/>
      <c r="P1426" s="11"/>
      <c r="Q1426" s="11"/>
      <c r="R1426" s="11"/>
    </row>
    <row r="1427" spans="1:18" x14ac:dyDescent="0.2">
      <c r="A1427" s="11"/>
      <c r="B1427" s="11"/>
      <c r="C1427" s="11"/>
      <c r="D1427" s="11"/>
      <c r="E1427" s="11"/>
      <c r="F1427" s="11"/>
      <c r="G1427" s="11"/>
      <c r="H1427" s="11"/>
      <c r="I1427" s="11"/>
      <c r="J1427" s="11"/>
      <c r="K1427" s="11"/>
      <c r="L1427" s="11"/>
      <c r="M1427" s="11"/>
      <c r="N1427" s="11"/>
      <c r="O1427" s="11"/>
      <c r="P1427" s="11"/>
      <c r="Q1427" s="11"/>
      <c r="R1427" s="11"/>
    </row>
    <row r="1428" spans="1:18" x14ac:dyDescent="0.2">
      <c r="A1428" s="11"/>
      <c r="B1428" s="11"/>
      <c r="C1428" s="11"/>
      <c r="D1428" s="11"/>
      <c r="E1428" s="11"/>
      <c r="F1428" s="11"/>
      <c r="G1428" s="11"/>
      <c r="H1428" s="11"/>
      <c r="I1428" s="11"/>
      <c r="J1428" s="11"/>
      <c r="K1428" s="11"/>
      <c r="L1428" s="11"/>
      <c r="M1428" s="11"/>
      <c r="N1428" s="11"/>
      <c r="O1428" s="11"/>
      <c r="P1428" s="11"/>
      <c r="Q1428" s="11"/>
      <c r="R1428" s="11"/>
    </row>
    <row r="1429" spans="1:18" x14ac:dyDescent="0.2">
      <c r="A1429" s="11"/>
      <c r="B1429" s="11"/>
      <c r="C1429" s="11"/>
      <c r="D1429" s="11"/>
      <c r="E1429" s="11"/>
      <c r="F1429" s="11"/>
      <c r="G1429" s="11"/>
      <c r="H1429" s="11"/>
      <c r="I1429" s="11"/>
      <c r="J1429" s="11"/>
      <c r="K1429" s="11"/>
      <c r="L1429" s="11"/>
      <c r="M1429" s="11"/>
      <c r="N1429" s="11"/>
      <c r="O1429" s="11"/>
      <c r="P1429" s="11"/>
      <c r="Q1429" s="11"/>
      <c r="R1429" s="11"/>
    </row>
    <row r="1430" spans="1:18" x14ac:dyDescent="0.2">
      <c r="A1430" s="11"/>
      <c r="B1430" s="11"/>
      <c r="C1430" s="11"/>
      <c r="D1430" s="11"/>
      <c r="E1430" s="11"/>
      <c r="F1430" s="11"/>
      <c r="G1430" s="11"/>
      <c r="H1430" s="11"/>
      <c r="I1430" s="11"/>
      <c r="J1430" s="11"/>
      <c r="K1430" s="11"/>
      <c r="L1430" s="11"/>
      <c r="M1430" s="11"/>
      <c r="N1430" s="11"/>
      <c r="O1430" s="11"/>
      <c r="P1430" s="11"/>
      <c r="Q1430" s="11"/>
      <c r="R1430" s="11"/>
    </row>
    <row r="1431" spans="1:18" x14ac:dyDescent="0.2">
      <c r="A1431" s="11"/>
      <c r="B1431" s="11"/>
      <c r="C1431" s="11"/>
      <c r="D1431" s="11"/>
      <c r="E1431" s="11"/>
      <c r="F1431" s="11"/>
      <c r="G1431" s="11"/>
      <c r="H1431" s="11"/>
      <c r="I1431" s="11"/>
      <c r="J1431" s="11"/>
      <c r="K1431" s="11"/>
      <c r="L1431" s="11"/>
      <c r="M1431" s="11"/>
      <c r="N1431" s="11"/>
      <c r="O1431" s="11"/>
      <c r="P1431" s="11"/>
      <c r="Q1431" s="11"/>
      <c r="R1431" s="11"/>
    </row>
    <row r="1432" spans="1:18" x14ac:dyDescent="0.2">
      <c r="A1432" s="11"/>
      <c r="B1432" s="11"/>
      <c r="C1432" s="11"/>
      <c r="D1432" s="11"/>
      <c r="E1432" s="11"/>
      <c r="F1432" s="11"/>
      <c r="G1432" s="11"/>
      <c r="H1432" s="11"/>
      <c r="I1432" s="11"/>
      <c r="J1432" s="11"/>
      <c r="K1432" s="11"/>
      <c r="L1432" s="11"/>
      <c r="M1432" s="11"/>
      <c r="N1432" s="11"/>
      <c r="O1432" s="11"/>
      <c r="P1432" s="11"/>
      <c r="Q1432" s="11"/>
      <c r="R1432" s="11"/>
    </row>
    <row r="1433" spans="1:18" x14ac:dyDescent="0.2">
      <c r="A1433" s="11"/>
      <c r="B1433" s="11"/>
      <c r="C1433" s="11"/>
      <c r="D1433" s="11"/>
      <c r="E1433" s="11"/>
      <c r="F1433" s="11"/>
      <c r="G1433" s="11"/>
      <c r="H1433" s="11"/>
      <c r="I1433" s="11"/>
      <c r="J1433" s="11"/>
      <c r="K1433" s="11"/>
      <c r="L1433" s="11"/>
      <c r="M1433" s="11"/>
      <c r="N1433" s="11"/>
      <c r="O1433" s="11"/>
      <c r="P1433" s="11"/>
      <c r="Q1433" s="11"/>
      <c r="R1433" s="11"/>
    </row>
    <row r="1434" spans="1:18" x14ac:dyDescent="0.2">
      <c r="A1434" s="11"/>
      <c r="B1434" s="11"/>
      <c r="C1434" s="11"/>
      <c r="D1434" s="11"/>
      <c r="E1434" s="11"/>
      <c r="F1434" s="11"/>
      <c r="G1434" s="11"/>
      <c r="H1434" s="11"/>
      <c r="I1434" s="11"/>
      <c r="J1434" s="11"/>
      <c r="K1434" s="11"/>
      <c r="L1434" s="11"/>
      <c r="M1434" s="11"/>
      <c r="N1434" s="11"/>
      <c r="O1434" s="11"/>
      <c r="P1434" s="11"/>
      <c r="Q1434" s="11"/>
      <c r="R1434" s="11"/>
    </row>
    <row r="1435" spans="1:18" x14ac:dyDescent="0.2">
      <c r="A1435" s="11"/>
      <c r="B1435" s="11"/>
      <c r="C1435" s="11"/>
      <c r="D1435" s="11"/>
      <c r="E1435" s="11"/>
      <c r="F1435" s="11"/>
      <c r="G1435" s="11"/>
      <c r="H1435" s="11"/>
      <c r="I1435" s="11"/>
      <c r="J1435" s="11"/>
      <c r="K1435" s="11"/>
      <c r="L1435" s="11"/>
      <c r="M1435" s="11"/>
      <c r="N1435" s="11"/>
      <c r="O1435" s="11"/>
      <c r="P1435" s="11"/>
      <c r="Q1435" s="11"/>
      <c r="R1435" s="11"/>
    </row>
    <row r="1436" spans="1:18" x14ac:dyDescent="0.2">
      <c r="A1436" s="11"/>
      <c r="B1436" s="11"/>
      <c r="C1436" s="11"/>
      <c r="D1436" s="11"/>
      <c r="E1436" s="11"/>
      <c r="F1436" s="11"/>
      <c r="G1436" s="11"/>
      <c r="H1436" s="11"/>
      <c r="I1436" s="11"/>
      <c r="J1436" s="11"/>
      <c r="K1436" s="11"/>
      <c r="L1436" s="11"/>
      <c r="M1436" s="11"/>
      <c r="N1436" s="11"/>
      <c r="O1436" s="11"/>
      <c r="P1436" s="11"/>
      <c r="Q1436" s="11"/>
      <c r="R1436" s="11"/>
    </row>
    <row r="1437" spans="1:18" x14ac:dyDescent="0.2">
      <c r="A1437" s="11"/>
      <c r="B1437" s="11"/>
      <c r="C1437" s="11"/>
      <c r="D1437" s="11"/>
      <c r="E1437" s="11"/>
      <c r="F1437" s="11"/>
      <c r="G1437" s="11"/>
      <c r="H1437" s="11"/>
      <c r="I1437" s="11"/>
      <c r="J1437" s="11"/>
      <c r="K1437" s="11"/>
      <c r="L1437" s="11"/>
      <c r="M1437" s="11"/>
      <c r="N1437" s="11"/>
      <c r="O1437" s="11"/>
      <c r="P1437" s="11"/>
      <c r="Q1437" s="11"/>
      <c r="R1437" s="11"/>
    </row>
    <row r="1438" spans="1:18" x14ac:dyDescent="0.2">
      <c r="A1438" s="11"/>
      <c r="B1438" s="11"/>
      <c r="C1438" s="11"/>
      <c r="D1438" s="11"/>
      <c r="E1438" s="11"/>
      <c r="F1438" s="11"/>
      <c r="G1438" s="11"/>
      <c r="H1438" s="11"/>
      <c r="I1438" s="11"/>
      <c r="J1438" s="11"/>
      <c r="K1438" s="11"/>
      <c r="L1438" s="11"/>
      <c r="M1438" s="11"/>
      <c r="N1438" s="11"/>
      <c r="O1438" s="11"/>
      <c r="P1438" s="11"/>
      <c r="Q1438" s="11"/>
      <c r="R1438" s="11"/>
    </row>
    <row r="1439" spans="1:18" x14ac:dyDescent="0.2">
      <c r="A1439" s="11"/>
      <c r="B1439" s="11"/>
      <c r="C1439" s="11"/>
      <c r="D1439" s="11"/>
      <c r="E1439" s="11"/>
      <c r="F1439" s="11"/>
      <c r="G1439" s="11"/>
      <c r="H1439" s="11"/>
      <c r="I1439" s="11"/>
      <c r="J1439" s="11"/>
      <c r="K1439" s="11"/>
      <c r="L1439" s="11"/>
      <c r="M1439" s="11"/>
      <c r="N1439" s="11"/>
      <c r="O1439" s="11"/>
      <c r="P1439" s="11"/>
      <c r="Q1439" s="11"/>
      <c r="R1439" s="11"/>
    </row>
    <row r="1440" spans="1:18" x14ac:dyDescent="0.2">
      <c r="A1440" s="11"/>
      <c r="B1440" s="11"/>
      <c r="C1440" s="11"/>
      <c r="D1440" s="11"/>
      <c r="E1440" s="11"/>
      <c r="F1440" s="11"/>
      <c r="G1440" s="11"/>
      <c r="H1440" s="11"/>
      <c r="I1440" s="11"/>
      <c r="J1440" s="11"/>
      <c r="K1440" s="11"/>
      <c r="L1440" s="11"/>
      <c r="M1440" s="11"/>
      <c r="N1440" s="11"/>
      <c r="O1440" s="11"/>
      <c r="P1440" s="11"/>
      <c r="Q1440" s="11"/>
      <c r="R1440" s="11"/>
    </row>
    <row r="1441" spans="1:18" x14ac:dyDescent="0.2">
      <c r="A1441" s="11"/>
      <c r="B1441" s="11"/>
      <c r="C1441" s="11"/>
      <c r="D1441" s="11"/>
      <c r="E1441" s="11"/>
      <c r="F1441" s="11"/>
      <c r="G1441" s="11"/>
      <c r="H1441" s="11"/>
      <c r="I1441" s="11"/>
      <c r="J1441" s="11"/>
      <c r="K1441" s="11"/>
      <c r="L1441" s="11"/>
      <c r="M1441" s="11"/>
      <c r="N1441" s="11"/>
      <c r="O1441" s="11"/>
      <c r="P1441" s="11"/>
      <c r="Q1441" s="11"/>
      <c r="R1441" s="11"/>
    </row>
    <row r="1442" spans="1:18" x14ac:dyDescent="0.2">
      <c r="A1442" s="11"/>
      <c r="B1442" s="11"/>
      <c r="C1442" s="11"/>
      <c r="D1442" s="11"/>
      <c r="E1442" s="11"/>
      <c r="F1442" s="11"/>
      <c r="G1442" s="11"/>
      <c r="H1442" s="11"/>
      <c r="I1442" s="11"/>
      <c r="J1442" s="11"/>
      <c r="K1442" s="11"/>
      <c r="L1442" s="11"/>
      <c r="M1442" s="11"/>
      <c r="N1442" s="11"/>
      <c r="O1442" s="11"/>
      <c r="P1442" s="11"/>
      <c r="Q1442" s="11"/>
      <c r="R1442" s="11"/>
    </row>
    <row r="1443" spans="1:18" x14ac:dyDescent="0.2">
      <c r="A1443" s="11"/>
      <c r="B1443" s="11"/>
      <c r="C1443" s="11"/>
      <c r="D1443" s="11"/>
      <c r="E1443" s="11"/>
      <c r="F1443" s="11"/>
      <c r="G1443" s="11"/>
      <c r="H1443" s="11"/>
      <c r="I1443" s="11"/>
      <c r="J1443" s="11"/>
      <c r="K1443" s="11"/>
      <c r="L1443" s="11"/>
      <c r="M1443" s="11"/>
      <c r="N1443" s="11"/>
      <c r="O1443" s="11"/>
      <c r="P1443" s="11"/>
      <c r="Q1443" s="11"/>
      <c r="R1443" s="11"/>
    </row>
    <row r="1444" spans="1:18" x14ac:dyDescent="0.2">
      <c r="A1444" s="11"/>
      <c r="B1444" s="11"/>
      <c r="C1444" s="11"/>
      <c r="D1444" s="11"/>
      <c r="E1444" s="11"/>
      <c r="F1444" s="11"/>
      <c r="G1444" s="11"/>
      <c r="H1444" s="11"/>
      <c r="I1444" s="11"/>
      <c r="J1444" s="11"/>
      <c r="K1444" s="11"/>
      <c r="L1444" s="11"/>
      <c r="M1444" s="11"/>
      <c r="N1444" s="11"/>
      <c r="O1444" s="11"/>
      <c r="P1444" s="11"/>
      <c r="Q1444" s="11"/>
      <c r="R1444" s="11"/>
    </row>
    <row r="1445" spans="1:18" x14ac:dyDescent="0.2">
      <c r="A1445" s="11"/>
      <c r="B1445" s="11"/>
      <c r="C1445" s="11"/>
      <c r="D1445" s="11"/>
      <c r="E1445" s="11"/>
      <c r="F1445" s="11"/>
      <c r="G1445" s="11"/>
      <c r="H1445" s="11"/>
      <c r="I1445" s="11"/>
      <c r="J1445" s="11"/>
      <c r="K1445" s="11"/>
      <c r="L1445" s="11"/>
      <c r="M1445" s="11"/>
      <c r="N1445" s="11"/>
      <c r="O1445" s="11"/>
      <c r="P1445" s="11"/>
      <c r="Q1445" s="11"/>
      <c r="R1445" s="11"/>
    </row>
    <row r="1446" spans="1:18" x14ac:dyDescent="0.2">
      <c r="A1446" s="11"/>
      <c r="B1446" s="11"/>
      <c r="C1446" s="11"/>
      <c r="D1446" s="11"/>
      <c r="E1446" s="11"/>
      <c r="F1446" s="11"/>
      <c r="G1446" s="11"/>
      <c r="H1446" s="11"/>
      <c r="I1446" s="11"/>
      <c r="J1446" s="11"/>
      <c r="K1446" s="11"/>
      <c r="L1446" s="11"/>
      <c r="M1446" s="11"/>
      <c r="N1446" s="11"/>
      <c r="O1446" s="11"/>
      <c r="P1446" s="11"/>
      <c r="Q1446" s="11"/>
      <c r="R1446" s="11"/>
    </row>
    <row r="1447" spans="1:18" x14ac:dyDescent="0.2">
      <c r="A1447" s="11"/>
      <c r="B1447" s="11"/>
      <c r="C1447" s="11"/>
      <c r="D1447" s="11"/>
      <c r="E1447" s="11"/>
      <c r="F1447" s="11"/>
      <c r="G1447" s="11"/>
      <c r="H1447" s="11"/>
      <c r="I1447" s="11"/>
      <c r="J1447" s="11"/>
      <c r="K1447" s="11"/>
      <c r="L1447" s="11"/>
      <c r="M1447" s="11"/>
      <c r="N1447" s="11"/>
      <c r="O1447" s="11"/>
      <c r="P1447" s="11"/>
      <c r="Q1447" s="11"/>
      <c r="R1447" s="11"/>
    </row>
    <row r="1448" spans="1:18" x14ac:dyDescent="0.2">
      <c r="A1448" s="11"/>
      <c r="B1448" s="11"/>
      <c r="C1448" s="11"/>
      <c r="D1448" s="11"/>
      <c r="E1448" s="11"/>
      <c r="F1448" s="11"/>
      <c r="G1448" s="11"/>
      <c r="H1448" s="11"/>
      <c r="I1448" s="11"/>
      <c r="J1448" s="11"/>
      <c r="K1448" s="11"/>
      <c r="L1448" s="11"/>
      <c r="M1448" s="11"/>
      <c r="N1448" s="11"/>
      <c r="O1448" s="11"/>
      <c r="P1448" s="11"/>
      <c r="Q1448" s="11"/>
      <c r="R1448" s="11"/>
    </row>
    <row r="1449" spans="1:18" x14ac:dyDescent="0.2">
      <c r="A1449" s="11"/>
      <c r="B1449" s="11"/>
      <c r="C1449" s="11"/>
      <c r="D1449" s="11"/>
      <c r="E1449" s="11"/>
      <c r="F1449" s="11"/>
      <c r="G1449" s="11"/>
      <c r="H1449" s="11"/>
      <c r="I1449" s="11"/>
      <c r="J1449" s="11"/>
      <c r="K1449" s="11"/>
      <c r="L1449" s="11"/>
      <c r="M1449" s="11"/>
      <c r="N1449" s="11"/>
      <c r="O1449" s="11"/>
      <c r="P1449" s="11"/>
      <c r="Q1449" s="11"/>
      <c r="R1449" s="11"/>
    </row>
    <row r="1450" spans="1:18" x14ac:dyDescent="0.2">
      <c r="A1450" s="11"/>
      <c r="B1450" s="11"/>
      <c r="C1450" s="11"/>
      <c r="D1450" s="11"/>
      <c r="E1450" s="11"/>
      <c r="F1450" s="11"/>
      <c r="G1450" s="11"/>
      <c r="H1450" s="11"/>
      <c r="I1450" s="11"/>
      <c r="J1450" s="11"/>
      <c r="K1450" s="11"/>
      <c r="L1450" s="11"/>
      <c r="M1450" s="11"/>
      <c r="N1450" s="11"/>
      <c r="O1450" s="11"/>
      <c r="P1450" s="11"/>
      <c r="Q1450" s="11"/>
      <c r="R1450" s="11"/>
    </row>
    <row r="1451" spans="1:18" x14ac:dyDescent="0.2">
      <c r="A1451" s="11"/>
      <c r="B1451" s="11"/>
      <c r="C1451" s="11"/>
      <c r="D1451" s="11"/>
      <c r="E1451" s="11"/>
      <c r="F1451" s="11"/>
      <c r="G1451" s="11"/>
      <c r="H1451" s="11"/>
      <c r="I1451" s="11"/>
      <c r="J1451" s="11"/>
      <c r="K1451" s="11"/>
      <c r="L1451" s="11"/>
      <c r="M1451" s="11"/>
      <c r="N1451" s="11"/>
      <c r="O1451" s="11"/>
      <c r="P1451" s="11"/>
      <c r="Q1451" s="11"/>
      <c r="R1451" s="11"/>
    </row>
    <row r="1452" spans="1:18" x14ac:dyDescent="0.2">
      <c r="A1452" s="11"/>
      <c r="B1452" s="11"/>
      <c r="C1452" s="11"/>
      <c r="D1452" s="11"/>
      <c r="E1452" s="11"/>
      <c r="F1452" s="11"/>
      <c r="G1452" s="11"/>
      <c r="H1452" s="11"/>
      <c r="I1452" s="11"/>
      <c r="J1452" s="11"/>
      <c r="K1452" s="11"/>
      <c r="L1452" s="11"/>
      <c r="M1452" s="11"/>
      <c r="N1452" s="11"/>
      <c r="O1452" s="11"/>
      <c r="P1452" s="11"/>
      <c r="Q1452" s="11"/>
      <c r="R1452" s="11"/>
    </row>
    <row r="1453" spans="1:18" x14ac:dyDescent="0.2">
      <c r="A1453" s="11"/>
      <c r="B1453" s="11"/>
      <c r="C1453" s="11"/>
      <c r="D1453" s="11"/>
      <c r="E1453" s="11"/>
      <c r="F1453" s="11"/>
      <c r="G1453" s="11"/>
      <c r="H1453" s="11"/>
      <c r="I1453" s="11"/>
      <c r="J1453" s="11"/>
      <c r="K1453" s="11"/>
      <c r="L1453" s="11"/>
      <c r="M1453" s="11"/>
      <c r="N1453" s="11"/>
      <c r="O1453" s="11"/>
      <c r="P1453" s="11"/>
      <c r="Q1453" s="11"/>
      <c r="R1453" s="11"/>
    </row>
    <row r="1454" spans="1:18" x14ac:dyDescent="0.2">
      <c r="A1454" s="11"/>
      <c r="B1454" s="11"/>
      <c r="C1454" s="11"/>
      <c r="D1454" s="11"/>
      <c r="E1454" s="11"/>
      <c r="F1454" s="11"/>
      <c r="G1454" s="11"/>
      <c r="H1454" s="11"/>
      <c r="I1454" s="11"/>
      <c r="J1454" s="11"/>
      <c r="K1454" s="11"/>
      <c r="L1454" s="11"/>
      <c r="M1454" s="11"/>
      <c r="N1454" s="11"/>
      <c r="O1454" s="11"/>
      <c r="P1454" s="11"/>
      <c r="Q1454" s="11"/>
      <c r="R1454" s="11"/>
    </row>
    <row r="1455" spans="1:18" x14ac:dyDescent="0.2">
      <c r="A1455" s="11"/>
      <c r="B1455" s="11"/>
      <c r="C1455" s="11"/>
      <c r="D1455" s="11"/>
      <c r="E1455" s="11"/>
      <c r="F1455" s="11"/>
      <c r="G1455" s="11"/>
      <c r="H1455" s="11"/>
      <c r="I1455" s="11"/>
      <c r="J1455" s="11"/>
      <c r="K1455" s="11"/>
      <c r="L1455" s="11"/>
      <c r="M1455" s="11"/>
      <c r="N1455" s="11"/>
      <c r="O1455" s="11"/>
      <c r="P1455" s="11"/>
      <c r="Q1455" s="11"/>
      <c r="R1455" s="11"/>
    </row>
    <row r="1456" spans="1:18" x14ac:dyDescent="0.2">
      <c r="A1456" s="11"/>
      <c r="B1456" s="11"/>
      <c r="C1456" s="11"/>
      <c r="D1456" s="11"/>
      <c r="E1456" s="11"/>
      <c r="F1456" s="11"/>
      <c r="G1456" s="11"/>
      <c r="H1456" s="11"/>
      <c r="I1456" s="11"/>
      <c r="J1456" s="11"/>
      <c r="K1456" s="11"/>
      <c r="L1456" s="11"/>
      <c r="M1456" s="11"/>
      <c r="N1456" s="11"/>
      <c r="O1456" s="11"/>
      <c r="P1456" s="11"/>
      <c r="Q1456" s="11"/>
      <c r="R1456" s="11"/>
    </row>
    <row r="1457" spans="1:18" x14ac:dyDescent="0.2">
      <c r="A1457" s="11"/>
      <c r="B1457" s="11"/>
      <c r="C1457" s="11"/>
      <c r="D1457" s="11"/>
      <c r="E1457" s="11"/>
      <c r="F1457" s="11"/>
      <c r="G1457" s="11"/>
      <c r="H1457" s="11"/>
      <c r="I1457" s="11"/>
      <c r="J1457" s="11"/>
      <c r="K1457" s="11"/>
      <c r="L1457" s="11"/>
      <c r="M1457" s="11"/>
      <c r="N1457" s="11"/>
      <c r="O1457" s="11"/>
      <c r="P1457" s="11"/>
      <c r="Q1457" s="11"/>
      <c r="R1457" s="11"/>
    </row>
    <row r="1458" spans="1:18" x14ac:dyDescent="0.2">
      <c r="A1458" s="11"/>
      <c r="B1458" s="11"/>
      <c r="C1458" s="11"/>
      <c r="D1458" s="11"/>
      <c r="E1458" s="11"/>
      <c r="F1458" s="11"/>
      <c r="G1458" s="11"/>
      <c r="H1458" s="11"/>
      <c r="I1458" s="11"/>
      <c r="J1458" s="11"/>
      <c r="K1458" s="11"/>
      <c r="L1458" s="11"/>
      <c r="M1458" s="11"/>
      <c r="N1458" s="11"/>
      <c r="O1458" s="11"/>
      <c r="P1458" s="11"/>
      <c r="Q1458" s="11"/>
      <c r="R1458" s="11"/>
    </row>
    <row r="1459" spans="1:18" x14ac:dyDescent="0.2">
      <c r="A1459" s="11"/>
      <c r="B1459" s="11"/>
      <c r="C1459" s="11"/>
      <c r="D1459" s="11"/>
      <c r="E1459" s="11"/>
      <c r="F1459" s="11"/>
      <c r="G1459" s="11"/>
      <c r="H1459" s="11"/>
      <c r="I1459" s="11"/>
      <c r="J1459" s="11"/>
      <c r="K1459" s="11"/>
      <c r="L1459" s="11"/>
      <c r="M1459" s="11"/>
      <c r="N1459" s="11"/>
      <c r="O1459" s="11"/>
      <c r="P1459" s="11"/>
      <c r="Q1459" s="11"/>
      <c r="R1459" s="11"/>
    </row>
    <row r="1460" spans="1:18" x14ac:dyDescent="0.2">
      <c r="A1460" s="11"/>
      <c r="B1460" s="11"/>
      <c r="C1460" s="11"/>
      <c r="D1460" s="11"/>
      <c r="E1460" s="11"/>
      <c r="F1460" s="11"/>
      <c r="G1460" s="11"/>
      <c r="H1460" s="11"/>
      <c r="I1460" s="11"/>
      <c r="J1460" s="11"/>
      <c r="K1460" s="11"/>
      <c r="L1460" s="11"/>
      <c r="M1460" s="11"/>
      <c r="N1460" s="11"/>
      <c r="O1460" s="11"/>
      <c r="P1460" s="11"/>
      <c r="Q1460" s="11"/>
      <c r="R1460" s="11"/>
    </row>
    <row r="1461" spans="1:18" x14ac:dyDescent="0.2">
      <c r="A1461" s="11"/>
      <c r="B1461" s="11"/>
      <c r="C1461" s="11"/>
      <c r="D1461" s="11"/>
      <c r="E1461" s="11"/>
      <c r="F1461" s="11"/>
      <c r="G1461" s="11"/>
      <c r="H1461" s="11"/>
      <c r="I1461" s="11"/>
      <c r="J1461" s="11"/>
      <c r="K1461" s="11"/>
      <c r="L1461" s="11"/>
      <c r="M1461" s="11"/>
      <c r="N1461" s="11"/>
      <c r="O1461" s="11"/>
      <c r="P1461" s="11"/>
      <c r="Q1461" s="11"/>
      <c r="R1461" s="11"/>
    </row>
    <row r="1462" spans="1:18" x14ac:dyDescent="0.2">
      <c r="A1462" s="11"/>
      <c r="B1462" s="11"/>
      <c r="C1462" s="11"/>
      <c r="D1462" s="11"/>
      <c r="E1462" s="11"/>
      <c r="F1462" s="11"/>
      <c r="G1462" s="11"/>
      <c r="H1462" s="11"/>
      <c r="I1462" s="11"/>
      <c r="J1462" s="11"/>
      <c r="K1462" s="11"/>
      <c r="L1462" s="11"/>
      <c r="M1462" s="11"/>
      <c r="N1462" s="11"/>
      <c r="O1462" s="11"/>
      <c r="P1462" s="11"/>
      <c r="Q1462" s="11"/>
      <c r="R1462" s="11"/>
    </row>
    <row r="1463" spans="1:18" x14ac:dyDescent="0.2">
      <c r="A1463" s="11"/>
      <c r="B1463" s="11"/>
      <c r="C1463" s="11"/>
      <c r="D1463" s="11"/>
      <c r="E1463" s="11"/>
      <c r="F1463" s="11"/>
      <c r="G1463" s="11"/>
      <c r="H1463" s="11"/>
      <c r="I1463" s="11"/>
      <c r="J1463" s="11"/>
      <c r="K1463" s="11"/>
      <c r="L1463" s="11"/>
      <c r="M1463" s="11"/>
      <c r="N1463" s="11"/>
      <c r="O1463" s="11"/>
      <c r="P1463" s="11"/>
      <c r="Q1463" s="11"/>
      <c r="R1463" s="11"/>
    </row>
    <row r="1464" spans="1:18" x14ac:dyDescent="0.2">
      <c r="A1464" s="11"/>
      <c r="B1464" s="11"/>
      <c r="C1464" s="11"/>
      <c r="D1464" s="11"/>
      <c r="E1464" s="11"/>
      <c r="F1464" s="11"/>
      <c r="G1464" s="11"/>
      <c r="H1464" s="11"/>
      <c r="I1464" s="11"/>
      <c r="J1464" s="11"/>
      <c r="K1464" s="11"/>
      <c r="L1464" s="11"/>
      <c r="M1464" s="11"/>
      <c r="N1464" s="11"/>
      <c r="O1464" s="11"/>
      <c r="P1464" s="11"/>
      <c r="Q1464" s="11"/>
      <c r="R1464" s="11"/>
    </row>
    <row r="1465" spans="1:18" x14ac:dyDescent="0.2">
      <c r="A1465" s="11"/>
      <c r="B1465" s="11"/>
      <c r="C1465" s="11"/>
      <c r="D1465" s="11"/>
      <c r="E1465" s="11"/>
      <c r="F1465" s="11"/>
      <c r="G1465" s="11"/>
      <c r="H1465" s="11"/>
      <c r="I1465" s="11"/>
      <c r="J1465" s="11"/>
      <c r="K1465" s="11"/>
      <c r="L1465" s="11"/>
      <c r="M1465" s="11"/>
      <c r="N1465" s="11"/>
      <c r="O1465" s="11"/>
      <c r="P1465" s="11"/>
      <c r="Q1465" s="11"/>
      <c r="R1465" s="11"/>
    </row>
    <row r="1466" spans="1:18" x14ac:dyDescent="0.2">
      <c r="A1466" s="11"/>
      <c r="B1466" s="11"/>
      <c r="C1466" s="11"/>
      <c r="D1466" s="11"/>
      <c r="E1466" s="11"/>
      <c r="F1466" s="11"/>
      <c r="G1466" s="11"/>
      <c r="H1466" s="11"/>
      <c r="I1466" s="11"/>
      <c r="J1466" s="11"/>
      <c r="K1466" s="11"/>
      <c r="L1466" s="11"/>
      <c r="M1466" s="11"/>
      <c r="N1466" s="11"/>
      <c r="O1466" s="11"/>
      <c r="P1466" s="11"/>
      <c r="Q1466" s="11"/>
      <c r="R1466" s="11"/>
    </row>
    <row r="1467" spans="1:18" x14ac:dyDescent="0.2">
      <c r="A1467" s="11"/>
      <c r="B1467" s="11"/>
      <c r="C1467" s="11"/>
      <c r="D1467" s="11"/>
      <c r="E1467" s="11"/>
      <c r="F1467" s="11"/>
      <c r="G1467" s="11"/>
      <c r="H1467" s="11"/>
      <c r="I1467" s="11"/>
      <c r="J1467" s="11"/>
      <c r="K1467" s="11"/>
      <c r="L1467" s="11"/>
      <c r="M1467" s="11"/>
      <c r="N1467" s="11"/>
      <c r="O1467" s="11"/>
      <c r="P1467" s="11"/>
      <c r="Q1467" s="11"/>
      <c r="R1467" s="11"/>
    </row>
    <row r="1468" spans="1:18" x14ac:dyDescent="0.2">
      <c r="A1468" s="11"/>
      <c r="B1468" s="11"/>
      <c r="C1468" s="11"/>
      <c r="D1468" s="11"/>
      <c r="E1468" s="11"/>
      <c r="F1468" s="11"/>
      <c r="G1468" s="11"/>
      <c r="H1468" s="11"/>
      <c r="I1468" s="11"/>
      <c r="J1468" s="11"/>
      <c r="K1468" s="11"/>
      <c r="L1468" s="11"/>
      <c r="M1468" s="11"/>
      <c r="N1468" s="11"/>
      <c r="O1468" s="11"/>
      <c r="P1468" s="11"/>
      <c r="Q1468" s="11"/>
      <c r="R1468" s="11"/>
    </row>
    <row r="1469" spans="1:18" x14ac:dyDescent="0.2">
      <c r="A1469" s="11"/>
      <c r="B1469" s="11"/>
      <c r="C1469" s="11"/>
      <c r="D1469" s="11"/>
      <c r="E1469" s="11"/>
      <c r="F1469" s="11"/>
      <c r="G1469" s="11"/>
      <c r="H1469" s="11"/>
      <c r="I1469" s="11"/>
      <c r="J1469" s="11"/>
      <c r="K1469" s="11"/>
      <c r="L1469" s="11"/>
      <c r="M1469" s="11"/>
      <c r="N1469" s="11"/>
      <c r="O1469" s="11"/>
      <c r="P1469" s="11"/>
      <c r="Q1469" s="11"/>
      <c r="R1469" s="11"/>
    </row>
    <row r="1470" spans="1:18" x14ac:dyDescent="0.2">
      <c r="A1470" s="11"/>
      <c r="B1470" s="11"/>
      <c r="C1470" s="11"/>
      <c r="D1470" s="11"/>
      <c r="E1470" s="11"/>
      <c r="F1470" s="11"/>
      <c r="G1470" s="11"/>
      <c r="H1470" s="11"/>
      <c r="I1470" s="11"/>
      <c r="J1470" s="11"/>
      <c r="K1470" s="11"/>
      <c r="L1470" s="11"/>
      <c r="M1470" s="11"/>
      <c r="N1470" s="11"/>
      <c r="O1470" s="11"/>
      <c r="P1470" s="11"/>
      <c r="Q1470" s="11"/>
      <c r="R1470" s="11"/>
    </row>
    <row r="1471" spans="1:18" x14ac:dyDescent="0.2">
      <c r="A1471" s="11"/>
      <c r="B1471" s="11"/>
      <c r="C1471" s="11"/>
      <c r="D1471" s="11"/>
      <c r="E1471" s="11"/>
      <c r="F1471" s="11"/>
      <c r="G1471" s="11"/>
      <c r="H1471" s="11"/>
      <c r="I1471" s="11"/>
      <c r="J1471" s="11"/>
      <c r="K1471" s="11"/>
      <c r="L1471" s="11"/>
      <c r="M1471" s="11"/>
      <c r="N1471" s="11"/>
      <c r="O1471" s="11"/>
      <c r="P1471" s="11"/>
      <c r="Q1471" s="11"/>
      <c r="R1471" s="11"/>
    </row>
    <row r="1472" spans="1:18" x14ac:dyDescent="0.2">
      <c r="A1472" s="11"/>
      <c r="B1472" s="11"/>
      <c r="C1472" s="11"/>
      <c r="D1472" s="11"/>
      <c r="E1472" s="11"/>
      <c r="F1472" s="11"/>
      <c r="G1472" s="11"/>
      <c r="H1472" s="11"/>
      <c r="I1472" s="11"/>
      <c r="J1472" s="11"/>
      <c r="K1472" s="11"/>
      <c r="L1472" s="11"/>
      <c r="M1472" s="11"/>
      <c r="N1472" s="11"/>
      <c r="O1472" s="11"/>
      <c r="P1472" s="11"/>
      <c r="Q1472" s="11"/>
      <c r="R1472" s="11"/>
    </row>
    <row r="1473" spans="1:18" x14ac:dyDescent="0.2">
      <c r="A1473" s="11"/>
      <c r="B1473" s="11"/>
      <c r="C1473" s="11"/>
      <c r="D1473" s="11"/>
      <c r="E1473" s="11"/>
      <c r="F1473" s="11"/>
      <c r="G1473" s="11"/>
      <c r="H1473" s="11"/>
      <c r="I1473" s="11"/>
      <c r="J1473" s="11"/>
      <c r="K1473" s="11"/>
      <c r="L1473" s="11"/>
      <c r="M1473" s="11"/>
      <c r="N1473" s="11"/>
      <c r="O1473" s="11"/>
      <c r="P1473" s="11"/>
      <c r="Q1473" s="11"/>
      <c r="R1473" s="11"/>
    </row>
    <row r="1474" spans="1:18" x14ac:dyDescent="0.2">
      <c r="A1474" s="11"/>
      <c r="B1474" s="11"/>
      <c r="C1474" s="11"/>
      <c r="D1474" s="11"/>
      <c r="E1474" s="11"/>
      <c r="F1474" s="11"/>
      <c r="G1474" s="11"/>
      <c r="H1474" s="11"/>
      <c r="I1474" s="11"/>
      <c r="J1474" s="11"/>
      <c r="K1474" s="11"/>
      <c r="L1474" s="11"/>
      <c r="M1474" s="11"/>
      <c r="N1474" s="11"/>
      <c r="O1474" s="11"/>
      <c r="P1474" s="11"/>
      <c r="Q1474" s="11"/>
      <c r="R1474" s="11"/>
    </row>
    <row r="1475" spans="1:18" x14ac:dyDescent="0.2">
      <c r="A1475" s="11"/>
      <c r="B1475" s="11"/>
      <c r="C1475" s="11"/>
      <c r="D1475" s="11"/>
      <c r="E1475" s="11"/>
      <c r="F1475" s="11"/>
      <c r="G1475" s="11"/>
      <c r="H1475" s="11"/>
      <c r="I1475" s="11"/>
      <c r="J1475" s="11"/>
      <c r="K1475" s="11"/>
      <c r="L1475" s="11"/>
      <c r="M1475" s="11"/>
      <c r="N1475" s="11"/>
      <c r="O1475" s="11"/>
      <c r="P1475" s="11"/>
      <c r="Q1475" s="11"/>
      <c r="R1475" s="11"/>
    </row>
    <row r="1476" spans="1:18" x14ac:dyDescent="0.2">
      <c r="A1476" s="11"/>
      <c r="B1476" s="11"/>
      <c r="C1476" s="11"/>
      <c r="D1476" s="11"/>
      <c r="E1476" s="11"/>
      <c r="F1476" s="11"/>
      <c r="G1476" s="11"/>
      <c r="H1476" s="11"/>
      <c r="I1476" s="11"/>
      <c r="J1476" s="11"/>
      <c r="K1476" s="11"/>
      <c r="L1476" s="11"/>
      <c r="M1476" s="11"/>
      <c r="N1476" s="11"/>
      <c r="O1476" s="11"/>
      <c r="P1476" s="11"/>
      <c r="Q1476" s="11"/>
      <c r="R1476" s="11"/>
    </row>
    <row r="1477" spans="1:18" x14ac:dyDescent="0.2">
      <c r="A1477" s="11"/>
      <c r="B1477" s="11"/>
      <c r="C1477" s="11"/>
      <c r="D1477" s="11"/>
      <c r="E1477" s="11"/>
      <c r="F1477" s="11"/>
      <c r="G1477" s="11"/>
      <c r="H1477" s="11"/>
      <c r="I1477" s="11"/>
      <c r="J1477" s="11"/>
      <c r="K1477" s="11"/>
      <c r="L1477" s="11"/>
      <c r="M1477" s="11"/>
      <c r="N1477" s="11"/>
      <c r="O1477" s="11"/>
      <c r="P1477" s="11"/>
      <c r="Q1477" s="11"/>
      <c r="R1477" s="11"/>
    </row>
    <row r="1478" spans="1:18" x14ac:dyDescent="0.2">
      <c r="A1478" s="11"/>
      <c r="B1478" s="11"/>
      <c r="C1478" s="11"/>
      <c r="D1478" s="11"/>
      <c r="E1478" s="11"/>
      <c r="F1478" s="11"/>
      <c r="G1478" s="11"/>
      <c r="H1478" s="11"/>
      <c r="I1478" s="11"/>
      <c r="J1478" s="11"/>
      <c r="K1478" s="11"/>
      <c r="L1478" s="11"/>
      <c r="M1478" s="11"/>
      <c r="N1478" s="11"/>
      <c r="O1478" s="11"/>
      <c r="P1478" s="11"/>
      <c r="Q1478" s="11"/>
      <c r="R1478" s="11"/>
    </row>
    <row r="1479" spans="1:18" x14ac:dyDescent="0.2">
      <c r="A1479" s="11"/>
      <c r="B1479" s="11"/>
      <c r="C1479" s="11"/>
      <c r="D1479" s="11"/>
      <c r="E1479" s="11"/>
      <c r="F1479" s="11"/>
      <c r="G1479" s="11"/>
      <c r="H1479" s="11"/>
      <c r="I1479" s="11"/>
      <c r="J1479" s="11"/>
      <c r="K1479" s="11"/>
      <c r="L1479" s="11"/>
      <c r="M1479" s="11"/>
      <c r="N1479" s="11"/>
      <c r="O1479" s="11"/>
      <c r="P1479" s="11"/>
      <c r="Q1479" s="11"/>
      <c r="R1479" s="11"/>
    </row>
    <row r="1480" spans="1:18" x14ac:dyDescent="0.2">
      <c r="A1480" s="11"/>
      <c r="B1480" s="11"/>
      <c r="C1480" s="11"/>
      <c r="D1480" s="11"/>
      <c r="E1480" s="11"/>
      <c r="F1480" s="11"/>
      <c r="G1480" s="11"/>
      <c r="H1480" s="11"/>
      <c r="I1480" s="11"/>
      <c r="J1480" s="11"/>
      <c r="K1480" s="11"/>
      <c r="L1480" s="11"/>
      <c r="M1480" s="11"/>
      <c r="N1480" s="11"/>
      <c r="O1480" s="11"/>
      <c r="P1480" s="11"/>
      <c r="Q1480" s="11"/>
      <c r="R1480" s="11"/>
    </row>
    <row r="1481" spans="1:18" x14ac:dyDescent="0.2">
      <c r="A1481" s="11"/>
      <c r="B1481" s="11"/>
      <c r="C1481" s="11"/>
      <c r="D1481" s="11"/>
      <c r="E1481" s="11"/>
      <c r="F1481" s="11"/>
      <c r="G1481" s="11"/>
      <c r="H1481" s="11"/>
      <c r="I1481" s="11"/>
      <c r="J1481" s="11"/>
      <c r="K1481" s="11"/>
      <c r="L1481" s="11"/>
      <c r="M1481" s="11"/>
      <c r="N1481" s="11"/>
      <c r="O1481" s="11"/>
      <c r="P1481" s="11"/>
      <c r="Q1481" s="11"/>
      <c r="R1481" s="11"/>
    </row>
    <row r="1482" spans="1:18" x14ac:dyDescent="0.2">
      <c r="A1482" s="11"/>
      <c r="B1482" s="11"/>
      <c r="C1482" s="11"/>
      <c r="D1482" s="11"/>
      <c r="E1482" s="11"/>
      <c r="F1482" s="11"/>
      <c r="G1482" s="11"/>
      <c r="H1482" s="11"/>
      <c r="I1482" s="11"/>
      <c r="J1482" s="11"/>
      <c r="K1482" s="11"/>
      <c r="L1482" s="11"/>
      <c r="M1482" s="11"/>
      <c r="N1482" s="11"/>
      <c r="O1482" s="11"/>
      <c r="P1482" s="11"/>
      <c r="Q1482" s="11"/>
      <c r="R1482" s="11"/>
    </row>
    <row r="1483" spans="1:18" x14ac:dyDescent="0.2">
      <c r="A1483" s="11"/>
      <c r="B1483" s="11"/>
      <c r="C1483" s="11"/>
      <c r="D1483" s="11"/>
      <c r="E1483" s="11"/>
      <c r="F1483" s="11"/>
      <c r="G1483" s="11"/>
      <c r="H1483" s="11"/>
      <c r="I1483" s="11"/>
      <c r="J1483" s="11"/>
      <c r="K1483" s="11"/>
      <c r="L1483" s="11"/>
      <c r="M1483" s="11"/>
      <c r="N1483" s="11"/>
      <c r="O1483" s="11"/>
      <c r="P1483" s="11"/>
      <c r="Q1483" s="11"/>
      <c r="R1483" s="11"/>
    </row>
    <row r="1484" spans="1:18" x14ac:dyDescent="0.2">
      <c r="A1484" s="11"/>
      <c r="B1484" s="11"/>
      <c r="C1484" s="11"/>
      <c r="D1484" s="11"/>
      <c r="E1484" s="11"/>
      <c r="F1484" s="11"/>
      <c r="G1484" s="11"/>
      <c r="H1484" s="11"/>
      <c r="I1484" s="11"/>
      <c r="J1484" s="11"/>
      <c r="K1484" s="11"/>
      <c r="L1484" s="11"/>
      <c r="M1484" s="11"/>
      <c r="N1484" s="11"/>
      <c r="O1484" s="11"/>
      <c r="P1484" s="11"/>
      <c r="Q1484" s="11"/>
      <c r="R1484" s="11"/>
    </row>
    <row r="1485" spans="1:18" x14ac:dyDescent="0.2">
      <c r="A1485" s="11"/>
      <c r="B1485" s="11"/>
      <c r="C1485" s="11"/>
      <c r="D1485" s="11"/>
      <c r="E1485" s="11"/>
      <c r="F1485" s="11"/>
      <c r="G1485" s="11"/>
      <c r="H1485" s="11"/>
      <c r="I1485" s="11"/>
      <c r="J1485" s="11"/>
      <c r="K1485" s="11"/>
      <c r="L1485" s="11"/>
      <c r="M1485" s="11"/>
      <c r="N1485" s="11"/>
      <c r="O1485" s="11"/>
      <c r="P1485" s="11"/>
      <c r="Q1485" s="11"/>
      <c r="R1485" s="11"/>
    </row>
    <row r="1486" spans="1:18" x14ac:dyDescent="0.2">
      <c r="A1486" s="11"/>
      <c r="B1486" s="11"/>
      <c r="C1486" s="11"/>
      <c r="D1486" s="11"/>
      <c r="E1486" s="11"/>
      <c r="F1486" s="11"/>
      <c r="G1486" s="11"/>
      <c r="H1486" s="11"/>
      <c r="I1486" s="11"/>
      <c r="J1486" s="11"/>
      <c r="K1486" s="11"/>
      <c r="L1486" s="11"/>
      <c r="M1486" s="11"/>
      <c r="N1486" s="11"/>
      <c r="O1486" s="11"/>
      <c r="P1486" s="11"/>
      <c r="Q1486" s="11"/>
      <c r="R1486" s="11"/>
    </row>
    <row r="1487" spans="1:18" x14ac:dyDescent="0.2">
      <c r="A1487" s="11"/>
      <c r="B1487" s="11"/>
      <c r="C1487" s="11"/>
      <c r="D1487" s="11"/>
      <c r="E1487" s="11"/>
      <c r="F1487" s="11"/>
      <c r="G1487" s="11"/>
      <c r="H1487" s="11"/>
      <c r="I1487" s="11"/>
      <c r="J1487" s="11"/>
      <c r="K1487" s="11"/>
      <c r="L1487" s="11"/>
      <c r="M1487" s="11"/>
      <c r="N1487" s="11"/>
      <c r="O1487" s="11"/>
      <c r="P1487" s="11"/>
      <c r="Q1487" s="11"/>
      <c r="R1487" s="11"/>
    </row>
    <row r="1488" spans="1:18" x14ac:dyDescent="0.2">
      <c r="A1488" s="11"/>
      <c r="B1488" s="11"/>
      <c r="C1488" s="11"/>
      <c r="D1488" s="11"/>
      <c r="E1488" s="11"/>
      <c r="F1488" s="11"/>
      <c r="G1488" s="11"/>
      <c r="H1488" s="11"/>
      <c r="I1488" s="11"/>
      <c r="J1488" s="11"/>
      <c r="K1488" s="11"/>
      <c r="L1488" s="11"/>
      <c r="M1488" s="11"/>
      <c r="N1488" s="11"/>
      <c r="O1488" s="11"/>
      <c r="P1488" s="11"/>
      <c r="Q1488" s="11"/>
      <c r="R1488" s="11"/>
    </row>
    <row r="1489" spans="1:18" x14ac:dyDescent="0.2">
      <c r="A1489" s="11"/>
      <c r="B1489" s="11"/>
      <c r="C1489" s="11"/>
      <c r="D1489" s="11"/>
      <c r="E1489" s="11"/>
      <c r="F1489" s="11"/>
      <c r="G1489" s="11"/>
      <c r="H1489" s="11"/>
      <c r="I1489" s="11"/>
      <c r="J1489" s="11"/>
      <c r="K1489" s="11"/>
      <c r="L1489" s="11"/>
      <c r="M1489" s="11"/>
      <c r="N1489" s="11"/>
      <c r="O1489" s="11"/>
      <c r="P1489" s="11"/>
      <c r="Q1489" s="11"/>
      <c r="R1489" s="11"/>
    </row>
    <row r="1490" spans="1:18" x14ac:dyDescent="0.2">
      <c r="A1490" s="11"/>
      <c r="B1490" s="11"/>
      <c r="C1490" s="11"/>
      <c r="D1490" s="11"/>
      <c r="E1490" s="11"/>
      <c r="F1490" s="11"/>
      <c r="G1490" s="11"/>
      <c r="H1490" s="11"/>
      <c r="I1490" s="11"/>
      <c r="J1490" s="11"/>
      <c r="K1490" s="11"/>
      <c r="L1490" s="11"/>
      <c r="M1490" s="11"/>
      <c r="N1490" s="11"/>
      <c r="O1490" s="11"/>
      <c r="P1490" s="11"/>
      <c r="Q1490" s="11"/>
      <c r="R1490" s="11"/>
    </row>
    <row r="1491" spans="1:18" x14ac:dyDescent="0.2">
      <c r="A1491" s="11"/>
      <c r="B1491" s="11"/>
      <c r="C1491" s="11"/>
      <c r="D1491" s="11"/>
      <c r="E1491" s="11"/>
      <c r="F1491" s="11"/>
      <c r="G1491" s="11"/>
      <c r="H1491" s="11"/>
      <c r="I1491" s="11"/>
      <c r="J1491" s="11"/>
      <c r="K1491" s="11"/>
      <c r="L1491" s="11"/>
      <c r="M1491" s="11"/>
      <c r="N1491" s="11"/>
      <c r="O1491" s="11"/>
      <c r="P1491" s="11"/>
      <c r="Q1491" s="11"/>
      <c r="R1491" s="11"/>
    </row>
    <row r="1492" spans="1:18" x14ac:dyDescent="0.2">
      <c r="A1492" s="11"/>
      <c r="B1492" s="11"/>
      <c r="C1492" s="11"/>
      <c r="D1492" s="11"/>
      <c r="E1492" s="11"/>
      <c r="F1492" s="11"/>
      <c r="G1492" s="11"/>
      <c r="H1492" s="11"/>
      <c r="I1492" s="11"/>
      <c r="J1492" s="11"/>
      <c r="K1492" s="11"/>
      <c r="L1492" s="11"/>
      <c r="M1492" s="11"/>
      <c r="N1492" s="11"/>
      <c r="O1492" s="11"/>
      <c r="P1492" s="11"/>
      <c r="Q1492" s="11"/>
      <c r="R1492" s="11"/>
    </row>
    <row r="1493" spans="1:18" x14ac:dyDescent="0.2">
      <c r="A1493" s="11"/>
      <c r="B1493" s="11"/>
      <c r="C1493" s="11"/>
      <c r="D1493" s="11"/>
      <c r="E1493" s="11"/>
      <c r="F1493" s="11"/>
      <c r="G1493" s="11"/>
      <c r="H1493" s="11"/>
      <c r="I1493" s="11"/>
      <c r="J1493" s="11"/>
      <c r="K1493" s="11"/>
      <c r="L1493" s="11"/>
      <c r="M1493" s="11"/>
      <c r="N1493" s="11"/>
      <c r="O1493" s="11"/>
      <c r="P1493" s="11"/>
      <c r="Q1493" s="11"/>
      <c r="R1493" s="11"/>
    </row>
    <row r="1494" spans="1:18" x14ac:dyDescent="0.2">
      <c r="A1494" s="11"/>
      <c r="B1494" s="11"/>
      <c r="C1494" s="11"/>
      <c r="D1494" s="11"/>
      <c r="E1494" s="11"/>
      <c r="F1494" s="11"/>
      <c r="G1494" s="11"/>
      <c r="H1494" s="11"/>
      <c r="I1494" s="11"/>
      <c r="J1494" s="11"/>
      <c r="K1494" s="11"/>
      <c r="L1494" s="11"/>
      <c r="M1494" s="11"/>
      <c r="N1494" s="11"/>
      <c r="O1494" s="11"/>
      <c r="P1494" s="11"/>
      <c r="Q1494" s="11"/>
      <c r="R1494" s="11"/>
    </row>
    <row r="1495" spans="1:18" x14ac:dyDescent="0.2">
      <c r="A1495" s="11"/>
      <c r="B1495" s="11"/>
      <c r="C1495" s="11"/>
      <c r="D1495" s="11"/>
      <c r="E1495" s="11"/>
      <c r="F1495" s="11"/>
      <c r="G1495" s="11"/>
      <c r="H1495" s="11"/>
      <c r="I1495" s="11"/>
      <c r="J1495" s="11"/>
      <c r="K1495" s="11"/>
      <c r="L1495" s="11"/>
      <c r="M1495" s="11"/>
      <c r="N1495" s="11"/>
      <c r="O1495" s="11"/>
      <c r="P1495" s="11"/>
      <c r="Q1495" s="11"/>
      <c r="R1495" s="11"/>
    </row>
    <row r="1496" spans="1:18" x14ac:dyDescent="0.2">
      <c r="A1496" s="11"/>
      <c r="B1496" s="11"/>
      <c r="C1496" s="11"/>
      <c r="D1496" s="11"/>
      <c r="E1496" s="11"/>
      <c r="F1496" s="11"/>
      <c r="G1496" s="11"/>
      <c r="H1496" s="11"/>
      <c r="I1496" s="11"/>
      <c r="J1496" s="11"/>
      <c r="K1496" s="11"/>
      <c r="L1496" s="11"/>
      <c r="M1496" s="11"/>
      <c r="N1496" s="11"/>
      <c r="O1496" s="11"/>
      <c r="P1496" s="11"/>
      <c r="Q1496" s="11"/>
      <c r="R1496" s="11"/>
    </row>
    <row r="1497" spans="1:18" x14ac:dyDescent="0.2">
      <c r="A1497" s="11"/>
      <c r="B1497" s="11"/>
      <c r="C1497" s="11"/>
      <c r="D1497" s="11"/>
      <c r="E1497" s="11"/>
      <c r="F1497" s="11"/>
      <c r="G1497" s="11"/>
      <c r="H1497" s="11"/>
      <c r="I1497" s="11"/>
      <c r="J1497" s="11"/>
      <c r="K1497" s="11"/>
      <c r="L1497" s="11"/>
      <c r="M1497" s="11"/>
      <c r="N1497" s="11"/>
      <c r="O1497" s="11"/>
      <c r="P1497" s="11"/>
      <c r="Q1497" s="11"/>
      <c r="R1497" s="11"/>
    </row>
    <row r="1498" spans="1:18" x14ac:dyDescent="0.2">
      <c r="A1498" s="11"/>
      <c r="B1498" s="11"/>
      <c r="C1498" s="11"/>
      <c r="D1498" s="11"/>
      <c r="E1498" s="11"/>
      <c r="F1498" s="11"/>
      <c r="G1498" s="11"/>
      <c r="H1498" s="11"/>
      <c r="I1498" s="11"/>
      <c r="J1498" s="11"/>
      <c r="K1498" s="11"/>
      <c r="L1498" s="11"/>
      <c r="M1498" s="11"/>
      <c r="N1498" s="11"/>
      <c r="O1498" s="11"/>
      <c r="P1498" s="11"/>
      <c r="Q1498" s="11"/>
      <c r="R1498" s="11"/>
    </row>
    <row r="1499" spans="1:18" x14ac:dyDescent="0.2">
      <c r="A1499" s="11"/>
      <c r="B1499" s="11"/>
      <c r="C1499" s="11"/>
      <c r="D1499" s="11"/>
      <c r="E1499" s="11"/>
      <c r="F1499" s="11"/>
      <c r="G1499" s="11"/>
      <c r="H1499" s="11"/>
      <c r="I1499" s="11"/>
      <c r="J1499" s="11"/>
      <c r="K1499" s="11"/>
      <c r="L1499" s="11"/>
      <c r="M1499" s="11"/>
      <c r="N1499" s="11"/>
      <c r="O1499" s="11"/>
      <c r="P1499" s="11"/>
      <c r="Q1499" s="11"/>
      <c r="R1499" s="11"/>
    </row>
    <row r="1500" spans="1:18" x14ac:dyDescent="0.2">
      <c r="A1500" s="11"/>
      <c r="B1500" s="11"/>
      <c r="C1500" s="11"/>
      <c r="D1500" s="11"/>
      <c r="E1500" s="11"/>
      <c r="F1500" s="11"/>
      <c r="G1500" s="11"/>
      <c r="H1500" s="11"/>
      <c r="I1500" s="11"/>
      <c r="J1500" s="11"/>
      <c r="K1500" s="11"/>
      <c r="L1500" s="11"/>
      <c r="M1500" s="11"/>
      <c r="N1500" s="11"/>
      <c r="O1500" s="11"/>
      <c r="P1500" s="11"/>
      <c r="Q1500" s="11"/>
      <c r="R1500" s="11"/>
    </row>
    <row r="1501" spans="1:18" x14ac:dyDescent="0.2">
      <c r="A1501" s="11"/>
      <c r="B1501" s="11"/>
      <c r="C1501" s="11"/>
      <c r="D1501" s="11"/>
      <c r="E1501" s="11"/>
      <c r="F1501" s="11"/>
      <c r="G1501" s="11"/>
      <c r="H1501" s="11"/>
      <c r="I1501" s="11"/>
      <c r="J1501" s="11"/>
      <c r="K1501" s="11"/>
      <c r="L1501" s="11"/>
      <c r="M1501" s="11"/>
      <c r="N1501" s="11"/>
      <c r="O1501" s="11"/>
      <c r="P1501" s="11"/>
      <c r="Q1501" s="11"/>
      <c r="R1501" s="11"/>
    </row>
    <row r="1502" spans="1:18" x14ac:dyDescent="0.2">
      <c r="A1502" s="11"/>
      <c r="B1502" s="11"/>
      <c r="C1502" s="11"/>
      <c r="D1502" s="11"/>
      <c r="E1502" s="11"/>
      <c r="F1502" s="11"/>
      <c r="G1502" s="11"/>
      <c r="H1502" s="11"/>
      <c r="I1502" s="11"/>
      <c r="J1502" s="11"/>
      <c r="K1502" s="11"/>
      <c r="L1502" s="11"/>
      <c r="M1502" s="11"/>
      <c r="N1502" s="11"/>
      <c r="O1502" s="11"/>
      <c r="P1502" s="11"/>
      <c r="Q1502" s="11"/>
      <c r="R1502" s="11"/>
    </row>
    <row r="1503" spans="1:18" x14ac:dyDescent="0.2">
      <c r="A1503" s="11"/>
      <c r="B1503" s="11"/>
      <c r="C1503" s="11"/>
      <c r="D1503" s="11"/>
      <c r="E1503" s="11"/>
      <c r="F1503" s="11"/>
      <c r="G1503" s="11"/>
      <c r="H1503" s="11"/>
      <c r="I1503" s="11"/>
      <c r="J1503" s="11"/>
      <c r="K1503" s="11"/>
      <c r="L1503" s="11"/>
      <c r="M1503" s="11"/>
      <c r="N1503" s="11"/>
      <c r="O1503" s="11"/>
      <c r="P1503" s="11"/>
      <c r="Q1503" s="11"/>
      <c r="R1503" s="11"/>
    </row>
    <row r="1504" spans="1:18" x14ac:dyDescent="0.2">
      <c r="A1504" s="11"/>
      <c r="B1504" s="11"/>
      <c r="C1504" s="11"/>
      <c r="D1504" s="11"/>
      <c r="E1504" s="11"/>
      <c r="F1504" s="11"/>
      <c r="G1504" s="11"/>
      <c r="H1504" s="11"/>
      <c r="I1504" s="11"/>
      <c r="J1504" s="11"/>
      <c r="K1504" s="11"/>
      <c r="L1504" s="11"/>
      <c r="M1504" s="11"/>
      <c r="N1504" s="11"/>
      <c r="O1504" s="11"/>
      <c r="P1504" s="11"/>
      <c r="Q1504" s="11"/>
      <c r="R1504" s="11"/>
    </row>
    <row r="1505" spans="1:18" x14ac:dyDescent="0.2">
      <c r="A1505" s="11"/>
      <c r="B1505" s="11"/>
      <c r="C1505" s="11"/>
      <c r="D1505" s="11"/>
      <c r="E1505" s="11"/>
      <c r="F1505" s="11"/>
      <c r="G1505" s="11"/>
      <c r="H1505" s="11"/>
      <c r="I1505" s="11"/>
      <c r="J1505" s="11"/>
      <c r="K1505" s="11"/>
      <c r="L1505" s="11"/>
      <c r="M1505" s="11"/>
      <c r="N1505" s="11"/>
      <c r="O1505" s="11"/>
      <c r="P1505" s="11"/>
      <c r="Q1505" s="11"/>
      <c r="R1505" s="11"/>
    </row>
    <row r="1506" spans="1:18" x14ac:dyDescent="0.2">
      <c r="A1506" s="11"/>
      <c r="B1506" s="11"/>
      <c r="C1506" s="11"/>
      <c r="D1506" s="11"/>
      <c r="E1506" s="11"/>
      <c r="F1506" s="11"/>
      <c r="G1506" s="11"/>
      <c r="H1506" s="11"/>
      <c r="I1506" s="11"/>
      <c r="J1506" s="11"/>
      <c r="K1506" s="11"/>
      <c r="L1506" s="11"/>
      <c r="M1506" s="11"/>
      <c r="N1506" s="11"/>
      <c r="O1506" s="11"/>
      <c r="P1506" s="11"/>
      <c r="Q1506" s="11"/>
      <c r="R1506" s="11"/>
    </row>
    <row r="1507" spans="1:18" x14ac:dyDescent="0.2">
      <c r="A1507" s="11"/>
      <c r="B1507" s="11"/>
      <c r="C1507" s="11"/>
      <c r="D1507" s="11"/>
      <c r="E1507" s="11"/>
      <c r="F1507" s="11"/>
      <c r="G1507" s="11"/>
      <c r="H1507" s="11"/>
      <c r="I1507" s="11"/>
      <c r="J1507" s="11"/>
      <c r="K1507" s="11"/>
      <c r="L1507" s="11"/>
      <c r="M1507" s="11"/>
      <c r="N1507" s="11"/>
      <c r="O1507" s="11"/>
      <c r="P1507" s="11"/>
      <c r="Q1507" s="11"/>
      <c r="R1507" s="11"/>
    </row>
    <row r="1508" spans="1:18" x14ac:dyDescent="0.2">
      <c r="A1508" s="11"/>
      <c r="B1508" s="11"/>
      <c r="C1508" s="11"/>
      <c r="D1508" s="11"/>
      <c r="E1508" s="11"/>
      <c r="F1508" s="11"/>
      <c r="G1508" s="11"/>
      <c r="H1508" s="11"/>
      <c r="I1508" s="11"/>
      <c r="J1508" s="11"/>
      <c r="K1508" s="11"/>
      <c r="L1508" s="11"/>
      <c r="M1508" s="11"/>
      <c r="N1508" s="11"/>
      <c r="O1508" s="11"/>
      <c r="P1508" s="11"/>
      <c r="Q1508" s="11"/>
      <c r="R1508" s="11"/>
    </row>
    <row r="1509" spans="1:18" x14ac:dyDescent="0.2">
      <c r="A1509" s="11"/>
      <c r="B1509" s="11"/>
      <c r="C1509" s="11"/>
      <c r="D1509" s="11"/>
      <c r="E1509" s="11"/>
      <c r="F1509" s="11"/>
      <c r="G1509" s="11"/>
      <c r="H1509" s="11"/>
      <c r="I1509" s="11"/>
      <c r="J1509" s="11"/>
      <c r="K1509" s="11"/>
      <c r="L1509" s="11"/>
      <c r="M1509" s="11"/>
      <c r="N1509" s="11"/>
      <c r="O1509" s="11"/>
      <c r="P1509" s="11"/>
      <c r="Q1509" s="11"/>
      <c r="R1509" s="11"/>
    </row>
    <row r="1510" spans="1:18" x14ac:dyDescent="0.2">
      <c r="A1510" s="11"/>
      <c r="B1510" s="11"/>
      <c r="C1510" s="11"/>
      <c r="D1510" s="11"/>
      <c r="E1510" s="11"/>
      <c r="F1510" s="11"/>
      <c r="G1510" s="11"/>
      <c r="H1510" s="11"/>
      <c r="I1510" s="11"/>
      <c r="J1510" s="11"/>
      <c r="K1510" s="11"/>
      <c r="L1510" s="11"/>
      <c r="M1510" s="11"/>
      <c r="N1510" s="11"/>
      <c r="O1510" s="11"/>
      <c r="P1510" s="11"/>
      <c r="Q1510" s="11"/>
      <c r="R1510" s="11"/>
    </row>
    <row r="1511" spans="1:18" x14ac:dyDescent="0.2">
      <c r="A1511" s="11"/>
      <c r="B1511" s="11"/>
      <c r="C1511" s="11"/>
      <c r="D1511" s="11"/>
      <c r="E1511" s="11"/>
      <c r="F1511" s="11"/>
      <c r="G1511" s="11"/>
      <c r="H1511" s="11"/>
      <c r="I1511" s="11"/>
      <c r="J1511" s="11"/>
      <c r="K1511" s="11"/>
      <c r="L1511" s="11"/>
      <c r="M1511" s="11"/>
      <c r="N1511" s="11"/>
      <c r="O1511" s="11"/>
      <c r="P1511" s="11"/>
      <c r="Q1511" s="11"/>
      <c r="R1511" s="11"/>
    </row>
    <row r="1512" spans="1:18" x14ac:dyDescent="0.2">
      <c r="A1512" s="11"/>
      <c r="B1512" s="11"/>
      <c r="C1512" s="11"/>
      <c r="D1512" s="11"/>
      <c r="E1512" s="11"/>
      <c r="F1512" s="11"/>
      <c r="G1512" s="11"/>
      <c r="H1512" s="11"/>
      <c r="I1512" s="11"/>
      <c r="J1512" s="11"/>
      <c r="K1512" s="11"/>
      <c r="L1512" s="11"/>
      <c r="M1512" s="11"/>
      <c r="N1512" s="11"/>
      <c r="O1512" s="11"/>
      <c r="P1512" s="11"/>
      <c r="Q1512" s="11"/>
      <c r="R1512" s="11"/>
    </row>
    <row r="1513" spans="1:18" x14ac:dyDescent="0.2">
      <c r="A1513" s="11"/>
      <c r="B1513" s="11"/>
      <c r="C1513" s="11"/>
      <c r="D1513" s="11"/>
      <c r="E1513" s="11"/>
      <c r="F1513" s="11"/>
      <c r="G1513" s="11"/>
      <c r="H1513" s="11"/>
      <c r="I1513" s="11"/>
      <c r="J1513" s="11"/>
      <c r="K1513" s="11"/>
      <c r="L1513" s="11"/>
      <c r="M1513" s="11"/>
      <c r="N1513" s="11"/>
      <c r="O1513" s="11"/>
      <c r="P1513" s="11"/>
      <c r="Q1513" s="11"/>
      <c r="R1513" s="11"/>
    </row>
    <row r="1514" spans="1:18" x14ac:dyDescent="0.2">
      <c r="A1514" s="11"/>
      <c r="B1514" s="11"/>
      <c r="C1514" s="11"/>
      <c r="D1514" s="11"/>
      <c r="E1514" s="11"/>
      <c r="F1514" s="11"/>
      <c r="G1514" s="11"/>
      <c r="H1514" s="11"/>
      <c r="I1514" s="11"/>
      <c r="J1514" s="11"/>
      <c r="K1514" s="11"/>
      <c r="L1514" s="11"/>
      <c r="M1514" s="11"/>
      <c r="N1514" s="11"/>
      <c r="O1514" s="11"/>
      <c r="P1514" s="11"/>
      <c r="Q1514" s="11"/>
      <c r="R1514" s="11"/>
    </row>
    <row r="1515" spans="1:18" x14ac:dyDescent="0.2">
      <c r="A1515" s="11"/>
      <c r="B1515" s="11"/>
      <c r="C1515" s="11"/>
      <c r="D1515" s="11"/>
      <c r="E1515" s="11"/>
      <c r="F1515" s="11"/>
      <c r="G1515" s="11"/>
      <c r="H1515" s="11"/>
      <c r="I1515" s="11"/>
      <c r="J1515" s="11"/>
      <c r="K1515" s="11"/>
      <c r="L1515" s="11"/>
      <c r="M1515" s="11"/>
      <c r="N1515" s="11"/>
      <c r="O1515" s="11"/>
      <c r="P1515" s="11"/>
      <c r="Q1515" s="11"/>
      <c r="R1515" s="11"/>
    </row>
    <row r="1516" spans="1:18" x14ac:dyDescent="0.2">
      <c r="A1516" s="11"/>
      <c r="B1516" s="11"/>
      <c r="C1516" s="11"/>
      <c r="D1516" s="11"/>
      <c r="E1516" s="11"/>
      <c r="F1516" s="11"/>
      <c r="G1516" s="11"/>
      <c r="H1516" s="11"/>
      <c r="I1516" s="11"/>
      <c r="J1516" s="11"/>
      <c r="K1516" s="11"/>
      <c r="L1516" s="11"/>
      <c r="M1516" s="11"/>
      <c r="N1516" s="11"/>
      <c r="O1516" s="11"/>
      <c r="P1516" s="11"/>
      <c r="Q1516" s="11"/>
      <c r="R1516" s="11"/>
    </row>
    <row r="1517" spans="1:18" x14ac:dyDescent="0.2">
      <c r="A1517" s="11"/>
      <c r="B1517" s="11"/>
      <c r="C1517" s="11"/>
      <c r="D1517" s="11"/>
      <c r="E1517" s="11"/>
      <c r="F1517" s="11"/>
      <c r="G1517" s="11"/>
      <c r="H1517" s="11"/>
      <c r="I1517" s="11"/>
      <c r="J1517" s="11"/>
      <c r="K1517" s="11"/>
      <c r="L1517" s="11"/>
      <c r="M1517" s="11"/>
      <c r="N1517" s="11"/>
      <c r="O1517" s="11"/>
      <c r="P1517" s="11"/>
      <c r="Q1517" s="11"/>
      <c r="R1517" s="11"/>
    </row>
    <row r="1518" spans="1:18" x14ac:dyDescent="0.2">
      <c r="A1518" s="11"/>
      <c r="B1518" s="11"/>
      <c r="C1518" s="11"/>
      <c r="D1518" s="11"/>
      <c r="E1518" s="11"/>
      <c r="F1518" s="11"/>
      <c r="G1518" s="11"/>
      <c r="H1518" s="11"/>
      <c r="I1518" s="11"/>
      <c r="J1518" s="11"/>
      <c r="K1518" s="11"/>
      <c r="L1518" s="11"/>
      <c r="M1518" s="11"/>
      <c r="N1518" s="11"/>
      <c r="O1518" s="11"/>
      <c r="P1518" s="11"/>
      <c r="Q1518" s="11"/>
      <c r="R1518" s="11"/>
    </row>
    <row r="1519" spans="1:18" x14ac:dyDescent="0.2">
      <c r="A1519" s="11"/>
      <c r="B1519" s="11"/>
      <c r="C1519" s="11"/>
      <c r="D1519" s="11"/>
      <c r="E1519" s="11"/>
      <c r="F1519" s="11"/>
      <c r="G1519" s="11"/>
      <c r="H1519" s="11"/>
      <c r="I1519" s="11"/>
      <c r="J1519" s="11"/>
      <c r="K1519" s="11"/>
      <c r="L1519" s="11"/>
      <c r="M1519" s="11"/>
      <c r="N1519" s="11"/>
      <c r="O1519" s="11"/>
      <c r="P1519" s="11"/>
      <c r="Q1519" s="11"/>
      <c r="R1519" s="11"/>
    </row>
    <row r="1520" spans="1:18" x14ac:dyDescent="0.2">
      <c r="A1520" s="11"/>
      <c r="B1520" s="11"/>
      <c r="C1520" s="11"/>
      <c r="D1520" s="11"/>
      <c r="E1520" s="11"/>
      <c r="F1520" s="11"/>
      <c r="G1520" s="11"/>
      <c r="H1520" s="11"/>
      <c r="I1520" s="11"/>
      <c r="J1520" s="11"/>
      <c r="K1520" s="11"/>
      <c r="L1520" s="11"/>
      <c r="M1520" s="11"/>
      <c r="N1520" s="11"/>
      <c r="O1520" s="11"/>
      <c r="P1520" s="11"/>
      <c r="Q1520" s="11"/>
      <c r="R1520" s="11"/>
    </row>
    <row r="1521" spans="1:18" x14ac:dyDescent="0.2">
      <c r="A1521" s="11"/>
      <c r="B1521" s="11"/>
      <c r="C1521" s="11"/>
      <c r="D1521" s="11"/>
      <c r="E1521" s="11"/>
      <c r="F1521" s="11"/>
      <c r="G1521" s="11"/>
      <c r="H1521" s="11"/>
      <c r="I1521" s="11"/>
      <c r="J1521" s="11"/>
      <c r="K1521" s="11"/>
      <c r="L1521" s="11"/>
      <c r="M1521" s="11"/>
      <c r="N1521" s="11"/>
      <c r="O1521" s="11"/>
      <c r="P1521" s="11"/>
      <c r="Q1521" s="11"/>
      <c r="R1521" s="11"/>
    </row>
    <row r="1522" spans="1:18" x14ac:dyDescent="0.2">
      <c r="A1522" s="11"/>
      <c r="B1522" s="11"/>
      <c r="C1522" s="11"/>
      <c r="D1522" s="11"/>
      <c r="E1522" s="11"/>
      <c r="F1522" s="11"/>
      <c r="G1522" s="11"/>
      <c r="H1522" s="11"/>
      <c r="I1522" s="11"/>
      <c r="J1522" s="11"/>
      <c r="K1522" s="11"/>
      <c r="L1522" s="11"/>
      <c r="M1522" s="11"/>
      <c r="N1522" s="11"/>
      <c r="O1522" s="11"/>
      <c r="P1522" s="11"/>
      <c r="Q1522" s="11"/>
      <c r="R1522" s="11"/>
    </row>
    <row r="1523" spans="1:18" x14ac:dyDescent="0.2">
      <c r="A1523" s="11"/>
      <c r="B1523" s="11"/>
      <c r="C1523" s="11"/>
      <c r="D1523" s="11"/>
      <c r="E1523" s="11"/>
      <c r="F1523" s="11"/>
      <c r="G1523" s="11"/>
      <c r="H1523" s="11"/>
      <c r="I1523" s="11"/>
      <c r="J1523" s="11"/>
      <c r="K1523" s="11"/>
      <c r="L1523" s="11"/>
      <c r="M1523" s="11"/>
      <c r="N1523" s="11"/>
      <c r="O1523" s="11"/>
      <c r="P1523" s="11"/>
      <c r="Q1523" s="11"/>
      <c r="R1523" s="11"/>
    </row>
    <row r="1524" spans="1:18" x14ac:dyDescent="0.2">
      <c r="A1524" s="11"/>
      <c r="B1524" s="11"/>
      <c r="C1524" s="11"/>
      <c r="D1524" s="11"/>
      <c r="E1524" s="11"/>
      <c r="F1524" s="11"/>
      <c r="G1524" s="11"/>
      <c r="H1524" s="11"/>
      <c r="I1524" s="11"/>
      <c r="J1524" s="11"/>
      <c r="K1524" s="11"/>
      <c r="L1524" s="11"/>
      <c r="M1524" s="11"/>
      <c r="N1524" s="11"/>
      <c r="O1524" s="11"/>
      <c r="P1524" s="11"/>
      <c r="Q1524" s="11"/>
      <c r="R1524" s="11"/>
    </row>
    <row r="1525" spans="1:18" x14ac:dyDescent="0.2">
      <c r="A1525" s="11"/>
      <c r="B1525" s="11"/>
      <c r="C1525" s="11"/>
      <c r="D1525" s="11"/>
      <c r="E1525" s="11"/>
      <c r="F1525" s="11"/>
      <c r="G1525" s="11"/>
      <c r="H1525" s="11"/>
      <c r="I1525" s="11"/>
      <c r="J1525" s="11"/>
      <c r="K1525" s="11"/>
      <c r="L1525" s="11"/>
      <c r="M1525" s="11"/>
      <c r="N1525" s="11"/>
      <c r="O1525" s="11"/>
      <c r="P1525" s="11"/>
      <c r="Q1525" s="11"/>
      <c r="R1525" s="11"/>
    </row>
    <row r="1526" spans="1:18" x14ac:dyDescent="0.2">
      <c r="A1526" s="11"/>
      <c r="B1526" s="11"/>
      <c r="C1526" s="11"/>
      <c r="D1526" s="11"/>
      <c r="E1526" s="11"/>
      <c r="F1526" s="11"/>
      <c r="G1526" s="11"/>
      <c r="H1526" s="11"/>
      <c r="I1526" s="11"/>
      <c r="J1526" s="11"/>
      <c r="K1526" s="11"/>
      <c r="L1526" s="11"/>
      <c r="M1526" s="11"/>
      <c r="N1526" s="11"/>
      <c r="O1526" s="11"/>
      <c r="P1526" s="11"/>
      <c r="Q1526" s="11"/>
      <c r="R1526" s="11"/>
    </row>
    <row r="1527" spans="1:18" x14ac:dyDescent="0.2">
      <c r="A1527" s="11"/>
      <c r="B1527" s="11"/>
      <c r="C1527" s="11"/>
      <c r="D1527" s="11"/>
      <c r="E1527" s="11"/>
      <c r="F1527" s="11"/>
      <c r="G1527" s="11"/>
      <c r="H1527" s="11"/>
      <c r="I1527" s="11"/>
      <c r="J1527" s="11"/>
      <c r="K1527" s="11"/>
      <c r="L1527" s="11"/>
      <c r="M1527" s="11"/>
      <c r="N1527" s="11"/>
      <c r="O1527" s="11"/>
      <c r="P1527" s="11"/>
      <c r="Q1527" s="11"/>
      <c r="R1527" s="11"/>
    </row>
    <row r="1528" spans="1:18" x14ac:dyDescent="0.2">
      <c r="A1528" s="11"/>
      <c r="B1528" s="11"/>
      <c r="C1528" s="11"/>
      <c r="D1528" s="11"/>
      <c r="E1528" s="11"/>
      <c r="F1528" s="11"/>
      <c r="G1528" s="11"/>
      <c r="H1528" s="11"/>
      <c r="I1528" s="11"/>
      <c r="J1528" s="11"/>
      <c r="K1528" s="11"/>
      <c r="L1528" s="11"/>
      <c r="M1528" s="11"/>
      <c r="N1528" s="11"/>
      <c r="O1528" s="11"/>
      <c r="P1528" s="11"/>
      <c r="Q1528" s="11"/>
      <c r="R1528" s="11"/>
    </row>
    <row r="1529" spans="1:18" x14ac:dyDescent="0.2">
      <c r="A1529" s="11"/>
      <c r="B1529" s="11"/>
      <c r="C1529" s="11"/>
      <c r="D1529" s="11"/>
      <c r="E1529" s="11"/>
      <c r="F1529" s="11"/>
      <c r="G1529" s="11"/>
      <c r="H1529" s="11"/>
      <c r="I1529" s="11"/>
      <c r="J1529" s="11"/>
      <c r="K1529" s="11"/>
      <c r="L1529" s="11"/>
      <c r="M1529" s="11"/>
      <c r="N1529" s="11"/>
      <c r="O1529" s="11"/>
      <c r="P1529" s="11"/>
      <c r="Q1529" s="11"/>
      <c r="R1529" s="11"/>
    </row>
    <row r="1530" spans="1:18" x14ac:dyDescent="0.2">
      <c r="A1530" s="11"/>
      <c r="B1530" s="11"/>
      <c r="C1530" s="11"/>
      <c r="D1530" s="11"/>
      <c r="E1530" s="11"/>
      <c r="F1530" s="11"/>
      <c r="G1530" s="11"/>
      <c r="H1530" s="11"/>
      <c r="I1530" s="11"/>
      <c r="J1530" s="11"/>
      <c r="K1530" s="11"/>
      <c r="L1530" s="11"/>
      <c r="M1530" s="11"/>
      <c r="N1530" s="11"/>
      <c r="O1530" s="11"/>
      <c r="P1530" s="11"/>
      <c r="Q1530" s="11"/>
      <c r="R1530" s="11"/>
    </row>
    <row r="1531" spans="1:18" x14ac:dyDescent="0.2">
      <c r="A1531" s="11"/>
      <c r="B1531" s="11"/>
      <c r="C1531" s="11"/>
      <c r="D1531" s="11"/>
      <c r="E1531" s="11"/>
      <c r="F1531" s="11"/>
      <c r="G1531" s="11"/>
      <c r="H1531" s="11"/>
      <c r="I1531" s="11"/>
      <c r="J1531" s="11"/>
      <c r="K1531" s="11"/>
      <c r="L1531" s="11"/>
      <c r="M1531" s="11"/>
      <c r="N1531" s="11"/>
      <c r="O1531" s="11"/>
      <c r="P1531" s="11"/>
      <c r="Q1531" s="11"/>
      <c r="R1531" s="11"/>
    </row>
    <row r="1532" spans="1:18" x14ac:dyDescent="0.2">
      <c r="A1532" s="11"/>
      <c r="B1532" s="11"/>
      <c r="C1532" s="11"/>
      <c r="D1532" s="11"/>
      <c r="E1532" s="11"/>
      <c r="F1532" s="11"/>
      <c r="G1532" s="11"/>
      <c r="H1532" s="11"/>
      <c r="I1532" s="11"/>
      <c r="J1532" s="11"/>
      <c r="K1532" s="11"/>
      <c r="L1532" s="11"/>
      <c r="M1532" s="11"/>
      <c r="N1532" s="11"/>
      <c r="O1532" s="11"/>
      <c r="P1532" s="11"/>
      <c r="Q1532" s="11"/>
      <c r="R1532" s="11"/>
    </row>
    <row r="1533" spans="1:18" x14ac:dyDescent="0.2">
      <c r="A1533" s="11"/>
      <c r="B1533" s="11"/>
      <c r="C1533" s="11"/>
      <c r="D1533" s="11"/>
      <c r="E1533" s="11"/>
      <c r="F1533" s="11"/>
      <c r="G1533" s="11"/>
      <c r="H1533" s="11"/>
      <c r="I1533" s="11"/>
      <c r="J1533" s="11"/>
      <c r="K1533" s="11"/>
      <c r="L1533" s="11"/>
      <c r="M1533" s="11"/>
      <c r="N1533" s="11"/>
      <c r="O1533" s="11"/>
      <c r="P1533" s="11"/>
      <c r="Q1533" s="11"/>
      <c r="R1533" s="11"/>
    </row>
    <row r="1534" spans="1:18" x14ac:dyDescent="0.2">
      <c r="A1534" s="11"/>
      <c r="B1534" s="11"/>
      <c r="C1534" s="11"/>
      <c r="D1534" s="11"/>
      <c r="E1534" s="11"/>
      <c r="F1534" s="11"/>
      <c r="G1534" s="11"/>
      <c r="H1534" s="11"/>
      <c r="I1534" s="11"/>
      <c r="J1534" s="11"/>
      <c r="K1534" s="11"/>
      <c r="L1534" s="11"/>
      <c r="M1534" s="11"/>
      <c r="N1534" s="11"/>
      <c r="O1534" s="11"/>
      <c r="P1534" s="11"/>
      <c r="Q1534" s="11"/>
      <c r="R1534" s="11"/>
    </row>
    <row r="1535" spans="1:18" x14ac:dyDescent="0.2">
      <c r="A1535" s="11"/>
      <c r="B1535" s="11"/>
      <c r="C1535" s="11"/>
      <c r="D1535" s="11"/>
      <c r="E1535" s="11"/>
      <c r="F1535" s="11"/>
      <c r="G1535" s="11"/>
      <c r="H1535" s="11"/>
      <c r="I1535" s="11"/>
      <c r="J1535" s="11"/>
      <c r="K1535" s="11"/>
      <c r="L1535" s="11"/>
      <c r="M1535" s="11"/>
      <c r="N1535" s="11"/>
      <c r="O1535" s="11"/>
      <c r="P1535" s="11"/>
      <c r="Q1535" s="11"/>
      <c r="R1535" s="11"/>
    </row>
    <row r="1536" spans="1:18" x14ac:dyDescent="0.2">
      <c r="A1536" s="11"/>
      <c r="B1536" s="11"/>
      <c r="C1536" s="11"/>
      <c r="D1536" s="11"/>
      <c r="E1536" s="11"/>
      <c r="F1536" s="11"/>
      <c r="G1536" s="11"/>
      <c r="H1536" s="11"/>
      <c r="I1536" s="11"/>
      <c r="J1536" s="11"/>
      <c r="K1536" s="11"/>
      <c r="L1536" s="11"/>
      <c r="M1536" s="11"/>
      <c r="N1536" s="11"/>
      <c r="O1536" s="11"/>
      <c r="P1536" s="11"/>
      <c r="Q1536" s="11"/>
      <c r="R1536" s="11"/>
    </row>
    <row r="1537" spans="1:18" x14ac:dyDescent="0.2">
      <c r="A1537" s="11"/>
      <c r="B1537" s="11"/>
      <c r="C1537" s="11"/>
      <c r="D1537" s="11"/>
      <c r="E1537" s="11"/>
      <c r="F1537" s="11"/>
      <c r="G1537" s="11"/>
      <c r="H1537" s="11"/>
      <c r="I1537" s="11"/>
      <c r="J1537" s="11"/>
      <c r="K1537" s="11"/>
      <c r="L1537" s="11"/>
      <c r="M1537" s="11"/>
      <c r="N1537" s="11"/>
      <c r="O1537" s="11"/>
      <c r="P1537" s="11"/>
      <c r="Q1537" s="11"/>
      <c r="R1537" s="11"/>
    </row>
    <row r="1538" spans="1:18" x14ac:dyDescent="0.2">
      <c r="A1538" s="11"/>
      <c r="B1538" s="11"/>
      <c r="C1538" s="11"/>
      <c r="D1538" s="11"/>
      <c r="E1538" s="11"/>
      <c r="F1538" s="11"/>
      <c r="G1538" s="11"/>
      <c r="H1538" s="11"/>
      <c r="I1538" s="11"/>
      <c r="J1538" s="11"/>
      <c r="K1538" s="11"/>
      <c r="L1538" s="11"/>
      <c r="M1538" s="11"/>
      <c r="N1538" s="11"/>
      <c r="O1538" s="11"/>
      <c r="P1538" s="11"/>
      <c r="Q1538" s="11"/>
      <c r="R1538" s="11"/>
    </row>
    <row r="1539" spans="1:18" x14ac:dyDescent="0.2">
      <c r="A1539" s="11"/>
      <c r="B1539" s="11"/>
      <c r="C1539" s="11"/>
      <c r="D1539" s="11"/>
      <c r="E1539" s="11"/>
      <c r="F1539" s="11"/>
      <c r="G1539" s="11"/>
      <c r="H1539" s="11"/>
      <c r="I1539" s="11"/>
      <c r="J1539" s="11"/>
      <c r="K1539" s="11"/>
      <c r="L1539" s="11"/>
      <c r="M1539" s="11"/>
      <c r="N1539" s="11"/>
      <c r="O1539" s="11"/>
      <c r="P1539" s="11"/>
      <c r="Q1539" s="11"/>
      <c r="R1539" s="11"/>
    </row>
    <row r="1540" spans="1:18" x14ac:dyDescent="0.2">
      <c r="A1540" s="11"/>
      <c r="B1540" s="11"/>
      <c r="C1540" s="11"/>
      <c r="D1540" s="11"/>
      <c r="E1540" s="11"/>
      <c r="F1540" s="11"/>
      <c r="G1540" s="11"/>
      <c r="H1540" s="11"/>
      <c r="I1540" s="11"/>
      <c r="J1540" s="11"/>
      <c r="K1540" s="11"/>
      <c r="L1540" s="11"/>
      <c r="M1540" s="11"/>
      <c r="N1540" s="11"/>
      <c r="O1540" s="11"/>
      <c r="P1540" s="11"/>
      <c r="Q1540" s="11"/>
      <c r="R1540" s="11"/>
    </row>
    <row r="1541" spans="1:18" x14ac:dyDescent="0.2">
      <c r="A1541" s="11"/>
      <c r="B1541" s="11"/>
      <c r="C1541" s="11"/>
      <c r="D1541" s="11"/>
      <c r="E1541" s="11"/>
      <c r="F1541" s="11"/>
      <c r="G1541" s="11"/>
      <c r="H1541" s="11"/>
      <c r="I1541" s="11"/>
      <c r="J1541" s="11"/>
      <c r="K1541" s="11"/>
      <c r="L1541" s="11"/>
      <c r="M1541" s="11"/>
      <c r="N1541" s="11"/>
      <c r="O1541" s="11"/>
      <c r="P1541" s="11"/>
      <c r="Q1541" s="11"/>
      <c r="R1541" s="11"/>
    </row>
    <row r="1542" spans="1:18" x14ac:dyDescent="0.2">
      <c r="A1542" s="11"/>
      <c r="B1542" s="11"/>
      <c r="C1542" s="11"/>
      <c r="D1542" s="11"/>
      <c r="E1542" s="11"/>
      <c r="F1542" s="11"/>
      <c r="G1542" s="11"/>
      <c r="H1542" s="11"/>
      <c r="I1542" s="11"/>
      <c r="J1542" s="11"/>
      <c r="K1542" s="11"/>
      <c r="L1542" s="11"/>
      <c r="M1542" s="11"/>
      <c r="N1542" s="11"/>
      <c r="O1542" s="11"/>
      <c r="P1542" s="11"/>
      <c r="Q1542" s="11"/>
      <c r="R1542" s="11"/>
    </row>
    <row r="1543" spans="1:18" x14ac:dyDescent="0.2">
      <c r="A1543" s="11"/>
      <c r="B1543" s="11"/>
      <c r="C1543" s="11"/>
      <c r="D1543" s="11"/>
      <c r="E1543" s="11"/>
      <c r="F1543" s="11"/>
      <c r="G1543" s="11"/>
      <c r="H1543" s="11"/>
      <c r="I1543" s="11"/>
      <c r="J1543" s="11"/>
      <c r="K1543" s="11"/>
      <c r="L1543" s="11"/>
      <c r="M1543" s="11"/>
      <c r="N1543" s="11"/>
      <c r="O1543" s="11"/>
      <c r="P1543" s="11"/>
      <c r="Q1543" s="11"/>
      <c r="R1543" s="11"/>
    </row>
    <row r="1544" spans="1:18" x14ac:dyDescent="0.2">
      <c r="A1544" s="11"/>
      <c r="B1544" s="11"/>
      <c r="C1544" s="11"/>
      <c r="D1544" s="11"/>
      <c r="E1544" s="11"/>
      <c r="F1544" s="11"/>
      <c r="G1544" s="11"/>
      <c r="H1544" s="11"/>
      <c r="I1544" s="11"/>
      <c r="J1544" s="11"/>
      <c r="K1544" s="11"/>
      <c r="L1544" s="11"/>
      <c r="M1544" s="11"/>
      <c r="N1544" s="11"/>
      <c r="O1544" s="11"/>
      <c r="P1544" s="11"/>
      <c r="Q1544" s="11"/>
      <c r="R1544" s="11"/>
    </row>
    <row r="1545" spans="1:18" x14ac:dyDescent="0.2">
      <c r="A1545" s="11"/>
      <c r="B1545" s="11"/>
      <c r="C1545" s="11"/>
      <c r="D1545" s="11"/>
      <c r="E1545" s="11"/>
      <c r="F1545" s="11"/>
      <c r="G1545" s="11"/>
      <c r="H1545" s="11"/>
      <c r="I1545" s="11"/>
      <c r="J1545" s="11"/>
      <c r="K1545" s="11"/>
      <c r="L1545" s="11"/>
      <c r="M1545" s="11"/>
      <c r="N1545" s="11"/>
      <c r="O1545" s="11"/>
      <c r="P1545" s="11"/>
      <c r="Q1545" s="11"/>
      <c r="R1545" s="11"/>
    </row>
    <row r="1546" spans="1:18" x14ac:dyDescent="0.2">
      <c r="A1546" s="11"/>
      <c r="B1546" s="11"/>
      <c r="C1546" s="11"/>
      <c r="D1546" s="11"/>
      <c r="E1546" s="11"/>
      <c r="F1546" s="11"/>
      <c r="G1546" s="11"/>
      <c r="H1546" s="11"/>
      <c r="I1546" s="11"/>
      <c r="J1546" s="11"/>
      <c r="K1546" s="11"/>
      <c r="L1546" s="11"/>
      <c r="M1546" s="11"/>
      <c r="N1546" s="11"/>
      <c r="O1546" s="11"/>
      <c r="P1546" s="11"/>
      <c r="Q1546" s="11"/>
      <c r="R1546" s="11"/>
    </row>
    <row r="1547" spans="1:18" x14ac:dyDescent="0.2">
      <c r="A1547" s="11"/>
      <c r="B1547" s="11"/>
      <c r="C1547" s="11"/>
      <c r="D1547" s="11"/>
      <c r="E1547" s="11"/>
      <c r="F1547" s="11"/>
      <c r="G1547" s="11"/>
      <c r="H1547" s="11"/>
      <c r="I1547" s="11"/>
      <c r="J1547" s="11"/>
      <c r="K1547" s="11"/>
      <c r="L1547" s="11"/>
      <c r="M1547" s="11"/>
      <c r="N1547" s="11"/>
      <c r="O1547" s="11"/>
      <c r="P1547" s="11"/>
      <c r="Q1547" s="11"/>
      <c r="R1547" s="11"/>
    </row>
    <row r="1548" spans="1:18" x14ac:dyDescent="0.2">
      <c r="A1548" s="11"/>
      <c r="B1548" s="11"/>
      <c r="C1548" s="11"/>
      <c r="D1548" s="11"/>
      <c r="E1548" s="11"/>
      <c r="F1548" s="11"/>
      <c r="G1548" s="11"/>
      <c r="H1548" s="11"/>
      <c r="I1548" s="11"/>
      <c r="J1548" s="11"/>
      <c r="K1548" s="11"/>
      <c r="L1548" s="11"/>
      <c r="M1548" s="11"/>
      <c r="N1548" s="11"/>
      <c r="O1548" s="11"/>
      <c r="P1548" s="11"/>
      <c r="Q1548" s="11"/>
      <c r="R1548" s="11"/>
    </row>
    <row r="1549" spans="1:18" x14ac:dyDescent="0.2">
      <c r="A1549" s="11"/>
      <c r="B1549" s="11"/>
      <c r="C1549" s="11"/>
      <c r="D1549" s="11"/>
      <c r="E1549" s="11"/>
      <c r="F1549" s="11"/>
      <c r="G1549" s="11"/>
      <c r="H1549" s="11"/>
      <c r="I1549" s="11"/>
      <c r="J1549" s="11"/>
      <c r="K1549" s="11"/>
      <c r="L1549" s="11"/>
      <c r="M1549" s="11"/>
      <c r="N1549" s="11"/>
      <c r="O1549" s="11"/>
      <c r="P1549" s="11"/>
      <c r="Q1549" s="11"/>
      <c r="R1549" s="11"/>
    </row>
    <row r="1550" spans="1:18" x14ac:dyDescent="0.2">
      <c r="A1550" s="11"/>
      <c r="B1550" s="11"/>
      <c r="C1550" s="11"/>
      <c r="D1550" s="11"/>
      <c r="E1550" s="11"/>
      <c r="F1550" s="11"/>
      <c r="G1550" s="11"/>
      <c r="H1550" s="11"/>
      <c r="I1550" s="11"/>
      <c r="J1550" s="11"/>
      <c r="K1550" s="11"/>
      <c r="L1550" s="11"/>
      <c r="M1550" s="11"/>
      <c r="N1550" s="11"/>
      <c r="O1550" s="11"/>
      <c r="P1550" s="11"/>
      <c r="Q1550" s="11"/>
      <c r="R1550" s="11"/>
    </row>
    <row r="1551" spans="1:18" x14ac:dyDescent="0.2">
      <c r="A1551" s="11"/>
      <c r="B1551" s="11"/>
      <c r="C1551" s="11"/>
      <c r="D1551" s="11"/>
      <c r="E1551" s="11"/>
      <c r="F1551" s="11"/>
      <c r="G1551" s="11"/>
      <c r="H1551" s="11"/>
      <c r="I1551" s="11"/>
      <c r="J1551" s="11"/>
      <c r="K1551" s="11"/>
      <c r="L1551" s="11"/>
      <c r="M1551" s="11"/>
      <c r="N1551" s="11"/>
      <c r="O1551" s="11"/>
      <c r="P1551" s="11"/>
      <c r="Q1551" s="11"/>
      <c r="R1551" s="11"/>
    </row>
    <row r="1552" spans="1:18" x14ac:dyDescent="0.2">
      <c r="A1552" s="11"/>
      <c r="B1552" s="11"/>
      <c r="C1552" s="11"/>
      <c r="D1552" s="11"/>
      <c r="E1552" s="11"/>
      <c r="F1552" s="11"/>
      <c r="G1552" s="11"/>
      <c r="H1552" s="11"/>
      <c r="I1552" s="11"/>
      <c r="J1552" s="11"/>
      <c r="K1552" s="11"/>
      <c r="L1552" s="11"/>
      <c r="M1552" s="11"/>
      <c r="N1552" s="11"/>
      <c r="O1552" s="11"/>
      <c r="P1552" s="11"/>
      <c r="Q1552" s="11"/>
      <c r="R1552" s="11"/>
    </row>
    <row r="1553" spans="1:18" x14ac:dyDescent="0.2">
      <c r="A1553" s="11"/>
      <c r="B1553" s="11"/>
      <c r="C1553" s="11"/>
      <c r="D1553" s="11"/>
      <c r="E1553" s="11"/>
      <c r="F1553" s="11"/>
      <c r="G1553" s="11"/>
      <c r="H1553" s="11"/>
      <c r="I1553" s="11"/>
      <c r="J1553" s="11"/>
      <c r="K1553" s="11"/>
      <c r="L1553" s="11"/>
      <c r="M1553" s="11"/>
      <c r="N1553" s="11"/>
      <c r="O1553" s="11"/>
      <c r="P1553" s="11"/>
      <c r="Q1553" s="11"/>
      <c r="R1553" s="11"/>
    </row>
    <row r="1554" spans="1:18" x14ac:dyDescent="0.2">
      <c r="A1554" s="11"/>
      <c r="B1554" s="11"/>
      <c r="C1554" s="11"/>
      <c r="D1554" s="11"/>
      <c r="E1554" s="11"/>
      <c r="F1554" s="11"/>
      <c r="G1554" s="11"/>
      <c r="H1554" s="11"/>
      <c r="I1554" s="11"/>
      <c r="J1554" s="11"/>
      <c r="K1554" s="11"/>
      <c r="L1554" s="11"/>
      <c r="M1554" s="11"/>
      <c r="N1554" s="11"/>
      <c r="O1554" s="11"/>
      <c r="P1554" s="11"/>
      <c r="Q1554" s="11"/>
      <c r="R1554" s="11"/>
    </row>
    <row r="1555" spans="1:18" x14ac:dyDescent="0.2">
      <c r="A1555" s="11"/>
      <c r="B1555" s="11"/>
      <c r="C1555" s="11"/>
      <c r="D1555" s="11"/>
      <c r="E1555" s="11"/>
      <c r="F1555" s="11"/>
      <c r="G1555" s="11"/>
      <c r="H1555" s="11"/>
      <c r="I1555" s="11"/>
      <c r="J1555" s="11"/>
      <c r="K1555" s="11"/>
      <c r="L1555" s="11"/>
      <c r="M1555" s="11"/>
      <c r="N1555" s="11"/>
      <c r="O1555" s="11"/>
      <c r="P1555" s="11"/>
      <c r="Q1555" s="11"/>
      <c r="R1555" s="11"/>
    </row>
    <row r="1556" spans="1:18" x14ac:dyDescent="0.2">
      <c r="A1556" s="11"/>
      <c r="B1556" s="11"/>
      <c r="C1556" s="11"/>
      <c r="D1556" s="11"/>
      <c r="E1556" s="11"/>
      <c r="F1556" s="11"/>
      <c r="G1556" s="11"/>
      <c r="H1556" s="11"/>
      <c r="I1556" s="11"/>
      <c r="J1556" s="11"/>
      <c r="K1556" s="11"/>
      <c r="L1556" s="11"/>
      <c r="M1556" s="11"/>
      <c r="N1556" s="11"/>
      <c r="O1556" s="11"/>
      <c r="P1556" s="11"/>
      <c r="Q1556" s="11"/>
      <c r="R1556" s="11"/>
    </row>
    <row r="1557" spans="1:18" x14ac:dyDescent="0.2">
      <c r="A1557" s="11"/>
      <c r="B1557" s="11"/>
      <c r="C1557" s="11"/>
      <c r="D1557" s="11"/>
      <c r="E1557" s="11"/>
      <c r="F1557" s="11"/>
      <c r="G1557" s="11"/>
      <c r="H1557" s="11"/>
      <c r="I1557" s="11"/>
      <c r="J1557" s="11"/>
      <c r="K1557" s="11"/>
      <c r="L1557" s="11"/>
      <c r="M1557" s="11"/>
      <c r="N1557" s="11"/>
      <c r="O1557" s="11"/>
      <c r="P1557" s="11"/>
      <c r="Q1557" s="11"/>
      <c r="R1557" s="11"/>
    </row>
    <row r="1558" spans="1:18" x14ac:dyDescent="0.2">
      <c r="A1558" s="11"/>
      <c r="B1558" s="11"/>
      <c r="C1558" s="11"/>
      <c r="D1558" s="11"/>
      <c r="E1558" s="11"/>
      <c r="F1558" s="11"/>
      <c r="G1558" s="11"/>
      <c r="H1558" s="11"/>
      <c r="I1558" s="11"/>
      <c r="J1558" s="11"/>
      <c r="K1558" s="11"/>
      <c r="L1558" s="11"/>
      <c r="M1558" s="11"/>
      <c r="N1558" s="11"/>
      <c r="O1558" s="11"/>
      <c r="P1558" s="11"/>
      <c r="Q1558" s="11"/>
      <c r="R1558" s="11"/>
    </row>
    <row r="1559" spans="1:18" x14ac:dyDescent="0.2">
      <c r="A1559" s="11"/>
      <c r="B1559" s="11"/>
      <c r="C1559" s="11"/>
      <c r="D1559" s="11"/>
      <c r="E1559" s="11"/>
      <c r="F1559" s="11"/>
      <c r="G1559" s="11"/>
      <c r="H1559" s="11"/>
      <c r="I1559" s="11"/>
      <c r="J1559" s="11"/>
      <c r="K1559" s="11"/>
      <c r="L1559" s="11"/>
      <c r="M1559" s="11"/>
      <c r="N1559" s="11"/>
      <c r="O1559" s="11"/>
      <c r="P1559" s="11"/>
      <c r="Q1559" s="11"/>
      <c r="R1559" s="11"/>
    </row>
    <row r="1560" spans="1:18" x14ac:dyDescent="0.2">
      <c r="A1560" s="11"/>
      <c r="B1560" s="11"/>
      <c r="C1560" s="11"/>
      <c r="D1560" s="11"/>
      <c r="E1560" s="11"/>
      <c r="F1560" s="11"/>
      <c r="G1560" s="11"/>
      <c r="H1560" s="11"/>
      <c r="I1560" s="11"/>
      <c r="J1560" s="11"/>
      <c r="K1560" s="11"/>
      <c r="L1560" s="11"/>
      <c r="M1560" s="11"/>
      <c r="N1560" s="11"/>
      <c r="O1560" s="11"/>
      <c r="P1560" s="11"/>
      <c r="Q1560" s="11"/>
      <c r="R1560" s="11"/>
    </row>
    <row r="1561" spans="1:18" x14ac:dyDescent="0.2">
      <c r="A1561" s="11"/>
      <c r="B1561" s="11"/>
      <c r="C1561" s="11"/>
      <c r="D1561" s="11"/>
      <c r="E1561" s="11"/>
      <c r="F1561" s="11"/>
      <c r="G1561" s="11"/>
      <c r="H1561" s="11"/>
      <c r="I1561" s="11"/>
      <c r="J1561" s="11"/>
      <c r="K1561" s="11"/>
      <c r="L1561" s="11"/>
      <c r="M1561" s="11"/>
      <c r="N1561" s="11"/>
      <c r="O1561" s="11"/>
      <c r="P1561" s="11"/>
      <c r="Q1561" s="11"/>
      <c r="R1561" s="11"/>
    </row>
    <row r="1562" spans="1:18" x14ac:dyDescent="0.2">
      <c r="A1562" s="11"/>
      <c r="B1562" s="11"/>
      <c r="C1562" s="11"/>
      <c r="D1562" s="11"/>
      <c r="E1562" s="11"/>
      <c r="F1562" s="11"/>
      <c r="G1562" s="11"/>
      <c r="H1562" s="11"/>
      <c r="I1562" s="11"/>
      <c r="J1562" s="11"/>
      <c r="K1562" s="11"/>
      <c r="L1562" s="11"/>
      <c r="M1562" s="11"/>
      <c r="N1562" s="11"/>
      <c r="O1562" s="11"/>
      <c r="P1562" s="11"/>
      <c r="Q1562" s="11"/>
      <c r="R1562" s="11"/>
    </row>
    <row r="1563" spans="1:18" x14ac:dyDescent="0.2">
      <c r="A1563" s="11"/>
      <c r="B1563" s="11"/>
      <c r="C1563" s="11"/>
      <c r="D1563" s="11"/>
      <c r="E1563" s="11"/>
      <c r="F1563" s="11"/>
      <c r="G1563" s="11"/>
      <c r="H1563" s="11"/>
      <c r="I1563" s="11"/>
      <c r="J1563" s="11"/>
      <c r="K1563" s="11"/>
      <c r="L1563" s="11"/>
      <c r="M1563" s="11"/>
      <c r="N1563" s="11"/>
      <c r="O1563" s="11"/>
      <c r="P1563" s="11"/>
      <c r="Q1563" s="11"/>
      <c r="R1563" s="11"/>
    </row>
    <row r="1564" spans="1:18" x14ac:dyDescent="0.2">
      <c r="A1564" s="11"/>
      <c r="B1564" s="11"/>
      <c r="C1564" s="11"/>
      <c r="D1564" s="11"/>
      <c r="E1564" s="11"/>
      <c r="F1564" s="11"/>
      <c r="G1564" s="11"/>
      <c r="H1564" s="11"/>
      <c r="I1564" s="11"/>
      <c r="J1564" s="11"/>
      <c r="K1564" s="11"/>
      <c r="L1564" s="11"/>
      <c r="M1564" s="11"/>
      <c r="N1564" s="11"/>
      <c r="O1564" s="11"/>
      <c r="P1564" s="11"/>
      <c r="Q1564" s="11"/>
      <c r="R1564" s="11"/>
    </row>
    <row r="1565" spans="1:18" x14ac:dyDescent="0.2">
      <c r="A1565" s="11"/>
      <c r="B1565" s="11"/>
      <c r="C1565" s="11"/>
      <c r="D1565" s="11"/>
      <c r="E1565" s="11"/>
      <c r="F1565" s="11"/>
      <c r="G1565" s="11"/>
      <c r="H1565" s="11"/>
      <c r="I1565" s="11"/>
      <c r="J1565" s="11"/>
      <c r="K1565" s="11"/>
      <c r="L1565" s="11"/>
      <c r="M1565" s="11"/>
      <c r="N1565" s="11"/>
      <c r="O1565" s="11"/>
      <c r="P1565" s="11"/>
      <c r="Q1565" s="11"/>
      <c r="R1565" s="11"/>
    </row>
    <row r="1566" spans="1:18" x14ac:dyDescent="0.2">
      <c r="A1566" s="11"/>
      <c r="B1566" s="11"/>
      <c r="C1566" s="11"/>
      <c r="D1566" s="11"/>
      <c r="E1566" s="11"/>
      <c r="F1566" s="11"/>
      <c r="G1566" s="11"/>
      <c r="H1566" s="11"/>
      <c r="I1566" s="11"/>
      <c r="J1566" s="11"/>
      <c r="K1566" s="11"/>
      <c r="L1566" s="11"/>
      <c r="M1566" s="11"/>
      <c r="N1566" s="11"/>
      <c r="O1566" s="11"/>
      <c r="P1566" s="11"/>
      <c r="Q1566" s="11"/>
      <c r="R1566" s="11"/>
    </row>
    <row r="1567" spans="1:18" x14ac:dyDescent="0.2">
      <c r="A1567" s="11"/>
      <c r="B1567" s="11"/>
      <c r="C1567" s="11"/>
      <c r="D1567" s="11"/>
      <c r="E1567" s="11"/>
      <c r="F1567" s="11"/>
      <c r="G1567" s="11"/>
      <c r="H1567" s="11"/>
      <c r="I1567" s="11"/>
      <c r="J1567" s="11"/>
      <c r="K1567" s="11"/>
      <c r="L1567" s="11"/>
      <c r="M1567" s="11"/>
      <c r="N1567" s="11"/>
      <c r="O1567" s="11"/>
      <c r="P1567" s="11"/>
      <c r="Q1567" s="11"/>
      <c r="R1567" s="11"/>
    </row>
    <row r="1568" spans="1:18" x14ac:dyDescent="0.2">
      <c r="A1568" s="11"/>
      <c r="B1568" s="11"/>
      <c r="C1568" s="11"/>
      <c r="D1568" s="11"/>
      <c r="E1568" s="11"/>
      <c r="F1568" s="11"/>
      <c r="G1568" s="11"/>
      <c r="H1568" s="11"/>
      <c r="I1568" s="11"/>
      <c r="J1568" s="11"/>
      <c r="K1568" s="11"/>
      <c r="L1568" s="11"/>
      <c r="M1568" s="11"/>
      <c r="N1568" s="11"/>
      <c r="O1568" s="11"/>
      <c r="P1568" s="11"/>
      <c r="Q1568" s="11"/>
      <c r="R1568" s="11"/>
    </row>
    <row r="1569" spans="1:18" x14ac:dyDescent="0.2">
      <c r="A1569" s="11"/>
      <c r="B1569" s="11"/>
      <c r="C1569" s="11"/>
      <c r="D1569" s="11"/>
      <c r="E1569" s="11"/>
      <c r="F1569" s="11"/>
      <c r="G1569" s="11"/>
      <c r="H1569" s="11"/>
      <c r="I1569" s="11"/>
      <c r="J1569" s="11"/>
      <c r="K1569" s="11"/>
      <c r="L1569" s="11"/>
      <c r="M1569" s="11"/>
      <c r="N1569" s="11"/>
      <c r="O1569" s="11"/>
      <c r="P1569" s="11"/>
      <c r="Q1569" s="11"/>
      <c r="R1569" s="11"/>
    </row>
    <row r="1570" spans="1:18" x14ac:dyDescent="0.2">
      <c r="A1570" s="11"/>
      <c r="B1570" s="11"/>
      <c r="C1570" s="11"/>
      <c r="D1570" s="11"/>
      <c r="E1570" s="11"/>
      <c r="F1570" s="11"/>
      <c r="G1570" s="11"/>
      <c r="H1570" s="11"/>
      <c r="I1570" s="11"/>
      <c r="J1570" s="11"/>
      <c r="K1570" s="11"/>
      <c r="L1570" s="11"/>
      <c r="M1570" s="11"/>
      <c r="N1570" s="11"/>
      <c r="O1570" s="11"/>
      <c r="P1570" s="11"/>
      <c r="Q1570" s="11"/>
      <c r="R1570" s="11"/>
    </row>
    <row r="1571" spans="1:18" x14ac:dyDescent="0.2">
      <c r="A1571" s="11"/>
      <c r="B1571" s="11"/>
      <c r="C1571" s="11"/>
      <c r="D1571" s="11"/>
      <c r="E1571" s="11"/>
      <c r="F1571" s="11"/>
      <c r="G1571" s="11"/>
      <c r="H1571" s="11"/>
      <c r="I1571" s="11"/>
      <c r="J1571" s="11"/>
      <c r="K1571" s="11"/>
      <c r="L1571" s="11"/>
      <c r="M1571" s="11"/>
      <c r="N1571" s="11"/>
      <c r="O1571" s="11"/>
      <c r="P1571" s="11"/>
      <c r="Q1571" s="11"/>
      <c r="R1571" s="11"/>
    </row>
    <row r="1572" spans="1:18" x14ac:dyDescent="0.2">
      <c r="A1572" s="11"/>
      <c r="B1572" s="11"/>
      <c r="C1572" s="11"/>
      <c r="D1572" s="11"/>
      <c r="E1572" s="11"/>
      <c r="F1572" s="11"/>
      <c r="G1572" s="11"/>
      <c r="H1572" s="11"/>
      <c r="I1572" s="11"/>
      <c r="J1572" s="11"/>
      <c r="K1572" s="11"/>
      <c r="L1572" s="11"/>
      <c r="M1572" s="11"/>
      <c r="N1572" s="11"/>
      <c r="O1572" s="11"/>
      <c r="P1572" s="11"/>
      <c r="Q1572" s="11"/>
      <c r="R1572" s="11"/>
    </row>
    <row r="1573" spans="1:18" x14ac:dyDescent="0.2">
      <c r="A1573" s="11"/>
      <c r="B1573" s="11"/>
      <c r="C1573" s="11"/>
      <c r="D1573" s="11"/>
      <c r="E1573" s="11"/>
      <c r="F1573" s="11"/>
      <c r="G1573" s="11"/>
      <c r="H1573" s="11"/>
      <c r="I1573" s="11"/>
      <c r="J1573" s="11"/>
      <c r="K1573" s="11"/>
      <c r="L1573" s="11"/>
      <c r="M1573" s="11"/>
      <c r="N1573" s="11"/>
      <c r="O1573" s="11"/>
      <c r="P1573" s="11"/>
      <c r="Q1573" s="11"/>
      <c r="R1573" s="11"/>
    </row>
    <row r="1574" spans="1:18" x14ac:dyDescent="0.2">
      <c r="A1574" s="11"/>
      <c r="B1574" s="11"/>
      <c r="C1574" s="11"/>
      <c r="D1574" s="11"/>
      <c r="E1574" s="11"/>
      <c r="F1574" s="11"/>
      <c r="G1574" s="11"/>
      <c r="H1574" s="11"/>
      <c r="I1574" s="11"/>
      <c r="J1574" s="11"/>
      <c r="K1574" s="11"/>
      <c r="L1574" s="11"/>
      <c r="M1574" s="11"/>
      <c r="N1574" s="11"/>
      <c r="O1574" s="11"/>
      <c r="P1574" s="11"/>
      <c r="Q1574" s="11"/>
      <c r="R1574" s="11"/>
    </row>
    <row r="1575" spans="1:18" x14ac:dyDescent="0.2">
      <c r="A1575" s="11"/>
      <c r="B1575" s="11"/>
      <c r="C1575" s="11"/>
      <c r="D1575" s="11"/>
      <c r="E1575" s="11"/>
      <c r="F1575" s="11"/>
      <c r="G1575" s="11"/>
      <c r="H1575" s="11"/>
      <c r="I1575" s="11"/>
      <c r="J1575" s="11"/>
      <c r="K1575" s="11"/>
      <c r="L1575" s="11"/>
      <c r="M1575" s="11"/>
      <c r="N1575" s="11"/>
      <c r="O1575" s="11"/>
      <c r="P1575" s="11"/>
      <c r="Q1575" s="11"/>
      <c r="R1575" s="11"/>
    </row>
    <row r="1576" spans="1:18" x14ac:dyDescent="0.2">
      <c r="A1576" s="11"/>
      <c r="B1576" s="11"/>
      <c r="C1576" s="11"/>
      <c r="D1576" s="11"/>
      <c r="E1576" s="11"/>
      <c r="F1576" s="11"/>
      <c r="G1576" s="11"/>
      <c r="H1576" s="11"/>
      <c r="I1576" s="11"/>
      <c r="J1576" s="11"/>
      <c r="K1576" s="11"/>
      <c r="L1576" s="11"/>
      <c r="M1576" s="11"/>
      <c r="N1576" s="11"/>
      <c r="O1576" s="11"/>
      <c r="P1576" s="11"/>
      <c r="Q1576" s="11"/>
      <c r="R1576" s="11"/>
    </row>
    <row r="1577" spans="1:18" x14ac:dyDescent="0.2">
      <c r="A1577" s="11"/>
      <c r="B1577" s="11"/>
      <c r="C1577" s="11"/>
      <c r="D1577" s="11"/>
      <c r="E1577" s="11"/>
      <c r="F1577" s="11"/>
      <c r="G1577" s="11"/>
      <c r="H1577" s="11"/>
      <c r="I1577" s="11"/>
      <c r="J1577" s="11"/>
      <c r="K1577" s="11"/>
      <c r="L1577" s="11"/>
      <c r="M1577" s="11"/>
      <c r="N1577" s="11"/>
      <c r="O1577" s="11"/>
      <c r="P1577" s="11"/>
      <c r="Q1577" s="11"/>
      <c r="R1577" s="11"/>
    </row>
    <row r="1578" spans="1:18" x14ac:dyDescent="0.2">
      <c r="A1578" s="11"/>
      <c r="B1578" s="11"/>
      <c r="C1578" s="11"/>
      <c r="D1578" s="11"/>
      <c r="E1578" s="11"/>
      <c r="F1578" s="11"/>
      <c r="G1578" s="11"/>
      <c r="H1578" s="11"/>
      <c r="I1578" s="11"/>
      <c r="J1578" s="11"/>
      <c r="K1578" s="11"/>
      <c r="L1578" s="11"/>
      <c r="M1578" s="11"/>
      <c r="N1578" s="11"/>
      <c r="O1578" s="11"/>
      <c r="P1578" s="11"/>
      <c r="Q1578" s="11"/>
      <c r="R1578" s="11"/>
    </row>
    <row r="1579" spans="1:18" x14ac:dyDescent="0.2">
      <c r="A1579" s="11"/>
      <c r="B1579" s="11"/>
      <c r="C1579" s="11"/>
      <c r="D1579" s="11"/>
      <c r="E1579" s="11"/>
      <c r="F1579" s="11"/>
      <c r="G1579" s="11"/>
      <c r="H1579" s="11"/>
      <c r="I1579" s="11"/>
      <c r="J1579" s="11"/>
      <c r="K1579" s="11"/>
      <c r="L1579" s="11"/>
      <c r="M1579" s="11"/>
      <c r="N1579" s="11"/>
      <c r="O1579" s="11"/>
      <c r="P1579" s="11"/>
      <c r="Q1579" s="11"/>
      <c r="R1579" s="11"/>
    </row>
    <row r="1580" spans="1:18" x14ac:dyDescent="0.2">
      <c r="A1580" s="11"/>
      <c r="B1580" s="11"/>
      <c r="C1580" s="11"/>
      <c r="D1580" s="11"/>
      <c r="E1580" s="11"/>
      <c r="F1580" s="11"/>
      <c r="G1580" s="11"/>
      <c r="H1580" s="11"/>
      <c r="I1580" s="11"/>
      <c r="J1580" s="11"/>
      <c r="K1580" s="11"/>
      <c r="L1580" s="11"/>
      <c r="M1580" s="11"/>
      <c r="N1580" s="11"/>
      <c r="O1580" s="11"/>
      <c r="P1580" s="11"/>
      <c r="Q1580" s="11"/>
      <c r="R1580" s="11"/>
    </row>
    <row r="1581" spans="1:18" x14ac:dyDescent="0.2">
      <c r="A1581" s="11"/>
      <c r="B1581" s="11"/>
      <c r="C1581" s="11"/>
      <c r="D1581" s="11"/>
      <c r="E1581" s="11"/>
      <c r="F1581" s="11"/>
      <c r="G1581" s="11"/>
      <c r="H1581" s="11"/>
      <c r="I1581" s="11"/>
      <c r="J1581" s="11"/>
      <c r="K1581" s="11"/>
      <c r="L1581" s="11"/>
      <c r="M1581" s="11"/>
      <c r="N1581" s="11"/>
      <c r="O1581" s="11"/>
      <c r="P1581" s="11"/>
      <c r="Q1581" s="11"/>
      <c r="R1581" s="11"/>
    </row>
    <row r="1582" spans="1:18" x14ac:dyDescent="0.2">
      <c r="A1582" s="11"/>
      <c r="B1582" s="11"/>
      <c r="C1582" s="11"/>
      <c r="D1582" s="11"/>
      <c r="E1582" s="11"/>
      <c r="F1582" s="11"/>
      <c r="G1582" s="11"/>
      <c r="H1582" s="11"/>
      <c r="I1582" s="11"/>
      <c r="J1582" s="11"/>
      <c r="K1582" s="11"/>
      <c r="L1582" s="11"/>
      <c r="M1582" s="11"/>
      <c r="N1582" s="11"/>
      <c r="O1582" s="11"/>
      <c r="P1582" s="11"/>
      <c r="Q1582" s="11"/>
      <c r="R1582" s="11"/>
    </row>
    <row r="1583" spans="1:18" x14ac:dyDescent="0.2">
      <c r="A1583" s="11"/>
      <c r="B1583" s="11"/>
      <c r="C1583" s="11"/>
      <c r="D1583" s="11"/>
      <c r="E1583" s="11"/>
      <c r="F1583" s="11"/>
      <c r="G1583" s="11"/>
      <c r="H1583" s="11"/>
      <c r="I1583" s="11"/>
      <c r="J1583" s="11"/>
      <c r="K1583" s="11"/>
      <c r="L1583" s="11"/>
      <c r="M1583" s="11"/>
      <c r="N1583" s="11"/>
      <c r="O1583" s="11"/>
      <c r="P1583" s="11"/>
      <c r="Q1583" s="11"/>
      <c r="R1583" s="11"/>
    </row>
    <row r="1584" spans="1:18" x14ac:dyDescent="0.2">
      <c r="A1584" s="11"/>
      <c r="B1584" s="11"/>
      <c r="C1584" s="11"/>
      <c r="D1584" s="11"/>
      <c r="E1584" s="11"/>
      <c r="F1584" s="11"/>
      <c r="G1584" s="11"/>
      <c r="H1584" s="11"/>
      <c r="I1584" s="11"/>
      <c r="J1584" s="11"/>
      <c r="K1584" s="11"/>
      <c r="L1584" s="11"/>
      <c r="M1584" s="11"/>
      <c r="N1584" s="11"/>
      <c r="O1584" s="11"/>
      <c r="P1584" s="11"/>
      <c r="Q1584" s="11"/>
      <c r="R1584" s="11"/>
    </row>
    <row r="1585" spans="1:18" x14ac:dyDescent="0.2">
      <c r="A1585" s="11"/>
      <c r="B1585" s="11"/>
      <c r="C1585" s="11"/>
      <c r="D1585" s="11"/>
      <c r="E1585" s="11"/>
      <c r="F1585" s="11"/>
      <c r="G1585" s="11"/>
      <c r="H1585" s="11"/>
      <c r="I1585" s="11"/>
      <c r="J1585" s="11"/>
      <c r="K1585" s="11"/>
      <c r="L1585" s="11"/>
      <c r="M1585" s="11"/>
      <c r="N1585" s="11"/>
      <c r="O1585" s="11"/>
      <c r="P1585" s="11"/>
      <c r="Q1585" s="11"/>
      <c r="R1585" s="11"/>
    </row>
    <row r="1586" spans="1:18" x14ac:dyDescent="0.2">
      <c r="A1586" s="11"/>
      <c r="B1586" s="11"/>
      <c r="C1586" s="11"/>
      <c r="D1586" s="11"/>
      <c r="E1586" s="11"/>
      <c r="F1586" s="11"/>
      <c r="G1586" s="11"/>
      <c r="H1586" s="11"/>
      <c r="I1586" s="11"/>
      <c r="J1586" s="11"/>
      <c r="K1586" s="11"/>
      <c r="L1586" s="11"/>
      <c r="M1586" s="11"/>
      <c r="N1586" s="11"/>
      <c r="O1586" s="11"/>
      <c r="P1586" s="11"/>
      <c r="Q1586" s="11"/>
      <c r="R1586" s="11"/>
    </row>
    <row r="1587" spans="1:18" x14ac:dyDescent="0.2">
      <c r="A1587" s="11"/>
      <c r="B1587" s="11"/>
      <c r="C1587" s="11"/>
      <c r="D1587" s="11"/>
      <c r="E1587" s="11"/>
      <c r="F1587" s="11"/>
      <c r="G1587" s="11"/>
      <c r="H1587" s="11"/>
      <c r="I1587" s="11"/>
      <c r="J1587" s="11"/>
      <c r="K1587" s="11"/>
      <c r="L1587" s="11"/>
      <c r="M1587" s="11"/>
      <c r="N1587" s="11"/>
      <c r="O1587" s="11"/>
      <c r="P1587" s="11"/>
      <c r="Q1587" s="11"/>
      <c r="R1587" s="11"/>
    </row>
    <row r="1588" spans="1:18" x14ac:dyDescent="0.2">
      <c r="A1588" s="11"/>
      <c r="B1588" s="11"/>
      <c r="C1588" s="11"/>
      <c r="D1588" s="11"/>
      <c r="E1588" s="11"/>
      <c r="F1588" s="11"/>
      <c r="G1588" s="11"/>
      <c r="H1588" s="11"/>
      <c r="I1588" s="11"/>
      <c r="J1588" s="11"/>
      <c r="K1588" s="11"/>
      <c r="L1588" s="11"/>
      <c r="M1588" s="11"/>
      <c r="N1588" s="11"/>
      <c r="O1588" s="11"/>
      <c r="P1588" s="11"/>
      <c r="Q1588" s="11"/>
      <c r="R1588" s="11"/>
    </row>
    <row r="1589" spans="1:18" x14ac:dyDescent="0.2">
      <c r="A1589" s="11"/>
      <c r="B1589" s="11"/>
      <c r="C1589" s="11"/>
      <c r="D1589" s="11"/>
      <c r="E1589" s="11"/>
      <c r="F1589" s="11"/>
      <c r="G1589" s="11"/>
      <c r="H1589" s="11"/>
      <c r="I1589" s="11"/>
      <c r="J1589" s="11"/>
      <c r="K1589" s="11"/>
      <c r="L1589" s="11"/>
      <c r="M1589" s="11"/>
      <c r="N1589" s="11"/>
      <c r="O1589" s="11"/>
      <c r="P1589" s="11"/>
      <c r="Q1589" s="11"/>
      <c r="R1589" s="11"/>
    </row>
    <row r="1590" spans="1:18" x14ac:dyDescent="0.2">
      <c r="A1590" s="11"/>
      <c r="B1590" s="11"/>
      <c r="C1590" s="11"/>
      <c r="D1590" s="11"/>
      <c r="E1590" s="11"/>
      <c r="F1590" s="11"/>
      <c r="G1590" s="11"/>
      <c r="H1590" s="11"/>
      <c r="I1590" s="11"/>
      <c r="J1590" s="11"/>
      <c r="K1590" s="11"/>
      <c r="L1590" s="11"/>
      <c r="M1590" s="11"/>
      <c r="N1590" s="11"/>
      <c r="O1590" s="11"/>
      <c r="P1590" s="11"/>
      <c r="Q1590" s="11"/>
      <c r="R1590" s="11"/>
    </row>
    <row r="1591" spans="1:18" x14ac:dyDescent="0.2">
      <c r="A1591" s="11"/>
      <c r="B1591" s="11"/>
      <c r="C1591" s="11"/>
      <c r="D1591" s="11"/>
      <c r="E1591" s="11"/>
      <c r="F1591" s="11"/>
      <c r="G1591" s="11"/>
      <c r="H1591" s="11"/>
      <c r="I1591" s="11"/>
      <c r="J1591" s="11"/>
      <c r="K1591" s="11"/>
      <c r="L1591" s="11"/>
      <c r="M1591" s="11"/>
      <c r="N1591" s="11"/>
      <c r="O1591" s="11"/>
      <c r="P1591" s="11"/>
      <c r="Q1591" s="11"/>
      <c r="R1591" s="11"/>
    </row>
    <row r="1592" spans="1:18" x14ac:dyDescent="0.2">
      <c r="A1592" s="11"/>
      <c r="B1592" s="11"/>
      <c r="C1592" s="11"/>
      <c r="D1592" s="11"/>
      <c r="E1592" s="11"/>
      <c r="F1592" s="11"/>
      <c r="G1592" s="11"/>
      <c r="H1592" s="11"/>
      <c r="I1592" s="11"/>
      <c r="J1592" s="11"/>
      <c r="K1592" s="11"/>
      <c r="L1592" s="11"/>
      <c r="M1592" s="11"/>
      <c r="N1592" s="11"/>
      <c r="O1592" s="11"/>
      <c r="P1592" s="11"/>
      <c r="Q1592" s="11"/>
      <c r="R1592" s="11"/>
    </row>
    <row r="1593" spans="1:18" x14ac:dyDescent="0.2">
      <c r="A1593" s="11"/>
      <c r="B1593" s="11"/>
      <c r="C1593" s="11"/>
      <c r="D1593" s="11"/>
      <c r="E1593" s="11"/>
      <c r="F1593" s="11"/>
      <c r="G1593" s="11"/>
      <c r="H1593" s="11"/>
      <c r="I1593" s="11"/>
      <c r="J1593" s="11"/>
      <c r="K1593" s="11"/>
      <c r="L1593" s="11"/>
      <c r="M1593" s="11"/>
      <c r="N1593" s="11"/>
      <c r="O1593" s="11"/>
      <c r="P1593" s="11"/>
      <c r="Q1593" s="11"/>
      <c r="R1593" s="11"/>
    </row>
    <row r="1594" spans="1:18" x14ac:dyDescent="0.2">
      <c r="A1594" s="11"/>
      <c r="B1594" s="11"/>
      <c r="C1594" s="11"/>
      <c r="D1594" s="11"/>
      <c r="E1594" s="11"/>
      <c r="F1594" s="11"/>
      <c r="G1594" s="11"/>
      <c r="H1594" s="11"/>
      <c r="I1594" s="11"/>
      <c r="J1594" s="11"/>
      <c r="K1594" s="11"/>
      <c r="L1594" s="11"/>
      <c r="M1594" s="11"/>
      <c r="N1594" s="11"/>
      <c r="O1594" s="11"/>
      <c r="P1594" s="11"/>
      <c r="Q1594" s="11"/>
      <c r="R1594" s="11"/>
    </row>
    <row r="1595" spans="1:18" x14ac:dyDescent="0.2">
      <c r="A1595" s="11"/>
      <c r="B1595" s="11"/>
      <c r="C1595" s="11"/>
      <c r="D1595" s="11"/>
      <c r="E1595" s="11"/>
      <c r="F1595" s="11"/>
      <c r="G1595" s="11"/>
      <c r="H1595" s="11"/>
      <c r="I1595" s="11"/>
      <c r="J1595" s="11"/>
      <c r="K1595" s="11"/>
      <c r="L1595" s="11"/>
      <c r="M1595" s="11"/>
      <c r="N1595" s="11"/>
      <c r="O1595" s="11"/>
      <c r="P1595" s="11"/>
      <c r="Q1595" s="11"/>
      <c r="R1595" s="11"/>
    </row>
    <row r="1596" spans="1:18" x14ac:dyDescent="0.2">
      <c r="A1596" s="11"/>
      <c r="B1596" s="11"/>
      <c r="C1596" s="11"/>
      <c r="D1596" s="11"/>
      <c r="E1596" s="11"/>
      <c r="F1596" s="11"/>
      <c r="G1596" s="11"/>
      <c r="H1596" s="11"/>
      <c r="I1596" s="11"/>
      <c r="J1596" s="11"/>
      <c r="K1596" s="11"/>
      <c r="L1596" s="11"/>
      <c r="M1596" s="11"/>
      <c r="N1596" s="11"/>
      <c r="O1596" s="11"/>
      <c r="P1596" s="11"/>
      <c r="Q1596" s="11"/>
      <c r="R1596" s="11"/>
    </row>
    <row r="1597" spans="1:18" x14ac:dyDescent="0.2">
      <c r="A1597" s="11"/>
      <c r="B1597" s="11"/>
      <c r="C1597" s="11"/>
      <c r="D1597" s="11"/>
      <c r="E1597" s="11"/>
      <c r="F1597" s="11"/>
      <c r="G1597" s="11"/>
      <c r="H1597" s="11"/>
      <c r="I1597" s="11"/>
      <c r="J1597" s="11"/>
      <c r="K1597" s="11"/>
      <c r="L1597" s="11"/>
      <c r="M1597" s="11"/>
      <c r="N1597" s="11"/>
      <c r="O1597" s="11"/>
      <c r="P1597" s="11"/>
      <c r="Q1597" s="11"/>
      <c r="R1597" s="11"/>
    </row>
    <row r="1598" spans="1:18" x14ac:dyDescent="0.2">
      <c r="A1598" s="11"/>
      <c r="B1598" s="11"/>
      <c r="C1598" s="11"/>
      <c r="D1598" s="11"/>
      <c r="E1598" s="11"/>
      <c r="F1598" s="11"/>
      <c r="G1598" s="11"/>
      <c r="H1598" s="11"/>
      <c r="I1598" s="11"/>
      <c r="J1598" s="11"/>
      <c r="K1598" s="11"/>
      <c r="L1598" s="11"/>
      <c r="M1598" s="11"/>
      <c r="N1598" s="11"/>
      <c r="O1598" s="11"/>
      <c r="P1598" s="11"/>
      <c r="Q1598" s="11"/>
      <c r="R1598" s="11"/>
    </row>
    <row r="1599" spans="1:18" x14ac:dyDescent="0.2">
      <c r="A1599" s="11"/>
      <c r="B1599" s="11"/>
      <c r="C1599" s="11"/>
      <c r="D1599" s="11"/>
      <c r="E1599" s="11"/>
      <c r="F1599" s="11"/>
      <c r="G1599" s="11"/>
      <c r="H1599" s="11"/>
      <c r="I1599" s="11"/>
      <c r="J1599" s="11"/>
      <c r="K1599" s="11"/>
      <c r="L1599" s="11"/>
      <c r="M1599" s="11"/>
      <c r="N1599" s="11"/>
      <c r="O1599" s="11"/>
      <c r="P1599" s="11"/>
      <c r="Q1599" s="11"/>
      <c r="R1599" s="11"/>
    </row>
    <row r="1600" spans="1:18" x14ac:dyDescent="0.2">
      <c r="A1600" s="11"/>
      <c r="B1600" s="11"/>
      <c r="C1600" s="11"/>
      <c r="D1600" s="11"/>
      <c r="E1600" s="11"/>
      <c r="F1600" s="11"/>
      <c r="G1600" s="11"/>
      <c r="H1600" s="11"/>
      <c r="I1600" s="11"/>
      <c r="J1600" s="11"/>
      <c r="K1600" s="11"/>
      <c r="L1600" s="11"/>
      <c r="M1600" s="11"/>
      <c r="N1600" s="11"/>
      <c r="O1600" s="11"/>
      <c r="P1600" s="11"/>
      <c r="Q1600" s="11"/>
      <c r="R1600" s="11"/>
    </row>
    <row r="1601" spans="1:18" x14ac:dyDescent="0.2">
      <c r="A1601" s="11"/>
      <c r="B1601" s="11"/>
      <c r="C1601" s="11"/>
      <c r="D1601" s="11"/>
      <c r="E1601" s="11"/>
      <c r="F1601" s="11"/>
      <c r="G1601" s="11"/>
      <c r="H1601" s="11"/>
      <c r="I1601" s="11"/>
      <c r="J1601" s="11"/>
      <c r="K1601" s="11"/>
      <c r="L1601" s="11"/>
      <c r="M1601" s="11"/>
      <c r="N1601" s="11"/>
      <c r="O1601" s="11"/>
      <c r="P1601" s="11"/>
      <c r="Q1601" s="11"/>
      <c r="R1601" s="11"/>
    </row>
    <row r="1602" spans="1:18" x14ac:dyDescent="0.2">
      <c r="A1602" s="11"/>
      <c r="B1602" s="11"/>
      <c r="C1602" s="11"/>
      <c r="D1602" s="11"/>
      <c r="E1602" s="11"/>
      <c r="F1602" s="11"/>
      <c r="G1602" s="11"/>
      <c r="H1602" s="11"/>
      <c r="I1602" s="11"/>
      <c r="J1602" s="11"/>
      <c r="K1602" s="11"/>
      <c r="L1602" s="11"/>
      <c r="M1602" s="11"/>
      <c r="N1602" s="11"/>
      <c r="O1602" s="11"/>
      <c r="P1602" s="11"/>
      <c r="Q1602" s="11"/>
      <c r="R1602" s="11"/>
    </row>
    <row r="1603" spans="1:18" x14ac:dyDescent="0.2">
      <c r="A1603" s="11"/>
      <c r="B1603" s="11"/>
      <c r="C1603" s="11"/>
      <c r="D1603" s="11"/>
      <c r="E1603" s="11"/>
      <c r="F1603" s="11"/>
      <c r="G1603" s="11"/>
      <c r="H1603" s="11"/>
      <c r="I1603" s="11"/>
      <c r="J1603" s="11"/>
      <c r="K1603" s="11"/>
      <c r="L1603" s="11"/>
      <c r="M1603" s="11"/>
      <c r="N1603" s="11"/>
      <c r="O1603" s="11"/>
      <c r="P1603" s="11"/>
      <c r="Q1603" s="11"/>
      <c r="R1603" s="11"/>
    </row>
    <row r="1604" spans="1:18" x14ac:dyDescent="0.2">
      <c r="A1604" s="11"/>
      <c r="B1604" s="11"/>
      <c r="C1604" s="11"/>
      <c r="D1604" s="11"/>
      <c r="E1604" s="11"/>
      <c r="F1604" s="11"/>
      <c r="G1604" s="11"/>
      <c r="H1604" s="11"/>
      <c r="I1604" s="11"/>
      <c r="J1604" s="11"/>
      <c r="K1604" s="11"/>
      <c r="L1604" s="11"/>
      <c r="M1604" s="11"/>
      <c r="N1604" s="11"/>
      <c r="O1604" s="11"/>
      <c r="P1604" s="11"/>
      <c r="Q1604" s="11"/>
      <c r="R1604" s="11"/>
    </row>
    <row r="1605" spans="1:18" x14ac:dyDescent="0.2">
      <c r="A1605" s="11"/>
      <c r="B1605" s="11"/>
      <c r="C1605" s="11"/>
      <c r="D1605" s="11"/>
      <c r="E1605" s="11"/>
      <c r="F1605" s="11"/>
      <c r="G1605" s="11"/>
      <c r="H1605" s="11"/>
      <c r="I1605" s="11"/>
      <c r="J1605" s="11"/>
      <c r="K1605" s="11"/>
      <c r="L1605" s="11"/>
      <c r="M1605" s="11"/>
      <c r="N1605" s="11"/>
      <c r="O1605" s="11"/>
      <c r="P1605" s="11"/>
      <c r="Q1605" s="11"/>
      <c r="R1605" s="11"/>
    </row>
    <row r="1606" spans="1:18" x14ac:dyDescent="0.2">
      <c r="A1606" s="11"/>
      <c r="B1606" s="11"/>
      <c r="C1606" s="11"/>
      <c r="D1606" s="11"/>
      <c r="E1606" s="11"/>
      <c r="F1606" s="11"/>
      <c r="G1606" s="11"/>
      <c r="H1606" s="11"/>
      <c r="I1606" s="11"/>
      <c r="J1606" s="11"/>
      <c r="K1606" s="11"/>
      <c r="L1606" s="11"/>
      <c r="M1606" s="11"/>
      <c r="N1606" s="11"/>
      <c r="O1606" s="11"/>
      <c r="P1606" s="11"/>
      <c r="Q1606" s="11"/>
      <c r="R1606" s="11"/>
    </row>
    <row r="1607" spans="1:18" x14ac:dyDescent="0.2">
      <c r="A1607" s="11"/>
      <c r="B1607" s="11"/>
      <c r="C1607" s="11"/>
      <c r="D1607" s="11"/>
      <c r="E1607" s="11"/>
      <c r="F1607" s="11"/>
      <c r="G1607" s="11"/>
      <c r="H1607" s="11"/>
      <c r="I1607" s="11"/>
      <c r="J1607" s="11"/>
      <c r="K1607" s="11"/>
      <c r="L1607" s="11"/>
      <c r="M1607" s="11"/>
      <c r="N1607" s="11"/>
      <c r="O1607" s="11"/>
      <c r="P1607" s="11"/>
      <c r="Q1607" s="11"/>
      <c r="R1607" s="11"/>
    </row>
    <row r="1608" spans="1:18" x14ac:dyDescent="0.2">
      <c r="A1608" s="11"/>
      <c r="B1608" s="11"/>
      <c r="C1608" s="11"/>
      <c r="D1608" s="11"/>
      <c r="E1608" s="11"/>
      <c r="F1608" s="11"/>
      <c r="G1608" s="11"/>
      <c r="H1608" s="11"/>
      <c r="I1608" s="11"/>
      <c r="J1608" s="11"/>
      <c r="K1608" s="11"/>
      <c r="L1608" s="11"/>
      <c r="M1608" s="11"/>
      <c r="N1608" s="11"/>
      <c r="O1608" s="11"/>
      <c r="P1608" s="11"/>
      <c r="Q1608" s="11"/>
      <c r="R1608" s="11"/>
    </row>
    <row r="1609" spans="1:18" x14ac:dyDescent="0.2">
      <c r="A1609" s="11"/>
      <c r="B1609" s="11"/>
      <c r="C1609" s="11"/>
      <c r="D1609" s="11"/>
      <c r="E1609" s="11"/>
      <c r="F1609" s="11"/>
      <c r="G1609" s="11"/>
      <c r="H1609" s="11"/>
      <c r="I1609" s="11"/>
      <c r="J1609" s="11"/>
      <c r="K1609" s="11"/>
      <c r="L1609" s="11"/>
      <c r="M1609" s="11"/>
      <c r="N1609" s="11"/>
      <c r="O1609" s="11"/>
      <c r="P1609" s="11"/>
      <c r="Q1609" s="11"/>
      <c r="R1609" s="11"/>
    </row>
    <row r="1610" spans="1:18" x14ac:dyDescent="0.2">
      <c r="A1610" s="11"/>
      <c r="B1610" s="11"/>
      <c r="C1610" s="11"/>
      <c r="D1610" s="11"/>
      <c r="E1610" s="11"/>
      <c r="F1610" s="11"/>
      <c r="G1610" s="11"/>
      <c r="H1610" s="11"/>
      <c r="I1610" s="11"/>
      <c r="J1610" s="11"/>
      <c r="K1610" s="11"/>
      <c r="L1610" s="11"/>
      <c r="M1610" s="11"/>
      <c r="N1610" s="11"/>
      <c r="O1610" s="11"/>
      <c r="P1610" s="11"/>
      <c r="Q1610" s="11"/>
      <c r="R1610" s="11"/>
    </row>
    <row r="1611" spans="1:18" x14ac:dyDescent="0.2">
      <c r="A1611" s="11"/>
      <c r="B1611" s="11"/>
      <c r="C1611" s="11"/>
      <c r="D1611" s="11"/>
      <c r="E1611" s="11"/>
      <c r="F1611" s="11"/>
      <c r="G1611" s="11"/>
      <c r="H1611" s="11"/>
      <c r="I1611" s="11"/>
      <c r="J1611" s="11"/>
      <c r="K1611" s="11"/>
      <c r="L1611" s="11"/>
      <c r="M1611" s="11"/>
      <c r="N1611" s="11"/>
      <c r="O1611" s="11"/>
      <c r="P1611" s="11"/>
      <c r="Q1611" s="11"/>
      <c r="R1611" s="11"/>
    </row>
    <row r="1612" spans="1:18" x14ac:dyDescent="0.2">
      <c r="A1612" s="11"/>
      <c r="B1612" s="11"/>
      <c r="C1612" s="11"/>
      <c r="D1612" s="11"/>
      <c r="E1612" s="11"/>
      <c r="F1612" s="11"/>
      <c r="G1612" s="11"/>
      <c r="H1612" s="11"/>
      <c r="I1612" s="11"/>
      <c r="J1612" s="11"/>
      <c r="K1612" s="11"/>
      <c r="L1612" s="11"/>
      <c r="M1612" s="11"/>
      <c r="N1612" s="11"/>
      <c r="O1612" s="11"/>
      <c r="P1612" s="11"/>
      <c r="Q1612" s="11"/>
      <c r="R1612" s="11"/>
    </row>
    <row r="1613" spans="1:18" x14ac:dyDescent="0.2">
      <c r="A1613" s="11"/>
      <c r="B1613" s="11"/>
      <c r="C1613" s="11"/>
      <c r="D1613" s="11"/>
      <c r="E1613" s="11"/>
      <c r="F1613" s="11"/>
      <c r="G1613" s="11"/>
      <c r="H1613" s="11"/>
      <c r="I1613" s="11"/>
      <c r="J1613" s="11"/>
      <c r="K1613" s="11"/>
      <c r="L1613" s="11"/>
      <c r="M1613" s="11"/>
      <c r="N1613" s="11"/>
      <c r="O1613" s="11"/>
      <c r="P1613" s="11"/>
      <c r="Q1613" s="11"/>
      <c r="R1613" s="11"/>
    </row>
    <row r="1614" spans="1:18" x14ac:dyDescent="0.2">
      <c r="A1614" s="11"/>
      <c r="B1614" s="11"/>
      <c r="C1614" s="11"/>
      <c r="D1614" s="11"/>
      <c r="E1614" s="11"/>
      <c r="F1614" s="11"/>
      <c r="G1614" s="11"/>
      <c r="H1614" s="11"/>
      <c r="I1614" s="11"/>
      <c r="J1614" s="11"/>
      <c r="K1614" s="11"/>
      <c r="L1614" s="11"/>
      <c r="M1614" s="11"/>
      <c r="N1614" s="11"/>
      <c r="O1614" s="11"/>
      <c r="P1614" s="11"/>
      <c r="Q1614" s="11"/>
      <c r="R1614" s="11"/>
    </row>
    <row r="1615" spans="1:18" x14ac:dyDescent="0.2">
      <c r="A1615" s="11"/>
      <c r="B1615" s="11"/>
      <c r="C1615" s="11"/>
      <c r="D1615" s="11"/>
      <c r="E1615" s="11"/>
      <c r="F1615" s="11"/>
      <c r="G1615" s="11"/>
      <c r="H1615" s="11"/>
      <c r="I1615" s="11"/>
      <c r="J1615" s="11"/>
      <c r="K1615" s="11"/>
      <c r="L1615" s="11"/>
      <c r="M1615" s="11"/>
      <c r="N1615" s="11"/>
      <c r="O1615" s="11"/>
      <c r="P1615" s="11"/>
      <c r="Q1615" s="11"/>
      <c r="R1615" s="11"/>
    </row>
    <row r="1616" spans="1:18" x14ac:dyDescent="0.2">
      <c r="A1616" s="11"/>
      <c r="B1616" s="11"/>
      <c r="C1616" s="11"/>
      <c r="D1616" s="11"/>
      <c r="E1616" s="11"/>
      <c r="F1616" s="11"/>
      <c r="G1616" s="11"/>
      <c r="H1616" s="11"/>
      <c r="I1616" s="11"/>
      <c r="J1616" s="11"/>
      <c r="K1616" s="11"/>
      <c r="L1616" s="11"/>
      <c r="M1616" s="11"/>
      <c r="N1616" s="11"/>
      <c r="O1616" s="11"/>
      <c r="P1616" s="11"/>
      <c r="Q1616" s="11"/>
      <c r="R1616" s="11"/>
    </row>
    <row r="1617" spans="1:18" x14ac:dyDescent="0.2">
      <c r="A1617" s="11"/>
      <c r="B1617" s="11"/>
      <c r="C1617" s="11"/>
      <c r="D1617" s="11"/>
      <c r="E1617" s="11"/>
      <c r="F1617" s="11"/>
      <c r="G1617" s="11"/>
      <c r="H1617" s="11"/>
      <c r="I1617" s="11"/>
      <c r="J1617" s="11"/>
      <c r="K1617" s="11"/>
      <c r="L1617" s="11"/>
      <c r="M1617" s="11"/>
      <c r="N1617" s="11"/>
      <c r="O1617" s="11"/>
      <c r="P1617" s="11"/>
      <c r="Q1617" s="11"/>
      <c r="R1617" s="11"/>
    </row>
    <row r="1618" spans="1:18" x14ac:dyDescent="0.2">
      <c r="A1618" s="11"/>
      <c r="B1618" s="11"/>
      <c r="C1618" s="11"/>
      <c r="D1618" s="11"/>
      <c r="E1618" s="11"/>
      <c r="F1618" s="11"/>
      <c r="G1618" s="11"/>
      <c r="H1618" s="11"/>
      <c r="I1618" s="11"/>
      <c r="J1618" s="11"/>
      <c r="K1618" s="11"/>
      <c r="L1618" s="11"/>
      <c r="M1618" s="11"/>
      <c r="N1618" s="11"/>
      <c r="O1618" s="11"/>
      <c r="P1618" s="11"/>
      <c r="Q1618" s="11"/>
      <c r="R1618" s="11"/>
    </row>
    <row r="1619" spans="1:18" x14ac:dyDescent="0.2">
      <c r="A1619" s="11"/>
      <c r="B1619" s="11"/>
      <c r="C1619" s="11"/>
      <c r="D1619" s="11"/>
      <c r="E1619" s="11"/>
      <c r="F1619" s="11"/>
      <c r="G1619" s="11"/>
      <c r="H1619" s="11"/>
      <c r="I1619" s="11"/>
      <c r="J1619" s="11"/>
      <c r="K1619" s="11"/>
      <c r="L1619" s="11"/>
      <c r="M1619" s="11"/>
      <c r="N1619" s="11"/>
      <c r="O1619" s="11"/>
      <c r="P1619" s="11"/>
      <c r="Q1619" s="11"/>
      <c r="R1619" s="11"/>
    </row>
    <row r="1620" spans="1:18" x14ac:dyDescent="0.2">
      <c r="A1620" s="11"/>
      <c r="B1620" s="11"/>
      <c r="C1620" s="11"/>
      <c r="D1620" s="11"/>
      <c r="E1620" s="11"/>
      <c r="F1620" s="11"/>
      <c r="G1620" s="11"/>
      <c r="H1620" s="11"/>
      <c r="I1620" s="11"/>
      <c r="J1620" s="11"/>
      <c r="K1620" s="11"/>
      <c r="L1620" s="11"/>
      <c r="M1620" s="11"/>
      <c r="N1620" s="11"/>
      <c r="O1620" s="11"/>
      <c r="P1620" s="11"/>
      <c r="Q1620" s="11"/>
      <c r="R1620" s="11"/>
    </row>
    <row r="1621" spans="1:18" x14ac:dyDescent="0.2">
      <c r="A1621" s="11"/>
      <c r="B1621" s="11"/>
      <c r="C1621" s="11"/>
      <c r="D1621" s="11"/>
      <c r="E1621" s="11"/>
      <c r="F1621" s="11"/>
      <c r="G1621" s="11"/>
      <c r="H1621" s="11"/>
      <c r="I1621" s="11"/>
      <c r="J1621" s="11"/>
      <c r="K1621" s="11"/>
      <c r="L1621" s="11"/>
      <c r="M1621" s="11"/>
      <c r="N1621" s="11"/>
      <c r="O1621" s="11"/>
      <c r="P1621" s="11"/>
      <c r="Q1621" s="11"/>
      <c r="R1621" s="11"/>
    </row>
    <row r="1622" spans="1:18" x14ac:dyDescent="0.2">
      <c r="A1622" s="11"/>
      <c r="B1622" s="11"/>
      <c r="C1622" s="11"/>
      <c r="D1622" s="11"/>
      <c r="E1622" s="11"/>
      <c r="F1622" s="11"/>
      <c r="G1622" s="11"/>
      <c r="H1622" s="11"/>
      <c r="I1622" s="11"/>
      <c r="J1622" s="11"/>
      <c r="K1622" s="11"/>
      <c r="L1622" s="11"/>
      <c r="M1622" s="11"/>
      <c r="N1622" s="11"/>
      <c r="O1622" s="11"/>
      <c r="P1622" s="11"/>
      <c r="Q1622" s="11"/>
      <c r="R1622" s="11"/>
    </row>
    <row r="1623" spans="1:18" x14ac:dyDescent="0.2">
      <c r="A1623" s="11"/>
      <c r="B1623" s="11"/>
      <c r="C1623" s="11"/>
      <c r="D1623" s="11"/>
      <c r="E1623" s="11"/>
      <c r="F1623" s="11"/>
      <c r="G1623" s="11"/>
      <c r="H1623" s="11"/>
      <c r="I1623" s="11"/>
      <c r="J1623" s="11"/>
      <c r="K1623" s="11"/>
      <c r="L1623" s="11"/>
      <c r="M1623" s="11"/>
      <c r="N1623" s="11"/>
      <c r="O1623" s="11"/>
      <c r="P1623" s="11"/>
      <c r="Q1623" s="11"/>
      <c r="R1623" s="11"/>
    </row>
    <row r="1624" spans="1:18" x14ac:dyDescent="0.2">
      <c r="A1624" s="11"/>
      <c r="B1624" s="11"/>
      <c r="C1624" s="11"/>
      <c r="D1624" s="11"/>
      <c r="E1624" s="11"/>
      <c r="F1624" s="11"/>
      <c r="G1624" s="11"/>
      <c r="H1624" s="11"/>
      <c r="I1624" s="11"/>
      <c r="J1624" s="11"/>
      <c r="K1624" s="11"/>
      <c r="L1624" s="11"/>
      <c r="M1624" s="11"/>
      <c r="N1624" s="11"/>
      <c r="O1624" s="11"/>
      <c r="P1624" s="11"/>
      <c r="Q1624" s="11"/>
      <c r="R1624" s="11"/>
    </row>
    <row r="1625" spans="1:18" x14ac:dyDescent="0.2">
      <c r="A1625" s="11"/>
      <c r="B1625" s="11"/>
      <c r="C1625" s="11"/>
      <c r="D1625" s="11"/>
      <c r="E1625" s="11"/>
      <c r="F1625" s="11"/>
      <c r="G1625" s="11"/>
      <c r="H1625" s="11"/>
      <c r="I1625" s="11"/>
      <c r="J1625" s="11"/>
      <c r="K1625" s="11"/>
      <c r="L1625" s="11"/>
      <c r="M1625" s="11"/>
      <c r="N1625" s="11"/>
      <c r="O1625" s="11"/>
      <c r="P1625" s="11"/>
      <c r="Q1625" s="11"/>
      <c r="R1625" s="11"/>
    </row>
    <row r="1626" spans="1:18" x14ac:dyDescent="0.2">
      <c r="A1626" s="11"/>
      <c r="B1626" s="11"/>
      <c r="C1626" s="11"/>
      <c r="D1626" s="11"/>
      <c r="E1626" s="11"/>
      <c r="F1626" s="11"/>
      <c r="G1626" s="11"/>
      <c r="H1626" s="11"/>
      <c r="I1626" s="11"/>
      <c r="J1626" s="11"/>
      <c r="K1626" s="11"/>
      <c r="L1626" s="11"/>
      <c r="M1626" s="11"/>
      <c r="N1626" s="11"/>
      <c r="O1626" s="11"/>
      <c r="P1626" s="11"/>
      <c r="Q1626" s="11"/>
      <c r="R1626" s="11"/>
    </row>
    <row r="1627" spans="1:18" x14ac:dyDescent="0.2">
      <c r="A1627" s="11"/>
      <c r="B1627" s="11"/>
      <c r="C1627" s="11"/>
      <c r="D1627" s="11"/>
      <c r="E1627" s="11"/>
      <c r="F1627" s="11"/>
      <c r="G1627" s="11"/>
      <c r="H1627" s="11"/>
      <c r="I1627" s="11"/>
      <c r="J1627" s="11"/>
      <c r="K1627" s="11"/>
      <c r="L1627" s="11"/>
      <c r="M1627" s="11"/>
      <c r="N1627" s="11"/>
      <c r="O1627" s="11"/>
      <c r="P1627" s="11"/>
      <c r="Q1627" s="11"/>
      <c r="R1627" s="11"/>
    </row>
    <row r="1628" spans="1:18" x14ac:dyDescent="0.2">
      <c r="A1628" s="11"/>
      <c r="B1628" s="11"/>
      <c r="C1628" s="11"/>
      <c r="D1628" s="11"/>
      <c r="E1628" s="11"/>
      <c r="F1628" s="11"/>
      <c r="G1628" s="11"/>
      <c r="H1628" s="11"/>
      <c r="I1628" s="11"/>
      <c r="J1628" s="11"/>
      <c r="K1628" s="11"/>
      <c r="L1628" s="11"/>
      <c r="M1628" s="11"/>
      <c r="N1628" s="11"/>
      <c r="O1628" s="11"/>
      <c r="P1628" s="11"/>
      <c r="Q1628" s="11"/>
      <c r="R1628" s="11"/>
    </row>
    <row r="1629" spans="1:18" x14ac:dyDescent="0.2">
      <c r="A1629" s="11"/>
      <c r="B1629" s="11"/>
      <c r="C1629" s="11"/>
      <c r="D1629" s="11"/>
      <c r="E1629" s="11"/>
      <c r="F1629" s="11"/>
      <c r="G1629" s="11"/>
      <c r="H1629" s="11"/>
      <c r="I1629" s="11"/>
      <c r="J1629" s="11"/>
      <c r="K1629" s="11"/>
      <c r="L1629" s="11"/>
      <c r="M1629" s="11"/>
      <c r="N1629" s="11"/>
      <c r="O1629" s="11"/>
      <c r="P1629" s="11"/>
      <c r="Q1629" s="11"/>
      <c r="R1629" s="11"/>
    </row>
    <row r="1630" spans="1:18" x14ac:dyDescent="0.2">
      <c r="A1630" s="11"/>
      <c r="B1630" s="11"/>
      <c r="C1630" s="11"/>
      <c r="D1630" s="11"/>
      <c r="E1630" s="11"/>
      <c r="F1630" s="11"/>
      <c r="G1630" s="11"/>
      <c r="H1630" s="11"/>
      <c r="I1630" s="11"/>
      <c r="J1630" s="11"/>
      <c r="K1630" s="11"/>
      <c r="L1630" s="11"/>
      <c r="M1630" s="11"/>
      <c r="N1630" s="11"/>
      <c r="O1630" s="11"/>
      <c r="P1630" s="11"/>
      <c r="Q1630" s="11"/>
      <c r="R1630" s="11"/>
    </row>
    <row r="1631" spans="1:18" x14ac:dyDescent="0.2">
      <c r="A1631" s="11"/>
      <c r="B1631" s="11"/>
      <c r="C1631" s="11"/>
      <c r="D1631" s="11"/>
      <c r="E1631" s="11"/>
      <c r="F1631" s="11"/>
      <c r="G1631" s="11"/>
      <c r="H1631" s="11"/>
      <c r="I1631" s="11"/>
      <c r="J1631" s="11"/>
      <c r="K1631" s="11"/>
      <c r="L1631" s="11"/>
      <c r="M1631" s="11"/>
      <c r="N1631" s="11"/>
      <c r="O1631" s="11"/>
      <c r="P1631" s="11"/>
      <c r="Q1631" s="11"/>
      <c r="R1631" s="11"/>
    </row>
    <row r="1632" spans="1:18" x14ac:dyDescent="0.2">
      <c r="A1632" s="11"/>
      <c r="B1632" s="11"/>
      <c r="C1632" s="11"/>
      <c r="D1632" s="11"/>
      <c r="E1632" s="11"/>
      <c r="F1632" s="11"/>
      <c r="G1632" s="11"/>
      <c r="H1632" s="11"/>
      <c r="I1632" s="11"/>
      <c r="J1632" s="11"/>
      <c r="K1632" s="11"/>
      <c r="L1632" s="11"/>
      <c r="M1632" s="11"/>
      <c r="N1632" s="11"/>
      <c r="O1632" s="11"/>
      <c r="P1632" s="11"/>
      <c r="Q1632" s="11"/>
      <c r="R1632" s="11"/>
    </row>
    <row r="1633" spans="1:18" x14ac:dyDescent="0.2">
      <c r="A1633" s="11"/>
      <c r="B1633" s="11"/>
      <c r="C1633" s="11"/>
      <c r="D1633" s="11"/>
      <c r="E1633" s="11"/>
      <c r="F1633" s="11"/>
      <c r="G1633" s="11"/>
      <c r="H1633" s="11"/>
      <c r="I1633" s="11"/>
      <c r="J1633" s="11"/>
      <c r="K1633" s="11"/>
      <c r="L1633" s="11"/>
      <c r="M1633" s="11"/>
      <c r="N1633" s="11"/>
      <c r="O1633" s="11"/>
      <c r="P1633" s="11"/>
      <c r="Q1633" s="11"/>
      <c r="R1633" s="11"/>
    </row>
    <row r="1634" spans="1:18" x14ac:dyDescent="0.2">
      <c r="A1634" s="11"/>
      <c r="B1634" s="11"/>
      <c r="C1634" s="11"/>
      <c r="D1634" s="11"/>
      <c r="E1634" s="11"/>
      <c r="F1634" s="11"/>
      <c r="G1634" s="11"/>
      <c r="H1634" s="11"/>
      <c r="I1634" s="11"/>
      <c r="J1634" s="11"/>
      <c r="K1634" s="11"/>
      <c r="L1634" s="11"/>
      <c r="M1634" s="11"/>
      <c r="N1634" s="11"/>
      <c r="O1634" s="11"/>
      <c r="P1634" s="11"/>
      <c r="Q1634" s="11"/>
      <c r="R1634" s="11"/>
    </row>
    <row r="1635" spans="1:18" x14ac:dyDescent="0.2">
      <c r="A1635" s="11"/>
      <c r="B1635" s="11"/>
      <c r="C1635" s="11"/>
      <c r="D1635" s="11"/>
      <c r="E1635" s="11"/>
      <c r="F1635" s="11"/>
      <c r="G1635" s="11"/>
      <c r="H1635" s="11"/>
      <c r="I1635" s="11"/>
      <c r="J1635" s="11"/>
      <c r="K1635" s="11"/>
      <c r="L1635" s="11"/>
      <c r="M1635" s="11"/>
      <c r="N1635" s="11"/>
      <c r="O1635" s="11"/>
      <c r="P1635" s="11"/>
      <c r="Q1635" s="11"/>
      <c r="R1635" s="11"/>
    </row>
    <row r="1636" spans="1:18" x14ac:dyDescent="0.2">
      <c r="A1636" s="11"/>
      <c r="B1636" s="11"/>
      <c r="C1636" s="11"/>
      <c r="D1636" s="11"/>
      <c r="E1636" s="11"/>
      <c r="F1636" s="11"/>
      <c r="G1636" s="11"/>
      <c r="H1636" s="11"/>
      <c r="I1636" s="11"/>
      <c r="J1636" s="11"/>
      <c r="K1636" s="11"/>
      <c r="L1636" s="11"/>
      <c r="M1636" s="11"/>
      <c r="N1636" s="11"/>
      <c r="O1636" s="11"/>
      <c r="P1636" s="11"/>
      <c r="Q1636" s="11"/>
      <c r="R1636" s="11"/>
    </row>
    <row r="1637" spans="1:18" x14ac:dyDescent="0.2">
      <c r="A1637" s="11"/>
      <c r="B1637" s="11"/>
      <c r="C1637" s="11"/>
      <c r="D1637" s="11"/>
      <c r="E1637" s="11"/>
      <c r="F1637" s="11"/>
      <c r="G1637" s="11"/>
      <c r="H1637" s="11"/>
      <c r="I1637" s="11"/>
      <c r="J1637" s="11"/>
      <c r="K1637" s="11"/>
      <c r="L1637" s="11"/>
      <c r="M1637" s="11"/>
      <c r="N1637" s="11"/>
      <c r="O1637" s="11"/>
      <c r="P1637" s="11"/>
      <c r="Q1637" s="11"/>
      <c r="R1637" s="11"/>
    </row>
    <row r="1638" spans="1:18" x14ac:dyDescent="0.2">
      <c r="A1638" s="11"/>
      <c r="B1638" s="11"/>
      <c r="C1638" s="11"/>
      <c r="D1638" s="11"/>
      <c r="E1638" s="11"/>
      <c r="F1638" s="11"/>
      <c r="G1638" s="11"/>
      <c r="H1638" s="11"/>
      <c r="I1638" s="11"/>
      <c r="J1638" s="11"/>
      <c r="K1638" s="11"/>
      <c r="L1638" s="11"/>
      <c r="M1638" s="11"/>
      <c r="N1638" s="11"/>
      <c r="O1638" s="11"/>
      <c r="P1638" s="11"/>
      <c r="Q1638" s="11"/>
      <c r="R1638" s="11"/>
    </row>
    <row r="1639" spans="1:18" x14ac:dyDescent="0.2">
      <c r="A1639" s="11"/>
      <c r="B1639" s="11"/>
      <c r="C1639" s="11"/>
      <c r="D1639" s="11"/>
      <c r="E1639" s="11"/>
      <c r="F1639" s="11"/>
      <c r="G1639" s="11"/>
      <c r="H1639" s="11"/>
      <c r="I1639" s="11"/>
      <c r="J1639" s="11"/>
      <c r="K1639" s="11"/>
      <c r="L1639" s="11"/>
      <c r="M1639" s="11"/>
      <c r="N1639" s="11"/>
      <c r="O1639" s="11"/>
      <c r="P1639" s="11"/>
      <c r="Q1639" s="11"/>
      <c r="R1639" s="11"/>
    </row>
    <row r="1640" spans="1:18" x14ac:dyDescent="0.2">
      <c r="A1640" s="11"/>
      <c r="B1640" s="11"/>
      <c r="C1640" s="11"/>
      <c r="D1640" s="11"/>
      <c r="E1640" s="11"/>
      <c r="F1640" s="11"/>
      <c r="G1640" s="11"/>
      <c r="H1640" s="11"/>
      <c r="I1640" s="11"/>
      <c r="J1640" s="11"/>
      <c r="K1640" s="11"/>
      <c r="L1640" s="11"/>
      <c r="M1640" s="11"/>
      <c r="N1640" s="11"/>
      <c r="O1640" s="11"/>
      <c r="P1640" s="11"/>
      <c r="Q1640" s="11"/>
      <c r="R1640" s="11"/>
    </row>
    <row r="1641" spans="1:18" x14ac:dyDescent="0.2">
      <c r="A1641" s="11"/>
      <c r="B1641" s="11"/>
      <c r="C1641" s="11"/>
      <c r="D1641" s="11"/>
      <c r="E1641" s="11"/>
      <c r="F1641" s="11"/>
      <c r="G1641" s="11"/>
      <c r="H1641" s="11"/>
      <c r="I1641" s="11"/>
      <c r="J1641" s="11"/>
      <c r="K1641" s="11"/>
      <c r="L1641" s="11"/>
      <c r="M1641" s="11"/>
      <c r="N1641" s="11"/>
      <c r="O1641" s="11"/>
      <c r="P1641" s="11"/>
      <c r="Q1641" s="11"/>
      <c r="R1641" s="11"/>
    </row>
    <row r="1642" spans="1:18" x14ac:dyDescent="0.2">
      <c r="A1642" s="11"/>
      <c r="B1642" s="11"/>
      <c r="C1642" s="11"/>
      <c r="D1642" s="11"/>
      <c r="E1642" s="11"/>
      <c r="F1642" s="11"/>
      <c r="G1642" s="11"/>
      <c r="H1642" s="11"/>
      <c r="I1642" s="11"/>
      <c r="J1642" s="11"/>
      <c r="K1642" s="11"/>
      <c r="L1642" s="11"/>
      <c r="M1642" s="11"/>
      <c r="N1642" s="11"/>
      <c r="O1642" s="11"/>
      <c r="P1642" s="11"/>
      <c r="Q1642" s="11"/>
      <c r="R1642" s="11"/>
    </row>
    <row r="1643" spans="1:18" x14ac:dyDescent="0.2">
      <c r="A1643" s="11"/>
      <c r="B1643" s="11"/>
      <c r="C1643" s="11"/>
      <c r="D1643" s="11"/>
      <c r="E1643" s="11"/>
      <c r="F1643" s="11"/>
      <c r="G1643" s="11"/>
      <c r="H1643" s="11"/>
      <c r="I1643" s="11"/>
      <c r="J1643" s="11"/>
      <c r="K1643" s="11"/>
      <c r="L1643" s="11"/>
      <c r="M1643" s="11"/>
      <c r="N1643" s="11"/>
      <c r="O1643" s="11"/>
      <c r="P1643" s="11"/>
      <c r="Q1643" s="11"/>
      <c r="R1643" s="11"/>
    </row>
    <row r="1644" spans="1:18" x14ac:dyDescent="0.2">
      <c r="A1644" s="11"/>
      <c r="B1644" s="11"/>
      <c r="C1644" s="11"/>
      <c r="D1644" s="11"/>
      <c r="E1644" s="11"/>
      <c r="F1644" s="11"/>
      <c r="G1644" s="11"/>
      <c r="H1644" s="11"/>
      <c r="I1644" s="11"/>
      <c r="J1644" s="11"/>
      <c r="K1644" s="11"/>
      <c r="L1644" s="11"/>
      <c r="M1644" s="11"/>
      <c r="N1644" s="11"/>
      <c r="O1644" s="11"/>
      <c r="P1644" s="11"/>
      <c r="Q1644" s="11"/>
      <c r="R1644" s="11"/>
    </row>
    <row r="1645" spans="1:18" x14ac:dyDescent="0.2">
      <c r="A1645" s="11"/>
      <c r="B1645" s="11"/>
      <c r="C1645" s="11"/>
      <c r="D1645" s="11"/>
      <c r="E1645" s="11"/>
      <c r="F1645" s="11"/>
      <c r="G1645" s="11"/>
      <c r="H1645" s="11"/>
      <c r="I1645" s="11"/>
      <c r="J1645" s="11"/>
      <c r="K1645" s="11"/>
      <c r="L1645" s="11"/>
      <c r="M1645" s="11"/>
      <c r="N1645" s="11"/>
      <c r="O1645" s="11"/>
      <c r="P1645" s="11"/>
      <c r="Q1645" s="11"/>
      <c r="R1645" s="11"/>
    </row>
    <row r="1646" spans="1:18" x14ac:dyDescent="0.2">
      <c r="A1646" s="11"/>
      <c r="B1646" s="11"/>
      <c r="C1646" s="11"/>
      <c r="D1646" s="11"/>
      <c r="E1646" s="11"/>
      <c r="F1646" s="11"/>
      <c r="G1646" s="11"/>
      <c r="H1646" s="11"/>
      <c r="I1646" s="11"/>
      <c r="J1646" s="11"/>
      <c r="K1646" s="11"/>
      <c r="L1646" s="11"/>
      <c r="M1646" s="11"/>
      <c r="N1646" s="11"/>
      <c r="O1646" s="11"/>
      <c r="P1646" s="11"/>
      <c r="Q1646" s="11"/>
      <c r="R1646" s="11"/>
    </row>
    <row r="1647" spans="1:18" x14ac:dyDescent="0.2">
      <c r="A1647" s="11"/>
      <c r="B1647" s="11"/>
      <c r="C1647" s="11"/>
      <c r="D1647" s="11"/>
      <c r="E1647" s="11"/>
      <c r="F1647" s="11"/>
      <c r="G1647" s="11"/>
      <c r="H1647" s="11"/>
      <c r="I1647" s="11"/>
      <c r="J1647" s="11"/>
      <c r="K1647" s="11"/>
      <c r="L1647" s="11"/>
      <c r="M1647" s="11"/>
      <c r="N1647" s="11"/>
      <c r="O1647" s="11"/>
      <c r="P1647" s="11"/>
      <c r="Q1647" s="11"/>
      <c r="R1647" s="11"/>
    </row>
    <row r="1648" spans="1:18" x14ac:dyDescent="0.2">
      <c r="A1648" s="11"/>
      <c r="B1648" s="11"/>
      <c r="C1648" s="11"/>
      <c r="D1648" s="11"/>
      <c r="E1648" s="11"/>
      <c r="F1648" s="11"/>
      <c r="G1648" s="11"/>
      <c r="H1648" s="11"/>
      <c r="I1648" s="11"/>
      <c r="J1648" s="11"/>
      <c r="K1648" s="11"/>
      <c r="L1648" s="11"/>
      <c r="M1648" s="11"/>
      <c r="N1648" s="11"/>
      <c r="O1648" s="11"/>
      <c r="P1648" s="11"/>
      <c r="Q1648" s="11"/>
      <c r="R1648" s="11"/>
    </row>
    <row r="1649" spans="1:18" x14ac:dyDescent="0.2">
      <c r="A1649" s="11"/>
      <c r="B1649" s="11"/>
      <c r="C1649" s="11"/>
      <c r="D1649" s="11"/>
      <c r="E1649" s="11"/>
      <c r="F1649" s="11"/>
      <c r="G1649" s="11"/>
      <c r="H1649" s="11"/>
      <c r="I1649" s="11"/>
      <c r="J1649" s="11"/>
      <c r="K1649" s="11"/>
      <c r="L1649" s="11"/>
      <c r="M1649" s="11"/>
      <c r="N1649" s="11"/>
      <c r="O1649" s="11"/>
      <c r="P1649" s="11"/>
      <c r="Q1649" s="11"/>
      <c r="R1649" s="11"/>
    </row>
    <row r="1650" spans="1:18" x14ac:dyDescent="0.2">
      <c r="A1650" s="11"/>
      <c r="B1650" s="11"/>
      <c r="C1650" s="11"/>
      <c r="D1650" s="11"/>
      <c r="E1650" s="11"/>
      <c r="F1650" s="11"/>
      <c r="G1650" s="11"/>
      <c r="H1650" s="11"/>
      <c r="I1650" s="11"/>
      <c r="J1650" s="11"/>
      <c r="K1650" s="11"/>
      <c r="L1650" s="11"/>
      <c r="M1650" s="11"/>
      <c r="N1650" s="11"/>
      <c r="O1650" s="11"/>
      <c r="P1650" s="11"/>
      <c r="Q1650" s="11"/>
      <c r="R1650" s="11"/>
    </row>
    <row r="1651" spans="1:18" x14ac:dyDescent="0.2">
      <c r="A1651" s="11"/>
      <c r="B1651" s="11"/>
      <c r="C1651" s="11"/>
      <c r="D1651" s="11"/>
      <c r="E1651" s="11"/>
      <c r="F1651" s="11"/>
      <c r="G1651" s="11"/>
      <c r="H1651" s="11"/>
      <c r="I1651" s="11"/>
      <c r="J1651" s="11"/>
      <c r="K1651" s="11"/>
      <c r="L1651" s="11"/>
      <c r="M1651" s="11"/>
      <c r="N1651" s="11"/>
      <c r="O1651" s="11"/>
      <c r="P1651" s="11"/>
      <c r="Q1651" s="11"/>
      <c r="R1651" s="11"/>
    </row>
    <row r="1652" spans="1:18" x14ac:dyDescent="0.2">
      <c r="A1652" s="11"/>
      <c r="B1652" s="11"/>
      <c r="C1652" s="11"/>
      <c r="D1652" s="11"/>
      <c r="E1652" s="11"/>
      <c r="F1652" s="11"/>
      <c r="G1652" s="11"/>
      <c r="H1652" s="11"/>
      <c r="I1652" s="11"/>
      <c r="J1652" s="11"/>
      <c r="K1652" s="11"/>
      <c r="L1652" s="11"/>
      <c r="M1652" s="11"/>
      <c r="N1652" s="11"/>
      <c r="O1652" s="11"/>
      <c r="P1652" s="11"/>
      <c r="Q1652" s="11"/>
      <c r="R1652" s="11"/>
    </row>
    <row r="1653" spans="1:18" x14ac:dyDescent="0.2">
      <c r="A1653" s="11"/>
      <c r="B1653" s="11"/>
      <c r="C1653" s="11"/>
      <c r="D1653" s="11"/>
      <c r="E1653" s="11"/>
      <c r="F1653" s="11"/>
      <c r="G1653" s="11"/>
      <c r="H1653" s="11"/>
      <c r="I1653" s="11"/>
      <c r="J1653" s="11"/>
      <c r="K1653" s="11"/>
      <c r="L1653" s="11"/>
      <c r="M1653" s="11"/>
      <c r="N1653" s="11"/>
      <c r="O1653" s="11"/>
      <c r="P1653" s="11"/>
      <c r="Q1653" s="11"/>
      <c r="R1653" s="11"/>
    </row>
    <row r="1654" spans="1:18" x14ac:dyDescent="0.2">
      <c r="A1654" s="11"/>
      <c r="B1654" s="11"/>
      <c r="C1654" s="11"/>
      <c r="D1654" s="11"/>
      <c r="E1654" s="11"/>
      <c r="F1654" s="11"/>
      <c r="G1654" s="11"/>
      <c r="H1654" s="11"/>
      <c r="I1654" s="11"/>
      <c r="J1654" s="11"/>
      <c r="K1654" s="11"/>
      <c r="L1654" s="11"/>
      <c r="M1654" s="11"/>
      <c r="N1654" s="11"/>
      <c r="O1654" s="11"/>
      <c r="P1654" s="11"/>
      <c r="Q1654" s="11"/>
      <c r="R1654" s="11"/>
    </row>
    <row r="1655" spans="1:18" x14ac:dyDescent="0.2">
      <c r="A1655" s="11"/>
      <c r="B1655" s="11"/>
      <c r="C1655" s="11"/>
      <c r="D1655" s="11"/>
      <c r="E1655" s="11"/>
      <c r="F1655" s="11"/>
      <c r="G1655" s="11"/>
      <c r="H1655" s="11"/>
      <c r="I1655" s="11"/>
      <c r="J1655" s="11"/>
      <c r="K1655" s="11"/>
      <c r="L1655" s="11"/>
      <c r="M1655" s="11"/>
      <c r="N1655" s="11"/>
      <c r="O1655" s="11"/>
      <c r="P1655" s="11"/>
      <c r="Q1655" s="11"/>
      <c r="R1655" s="11"/>
    </row>
    <row r="1656" spans="1:18" x14ac:dyDescent="0.2">
      <c r="A1656" s="11"/>
      <c r="B1656" s="11"/>
      <c r="C1656" s="11"/>
      <c r="D1656" s="11"/>
      <c r="E1656" s="11"/>
      <c r="F1656" s="11"/>
      <c r="G1656" s="11"/>
      <c r="H1656" s="11"/>
      <c r="I1656" s="11"/>
      <c r="J1656" s="11"/>
      <c r="K1656" s="11"/>
      <c r="L1656" s="11"/>
      <c r="M1656" s="11"/>
      <c r="N1656" s="11"/>
      <c r="O1656" s="11"/>
      <c r="P1656" s="11"/>
      <c r="Q1656" s="11"/>
      <c r="R1656" s="11"/>
    </row>
    <row r="1657" spans="1:18" x14ac:dyDescent="0.2">
      <c r="A1657" s="11"/>
      <c r="B1657" s="11"/>
      <c r="C1657" s="11"/>
      <c r="D1657" s="11"/>
      <c r="E1657" s="11"/>
      <c r="F1657" s="11"/>
      <c r="G1657" s="11"/>
      <c r="H1657" s="11"/>
      <c r="I1657" s="11"/>
      <c r="J1657" s="11"/>
      <c r="K1657" s="11"/>
      <c r="L1657" s="11"/>
      <c r="M1657" s="11"/>
      <c r="N1657" s="11"/>
      <c r="O1657" s="11"/>
      <c r="P1657" s="11"/>
      <c r="Q1657" s="11"/>
      <c r="R1657" s="11"/>
    </row>
    <row r="1658" spans="1:18" x14ac:dyDescent="0.2">
      <c r="A1658" s="11"/>
      <c r="B1658" s="11"/>
      <c r="C1658" s="11"/>
      <c r="D1658" s="11"/>
      <c r="E1658" s="11"/>
      <c r="F1658" s="11"/>
      <c r="G1658" s="11"/>
      <c r="H1658" s="11"/>
      <c r="I1658" s="11"/>
      <c r="J1658" s="11"/>
      <c r="K1658" s="11"/>
      <c r="L1658" s="11"/>
      <c r="M1658" s="11"/>
      <c r="N1658" s="11"/>
      <c r="O1658" s="11"/>
      <c r="P1658" s="11"/>
      <c r="Q1658" s="11"/>
      <c r="R1658" s="11"/>
    </row>
    <row r="1659" spans="1:18" x14ac:dyDescent="0.2">
      <c r="A1659" s="11"/>
      <c r="B1659" s="11"/>
      <c r="C1659" s="11"/>
      <c r="D1659" s="11"/>
      <c r="E1659" s="11"/>
      <c r="F1659" s="11"/>
      <c r="G1659" s="11"/>
      <c r="H1659" s="11"/>
      <c r="I1659" s="11"/>
      <c r="J1659" s="11"/>
      <c r="K1659" s="11"/>
      <c r="L1659" s="11"/>
      <c r="M1659" s="11"/>
      <c r="N1659" s="11"/>
      <c r="O1659" s="11"/>
      <c r="P1659" s="11"/>
      <c r="Q1659" s="11"/>
      <c r="R1659" s="11"/>
    </row>
    <row r="1660" spans="1:18" x14ac:dyDescent="0.2">
      <c r="A1660" s="11"/>
      <c r="B1660" s="11"/>
      <c r="C1660" s="11"/>
      <c r="D1660" s="11"/>
      <c r="E1660" s="11"/>
      <c r="F1660" s="11"/>
      <c r="G1660" s="11"/>
      <c r="H1660" s="11"/>
      <c r="I1660" s="11"/>
      <c r="J1660" s="11"/>
      <c r="K1660" s="11"/>
      <c r="L1660" s="11"/>
      <c r="M1660" s="11"/>
      <c r="N1660" s="11"/>
      <c r="O1660" s="11"/>
      <c r="P1660" s="11"/>
      <c r="Q1660" s="11"/>
      <c r="R1660" s="11"/>
    </row>
    <row r="1661" spans="1:18" x14ac:dyDescent="0.2">
      <c r="A1661" s="11"/>
      <c r="B1661" s="11"/>
      <c r="C1661" s="11"/>
      <c r="D1661" s="11"/>
      <c r="E1661" s="11"/>
      <c r="F1661" s="11"/>
      <c r="G1661" s="11"/>
      <c r="H1661" s="11"/>
      <c r="I1661" s="11"/>
      <c r="J1661" s="11"/>
      <c r="K1661" s="11"/>
      <c r="L1661" s="11"/>
      <c r="M1661" s="11"/>
      <c r="N1661" s="11"/>
      <c r="O1661" s="11"/>
      <c r="P1661" s="11"/>
      <c r="Q1661" s="11"/>
      <c r="R1661" s="11"/>
    </row>
    <row r="1662" spans="1:18" x14ac:dyDescent="0.2">
      <c r="A1662" s="11"/>
      <c r="B1662" s="11"/>
      <c r="C1662" s="11"/>
      <c r="D1662" s="11"/>
      <c r="E1662" s="11"/>
      <c r="F1662" s="11"/>
      <c r="G1662" s="11"/>
      <c r="H1662" s="11"/>
      <c r="I1662" s="11"/>
      <c r="J1662" s="11"/>
      <c r="K1662" s="11"/>
      <c r="L1662" s="11"/>
      <c r="M1662" s="11"/>
      <c r="N1662" s="11"/>
      <c r="O1662" s="11"/>
      <c r="P1662" s="11"/>
      <c r="Q1662" s="11"/>
      <c r="R1662" s="11"/>
    </row>
    <row r="1663" spans="1:18" x14ac:dyDescent="0.2">
      <c r="A1663" s="11"/>
      <c r="B1663" s="11"/>
      <c r="C1663" s="11"/>
      <c r="D1663" s="11"/>
      <c r="E1663" s="11"/>
      <c r="F1663" s="11"/>
      <c r="G1663" s="11"/>
      <c r="H1663" s="11"/>
      <c r="I1663" s="11"/>
      <c r="J1663" s="11"/>
      <c r="K1663" s="11"/>
      <c r="L1663" s="11"/>
      <c r="M1663" s="11"/>
      <c r="N1663" s="11"/>
      <c r="O1663" s="11"/>
      <c r="P1663" s="11"/>
      <c r="Q1663" s="11"/>
      <c r="R1663" s="11"/>
    </row>
    <row r="1664" spans="1:18" x14ac:dyDescent="0.2">
      <c r="A1664" s="11"/>
      <c r="B1664" s="11"/>
      <c r="C1664" s="11"/>
      <c r="D1664" s="11"/>
      <c r="E1664" s="11"/>
      <c r="F1664" s="11"/>
      <c r="G1664" s="11"/>
      <c r="H1664" s="11"/>
      <c r="I1664" s="11"/>
      <c r="J1664" s="11"/>
      <c r="K1664" s="11"/>
      <c r="L1664" s="11"/>
      <c r="M1664" s="11"/>
      <c r="N1664" s="11"/>
      <c r="O1664" s="11"/>
      <c r="P1664" s="11"/>
      <c r="Q1664" s="11"/>
      <c r="R1664" s="11"/>
    </row>
    <row r="1665" spans="1:18" x14ac:dyDescent="0.2">
      <c r="A1665" s="11"/>
      <c r="B1665" s="11"/>
      <c r="C1665" s="11"/>
      <c r="D1665" s="11"/>
      <c r="E1665" s="11"/>
      <c r="F1665" s="11"/>
      <c r="G1665" s="11"/>
      <c r="H1665" s="11"/>
      <c r="I1665" s="11"/>
      <c r="J1665" s="11"/>
      <c r="K1665" s="11"/>
      <c r="L1665" s="11"/>
      <c r="M1665" s="11"/>
      <c r="N1665" s="11"/>
      <c r="O1665" s="11"/>
      <c r="P1665" s="11"/>
      <c r="Q1665" s="11"/>
      <c r="R1665" s="11"/>
    </row>
    <row r="1666" spans="1:18" x14ac:dyDescent="0.2">
      <c r="A1666" s="11"/>
      <c r="B1666" s="11"/>
      <c r="C1666" s="11"/>
      <c r="D1666" s="11"/>
      <c r="E1666" s="11"/>
      <c r="F1666" s="11"/>
      <c r="G1666" s="11"/>
      <c r="H1666" s="11"/>
      <c r="I1666" s="11"/>
      <c r="J1666" s="11"/>
      <c r="K1666" s="11"/>
      <c r="L1666" s="11"/>
      <c r="M1666" s="11"/>
      <c r="N1666" s="11"/>
      <c r="O1666" s="11"/>
      <c r="P1666" s="11"/>
      <c r="Q1666" s="11"/>
      <c r="R1666" s="11"/>
    </row>
    <row r="1667" spans="1:18" x14ac:dyDescent="0.2">
      <c r="A1667" s="11"/>
      <c r="B1667" s="11"/>
      <c r="C1667" s="11"/>
      <c r="D1667" s="11"/>
      <c r="E1667" s="11"/>
      <c r="F1667" s="11"/>
      <c r="G1667" s="11"/>
      <c r="H1667" s="11"/>
      <c r="I1667" s="11"/>
      <c r="J1667" s="11"/>
      <c r="K1667" s="11"/>
      <c r="L1667" s="11"/>
      <c r="M1667" s="11"/>
      <c r="N1667" s="11"/>
      <c r="O1667" s="11"/>
      <c r="P1667" s="11"/>
      <c r="Q1667" s="11"/>
      <c r="R1667" s="11"/>
    </row>
    <row r="1668" spans="1:18" x14ac:dyDescent="0.2">
      <c r="A1668" s="11"/>
      <c r="B1668" s="11"/>
      <c r="C1668" s="11"/>
      <c r="D1668" s="11"/>
      <c r="E1668" s="11"/>
      <c r="F1668" s="11"/>
      <c r="G1668" s="11"/>
      <c r="H1668" s="11"/>
      <c r="I1668" s="11"/>
      <c r="J1668" s="11"/>
      <c r="K1668" s="11"/>
      <c r="L1668" s="11"/>
      <c r="M1668" s="11"/>
      <c r="N1668" s="11"/>
      <c r="O1668" s="11"/>
      <c r="P1668" s="11"/>
      <c r="Q1668" s="11"/>
      <c r="R1668" s="11"/>
    </row>
    <row r="1669" spans="1:18" x14ac:dyDescent="0.2">
      <c r="A1669" s="11"/>
      <c r="B1669" s="11"/>
      <c r="C1669" s="11"/>
      <c r="D1669" s="11"/>
      <c r="E1669" s="11"/>
      <c r="F1669" s="11"/>
      <c r="G1669" s="11"/>
      <c r="H1669" s="11"/>
      <c r="I1669" s="11"/>
      <c r="J1669" s="11"/>
      <c r="K1669" s="11"/>
      <c r="L1669" s="11"/>
      <c r="M1669" s="11"/>
      <c r="N1669" s="11"/>
      <c r="O1669" s="11"/>
      <c r="P1669" s="11"/>
      <c r="Q1669" s="11"/>
      <c r="R1669" s="11"/>
    </row>
    <row r="1670" spans="1:18" x14ac:dyDescent="0.2">
      <c r="A1670" s="11"/>
      <c r="B1670" s="11"/>
      <c r="C1670" s="11"/>
      <c r="D1670" s="11"/>
      <c r="E1670" s="11"/>
      <c r="F1670" s="11"/>
      <c r="G1670" s="11"/>
      <c r="H1670" s="11"/>
      <c r="I1670" s="11"/>
      <c r="J1670" s="11"/>
      <c r="K1670" s="11"/>
      <c r="L1670" s="11"/>
      <c r="M1670" s="11"/>
      <c r="N1670" s="11"/>
      <c r="O1670" s="11"/>
      <c r="P1670" s="11"/>
      <c r="Q1670" s="11"/>
      <c r="R1670" s="11"/>
    </row>
    <row r="1671" spans="1:18" x14ac:dyDescent="0.2">
      <c r="A1671" s="11"/>
      <c r="B1671" s="11"/>
      <c r="C1671" s="11"/>
      <c r="D1671" s="11"/>
      <c r="E1671" s="11"/>
      <c r="F1671" s="11"/>
      <c r="G1671" s="11"/>
      <c r="H1671" s="11"/>
      <c r="I1671" s="11"/>
      <c r="J1671" s="11"/>
      <c r="K1671" s="11"/>
      <c r="L1671" s="11"/>
      <c r="M1671" s="11"/>
      <c r="N1671" s="11"/>
      <c r="O1671" s="11"/>
      <c r="P1671" s="11"/>
      <c r="Q1671" s="11"/>
      <c r="R1671" s="11"/>
    </row>
    <row r="1672" spans="1:18" x14ac:dyDescent="0.2">
      <c r="A1672" s="11"/>
      <c r="B1672" s="11"/>
      <c r="C1672" s="11"/>
      <c r="D1672" s="11"/>
      <c r="E1672" s="11"/>
      <c r="F1672" s="11"/>
      <c r="G1672" s="11"/>
      <c r="H1672" s="11"/>
      <c r="I1672" s="11"/>
      <c r="J1672" s="11"/>
      <c r="K1672" s="11"/>
      <c r="L1672" s="11"/>
      <c r="M1672" s="11"/>
      <c r="N1672" s="11"/>
      <c r="O1672" s="11"/>
      <c r="P1672" s="11"/>
      <c r="Q1672" s="11"/>
      <c r="R1672" s="11"/>
    </row>
    <row r="1673" spans="1:18" x14ac:dyDescent="0.2">
      <c r="A1673" s="11"/>
      <c r="B1673" s="11"/>
      <c r="C1673" s="11"/>
      <c r="D1673" s="11"/>
      <c r="E1673" s="11"/>
      <c r="F1673" s="11"/>
      <c r="G1673" s="11"/>
      <c r="H1673" s="11"/>
      <c r="I1673" s="11"/>
      <c r="J1673" s="11"/>
      <c r="K1673" s="11"/>
      <c r="L1673" s="11"/>
      <c r="M1673" s="11"/>
      <c r="N1673" s="11"/>
      <c r="O1673" s="11"/>
      <c r="P1673" s="11"/>
      <c r="Q1673" s="11"/>
      <c r="R1673" s="11"/>
    </row>
    <row r="1674" spans="1:18" x14ac:dyDescent="0.2">
      <c r="A1674" s="11"/>
      <c r="B1674" s="11"/>
      <c r="C1674" s="11"/>
      <c r="D1674" s="11"/>
      <c r="E1674" s="11"/>
      <c r="F1674" s="11"/>
      <c r="G1674" s="11"/>
      <c r="H1674" s="11"/>
      <c r="I1674" s="11"/>
      <c r="J1674" s="11"/>
      <c r="K1674" s="11"/>
      <c r="L1674" s="11"/>
      <c r="M1674" s="11"/>
      <c r="N1674" s="11"/>
      <c r="O1674" s="11"/>
      <c r="P1674" s="11"/>
      <c r="Q1674" s="11"/>
      <c r="R1674" s="11"/>
    </row>
    <row r="1675" spans="1:18" x14ac:dyDescent="0.2">
      <c r="A1675" s="11"/>
      <c r="B1675" s="11"/>
      <c r="C1675" s="11"/>
      <c r="D1675" s="11"/>
      <c r="E1675" s="11"/>
      <c r="F1675" s="11"/>
      <c r="G1675" s="11"/>
      <c r="H1675" s="11"/>
      <c r="I1675" s="11"/>
      <c r="J1675" s="11"/>
      <c r="K1675" s="11"/>
      <c r="L1675" s="11"/>
      <c r="M1675" s="11"/>
      <c r="N1675" s="11"/>
      <c r="O1675" s="11"/>
      <c r="P1675" s="11"/>
      <c r="Q1675" s="11"/>
      <c r="R1675" s="11"/>
    </row>
    <row r="1676" spans="1:18" x14ac:dyDescent="0.2">
      <c r="A1676" s="11"/>
      <c r="B1676" s="11"/>
      <c r="C1676" s="11"/>
      <c r="D1676" s="11"/>
      <c r="E1676" s="11"/>
      <c r="F1676" s="11"/>
      <c r="G1676" s="11"/>
      <c r="H1676" s="11"/>
      <c r="I1676" s="11"/>
      <c r="J1676" s="11"/>
      <c r="K1676" s="11"/>
      <c r="L1676" s="11"/>
      <c r="M1676" s="11"/>
      <c r="N1676" s="11"/>
      <c r="O1676" s="11"/>
      <c r="P1676" s="11"/>
      <c r="Q1676" s="11"/>
      <c r="R1676" s="11"/>
    </row>
    <row r="1677" spans="1:18" x14ac:dyDescent="0.2">
      <c r="A1677" s="11"/>
      <c r="B1677" s="11"/>
      <c r="C1677" s="11"/>
      <c r="D1677" s="11"/>
      <c r="E1677" s="11"/>
      <c r="F1677" s="11"/>
      <c r="G1677" s="11"/>
      <c r="H1677" s="11"/>
      <c r="I1677" s="11"/>
      <c r="J1677" s="11"/>
      <c r="K1677" s="11"/>
      <c r="L1677" s="11"/>
      <c r="M1677" s="11"/>
      <c r="N1677" s="11"/>
      <c r="O1677" s="11"/>
      <c r="P1677" s="11"/>
      <c r="Q1677" s="11"/>
      <c r="R1677" s="11"/>
    </row>
    <row r="1678" spans="1:18" x14ac:dyDescent="0.2">
      <c r="A1678" s="11"/>
      <c r="B1678" s="11"/>
      <c r="C1678" s="11"/>
      <c r="D1678" s="11"/>
      <c r="E1678" s="11"/>
      <c r="F1678" s="11"/>
      <c r="G1678" s="11"/>
      <c r="H1678" s="11"/>
      <c r="I1678" s="11"/>
      <c r="J1678" s="11"/>
      <c r="K1678" s="11"/>
      <c r="L1678" s="11"/>
      <c r="M1678" s="11"/>
      <c r="N1678" s="11"/>
      <c r="O1678" s="11"/>
      <c r="P1678" s="11"/>
      <c r="Q1678" s="11"/>
      <c r="R1678" s="11"/>
    </row>
    <row r="1679" spans="1:18" x14ac:dyDescent="0.2">
      <c r="A1679" s="11"/>
      <c r="B1679" s="11"/>
      <c r="C1679" s="11"/>
      <c r="D1679" s="11"/>
      <c r="E1679" s="11"/>
      <c r="F1679" s="11"/>
      <c r="G1679" s="11"/>
      <c r="H1679" s="11"/>
      <c r="I1679" s="11"/>
      <c r="J1679" s="11"/>
      <c r="K1679" s="11"/>
      <c r="L1679" s="11"/>
      <c r="M1679" s="11"/>
      <c r="N1679" s="11"/>
      <c r="O1679" s="11"/>
      <c r="P1679" s="11"/>
      <c r="Q1679" s="11"/>
      <c r="R1679" s="11"/>
    </row>
    <row r="1680" spans="1:18" x14ac:dyDescent="0.2">
      <c r="A1680" s="11"/>
      <c r="B1680" s="11"/>
      <c r="C1680" s="11"/>
      <c r="D1680" s="11"/>
      <c r="E1680" s="11"/>
      <c r="F1680" s="11"/>
      <c r="G1680" s="11"/>
      <c r="H1680" s="11"/>
      <c r="I1680" s="11"/>
      <c r="J1680" s="11"/>
      <c r="K1680" s="11"/>
      <c r="L1680" s="11"/>
      <c r="M1680" s="11"/>
      <c r="N1680" s="11"/>
      <c r="O1680" s="11"/>
      <c r="P1680" s="11"/>
      <c r="Q1680" s="11"/>
      <c r="R1680" s="11"/>
    </row>
    <row r="1681" spans="1:18" x14ac:dyDescent="0.2">
      <c r="A1681" s="11"/>
      <c r="B1681" s="11"/>
      <c r="C1681" s="11"/>
      <c r="D1681" s="11"/>
      <c r="E1681" s="11"/>
      <c r="F1681" s="11"/>
      <c r="G1681" s="11"/>
      <c r="H1681" s="11"/>
      <c r="I1681" s="11"/>
      <c r="J1681" s="11"/>
      <c r="K1681" s="11"/>
      <c r="L1681" s="11"/>
      <c r="M1681" s="11"/>
      <c r="N1681" s="11"/>
      <c r="O1681" s="11"/>
      <c r="P1681" s="11"/>
      <c r="Q1681" s="11"/>
      <c r="R1681" s="11"/>
    </row>
    <row r="1682" spans="1:18" x14ac:dyDescent="0.2">
      <c r="A1682" s="11"/>
      <c r="B1682" s="11"/>
      <c r="C1682" s="11"/>
      <c r="D1682" s="11"/>
      <c r="E1682" s="11"/>
      <c r="F1682" s="11"/>
      <c r="G1682" s="11"/>
      <c r="H1682" s="11"/>
      <c r="I1682" s="11"/>
      <c r="J1682" s="11"/>
      <c r="K1682" s="11"/>
      <c r="L1682" s="11"/>
      <c r="M1682" s="11"/>
      <c r="N1682" s="11"/>
      <c r="O1682" s="11"/>
      <c r="P1682" s="11"/>
      <c r="Q1682" s="11"/>
      <c r="R1682" s="11"/>
    </row>
    <row r="1683" spans="1:18" x14ac:dyDescent="0.2">
      <c r="A1683" s="11"/>
      <c r="B1683" s="11"/>
      <c r="C1683" s="11"/>
      <c r="D1683" s="11"/>
      <c r="E1683" s="11"/>
      <c r="F1683" s="11"/>
      <c r="G1683" s="11"/>
      <c r="H1683" s="11"/>
      <c r="I1683" s="11"/>
      <c r="J1683" s="11"/>
      <c r="K1683" s="11"/>
      <c r="L1683" s="11"/>
      <c r="M1683" s="11"/>
      <c r="N1683" s="11"/>
      <c r="O1683" s="11"/>
      <c r="P1683" s="11"/>
      <c r="Q1683" s="11"/>
      <c r="R1683" s="11"/>
    </row>
    <row r="1684" spans="1:18" x14ac:dyDescent="0.2">
      <c r="A1684" s="11"/>
      <c r="B1684" s="11"/>
      <c r="C1684" s="11"/>
      <c r="D1684" s="11"/>
      <c r="E1684" s="11"/>
      <c r="F1684" s="11"/>
      <c r="G1684" s="11"/>
      <c r="H1684" s="11"/>
      <c r="I1684" s="11"/>
      <c r="J1684" s="11"/>
      <c r="K1684" s="11"/>
      <c r="L1684" s="11"/>
      <c r="M1684" s="11"/>
      <c r="N1684" s="11"/>
      <c r="O1684" s="11"/>
      <c r="P1684" s="11"/>
      <c r="Q1684" s="11"/>
      <c r="R1684" s="11"/>
    </row>
    <row r="1685" spans="1:18" x14ac:dyDescent="0.2">
      <c r="A1685" s="11"/>
      <c r="B1685" s="11"/>
      <c r="C1685" s="11"/>
      <c r="D1685" s="11"/>
      <c r="E1685" s="11"/>
      <c r="F1685" s="11"/>
      <c r="G1685" s="11"/>
      <c r="H1685" s="11"/>
      <c r="I1685" s="11"/>
      <c r="J1685" s="11"/>
      <c r="K1685" s="11"/>
      <c r="L1685" s="11"/>
      <c r="M1685" s="11"/>
      <c r="N1685" s="11"/>
      <c r="O1685" s="11"/>
      <c r="P1685" s="11"/>
      <c r="Q1685" s="11"/>
      <c r="R1685" s="11"/>
    </row>
    <row r="1686" spans="1:18" x14ac:dyDescent="0.2">
      <c r="A1686" s="11"/>
      <c r="B1686" s="11"/>
      <c r="C1686" s="11"/>
      <c r="D1686" s="11"/>
      <c r="E1686" s="11"/>
      <c r="F1686" s="11"/>
      <c r="G1686" s="11"/>
      <c r="H1686" s="11"/>
      <c r="I1686" s="11"/>
      <c r="J1686" s="11"/>
      <c r="K1686" s="11"/>
      <c r="L1686" s="11"/>
      <c r="M1686" s="11"/>
      <c r="N1686" s="11"/>
      <c r="O1686" s="11"/>
      <c r="P1686" s="11"/>
      <c r="Q1686" s="11"/>
      <c r="R1686" s="11"/>
    </row>
    <row r="1687" spans="1:18" x14ac:dyDescent="0.2">
      <c r="A1687" s="11"/>
      <c r="B1687" s="11"/>
      <c r="C1687" s="11"/>
      <c r="D1687" s="11"/>
      <c r="E1687" s="11"/>
      <c r="F1687" s="11"/>
      <c r="G1687" s="11"/>
      <c r="H1687" s="11"/>
      <c r="I1687" s="11"/>
      <c r="J1687" s="11"/>
      <c r="K1687" s="11"/>
      <c r="L1687" s="11"/>
      <c r="M1687" s="11"/>
      <c r="N1687" s="11"/>
      <c r="O1687" s="11"/>
      <c r="P1687" s="11"/>
      <c r="Q1687" s="11"/>
      <c r="R1687" s="11"/>
    </row>
    <row r="1688" spans="1:18" x14ac:dyDescent="0.2">
      <c r="A1688" s="11"/>
      <c r="B1688" s="11"/>
      <c r="C1688" s="11"/>
      <c r="D1688" s="11"/>
      <c r="E1688" s="11"/>
      <c r="F1688" s="11"/>
      <c r="G1688" s="11"/>
      <c r="H1688" s="11"/>
      <c r="I1688" s="11"/>
      <c r="J1688" s="11"/>
      <c r="K1688" s="11"/>
      <c r="L1688" s="11"/>
      <c r="M1688" s="11"/>
      <c r="N1688" s="11"/>
      <c r="O1688" s="11"/>
      <c r="P1688" s="11"/>
      <c r="Q1688" s="11"/>
      <c r="R1688" s="11"/>
    </row>
    <row r="1689" spans="1:18" x14ac:dyDescent="0.2">
      <c r="A1689" s="11"/>
      <c r="B1689" s="11"/>
      <c r="C1689" s="11"/>
      <c r="D1689" s="11"/>
      <c r="E1689" s="11"/>
      <c r="F1689" s="11"/>
      <c r="G1689" s="11"/>
      <c r="H1689" s="11"/>
      <c r="I1689" s="11"/>
      <c r="J1689" s="11"/>
      <c r="K1689" s="11"/>
      <c r="L1689" s="11"/>
      <c r="M1689" s="11"/>
      <c r="N1689" s="11"/>
      <c r="O1689" s="11"/>
      <c r="P1689" s="11"/>
      <c r="Q1689" s="11"/>
      <c r="R1689" s="11"/>
    </row>
    <row r="1690" spans="1:18" x14ac:dyDescent="0.2">
      <c r="A1690" s="11"/>
      <c r="B1690" s="11"/>
      <c r="C1690" s="11"/>
      <c r="D1690" s="11"/>
      <c r="E1690" s="11"/>
      <c r="F1690" s="11"/>
      <c r="G1690" s="11"/>
      <c r="H1690" s="11"/>
      <c r="I1690" s="11"/>
      <c r="J1690" s="11"/>
      <c r="K1690" s="11"/>
      <c r="L1690" s="11"/>
      <c r="M1690" s="11"/>
      <c r="N1690" s="11"/>
      <c r="O1690" s="11"/>
      <c r="P1690" s="11"/>
      <c r="Q1690" s="11"/>
      <c r="R1690" s="11"/>
    </row>
    <row r="1691" spans="1:18" x14ac:dyDescent="0.2">
      <c r="A1691" s="11"/>
      <c r="B1691" s="11"/>
      <c r="C1691" s="11"/>
      <c r="D1691" s="11"/>
      <c r="E1691" s="11"/>
      <c r="F1691" s="11"/>
      <c r="G1691" s="11"/>
      <c r="H1691" s="11"/>
      <c r="I1691" s="11"/>
      <c r="J1691" s="11"/>
      <c r="K1691" s="11"/>
      <c r="L1691" s="11"/>
      <c r="M1691" s="11"/>
      <c r="N1691" s="11"/>
      <c r="O1691" s="11"/>
      <c r="P1691" s="11"/>
      <c r="Q1691" s="11"/>
      <c r="R1691" s="11"/>
    </row>
    <row r="1692" spans="1:18" x14ac:dyDescent="0.2">
      <c r="A1692" s="11"/>
      <c r="B1692" s="11"/>
      <c r="C1692" s="11"/>
      <c r="D1692" s="11"/>
      <c r="E1692" s="11"/>
      <c r="F1692" s="11"/>
      <c r="G1692" s="11"/>
      <c r="H1692" s="11"/>
      <c r="I1692" s="11"/>
      <c r="J1692" s="11"/>
      <c r="K1692" s="11"/>
      <c r="L1692" s="11"/>
      <c r="M1692" s="11"/>
      <c r="N1692" s="11"/>
      <c r="O1692" s="11"/>
      <c r="P1692" s="11"/>
      <c r="Q1692" s="11"/>
      <c r="R1692" s="11"/>
    </row>
    <row r="1693" spans="1:18" x14ac:dyDescent="0.2">
      <c r="A1693" s="11"/>
      <c r="B1693" s="11"/>
      <c r="C1693" s="11"/>
      <c r="D1693" s="11"/>
      <c r="E1693" s="11"/>
      <c r="F1693" s="11"/>
      <c r="G1693" s="11"/>
      <c r="H1693" s="11"/>
      <c r="I1693" s="11"/>
      <c r="J1693" s="11"/>
      <c r="K1693" s="11"/>
      <c r="L1693" s="11"/>
      <c r="M1693" s="11"/>
      <c r="N1693" s="11"/>
      <c r="O1693" s="11"/>
      <c r="P1693" s="11"/>
      <c r="Q1693" s="11"/>
      <c r="R1693" s="11"/>
    </row>
    <row r="1694" spans="1:18" x14ac:dyDescent="0.2">
      <c r="A1694" s="11"/>
      <c r="B1694" s="11"/>
      <c r="C1694" s="11"/>
      <c r="D1694" s="11"/>
      <c r="E1694" s="11"/>
      <c r="F1694" s="11"/>
      <c r="G1694" s="11"/>
      <c r="H1694" s="11"/>
      <c r="I1694" s="11"/>
      <c r="J1694" s="11"/>
      <c r="K1694" s="11"/>
      <c r="L1694" s="11"/>
      <c r="M1694" s="11"/>
      <c r="N1694" s="11"/>
      <c r="O1694" s="11"/>
      <c r="P1694" s="11"/>
      <c r="Q1694" s="11"/>
      <c r="R1694" s="11"/>
    </row>
    <row r="1695" spans="1:18" x14ac:dyDescent="0.2">
      <c r="A1695" s="11"/>
      <c r="B1695" s="11"/>
      <c r="C1695" s="11"/>
      <c r="D1695" s="11"/>
      <c r="E1695" s="11"/>
      <c r="F1695" s="11"/>
      <c r="G1695" s="11"/>
      <c r="H1695" s="11"/>
      <c r="I1695" s="11"/>
      <c r="J1695" s="11"/>
      <c r="K1695" s="11"/>
      <c r="L1695" s="11"/>
      <c r="M1695" s="11"/>
      <c r="N1695" s="11"/>
      <c r="O1695" s="11"/>
      <c r="P1695" s="11"/>
      <c r="Q1695" s="11"/>
      <c r="R1695" s="11"/>
    </row>
    <row r="1696" spans="1:18" x14ac:dyDescent="0.2">
      <c r="A1696" s="11"/>
      <c r="B1696" s="11"/>
      <c r="C1696" s="11"/>
      <c r="D1696" s="11"/>
      <c r="E1696" s="11"/>
      <c r="F1696" s="11"/>
      <c r="G1696" s="11"/>
      <c r="H1696" s="11"/>
      <c r="I1696" s="11"/>
      <c r="J1696" s="11"/>
      <c r="K1696" s="11"/>
      <c r="L1696" s="11"/>
      <c r="M1696" s="11"/>
      <c r="N1696" s="11"/>
      <c r="O1696" s="11"/>
      <c r="P1696" s="11"/>
      <c r="Q1696" s="11"/>
      <c r="R1696" s="11"/>
    </row>
    <row r="1697" spans="1:18" x14ac:dyDescent="0.2">
      <c r="A1697" s="11"/>
      <c r="B1697" s="11"/>
      <c r="C1697" s="11"/>
      <c r="D1697" s="11"/>
      <c r="E1697" s="11"/>
      <c r="F1697" s="11"/>
      <c r="G1697" s="11"/>
      <c r="H1697" s="11"/>
      <c r="I1697" s="11"/>
      <c r="J1697" s="11"/>
      <c r="K1697" s="11"/>
      <c r="L1697" s="11"/>
      <c r="M1697" s="11"/>
      <c r="N1697" s="11"/>
      <c r="O1697" s="11"/>
      <c r="P1697" s="11"/>
      <c r="Q1697" s="11"/>
      <c r="R1697" s="11"/>
    </row>
    <row r="1698" spans="1:18" x14ac:dyDescent="0.2">
      <c r="A1698" s="11"/>
      <c r="B1698" s="11"/>
      <c r="C1698" s="11"/>
      <c r="D1698" s="11"/>
      <c r="E1698" s="11"/>
      <c r="F1698" s="11"/>
      <c r="G1698" s="11"/>
      <c r="H1698" s="11"/>
      <c r="I1698" s="11"/>
      <c r="J1698" s="11"/>
      <c r="K1698" s="11"/>
      <c r="L1698" s="11"/>
      <c r="M1698" s="11"/>
      <c r="N1698" s="11"/>
      <c r="O1698" s="11"/>
      <c r="P1698" s="11"/>
      <c r="Q1698" s="11"/>
      <c r="R1698" s="11"/>
    </row>
    <row r="1699" spans="1:18" x14ac:dyDescent="0.2">
      <c r="A1699" s="11"/>
      <c r="B1699" s="11"/>
      <c r="C1699" s="11"/>
      <c r="D1699" s="11"/>
      <c r="E1699" s="11"/>
      <c r="F1699" s="11"/>
      <c r="G1699" s="11"/>
      <c r="H1699" s="11"/>
      <c r="I1699" s="11"/>
      <c r="J1699" s="11"/>
      <c r="K1699" s="11"/>
      <c r="L1699" s="11"/>
      <c r="M1699" s="11"/>
      <c r="N1699" s="11"/>
      <c r="O1699" s="11"/>
      <c r="P1699" s="11"/>
      <c r="Q1699" s="11"/>
      <c r="R1699" s="11"/>
    </row>
    <row r="1700" spans="1:18" x14ac:dyDescent="0.2">
      <c r="A1700" s="11"/>
      <c r="B1700" s="11"/>
      <c r="C1700" s="11"/>
      <c r="D1700" s="11"/>
      <c r="E1700" s="11"/>
      <c r="F1700" s="11"/>
      <c r="G1700" s="11"/>
      <c r="H1700" s="11"/>
      <c r="I1700" s="11"/>
      <c r="J1700" s="11"/>
      <c r="K1700" s="11"/>
      <c r="L1700" s="11"/>
      <c r="M1700" s="11"/>
      <c r="N1700" s="11"/>
      <c r="O1700" s="11"/>
      <c r="P1700" s="11"/>
      <c r="Q1700" s="11"/>
      <c r="R1700" s="11"/>
    </row>
    <row r="1701" spans="1:18" x14ac:dyDescent="0.2">
      <c r="A1701" s="11"/>
      <c r="B1701" s="11"/>
      <c r="C1701" s="11"/>
      <c r="D1701" s="11"/>
      <c r="E1701" s="11"/>
      <c r="F1701" s="11"/>
      <c r="G1701" s="11"/>
      <c r="H1701" s="11"/>
      <c r="I1701" s="11"/>
      <c r="J1701" s="11"/>
      <c r="K1701" s="11"/>
      <c r="L1701" s="11"/>
      <c r="M1701" s="11"/>
      <c r="N1701" s="11"/>
      <c r="O1701" s="11"/>
      <c r="P1701" s="11"/>
      <c r="Q1701" s="11"/>
      <c r="R1701" s="11"/>
    </row>
    <row r="1702" spans="1:18" x14ac:dyDescent="0.2">
      <c r="A1702" s="11"/>
      <c r="B1702" s="11"/>
      <c r="C1702" s="11"/>
      <c r="D1702" s="11"/>
      <c r="E1702" s="11"/>
      <c r="F1702" s="11"/>
      <c r="G1702" s="11"/>
      <c r="H1702" s="11"/>
      <c r="I1702" s="11"/>
      <c r="J1702" s="11"/>
      <c r="K1702" s="11"/>
      <c r="L1702" s="11"/>
      <c r="M1702" s="11"/>
      <c r="N1702" s="11"/>
      <c r="O1702" s="11"/>
      <c r="P1702" s="11"/>
      <c r="Q1702" s="11"/>
      <c r="R1702" s="11"/>
    </row>
    <row r="1703" spans="1:18" x14ac:dyDescent="0.2">
      <c r="A1703" s="11"/>
      <c r="B1703" s="11"/>
      <c r="C1703" s="11"/>
      <c r="D1703" s="11"/>
      <c r="E1703" s="11"/>
      <c r="F1703" s="11"/>
      <c r="G1703" s="11"/>
      <c r="H1703" s="11"/>
      <c r="I1703" s="11"/>
      <c r="J1703" s="11"/>
      <c r="K1703" s="11"/>
      <c r="L1703" s="11"/>
      <c r="M1703" s="11"/>
      <c r="N1703" s="11"/>
      <c r="O1703" s="11"/>
      <c r="P1703" s="11"/>
      <c r="Q1703" s="11"/>
      <c r="R1703" s="11"/>
    </row>
    <row r="1704" spans="1:18" x14ac:dyDescent="0.2">
      <c r="A1704" s="11"/>
      <c r="B1704" s="11"/>
      <c r="C1704" s="11"/>
      <c r="D1704" s="11"/>
      <c r="E1704" s="11"/>
      <c r="F1704" s="11"/>
      <c r="G1704" s="11"/>
      <c r="H1704" s="11"/>
      <c r="I1704" s="11"/>
      <c r="J1704" s="11"/>
      <c r="K1704" s="11"/>
      <c r="L1704" s="11"/>
      <c r="M1704" s="11"/>
      <c r="N1704" s="11"/>
      <c r="O1704" s="11"/>
      <c r="P1704" s="11"/>
      <c r="Q1704" s="11"/>
      <c r="R1704" s="11"/>
    </row>
    <row r="1705" spans="1:18" x14ac:dyDescent="0.2">
      <c r="A1705" s="11"/>
      <c r="B1705" s="11"/>
      <c r="C1705" s="11"/>
      <c r="D1705" s="11"/>
      <c r="E1705" s="11"/>
      <c r="F1705" s="11"/>
      <c r="G1705" s="11"/>
      <c r="H1705" s="11"/>
      <c r="I1705" s="11"/>
      <c r="J1705" s="11"/>
      <c r="K1705" s="11"/>
      <c r="L1705" s="11"/>
      <c r="M1705" s="11"/>
      <c r="N1705" s="11"/>
      <c r="O1705" s="11"/>
      <c r="P1705" s="11"/>
      <c r="Q1705" s="11"/>
      <c r="R1705" s="11"/>
    </row>
    <row r="1706" spans="1:18" x14ac:dyDescent="0.2">
      <c r="A1706" s="11"/>
      <c r="B1706" s="11"/>
      <c r="C1706" s="11"/>
      <c r="D1706" s="11"/>
      <c r="E1706" s="11"/>
      <c r="F1706" s="11"/>
      <c r="G1706" s="11"/>
      <c r="H1706" s="11"/>
      <c r="I1706" s="11"/>
      <c r="J1706" s="11"/>
      <c r="K1706" s="11"/>
      <c r="L1706" s="11"/>
      <c r="M1706" s="11"/>
      <c r="N1706" s="11"/>
      <c r="O1706" s="11"/>
      <c r="P1706" s="11"/>
      <c r="Q1706" s="11"/>
      <c r="R1706" s="11"/>
    </row>
    <row r="1707" spans="1:18" x14ac:dyDescent="0.2">
      <c r="A1707" s="11"/>
      <c r="B1707" s="11"/>
      <c r="C1707" s="11"/>
      <c r="D1707" s="11"/>
      <c r="E1707" s="11"/>
      <c r="F1707" s="11"/>
      <c r="G1707" s="11"/>
      <c r="H1707" s="11"/>
      <c r="I1707" s="11"/>
      <c r="J1707" s="11"/>
      <c r="K1707" s="11"/>
      <c r="L1707" s="11"/>
      <c r="M1707" s="11"/>
      <c r="N1707" s="11"/>
      <c r="O1707" s="11"/>
      <c r="P1707" s="11"/>
      <c r="Q1707" s="11"/>
      <c r="R1707" s="11"/>
    </row>
    <row r="1708" spans="1:18" x14ac:dyDescent="0.2">
      <c r="A1708" s="11"/>
      <c r="B1708" s="11"/>
      <c r="C1708" s="11"/>
      <c r="D1708" s="11"/>
      <c r="E1708" s="11"/>
      <c r="F1708" s="11"/>
      <c r="G1708" s="11"/>
      <c r="H1708" s="11"/>
      <c r="I1708" s="11"/>
      <c r="J1708" s="11"/>
      <c r="K1708" s="11"/>
      <c r="L1708" s="11"/>
      <c r="M1708" s="11"/>
      <c r="N1708" s="11"/>
      <c r="O1708" s="11"/>
      <c r="P1708" s="11"/>
      <c r="Q1708" s="11"/>
      <c r="R1708" s="11"/>
    </row>
    <row r="1709" spans="1:18" x14ac:dyDescent="0.2">
      <c r="A1709" s="11"/>
      <c r="B1709" s="11"/>
      <c r="C1709" s="11"/>
      <c r="D1709" s="11"/>
      <c r="E1709" s="11"/>
      <c r="F1709" s="11"/>
      <c r="G1709" s="11"/>
      <c r="H1709" s="11"/>
      <c r="I1709" s="11"/>
      <c r="J1709" s="11"/>
      <c r="K1709" s="11"/>
      <c r="L1709" s="11"/>
      <c r="M1709" s="11"/>
      <c r="N1709" s="11"/>
      <c r="O1709" s="11"/>
      <c r="P1709" s="11"/>
      <c r="Q1709" s="11"/>
      <c r="R1709" s="11"/>
    </row>
    <row r="1710" spans="1:18" x14ac:dyDescent="0.2">
      <c r="A1710" s="11"/>
      <c r="B1710" s="11"/>
      <c r="C1710" s="11"/>
      <c r="D1710" s="11"/>
      <c r="E1710" s="11"/>
      <c r="F1710" s="11"/>
      <c r="G1710" s="11"/>
      <c r="H1710" s="11"/>
      <c r="I1710" s="11"/>
      <c r="J1710" s="11"/>
      <c r="K1710" s="11"/>
      <c r="L1710" s="11"/>
      <c r="M1710" s="11"/>
      <c r="N1710" s="11"/>
      <c r="O1710" s="11"/>
      <c r="P1710" s="11"/>
      <c r="Q1710" s="11"/>
      <c r="R1710" s="11"/>
    </row>
    <row r="1711" spans="1:18" x14ac:dyDescent="0.2">
      <c r="A1711" s="11"/>
      <c r="B1711" s="11"/>
      <c r="C1711" s="11"/>
      <c r="D1711" s="11"/>
      <c r="E1711" s="11"/>
      <c r="F1711" s="11"/>
      <c r="G1711" s="11"/>
      <c r="H1711" s="11"/>
      <c r="I1711" s="11"/>
      <c r="J1711" s="11"/>
      <c r="K1711" s="11"/>
      <c r="L1711" s="11"/>
      <c r="M1711" s="11"/>
      <c r="N1711" s="11"/>
      <c r="O1711" s="11"/>
      <c r="P1711" s="11"/>
      <c r="Q1711" s="11"/>
      <c r="R1711" s="11"/>
    </row>
    <row r="1712" spans="1:18" x14ac:dyDescent="0.2">
      <c r="A1712" s="11"/>
      <c r="B1712" s="11"/>
      <c r="C1712" s="11"/>
      <c r="D1712" s="11"/>
      <c r="E1712" s="11"/>
      <c r="F1712" s="11"/>
      <c r="G1712" s="11"/>
      <c r="H1712" s="11"/>
      <c r="I1712" s="11"/>
      <c r="J1712" s="11"/>
      <c r="K1712" s="11"/>
      <c r="L1712" s="11"/>
      <c r="M1712" s="11"/>
      <c r="N1712" s="11"/>
      <c r="O1712" s="11"/>
      <c r="P1712" s="11"/>
      <c r="Q1712" s="11"/>
      <c r="R1712" s="11"/>
    </row>
    <row r="1713" spans="1:18" x14ac:dyDescent="0.2">
      <c r="A1713" s="11"/>
      <c r="B1713" s="11"/>
      <c r="C1713" s="11"/>
      <c r="D1713" s="11"/>
      <c r="E1713" s="11"/>
      <c r="F1713" s="11"/>
      <c r="G1713" s="11"/>
      <c r="H1713" s="11"/>
      <c r="I1713" s="11"/>
      <c r="J1713" s="11"/>
      <c r="K1713" s="11"/>
      <c r="L1713" s="11"/>
      <c r="M1713" s="11"/>
      <c r="N1713" s="11"/>
      <c r="O1713" s="11"/>
      <c r="P1713" s="11"/>
      <c r="Q1713" s="11"/>
      <c r="R1713" s="11"/>
    </row>
    <row r="1714" spans="1:18" x14ac:dyDescent="0.2">
      <c r="A1714" s="11"/>
      <c r="B1714" s="11"/>
      <c r="C1714" s="11"/>
      <c r="D1714" s="11"/>
      <c r="E1714" s="11"/>
      <c r="F1714" s="11"/>
      <c r="G1714" s="11"/>
      <c r="H1714" s="11"/>
      <c r="I1714" s="11"/>
      <c r="J1714" s="11"/>
      <c r="K1714" s="11"/>
      <c r="L1714" s="11"/>
      <c r="M1714" s="11"/>
      <c r="N1714" s="11"/>
      <c r="O1714" s="11"/>
      <c r="P1714" s="11"/>
      <c r="Q1714" s="11"/>
      <c r="R1714" s="11"/>
    </row>
    <row r="1715" spans="1:18" x14ac:dyDescent="0.2">
      <c r="A1715" s="11"/>
      <c r="B1715" s="11"/>
      <c r="C1715" s="11"/>
      <c r="D1715" s="11"/>
      <c r="E1715" s="11"/>
      <c r="F1715" s="11"/>
      <c r="G1715" s="11"/>
      <c r="H1715" s="11"/>
      <c r="I1715" s="11"/>
      <c r="J1715" s="11"/>
      <c r="K1715" s="11"/>
      <c r="L1715" s="11"/>
      <c r="M1715" s="11"/>
      <c r="N1715" s="11"/>
      <c r="O1715" s="11"/>
      <c r="P1715" s="11"/>
      <c r="Q1715" s="11"/>
      <c r="R1715" s="11"/>
    </row>
    <row r="1716" spans="1:18" x14ac:dyDescent="0.2">
      <c r="A1716" s="11"/>
      <c r="B1716" s="11"/>
      <c r="C1716" s="11"/>
      <c r="D1716" s="11"/>
      <c r="E1716" s="11"/>
      <c r="F1716" s="11"/>
      <c r="G1716" s="11"/>
      <c r="H1716" s="11"/>
      <c r="I1716" s="11"/>
      <c r="J1716" s="11"/>
      <c r="K1716" s="11"/>
      <c r="L1716" s="11"/>
      <c r="M1716" s="11"/>
      <c r="N1716" s="11"/>
      <c r="O1716" s="11"/>
      <c r="P1716" s="11"/>
      <c r="Q1716" s="11"/>
      <c r="R1716" s="11"/>
    </row>
    <row r="1717" spans="1:18" x14ac:dyDescent="0.2">
      <c r="A1717" s="11"/>
      <c r="B1717" s="11"/>
      <c r="C1717" s="11"/>
      <c r="D1717" s="11"/>
      <c r="E1717" s="11"/>
      <c r="F1717" s="11"/>
      <c r="G1717" s="11"/>
      <c r="H1717" s="11"/>
      <c r="I1717" s="11"/>
      <c r="J1717" s="11"/>
      <c r="K1717" s="11"/>
      <c r="L1717" s="11"/>
      <c r="M1717" s="11"/>
      <c r="N1717" s="11"/>
      <c r="O1717" s="11"/>
      <c r="P1717" s="11"/>
      <c r="Q1717" s="11"/>
      <c r="R1717" s="11"/>
    </row>
    <row r="1718" spans="1:18" x14ac:dyDescent="0.2">
      <c r="A1718" s="11"/>
      <c r="B1718" s="11"/>
      <c r="C1718" s="11"/>
      <c r="D1718" s="11"/>
      <c r="E1718" s="11"/>
      <c r="F1718" s="11"/>
      <c r="G1718" s="11"/>
      <c r="H1718" s="11"/>
      <c r="I1718" s="11"/>
      <c r="J1718" s="11"/>
      <c r="K1718" s="11"/>
      <c r="L1718" s="11"/>
      <c r="M1718" s="11"/>
      <c r="N1718" s="11"/>
      <c r="O1718" s="11"/>
      <c r="P1718" s="11"/>
      <c r="Q1718" s="11"/>
      <c r="R1718" s="11"/>
    </row>
    <row r="1719" spans="1:18" x14ac:dyDescent="0.2">
      <c r="A1719" s="11"/>
      <c r="B1719" s="11"/>
      <c r="C1719" s="11"/>
      <c r="D1719" s="11"/>
      <c r="E1719" s="11"/>
      <c r="F1719" s="11"/>
      <c r="G1719" s="11"/>
      <c r="H1719" s="11"/>
      <c r="I1719" s="11"/>
      <c r="J1719" s="11"/>
      <c r="K1719" s="11"/>
      <c r="L1719" s="11"/>
      <c r="M1719" s="11"/>
      <c r="N1719" s="11"/>
      <c r="O1719" s="11"/>
      <c r="P1719" s="11"/>
      <c r="Q1719" s="11"/>
      <c r="R1719" s="11"/>
    </row>
    <row r="1720" spans="1:18" x14ac:dyDescent="0.2">
      <c r="A1720" s="11"/>
      <c r="B1720" s="11"/>
      <c r="C1720" s="11"/>
      <c r="D1720" s="11"/>
      <c r="E1720" s="11"/>
      <c r="F1720" s="11"/>
      <c r="G1720" s="11"/>
      <c r="H1720" s="11"/>
      <c r="I1720" s="11"/>
      <c r="J1720" s="11"/>
      <c r="K1720" s="11"/>
      <c r="L1720" s="11"/>
      <c r="M1720" s="11"/>
      <c r="N1720" s="11"/>
      <c r="O1720" s="11"/>
      <c r="P1720" s="11"/>
      <c r="Q1720" s="11"/>
      <c r="R1720" s="11"/>
    </row>
    <row r="1721" spans="1:18" x14ac:dyDescent="0.2">
      <c r="A1721" s="11"/>
      <c r="B1721" s="11"/>
      <c r="C1721" s="11"/>
      <c r="D1721" s="11"/>
      <c r="E1721" s="11"/>
      <c r="F1721" s="11"/>
      <c r="G1721" s="11"/>
      <c r="H1721" s="11"/>
      <c r="I1721" s="11"/>
      <c r="J1721" s="11"/>
      <c r="K1721" s="11"/>
      <c r="L1721" s="11"/>
      <c r="M1721" s="11"/>
      <c r="N1721" s="11"/>
      <c r="O1721" s="11"/>
      <c r="P1721" s="11"/>
      <c r="Q1721" s="11"/>
      <c r="R1721" s="11"/>
    </row>
    <row r="1722" spans="1:18" x14ac:dyDescent="0.2">
      <c r="A1722" s="11"/>
      <c r="B1722" s="11"/>
      <c r="C1722" s="11"/>
      <c r="D1722" s="11"/>
      <c r="E1722" s="11"/>
      <c r="F1722" s="11"/>
      <c r="G1722" s="11"/>
      <c r="H1722" s="11"/>
      <c r="I1722" s="11"/>
      <c r="J1722" s="11"/>
      <c r="K1722" s="11"/>
      <c r="L1722" s="11"/>
      <c r="M1722" s="11"/>
      <c r="N1722" s="11"/>
      <c r="O1722" s="11"/>
      <c r="P1722" s="11"/>
      <c r="Q1722" s="11"/>
      <c r="R1722" s="11"/>
    </row>
    <row r="1723" spans="1:18" x14ac:dyDescent="0.2">
      <c r="A1723" s="11"/>
      <c r="B1723" s="11"/>
      <c r="C1723" s="11"/>
      <c r="D1723" s="11"/>
      <c r="E1723" s="11"/>
      <c r="F1723" s="11"/>
      <c r="G1723" s="11"/>
      <c r="H1723" s="11"/>
      <c r="I1723" s="11"/>
      <c r="J1723" s="11"/>
      <c r="K1723" s="11"/>
      <c r="L1723" s="11"/>
      <c r="M1723" s="11"/>
      <c r="N1723" s="11"/>
      <c r="O1723" s="11"/>
      <c r="P1723" s="11"/>
      <c r="Q1723" s="11"/>
      <c r="R1723" s="11"/>
    </row>
    <row r="1724" spans="1:18" x14ac:dyDescent="0.2">
      <c r="A1724" s="11"/>
      <c r="B1724" s="11"/>
      <c r="C1724" s="11"/>
      <c r="D1724" s="11"/>
      <c r="E1724" s="11"/>
      <c r="F1724" s="11"/>
      <c r="G1724" s="11"/>
      <c r="H1724" s="11"/>
      <c r="I1724" s="11"/>
      <c r="J1724" s="11"/>
      <c r="K1724" s="11"/>
      <c r="L1724" s="11"/>
      <c r="M1724" s="11"/>
      <c r="N1724" s="11"/>
      <c r="O1724" s="11"/>
      <c r="P1724" s="11"/>
      <c r="Q1724" s="11"/>
      <c r="R1724" s="11"/>
    </row>
    <row r="1725" spans="1:18" x14ac:dyDescent="0.2">
      <c r="A1725" s="11"/>
      <c r="B1725" s="11"/>
      <c r="C1725" s="11"/>
      <c r="D1725" s="11"/>
      <c r="E1725" s="11"/>
      <c r="F1725" s="11"/>
      <c r="G1725" s="11"/>
      <c r="H1725" s="11"/>
      <c r="I1725" s="11"/>
      <c r="J1725" s="11"/>
      <c r="K1725" s="11"/>
      <c r="L1725" s="11"/>
      <c r="M1725" s="11"/>
      <c r="N1725" s="11"/>
      <c r="O1725" s="11"/>
      <c r="P1725" s="11"/>
      <c r="Q1725" s="11"/>
      <c r="R1725" s="11"/>
    </row>
    <row r="1726" spans="1:18" x14ac:dyDescent="0.2">
      <c r="A1726" s="11"/>
      <c r="B1726" s="11"/>
      <c r="C1726" s="11"/>
      <c r="D1726" s="11"/>
      <c r="E1726" s="11"/>
      <c r="F1726" s="11"/>
      <c r="G1726" s="11"/>
      <c r="H1726" s="11"/>
      <c r="I1726" s="11"/>
      <c r="J1726" s="11"/>
      <c r="K1726" s="11"/>
      <c r="L1726" s="11"/>
      <c r="M1726" s="11"/>
      <c r="N1726" s="11"/>
      <c r="O1726" s="11"/>
      <c r="P1726" s="11"/>
      <c r="Q1726" s="11"/>
      <c r="R1726" s="11"/>
    </row>
    <row r="1727" spans="1:18" x14ac:dyDescent="0.2">
      <c r="A1727" s="11"/>
      <c r="B1727" s="11"/>
      <c r="C1727" s="11"/>
      <c r="D1727" s="11"/>
      <c r="E1727" s="11"/>
      <c r="F1727" s="11"/>
      <c r="G1727" s="11"/>
      <c r="H1727" s="11"/>
      <c r="I1727" s="11"/>
      <c r="J1727" s="11"/>
      <c r="K1727" s="11"/>
      <c r="L1727" s="11"/>
      <c r="M1727" s="11"/>
      <c r="N1727" s="11"/>
      <c r="O1727" s="11"/>
      <c r="P1727" s="11"/>
      <c r="Q1727" s="11"/>
      <c r="R1727" s="11"/>
    </row>
    <row r="1728" spans="1:18" x14ac:dyDescent="0.2">
      <c r="A1728" s="11"/>
      <c r="B1728" s="11"/>
      <c r="C1728" s="11"/>
      <c r="D1728" s="11"/>
      <c r="E1728" s="11"/>
      <c r="F1728" s="11"/>
      <c r="G1728" s="11"/>
      <c r="H1728" s="11"/>
      <c r="I1728" s="11"/>
      <c r="J1728" s="11"/>
      <c r="K1728" s="11"/>
      <c r="L1728" s="11"/>
      <c r="M1728" s="11"/>
      <c r="N1728" s="11"/>
      <c r="O1728" s="11"/>
      <c r="P1728" s="11"/>
      <c r="Q1728" s="11"/>
      <c r="R1728" s="11"/>
    </row>
    <row r="1729" spans="1:18" x14ac:dyDescent="0.2">
      <c r="A1729" s="11"/>
      <c r="B1729" s="11"/>
      <c r="C1729" s="11"/>
      <c r="D1729" s="11"/>
      <c r="E1729" s="11"/>
      <c r="F1729" s="11"/>
      <c r="G1729" s="11"/>
      <c r="H1729" s="11"/>
      <c r="I1729" s="11"/>
      <c r="J1729" s="11"/>
      <c r="K1729" s="11"/>
      <c r="L1729" s="11"/>
      <c r="M1729" s="11"/>
      <c r="N1729" s="11"/>
      <c r="O1729" s="11"/>
      <c r="P1729" s="11"/>
      <c r="Q1729" s="11"/>
      <c r="R1729" s="11"/>
    </row>
    <row r="1730" spans="1:18" x14ac:dyDescent="0.2">
      <c r="A1730" s="11"/>
      <c r="B1730" s="11"/>
      <c r="C1730" s="11"/>
      <c r="D1730" s="11"/>
      <c r="E1730" s="11"/>
      <c r="F1730" s="11"/>
      <c r="G1730" s="11"/>
      <c r="H1730" s="11"/>
      <c r="I1730" s="11"/>
      <c r="J1730" s="11"/>
      <c r="K1730" s="11"/>
      <c r="L1730" s="11"/>
      <c r="M1730" s="11"/>
      <c r="N1730" s="11"/>
      <c r="O1730" s="11"/>
      <c r="P1730" s="11"/>
      <c r="Q1730" s="11"/>
      <c r="R1730" s="11"/>
    </row>
    <row r="1731" spans="1:18" x14ac:dyDescent="0.2">
      <c r="A1731" s="11"/>
      <c r="B1731" s="11"/>
      <c r="C1731" s="11"/>
      <c r="D1731" s="11"/>
      <c r="E1731" s="11"/>
      <c r="F1731" s="11"/>
      <c r="G1731" s="11"/>
      <c r="H1731" s="11"/>
      <c r="I1731" s="11"/>
      <c r="J1731" s="11"/>
      <c r="K1731" s="11"/>
      <c r="L1731" s="11"/>
      <c r="M1731" s="11"/>
      <c r="N1731" s="11"/>
      <c r="O1731" s="11"/>
      <c r="P1731" s="11"/>
      <c r="Q1731" s="11"/>
      <c r="R1731" s="11"/>
    </row>
    <row r="1732" spans="1:18" x14ac:dyDescent="0.2">
      <c r="A1732" s="11"/>
      <c r="B1732" s="11"/>
      <c r="C1732" s="11"/>
      <c r="D1732" s="11"/>
      <c r="E1732" s="11"/>
      <c r="F1732" s="11"/>
      <c r="G1732" s="11"/>
      <c r="H1732" s="11"/>
      <c r="I1732" s="11"/>
      <c r="J1732" s="11"/>
      <c r="K1732" s="11"/>
      <c r="L1732" s="11"/>
      <c r="M1732" s="11"/>
      <c r="N1732" s="11"/>
      <c r="O1732" s="11"/>
      <c r="P1732" s="11"/>
      <c r="Q1732" s="11"/>
      <c r="R1732" s="11"/>
    </row>
    <row r="1733" spans="1:18" x14ac:dyDescent="0.2">
      <c r="A1733" s="11"/>
      <c r="B1733" s="11"/>
      <c r="C1733" s="11"/>
      <c r="D1733" s="11"/>
      <c r="E1733" s="11"/>
      <c r="F1733" s="11"/>
      <c r="G1733" s="11"/>
      <c r="H1733" s="11"/>
      <c r="I1733" s="11"/>
      <c r="J1733" s="11"/>
      <c r="K1733" s="11"/>
      <c r="L1733" s="11"/>
      <c r="M1733" s="11"/>
      <c r="N1733" s="11"/>
      <c r="O1733" s="11"/>
      <c r="P1733" s="11"/>
      <c r="Q1733" s="11"/>
      <c r="R1733" s="11"/>
    </row>
    <row r="1734" spans="1:18" x14ac:dyDescent="0.2">
      <c r="A1734" s="11"/>
      <c r="B1734" s="11"/>
      <c r="C1734" s="11"/>
      <c r="D1734" s="11"/>
      <c r="E1734" s="11"/>
      <c r="F1734" s="11"/>
      <c r="G1734" s="11"/>
      <c r="H1734" s="11"/>
      <c r="I1734" s="11"/>
      <c r="J1734" s="11"/>
      <c r="K1734" s="11"/>
      <c r="L1734" s="11"/>
      <c r="M1734" s="11"/>
      <c r="N1734" s="11"/>
      <c r="O1734" s="11"/>
      <c r="P1734" s="11"/>
      <c r="Q1734" s="11"/>
      <c r="R1734" s="11"/>
    </row>
    <row r="1735" spans="1:18" x14ac:dyDescent="0.2">
      <c r="A1735" s="11"/>
      <c r="B1735" s="11"/>
      <c r="C1735" s="11"/>
      <c r="D1735" s="11"/>
      <c r="E1735" s="11"/>
      <c r="F1735" s="11"/>
      <c r="G1735" s="11"/>
      <c r="H1735" s="11"/>
      <c r="I1735" s="11"/>
      <c r="J1735" s="11"/>
      <c r="K1735" s="11"/>
      <c r="L1735" s="11"/>
      <c r="M1735" s="11"/>
      <c r="N1735" s="11"/>
      <c r="O1735" s="11"/>
      <c r="P1735" s="11"/>
      <c r="Q1735" s="11"/>
      <c r="R1735" s="11"/>
    </row>
    <row r="1736" spans="1:18" x14ac:dyDescent="0.2">
      <c r="A1736" s="11"/>
      <c r="B1736" s="11"/>
      <c r="C1736" s="11"/>
      <c r="D1736" s="11"/>
      <c r="E1736" s="11"/>
      <c r="F1736" s="11"/>
      <c r="G1736" s="11"/>
      <c r="H1736" s="11"/>
      <c r="I1736" s="11"/>
      <c r="J1736" s="11"/>
      <c r="K1736" s="11"/>
      <c r="L1736" s="11"/>
      <c r="M1736" s="11"/>
      <c r="N1736" s="11"/>
      <c r="O1736" s="11"/>
      <c r="P1736" s="11"/>
      <c r="Q1736" s="11"/>
      <c r="R1736" s="11"/>
    </row>
    <row r="1737" spans="1:18" x14ac:dyDescent="0.2">
      <c r="A1737" s="11"/>
      <c r="B1737" s="11"/>
      <c r="C1737" s="11"/>
      <c r="D1737" s="11"/>
      <c r="E1737" s="11"/>
      <c r="F1737" s="11"/>
      <c r="G1737" s="11"/>
      <c r="H1737" s="11"/>
      <c r="I1737" s="11"/>
      <c r="J1737" s="11"/>
      <c r="K1737" s="11"/>
      <c r="L1737" s="11"/>
      <c r="M1737" s="11"/>
      <c r="N1737" s="11"/>
      <c r="O1737" s="11"/>
      <c r="P1737" s="11"/>
      <c r="Q1737" s="11"/>
      <c r="R1737" s="11"/>
    </row>
    <row r="1738" spans="1:18" x14ac:dyDescent="0.2">
      <c r="A1738" s="11"/>
      <c r="B1738" s="11"/>
      <c r="C1738" s="11"/>
      <c r="D1738" s="11"/>
      <c r="E1738" s="11"/>
      <c r="F1738" s="11"/>
      <c r="G1738" s="11"/>
      <c r="H1738" s="11"/>
      <c r="I1738" s="11"/>
      <c r="J1738" s="11"/>
      <c r="K1738" s="11"/>
      <c r="L1738" s="11"/>
      <c r="M1738" s="11"/>
      <c r="N1738" s="11"/>
      <c r="O1738" s="11"/>
      <c r="P1738" s="11"/>
      <c r="Q1738" s="11"/>
      <c r="R1738" s="11"/>
    </row>
    <row r="1739" spans="1:18" x14ac:dyDescent="0.2">
      <c r="A1739" s="11"/>
      <c r="B1739" s="11"/>
      <c r="C1739" s="11"/>
      <c r="D1739" s="11"/>
      <c r="E1739" s="11"/>
      <c r="F1739" s="11"/>
      <c r="G1739" s="11"/>
      <c r="H1739" s="11"/>
      <c r="I1739" s="11"/>
      <c r="J1739" s="11"/>
      <c r="K1739" s="11"/>
      <c r="L1739" s="11"/>
      <c r="M1739" s="11"/>
      <c r="N1739" s="11"/>
      <c r="O1739" s="11"/>
      <c r="P1739" s="11"/>
      <c r="Q1739" s="11"/>
      <c r="R1739" s="11"/>
    </row>
    <row r="1740" spans="1:18" x14ac:dyDescent="0.2">
      <c r="A1740" s="11"/>
      <c r="B1740" s="11"/>
      <c r="C1740" s="11"/>
      <c r="D1740" s="11"/>
      <c r="E1740" s="11"/>
      <c r="F1740" s="11"/>
      <c r="G1740" s="11"/>
      <c r="H1740" s="11"/>
      <c r="I1740" s="11"/>
      <c r="J1740" s="11"/>
      <c r="K1740" s="11"/>
      <c r="L1740" s="11"/>
      <c r="M1740" s="11"/>
      <c r="N1740" s="11"/>
      <c r="O1740" s="11"/>
      <c r="P1740" s="11"/>
      <c r="Q1740" s="11"/>
      <c r="R1740" s="11"/>
    </row>
    <row r="1741" spans="1:18" x14ac:dyDescent="0.2">
      <c r="A1741" s="11"/>
      <c r="B1741" s="11"/>
      <c r="C1741" s="11"/>
      <c r="D1741" s="11"/>
      <c r="E1741" s="11"/>
      <c r="F1741" s="11"/>
      <c r="G1741" s="11"/>
      <c r="H1741" s="11"/>
      <c r="I1741" s="11"/>
      <c r="J1741" s="11"/>
      <c r="K1741" s="11"/>
      <c r="L1741" s="11"/>
      <c r="M1741" s="11"/>
      <c r="N1741" s="11"/>
      <c r="O1741" s="11"/>
      <c r="P1741" s="11"/>
      <c r="Q1741" s="11"/>
      <c r="R1741" s="11"/>
    </row>
    <row r="1742" spans="1:18" x14ac:dyDescent="0.2">
      <c r="A1742" s="11"/>
      <c r="B1742" s="11"/>
      <c r="C1742" s="11"/>
      <c r="D1742" s="11"/>
      <c r="E1742" s="11"/>
      <c r="F1742" s="11"/>
      <c r="G1742" s="11"/>
      <c r="H1742" s="11"/>
      <c r="I1742" s="11"/>
      <c r="J1742" s="11"/>
      <c r="K1742" s="11"/>
      <c r="L1742" s="11"/>
      <c r="M1742" s="11"/>
      <c r="N1742" s="11"/>
      <c r="O1742" s="11"/>
      <c r="P1742" s="11"/>
      <c r="Q1742" s="11"/>
      <c r="R1742" s="11"/>
    </row>
    <row r="1743" spans="1:18" x14ac:dyDescent="0.2">
      <c r="A1743" s="11"/>
      <c r="B1743" s="11"/>
      <c r="C1743" s="11"/>
      <c r="D1743" s="11"/>
      <c r="E1743" s="11"/>
      <c r="F1743" s="11"/>
      <c r="G1743" s="11"/>
      <c r="H1743" s="11"/>
      <c r="I1743" s="11"/>
      <c r="J1743" s="11"/>
      <c r="K1743" s="11"/>
      <c r="L1743" s="11"/>
      <c r="M1743" s="11"/>
      <c r="N1743" s="11"/>
      <c r="O1743" s="11"/>
      <c r="P1743" s="11"/>
      <c r="Q1743" s="11"/>
      <c r="R1743" s="11"/>
    </row>
    <row r="1744" spans="1:18" x14ac:dyDescent="0.2">
      <c r="A1744" s="11"/>
      <c r="B1744" s="11"/>
      <c r="C1744" s="11"/>
      <c r="D1744" s="11"/>
      <c r="E1744" s="11"/>
      <c r="F1744" s="11"/>
      <c r="G1744" s="11"/>
      <c r="H1744" s="11"/>
      <c r="I1744" s="11"/>
      <c r="J1744" s="11"/>
      <c r="K1744" s="11"/>
      <c r="L1744" s="11"/>
      <c r="M1744" s="11"/>
      <c r="N1744" s="11"/>
      <c r="O1744" s="11"/>
      <c r="P1744" s="11"/>
      <c r="Q1744" s="11"/>
      <c r="R1744" s="11"/>
    </row>
    <row r="1745" spans="1:18" x14ac:dyDescent="0.2">
      <c r="A1745" s="11"/>
      <c r="B1745" s="11"/>
      <c r="C1745" s="11"/>
      <c r="D1745" s="11"/>
      <c r="E1745" s="11"/>
      <c r="F1745" s="11"/>
      <c r="G1745" s="11"/>
      <c r="H1745" s="11"/>
      <c r="I1745" s="11"/>
      <c r="J1745" s="11"/>
      <c r="K1745" s="11"/>
      <c r="L1745" s="11"/>
      <c r="M1745" s="11"/>
      <c r="N1745" s="11"/>
      <c r="O1745" s="11"/>
      <c r="P1745" s="11"/>
      <c r="Q1745" s="11"/>
      <c r="R1745" s="11"/>
    </row>
    <row r="1746" spans="1:18" x14ac:dyDescent="0.2">
      <c r="A1746" s="11"/>
      <c r="B1746" s="11"/>
      <c r="C1746" s="11"/>
      <c r="D1746" s="11"/>
      <c r="E1746" s="11"/>
      <c r="F1746" s="11"/>
      <c r="G1746" s="11"/>
      <c r="H1746" s="11"/>
      <c r="I1746" s="11"/>
      <c r="J1746" s="11"/>
      <c r="K1746" s="11"/>
      <c r="L1746" s="11"/>
      <c r="M1746" s="11"/>
      <c r="N1746" s="11"/>
      <c r="O1746" s="11"/>
      <c r="P1746" s="11"/>
      <c r="Q1746" s="11"/>
      <c r="R1746" s="11"/>
    </row>
    <row r="1747" spans="1:18" x14ac:dyDescent="0.2">
      <c r="A1747" s="11"/>
      <c r="B1747" s="11"/>
      <c r="C1747" s="11"/>
      <c r="D1747" s="11"/>
      <c r="E1747" s="11"/>
      <c r="F1747" s="11"/>
      <c r="G1747" s="11"/>
      <c r="H1747" s="11"/>
      <c r="I1747" s="11"/>
      <c r="J1747" s="11"/>
      <c r="K1747" s="11"/>
      <c r="L1747" s="11"/>
      <c r="M1747" s="11"/>
      <c r="N1747" s="11"/>
      <c r="O1747" s="11"/>
      <c r="P1747" s="11"/>
      <c r="Q1747" s="11"/>
      <c r="R1747" s="11"/>
    </row>
    <row r="1748" spans="1:18" x14ac:dyDescent="0.2">
      <c r="A1748" s="11"/>
      <c r="B1748" s="11"/>
      <c r="C1748" s="11"/>
      <c r="D1748" s="11"/>
      <c r="E1748" s="11"/>
      <c r="F1748" s="11"/>
      <c r="G1748" s="11"/>
      <c r="H1748" s="11"/>
      <c r="I1748" s="11"/>
      <c r="J1748" s="11"/>
      <c r="K1748" s="11"/>
      <c r="L1748" s="11"/>
      <c r="M1748" s="11"/>
      <c r="N1748" s="11"/>
      <c r="O1748" s="11"/>
      <c r="P1748" s="11"/>
      <c r="Q1748" s="11"/>
      <c r="R1748" s="11"/>
    </row>
    <row r="1749" spans="1:18" x14ac:dyDescent="0.2">
      <c r="A1749" s="11"/>
      <c r="B1749" s="11"/>
      <c r="C1749" s="11"/>
      <c r="D1749" s="11"/>
      <c r="E1749" s="11"/>
      <c r="F1749" s="11"/>
      <c r="G1749" s="11"/>
      <c r="H1749" s="11"/>
      <c r="I1749" s="11"/>
      <c r="J1749" s="11"/>
      <c r="K1749" s="11"/>
      <c r="L1749" s="11"/>
      <c r="M1749" s="11"/>
      <c r="N1749" s="11"/>
      <c r="O1749" s="11"/>
      <c r="P1749" s="11"/>
      <c r="Q1749" s="11"/>
      <c r="R1749" s="11"/>
    </row>
    <row r="1750" spans="1:18" x14ac:dyDescent="0.2">
      <c r="A1750" s="11"/>
      <c r="B1750" s="11"/>
      <c r="C1750" s="11"/>
      <c r="D1750" s="11"/>
      <c r="E1750" s="11"/>
      <c r="F1750" s="11"/>
      <c r="G1750" s="11"/>
      <c r="H1750" s="11"/>
      <c r="I1750" s="11"/>
      <c r="J1750" s="11"/>
      <c r="K1750" s="11"/>
      <c r="L1750" s="11"/>
      <c r="M1750" s="11"/>
      <c r="N1750" s="11"/>
      <c r="O1750" s="11"/>
      <c r="P1750" s="11"/>
      <c r="Q1750" s="11"/>
      <c r="R1750" s="11"/>
    </row>
    <row r="1751" spans="1:18" x14ac:dyDescent="0.2">
      <c r="A1751" s="11"/>
      <c r="B1751" s="11"/>
      <c r="C1751" s="11"/>
      <c r="D1751" s="11"/>
      <c r="E1751" s="11"/>
      <c r="F1751" s="11"/>
      <c r="G1751" s="11"/>
      <c r="H1751" s="11"/>
      <c r="I1751" s="11"/>
      <c r="J1751" s="11"/>
      <c r="K1751" s="11"/>
      <c r="L1751" s="11"/>
      <c r="M1751" s="11"/>
      <c r="N1751" s="11"/>
      <c r="O1751" s="11"/>
      <c r="P1751" s="11"/>
      <c r="Q1751" s="11"/>
      <c r="R1751" s="11"/>
    </row>
    <row r="1752" spans="1:18" x14ac:dyDescent="0.2">
      <c r="A1752" s="11"/>
      <c r="B1752" s="11"/>
      <c r="C1752" s="11"/>
      <c r="D1752" s="11"/>
      <c r="E1752" s="11"/>
      <c r="F1752" s="11"/>
      <c r="G1752" s="11"/>
      <c r="H1752" s="11"/>
      <c r="I1752" s="11"/>
      <c r="J1752" s="11"/>
      <c r="K1752" s="11"/>
      <c r="L1752" s="11"/>
      <c r="M1752" s="11"/>
      <c r="N1752" s="11"/>
      <c r="O1752" s="11"/>
      <c r="P1752" s="11"/>
      <c r="Q1752" s="11"/>
      <c r="R1752" s="11"/>
    </row>
    <row r="1753" spans="1:18" x14ac:dyDescent="0.2">
      <c r="A1753" s="11"/>
      <c r="B1753" s="11"/>
      <c r="C1753" s="11"/>
      <c r="D1753" s="11"/>
      <c r="E1753" s="11"/>
      <c r="F1753" s="11"/>
      <c r="G1753" s="11"/>
      <c r="H1753" s="11"/>
      <c r="I1753" s="11"/>
      <c r="J1753" s="11"/>
      <c r="K1753" s="11"/>
      <c r="L1753" s="11"/>
      <c r="M1753" s="11"/>
      <c r="N1753" s="11"/>
      <c r="O1753" s="11"/>
      <c r="P1753" s="11"/>
      <c r="Q1753" s="11"/>
      <c r="R1753" s="11"/>
    </row>
    <row r="1754" spans="1:18" x14ac:dyDescent="0.2">
      <c r="A1754" s="11"/>
      <c r="B1754" s="11"/>
      <c r="C1754" s="11"/>
      <c r="D1754" s="11"/>
      <c r="E1754" s="11"/>
      <c r="F1754" s="11"/>
      <c r="G1754" s="11"/>
      <c r="H1754" s="11"/>
      <c r="I1754" s="11"/>
      <c r="J1754" s="11"/>
      <c r="K1754" s="11"/>
      <c r="L1754" s="11"/>
      <c r="M1754" s="11"/>
      <c r="N1754" s="11"/>
      <c r="O1754" s="11"/>
      <c r="P1754" s="11"/>
      <c r="Q1754" s="11"/>
      <c r="R1754" s="11"/>
    </row>
    <row r="1755" spans="1:18" x14ac:dyDescent="0.2">
      <c r="A1755" s="11"/>
      <c r="B1755" s="11"/>
      <c r="C1755" s="11"/>
      <c r="D1755" s="11"/>
      <c r="E1755" s="11"/>
      <c r="F1755" s="11"/>
      <c r="G1755" s="11"/>
      <c r="H1755" s="11"/>
      <c r="I1755" s="11"/>
      <c r="J1755" s="11"/>
      <c r="K1755" s="11"/>
      <c r="L1755" s="11"/>
      <c r="M1755" s="11"/>
      <c r="N1755" s="11"/>
      <c r="O1755" s="11"/>
      <c r="P1755" s="11"/>
      <c r="Q1755" s="11"/>
      <c r="R1755" s="11"/>
    </row>
    <row r="1756" spans="1:18" x14ac:dyDescent="0.2">
      <c r="A1756" s="11"/>
      <c r="B1756" s="11"/>
      <c r="C1756" s="11"/>
      <c r="D1756" s="11"/>
      <c r="E1756" s="11"/>
      <c r="F1756" s="11"/>
      <c r="G1756" s="11"/>
      <c r="H1756" s="11"/>
      <c r="I1756" s="11"/>
      <c r="J1756" s="11"/>
      <c r="K1756" s="11"/>
      <c r="L1756" s="11"/>
      <c r="M1756" s="11"/>
      <c r="N1756" s="11"/>
      <c r="O1756" s="11"/>
      <c r="P1756" s="11"/>
      <c r="Q1756" s="11"/>
      <c r="R1756" s="11"/>
    </row>
    <row r="1757" spans="1:18" x14ac:dyDescent="0.2">
      <c r="A1757" s="11"/>
      <c r="B1757" s="11"/>
      <c r="C1757" s="11"/>
      <c r="D1757" s="11"/>
      <c r="E1757" s="11"/>
      <c r="F1757" s="11"/>
      <c r="G1757" s="11"/>
      <c r="H1757" s="11"/>
      <c r="I1757" s="11"/>
      <c r="J1757" s="11"/>
      <c r="K1757" s="11"/>
      <c r="L1757" s="11"/>
      <c r="M1757" s="11"/>
      <c r="N1757" s="11"/>
      <c r="O1757" s="11"/>
      <c r="P1757" s="11"/>
      <c r="Q1757" s="11"/>
      <c r="R1757" s="11"/>
    </row>
    <row r="1758" spans="1:18" x14ac:dyDescent="0.2">
      <c r="A1758" s="11"/>
      <c r="B1758" s="11"/>
      <c r="C1758" s="11"/>
      <c r="D1758" s="11"/>
      <c r="E1758" s="11"/>
      <c r="F1758" s="11"/>
      <c r="G1758" s="11"/>
      <c r="H1758" s="11"/>
      <c r="I1758" s="11"/>
      <c r="J1758" s="11"/>
      <c r="K1758" s="11"/>
      <c r="L1758" s="11"/>
      <c r="M1758" s="11"/>
      <c r="N1758" s="11"/>
      <c r="O1758" s="11"/>
      <c r="P1758" s="11"/>
      <c r="Q1758" s="11"/>
      <c r="R1758" s="11"/>
    </row>
    <row r="1759" spans="1:18" x14ac:dyDescent="0.2">
      <c r="A1759" s="11"/>
      <c r="B1759" s="11"/>
      <c r="C1759" s="11"/>
      <c r="D1759" s="11"/>
      <c r="E1759" s="11"/>
      <c r="F1759" s="11"/>
      <c r="G1759" s="11"/>
      <c r="H1759" s="11"/>
      <c r="I1759" s="11"/>
      <c r="J1759" s="11"/>
      <c r="K1759" s="11"/>
      <c r="L1759" s="11"/>
      <c r="M1759" s="11"/>
      <c r="N1759" s="11"/>
      <c r="O1759" s="11"/>
      <c r="P1759" s="11"/>
      <c r="Q1759" s="11"/>
      <c r="R1759" s="11"/>
    </row>
    <row r="1760" spans="1:18" x14ac:dyDescent="0.2">
      <c r="A1760" s="11"/>
      <c r="B1760" s="11"/>
      <c r="C1760" s="11"/>
      <c r="D1760" s="11"/>
      <c r="E1760" s="11"/>
      <c r="F1760" s="11"/>
      <c r="G1760" s="11"/>
      <c r="H1760" s="11"/>
      <c r="I1760" s="11"/>
      <c r="J1760" s="11"/>
      <c r="K1760" s="11"/>
      <c r="L1760" s="11"/>
      <c r="M1760" s="11"/>
      <c r="N1760" s="11"/>
      <c r="O1760" s="11"/>
      <c r="P1760" s="11"/>
      <c r="Q1760" s="11"/>
      <c r="R1760" s="11"/>
    </row>
    <row r="1761" spans="1:18" x14ac:dyDescent="0.2">
      <c r="A1761" s="11"/>
      <c r="B1761" s="11"/>
      <c r="C1761" s="11"/>
      <c r="D1761" s="11"/>
      <c r="E1761" s="11"/>
      <c r="F1761" s="11"/>
      <c r="G1761" s="11"/>
      <c r="H1761" s="11"/>
      <c r="I1761" s="11"/>
      <c r="J1761" s="11"/>
      <c r="K1761" s="11"/>
      <c r="L1761" s="11"/>
      <c r="M1761" s="11"/>
      <c r="N1761" s="11"/>
      <c r="O1761" s="11"/>
      <c r="P1761" s="11"/>
      <c r="Q1761" s="11"/>
      <c r="R1761" s="11"/>
    </row>
    <row r="1762" spans="1:18" x14ac:dyDescent="0.2">
      <c r="A1762" s="11"/>
      <c r="B1762" s="11"/>
      <c r="C1762" s="11"/>
      <c r="D1762" s="11"/>
      <c r="E1762" s="11"/>
      <c r="F1762" s="11"/>
      <c r="G1762" s="11"/>
      <c r="H1762" s="11"/>
      <c r="I1762" s="11"/>
      <c r="J1762" s="11"/>
      <c r="K1762" s="11"/>
      <c r="L1762" s="11"/>
      <c r="M1762" s="11"/>
      <c r="N1762" s="11"/>
      <c r="O1762" s="11"/>
      <c r="P1762" s="11"/>
      <c r="Q1762" s="11"/>
      <c r="R1762" s="11"/>
    </row>
    <row r="1763" spans="1:18" x14ac:dyDescent="0.2">
      <c r="A1763" s="11"/>
      <c r="B1763" s="11"/>
      <c r="C1763" s="11"/>
      <c r="D1763" s="11"/>
      <c r="E1763" s="11"/>
      <c r="F1763" s="11"/>
      <c r="G1763" s="11"/>
      <c r="H1763" s="11"/>
      <c r="I1763" s="11"/>
      <c r="J1763" s="11"/>
      <c r="K1763" s="11"/>
      <c r="L1763" s="11"/>
      <c r="M1763" s="11"/>
      <c r="N1763" s="11"/>
      <c r="O1763" s="11"/>
      <c r="P1763" s="11"/>
      <c r="Q1763" s="11"/>
      <c r="R1763" s="11"/>
    </row>
    <row r="1764" spans="1:18" x14ac:dyDescent="0.2">
      <c r="A1764" s="11"/>
      <c r="B1764" s="11"/>
      <c r="C1764" s="11"/>
      <c r="D1764" s="11"/>
      <c r="E1764" s="11"/>
      <c r="F1764" s="11"/>
      <c r="G1764" s="11"/>
      <c r="H1764" s="11"/>
      <c r="I1764" s="11"/>
      <c r="J1764" s="11"/>
      <c r="K1764" s="11"/>
      <c r="L1764" s="11"/>
      <c r="M1764" s="11"/>
      <c r="N1764" s="11"/>
      <c r="O1764" s="11"/>
      <c r="P1764" s="11"/>
      <c r="Q1764" s="11"/>
      <c r="R1764" s="11"/>
    </row>
    <row r="1765" spans="1:18" x14ac:dyDescent="0.2">
      <c r="A1765" s="11"/>
      <c r="B1765" s="11"/>
      <c r="C1765" s="11"/>
      <c r="D1765" s="11"/>
      <c r="E1765" s="11"/>
      <c r="F1765" s="11"/>
      <c r="G1765" s="11"/>
      <c r="H1765" s="11"/>
      <c r="I1765" s="11"/>
      <c r="J1765" s="11"/>
      <c r="K1765" s="11"/>
      <c r="L1765" s="11"/>
      <c r="M1765" s="11"/>
      <c r="N1765" s="11"/>
      <c r="O1765" s="11"/>
      <c r="P1765" s="11"/>
      <c r="Q1765" s="11"/>
      <c r="R1765" s="11"/>
    </row>
    <row r="1766" spans="1:18" x14ac:dyDescent="0.2">
      <c r="A1766" s="11"/>
      <c r="B1766" s="11"/>
      <c r="C1766" s="11"/>
      <c r="D1766" s="11"/>
      <c r="E1766" s="11"/>
      <c r="F1766" s="11"/>
      <c r="G1766" s="11"/>
      <c r="H1766" s="11"/>
      <c r="I1766" s="11"/>
      <c r="J1766" s="11"/>
      <c r="K1766" s="11"/>
      <c r="L1766" s="11"/>
      <c r="M1766" s="11"/>
      <c r="N1766" s="11"/>
      <c r="O1766" s="11"/>
      <c r="P1766" s="11"/>
      <c r="Q1766" s="11"/>
      <c r="R1766" s="11"/>
    </row>
    <row r="1767" spans="1:18" x14ac:dyDescent="0.2">
      <c r="A1767" s="11"/>
      <c r="B1767" s="11"/>
      <c r="C1767" s="11"/>
      <c r="D1767" s="11"/>
      <c r="E1767" s="11"/>
      <c r="F1767" s="11"/>
      <c r="G1767" s="11"/>
      <c r="H1767" s="11"/>
      <c r="I1767" s="11"/>
      <c r="J1767" s="11"/>
      <c r="K1767" s="11"/>
      <c r="L1767" s="11"/>
      <c r="M1767" s="11"/>
      <c r="N1767" s="11"/>
      <c r="O1767" s="11"/>
      <c r="P1767" s="11"/>
      <c r="Q1767" s="11"/>
      <c r="R1767" s="11"/>
    </row>
    <row r="1768" spans="1:18" x14ac:dyDescent="0.2">
      <c r="A1768" s="11"/>
      <c r="B1768" s="11"/>
      <c r="C1768" s="11"/>
      <c r="D1768" s="11"/>
      <c r="E1768" s="11"/>
      <c r="F1768" s="11"/>
      <c r="G1768" s="11"/>
      <c r="H1768" s="11"/>
      <c r="I1768" s="11"/>
      <c r="J1768" s="11"/>
      <c r="K1768" s="11"/>
      <c r="L1768" s="11"/>
      <c r="M1768" s="11"/>
      <c r="N1768" s="11"/>
      <c r="O1768" s="11"/>
      <c r="P1768" s="11"/>
      <c r="Q1768" s="11"/>
      <c r="R1768" s="11"/>
    </row>
    <row r="1769" spans="1:18" x14ac:dyDescent="0.2">
      <c r="A1769" s="11"/>
      <c r="B1769" s="11"/>
      <c r="C1769" s="11"/>
      <c r="D1769" s="11"/>
      <c r="E1769" s="11"/>
      <c r="F1769" s="11"/>
      <c r="G1769" s="11"/>
      <c r="H1769" s="11"/>
      <c r="I1769" s="11"/>
      <c r="J1769" s="11"/>
      <c r="K1769" s="11"/>
      <c r="L1769" s="11"/>
      <c r="M1769" s="11"/>
      <c r="N1769" s="11"/>
      <c r="O1769" s="11"/>
      <c r="P1769" s="11"/>
      <c r="Q1769" s="11"/>
      <c r="R1769" s="11"/>
    </row>
    <row r="1770" spans="1:18" x14ac:dyDescent="0.2">
      <c r="A1770" s="11"/>
      <c r="B1770" s="11"/>
      <c r="C1770" s="11"/>
      <c r="D1770" s="11"/>
      <c r="E1770" s="11"/>
      <c r="F1770" s="11"/>
      <c r="G1770" s="11"/>
      <c r="H1770" s="11"/>
      <c r="I1770" s="11"/>
      <c r="J1770" s="11"/>
      <c r="K1770" s="11"/>
      <c r="L1770" s="11"/>
      <c r="M1770" s="11"/>
      <c r="N1770" s="11"/>
      <c r="O1770" s="11"/>
      <c r="P1770" s="11"/>
      <c r="Q1770" s="11"/>
      <c r="R1770" s="11"/>
    </row>
    <row r="1771" spans="1:18" x14ac:dyDescent="0.2">
      <c r="A1771" s="11"/>
      <c r="B1771" s="11"/>
      <c r="C1771" s="11"/>
      <c r="D1771" s="11"/>
      <c r="E1771" s="11"/>
      <c r="F1771" s="11"/>
      <c r="G1771" s="11"/>
      <c r="H1771" s="11"/>
      <c r="I1771" s="11"/>
      <c r="J1771" s="11"/>
      <c r="K1771" s="11"/>
      <c r="L1771" s="11"/>
      <c r="M1771" s="11"/>
      <c r="N1771" s="11"/>
      <c r="O1771" s="11"/>
      <c r="P1771" s="11"/>
      <c r="Q1771" s="11"/>
      <c r="R1771" s="11"/>
    </row>
    <row r="1772" spans="1:18" x14ac:dyDescent="0.2">
      <c r="A1772" s="11"/>
      <c r="B1772" s="11"/>
      <c r="C1772" s="11"/>
      <c r="D1772" s="11"/>
      <c r="E1772" s="11"/>
      <c r="F1772" s="11"/>
      <c r="G1772" s="11"/>
      <c r="H1772" s="11"/>
      <c r="I1772" s="11"/>
      <c r="J1772" s="11"/>
      <c r="K1772" s="11"/>
      <c r="L1772" s="11"/>
      <c r="M1772" s="11"/>
      <c r="N1772" s="11"/>
      <c r="O1772" s="11"/>
      <c r="P1772" s="11"/>
      <c r="Q1772" s="11"/>
      <c r="R1772" s="11"/>
    </row>
    <row r="1773" spans="1:18" x14ac:dyDescent="0.2">
      <c r="A1773" s="11"/>
      <c r="B1773" s="11"/>
      <c r="C1773" s="11"/>
      <c r="D1773" s="11"/>
      <c r="E1773" s="11"/>
      <c r="F1773" s="11"/>
      <c r="G1773" s="11"/>
      <c r="H1773" s="11"/>
      <c r="I1773" s="11"/>
      <c r="J1773" s="11"/>
      <c r="K1773" s="11"/>
      <c r="L1773" s="11"/>
      <c r="M1773" s="11"/>
      <c r="N1773" s="11"/>
      <c r="O1773" s="11"/>
      <c r="P1773" s="11"/>
      <c r="Q1773" s="11"/>
      <c r="R1773" s="11"/>
    </row>
    <row r="1774" spans="1:18" x14ac:dyDescent="0.2">
      <c r="A1774" s="11"/>
      <c r="B1774" s="11"/>
      <c r="C1774" s="11"/>
      <c r="D1774" s="11"/>
      <c r="E1774" s="11"/>
      <c r="F1774" s="11"/>
      <c r="G1774" s="11"/>
      <c r="H1774" s="11"/>
      <c r="I1774" s="11"/>
      <c r="J1774" s="11"/>
      <c r="K1774" s="11"/>
      <c r="L1774" s="11"/>
      <c r="M1774" s="11"/>
      <c r="N1774" s="11"/>
      <c r="O1774" s="11"/>
      <c r="P1774" s="11"/>
      <c r="Q1774" s="11"/>
      <c r="R1774" s="11"/>
    </row>
    <row r="1775" spans="1:18" x14ac:dyDescent="0.2">
      <c r="A1775" s="11"/>
      <c r="B1775" s="11"/>
      <c r="C1775" s="11"/>
      <c r="D1775" s="11"/>
      <c r="E1775" s="11"/>
      <c r="F1775" s="11"/>
      <c r="G1775" s="11"/>
      <c r="H1775" s="11"/>
      <c r="I1775" s="11"/>
      <c r="J1775" s="11"/>
      <c r="K1775" s="11"/>
      <c r="L1775" s="11"/>
      <c r="M1775" s="11"/>
      <c r="N1775" s="11"/>
      <c r="O1775" s="11"/>
      <c r="P1775" s="11"/>
      <c r="Q1775" s="11"/>
      <c r="R1775" s="11"/>
    </row>
    <row r="1776" spans="1:18" x14ac:dyDescent="0.2">
      <c r="A1776" s="11"/>
      <c r="B1776" s="11"/>
      <c r="C1776" s="11"/>
      <c r="D1776" s="11"/>
      <c r="E1776" s="11"/>
      <c r="F1776" s="11"/>
      <c r="G1776" s="11"/>
      <c r="H1776" s="11"/>
      <c r="I1776" s="11"/>
      <c r="J1776" s="11"/>
      <c r="K1776" s="11"/>
      <c r="L1776" s="11"/>
      <c r="M1776" s="11"/>
      <c r="N1776" s="11"/>
      <c r="O1776" s="11"/>
      <c r="P1776" s="11"/>
      <c r="Q1776" s="11"/>
      <c r="R1776" s="11"/>
    </row>
    <row r="1777" spans="1:18" x14ac:dyDescent="0.2">
      <c r="A1777" s="11"/>
      <c r="B1777" s="11"/>
      <c r="C1777" s="11"/>
      <c r="D1777" s="11"/>
      <c r="E1777" s="11"/>
      <c r="F1777" s="11"/>
      <c r="G1777" s="11"/>
      <c r="H1777" s="11"/>
      <c r="I1777" s="11"/>
      <c r="J1777" s="11"/>
      <c r="K1777" s="11"/>
      <c r="L1777" s="11"/>
      <c r="M1777" s="11"/>
      <c r="N1777" s="11"/>
      <c r="O1777" s="11"/>
      <c r="P1777" s="11"/>
      <c r="Q1777" s="11"/>
      <c r="R1777" s="11"/>
    </row>
    <row r="1778" spans="1:18" x14ac:dyDescent="0.2">
      <c r="A1778" s="11"/>
      <c r="B1778" s="11"/>
      <c r="C1778" s="11"/>
      <c r="D1778" s="11"/>
      <c r="E1778" s="11"/>
      <c r="F1778" s="11"/>
      <c r="G1778" s="11"/>
      <c r="H1778" s="11"/>
      <c r="I1778" s="11"/>
      <c r="J1778" s="11"/>
      <c r="K1778" s="11"/>
      <c r="L1778" s="11"/>
      <c r="M1778" s="11"/>
      <c r="N1778" s="11"/>
      <c r="O1778" s="11"/>
      <c r="P1778" s="11"/>
      <c r="Q1778" s="11"/>
      <c r="R1778" s="11"/>
    </row>
    <row r="1779" spans="1:18" x14ac:dyDescent="0.2">
      <c r="A1779" s="11"/>
      <c r="B1779" s="11"/>
      <c r="C1779" s="11"/>
      <c r="D1779" s="11"/>
      <c r="E1779" s="11"/>
      <c r="F1779" s="11"/>
      <c r="G1779" s="11"/>
      <c r="H1779" s="11"/>
      <c r="I1779" s="11"/>
      <c r="J1779" s="11"/>
      <c r="K1779" s="11"/>
      <c r="L1779" s="11"/>
      <c r="M1779" s="11"/>
      <c r="N1779" s="11"/>
      <c r="O1779" s="11"/>
      <c r="P1779" s="11"/>
      <c r="Q1779" s="11"/>
      <c r="R1779" s="11"/>
    </row>
    <row r="1780" spans="1:18" x14ac:dyDescent="0.2">
      <c r="A1780" s="11"/>
      <c r="B1780" s="11"/>
      <c r="C1780" s="11"/>
      <c r="D1780" s="11"/>
      <c r="E1780" s="11"/>
      <c r="F1780" s="11"/>
      <c r="G1780" s="11"/>
      <c r="H1780" s="11"/>
      <c r="I1780" s="11"/>
      <c r="J1780" s="11"/>
      <c r="K1780" s="11"/>
      <c r="L1780" s="11"/>
      <c r="M1780" s="11"/>
      <c r="N1780" s="11"/>
      <c r="O1780" s="11"/>
      <c r="P1780" s="11"/>
      <c r="Q1780" s="11"/>
      <c r="R1780" s="11"/>
    </row>
    <row r="1781" spans="1:18" x14ac:dyDescent="0.2">
      <c r="A1781" s="11"/>
      <c r="B1781" s="11"/>
      <c r="C1781" s="11"/>
      <c r="D1781" s="11"/>
      <c r="E1781" s="11"/>
      <c r="F1781" s="11"/>
      <c r="G1781" s="11"/>
      <c r="H1781" s="11"/>
      <c r="I1781" s="11"/>
      <c r="J1781" s="11"/>
      <c r="K1781" s="11"/>
      <c r="L1781" s="11"/>
      <c r="M1781" s="11"/>
      <c r="N1781" s="11"/>
      <c r="O1781" s="11"/>
      <c r="P1781" s="11"/>
      <c r="Q1781" s="11"/>
      <c r="R1781" s="11"/>
    </row>
    <row r="1782" spans="1:18" x14ac:dyDescent="0.2">
      <c r="A1782" s="11"/>
      <c r="B1782" s="11"/>
      <c r="C1782" s="11"/>
      <c r="D1782" s="11"/>
      <c r="E1782" s="11"/>
      <c r="F1782" s="11"/>
      <c r="G1782" s="11"/>
      <c r="H1782" s="11"/>
      <c r="I1782" s="11"/>
      <c r="J1782" s="11"/>
      <c r="K1782" s="11"/>
      <c r="L1782" s="11"/>
      <c r="M1782" s="11"/>
      <c r="N1782" s="11"/>
      <c r="O1782" s="11"/>
      <c r="P1782" s="11"/>
      <c r="Q1782" s="11"/>
      <c r="R1782" s="11"/>
    </row>
    <row r="1783" spans="1:18" x14ac:dyDescent="0.2">
      <c r="A1783" s="11"/>
      <c r="B1783" s="11"/>
      <c r="C1783" s="11"/>
      <c r="D1783" s="11"/>
      <c r="E1783" s="11"/>
      <c r="F1783" s="11"/>
      <c r="G1783" s="11"/>
      <c r="H1783" s="11"/>
      <c r="I1783" s="11"/>
      <c r="J1783" s="11"/>
      <c r="K1783" s="11"/>
      <c r="L1783" s="11"/>
      <c r="M1783" s="11"/>
      <c r="N1783" s="11"/>
      <c r="O1783" s="11"/>
      <c r="P1783" s="11"/>
      <c r="Q1783" s="11"/>
      <c r="R1783" s="11"/>
    </row>
    <row r="1784" spans="1:18" x14ac:dyDescent="0.2">
      <c r="A1784" s="11"/>
      <c r="B1784" s="11"/>
      <c r="C1784" s="11"/>
      <c r="D1784" s="11"/>
      <c r="E1784" s="11"/>
      <c r="F1784" s="11"/>
      <c r="G1784" s="11"/>
      <c r="H1784" s="11"/>
      <c r="I1784" s="11"/>
      <c r="J1784" s="11"/>
      <c r="K1784" s="11"/>
      <c r="L1784" s="11"/>
      <c r="M1784" s="11"/>
      <c r="N1784" s="11"/>
      <c r="O1784" s="11"/>
      <c r="P1784" s="11"/>
      <c r="Q1784" s="11"/>
      <c r="R1784" s="11"/>
    </row>
    <row r="1785" spans="1:18" x14ac:dyDescent="0.2">
      <c r="A1785" s="11"/>
      <c r="B1785" s="11"/>
      <c r="C1785" s="11"/>
      <c r="D1785" s="11"/>
      <c r="E1785" s="11"/>
      <c r="F1785" s="11"/>
      <c r="G1785" s="11"/>
      <c r="H1785" s="11"/>
      <c r="I1785" s="11"/>
      <c r="J1785" s="11"/>
      <c r="K1785" s="11"/>
      <c r="L1785" s="11"/>
      <c r="M1785" s="11"/>
      <c r="N1785" s="11"/>
      <c r="O1785" s="11"/>
      <c r="P1785" s="11"/>
      <c r="Q1785" s="11"/>
      <c r="R1785" s="11"/>
    </row>
    <row r="1786" spans="1:18" x14ac:dyDescent="0.2">
      <c r="A1786" s="11"/>
      <c r="B1786" s="11"/>
      <c r="C1786" s="11"/>
      <c r="D1786" s="11"/>
      <c r="E1786" s="11"/>
      <c r="F1786" s="11"/>
      <c r="G1786" s="11"/>
      <c r="H1786" s="11"/>
      <c r="I1786" s="11"/>
      <c r="J1786" s="11"/>
      <c r="K1786" s="11"/>
      <c r="L1786" s="11"/>
      <c r="M1786" s="11"/>
      <c r="N1786" s="11"/>
      <c r="O1786" s="11"/>
      <c r="P1786" s="11"/>
      <c r="Q1786" s="11"/>
      <c r="R1786" s="11"/>
    </row>
    <row r="1787" spans="1:18" x14ac:dyDescent="0.2">
      <c r="A1787" s="11"/>
      <c r="B1787" s="11"/>
      <c r="C1787" s="11"/>
      <c r="D1787" s="11"/>
      <c r="E1787" s="11"/>
      <c r="F1787" s="11"/>
      <c r="G1787" s="11"/>
      <c r="H1787" s="11"/>
      <c r="I1787" s="11"/>
      <c r="J1787" s="11"/>
      <c r="K1787" s="11"/>
      <c r="L1787" s="11"/>
      <c r="M1787" s="11"/>
      <c r="N1787" s="11"/>
      <c r="O1787" s="11"/>
      <c r="P1787" s="11"/>
      <c r="Q1787" s="11"/>
      <c r="R1787" s="11"/>
    </row>
    <row r="1788" spans="1:18" x14ac:dyDescent="0.2">
      <c r="A1788" s="11"/>
      <c r="B1788" s="11"/>
      <c r="C1788" s="11"/>
      <c r="D1788" s="11"/>
      <c r="E1788" s="11"/>
      <c r="F1788" s="11"/>
      <c r="G1788" s="11"/>
      <c r="H1788" s="11"/>
      <c r="I1788" s="11"/>
      <c r="J1788" s="11"/>
      <c r="K1788" s="11"/>
      <c r="L1788" s="11"/>
      <c r="M1788" s="11"/>
      <c r="N1788" s="11"/>
      <c r="O1788" s="11"/>
      <c r="P1788" s="11"/>
      <c r="Q1788" s="11"/>
      <c r="R1788" s="11"/>
    </row>
    <row r="1789" spans="1:18" x14ac:dyDescent="0.2">
      <c r="A1789" s="11"/>
      <c r="B1789" s="11"/>
      <c r="C1789" s="11"/>
      <c r="D1789" s="11"/>
      <c r="E1789" s="11"/>
      <c r="F1789" s="11"/>
      <c r="G1789" s="11"/>
      <c r="H1789" s="11"/>
      <c r="I1789" s="11"/>
      <c r="J1789" s="11"/>
      <c r="K1789" s="11"/>
      <c r="L1789" s="11"/>
      <c r="M1789" s="11"/>
      <c r="N1789" s="11"/>
      <c r="O1789" s="11"/>
      <c r="P1789" s="11"/>
      <c r="Q1789" s="11"/>
      <c r="R1789" s="11"/>
    </row>
    <row r="1790" spans="1:18" x14ac:dyDescent="0.2">
      <c r="A1790" s="11"/>
      <c r="B1790" s="11"/>
      <c r="C1790" s="11"/>
      <c r="D1790" s="11"/>
      <c r="E1790" s="11"/>
      <c r="F1790" s="11"/>
      <c r="G1790" s="11"/>
      <c r="H1790" s="11"/>
      <c r="I1790" s="11"/>
      <c r="J1790" s="11"/>
      <c r="K1790" s="11"/>
      <c r="L1790" s="11"/>
      <c r="M1790" s="11"/>
      <c r="N1790" s="11"/>
      <c r="O1790" s="11"/>
      <c r="P1790" s="11"/>
      <c r="Q1790" s="11"/>
      <c r="R1790" s="11"/>
    </row>
    <row r="1791" spans="1:18" x14ac:dyDescent="0.2">
      <c r="A1791" s="11"/>
      <c r="B1791" s="11"/>
      <c r="C1791" s="11"/>
      <c r="D1791" s="11"/>
      <c r="E1791" s="11"/>
      <c r="F1791" s="11"/>
      <c r="G1791" s="11"/>
      <c r="H1791" s="11"/>
      <c r="I1791" s="11"/>
      <c r="J1791" s="11"/>
      <c r="K1791" s="11"/>
      <c r="L1791" s="11"/>
      <c r="M1791" s="11"/>
      <c r="N1791" s="11"/>
      <c r="O1791" s="11"/>
      <c r="P1791" s="11"/>
      <c r="Q1791" s="11"/>
      <c r="R1791" s="11"/>
    </row>
    <row r="1792" spans="1:18" x14ac:dyDescent="0.2">
      <c r="A1792" s="11"/>
      <c r="B1792" s="11"/>
      <c r="C1792" s="11"/>
      <c r="D1792" s="11"/>
      <c r="E1792" s="11"/>
      <c r="F1792" s="11"/>
      <c r="G1792" s="11"/>
      <c r="H1792" s="11"/>
      <c r="I1792" s="11"/>
      <c r="J1792" s="11"/>
      <c r="K1792" s="11"/>
      <c r="L1792" s="11"/>
      <c r="M1792" s="11"/>
      <c r="N1792" s="11"/>
      <c r="O1792" s="11"/>
      <c r="P1792" s="11"/>
      <c r="Q1792" s="11"/>
      <c r="R1792" s="11"/>
    </row>
    <row r="1793" spans="1:18" x14ac:dyDescent="0.2">
      <c r="A1793" s="11"/>
      <c r="B1793" s="11"/>
      <c r="C1793" s="11"/>
      <c r="D1793" s="11"/>
      <c r="E1793" s="11"/>
      <c r="F1793" s="11"/>
      <c r="G1793" s="11"/>
      <c r="H1793" s="11"/>
      <c r="I1793" s="11"/>
      <c r="J1793" s="11"/>
      <c r="K1793" s="11"/>
      <c r="L1793" s="11"/>
      <c r="M1793" s="11"/>
      <c r="N1793" s="11"/>
      <c r="O1793" s="11"/>
      <c r="P1793" s="11"/>
      <c r="Q1793" s="11"/>
      <c r="R1793" s="11"/>
    </row>
    <row r="1794" spans="1:18" x14ac:dyDescent="0.2">
      <c r="A1794" s="11"/>
      <c r="B1794" s="11"/>
      <c r="C1794" s="11"/>
      <c r="D1794" s="11"/>
      <c r="E1794" s="11"/>
      <c r="F1794" s="11"/>
      <c r="G1794" s="11"/>
      <c r="H1794" s="11"/>
      <c r="I1794" s="11"/>
      <c r="J1794" s="11"/>
      <c r="K1794" s="11"/>
      <c r="L1794" s="11"/>
      <c r="M1794" s="11"/>
      <c r="N1794" s="11"/>
      <c r="O1794" s="11"/>
      <c r="P1794" s="11"/>
      <c r="Q1794" s="11"/>
      <c r="R1794" s="11"/>
    </row>
    <row r="1795" spans="1:18" x14ac:dyDescent="0.2">
      <c r="A1795" s="11"/>
      <c r="B1795" s="11"/>
      <c r="C1795" s="11"/>
      <c r="D1795" s="11"/>
      <c r="E1795" s="11"/>
      <c r="F1795" s="11"/>
      <c r="G1795" s="11"/>
      <c r="H1795" s="11"/>
      <c r="I1795" s="11"/>
      <c r="J1795" s="11"/>
      <c r="K1795" s="11"/>
      <c r="L1795" s="11"/>
      <c r="M1795" s="11"/>
      <c r="N1795" s="11"/>
      <c r="O1795" s="11"/>
      <c r="P1795" s="11"/>
      <c r="Q1795" s="11"/>
      <c r="R1795" s="11"/>
    </row>
    <row r="1796" spans="1:18" x14ac:dyDescent="0.2">
      <c r="A1796" s="11"/>
      <c r="B1796" s="11"/>
      <c r="C1796" s="11"/>
      <c r="D1796" s="11"/>
      <c r="E1796" s="11"/>
      <c r="F1796" s="11"/>
      <c r="G1796" s="11"/>
      <c r="H1796" s="11"/>
      <c r="I1796" s="11"/>
      <c r="J1796" s="11"/>
      <c r="K1796" s="11"/>
      <c r="L1796" s="11"/>
      <c r="M1796" s="11"/>
      <c r="N1796" s="11"/>
      <c r="O1796" s="11"/>
      <c r="P1796" s="11"/>
      <c r="Q1796" s="11"/>
      <c r="R1796" s="11"/>
    </row>
    <row r="1797" spans="1:18" x14ac:dyDescent="0.2">
      <c r="A1797" s="11"/>
      <c r="B1797" s="11"/>
      <c r="C1797" s="11"/>
      <c r="D1797" s="11"/>
      <c r="E1797" s="11"/>
      <c r="F1797" s="11"/>
      <c r="G1797" s="11"/>
      <c r="H1797" s="11"/>
      <c r="I1797" s="11"/>
      <c r="J1797" s="11"/>
      <c r="K1797" s="11"/>
      <c r="L1797" s="11"/>
      <c r="M1797" s="11"/>
      <c r="N1797" s="11"/>
      <c r="O1797" s="11"/>
      <c r="P1797" s="11"/>
      <c r="Q1797" s="11"/>
      <c r="R1797" s="11"/>
    </row>
    <row r="1798" spans="1:18" x14ac:dyDescent="0.2">
      <c r="A1798" s="11"/>
      <c r="B1798" s="11"/>
      <c r="C1798" s="11"/>
      <c r="D1798" s="11"/>
      <c r="E1798" s="11"/>
      <c r="F1798" s="11"/>
      <c r="G1798" s="11"/>
      <c r="H1798" s="11"/>
      <c r="I1798" s="11"/>
      <c r="J1798" s="11"/>
      <c r="K1798" s="11"/>
      <c r="L1798" s="11"/>
      <c r="M1798" s="11"/>
      <c r="N1798" s="11"/>
      <c r="O1798" s="11"/>
      <c r="P1798" s="11"/>
      <c r="Q1798" s="11"/>
      <c r="R1798" s="11"/>
    </row>
    <row r="1799" spans="1:18" x14ac:dyDescent="0.2">
      <c r="A1799" s="11"/>
      <c r="B1799" s="11"/>
      <c r="C1799" s="11"/>
      <c r="D1799" s="11"/>
      <c r="E1799" s="11"/>
      <c r="F1799" s="11"/>
      <c r="G1799" s="11"/>
      <c r="H1799" s="11"/>
      <c r="I1799" s="11"/>
      <c r="J1799" s="11"/>
      <c r="K1799" s="11"/>
      <c r="L1799" s="11"/>
      <c r="M1799" s="11"/>
      <c r="N1799" s="11"/>
      <c r="O1799" s="11"/>
      <c r="P1799" s="11"/>
      <c r="Q1799" s="11"/>
      <c r="R1799" s="11"/>
    </row>
    <row r="1800" spans="1:18" x14ac:dyDescent="0.2">
      <c r="A1800" s="11"/>
      <c r="B1800" s="11"/>
      <c r="C1800" s="11"/>
      <c r="D1800" s="11"/>
      <c r="E1800" s="11"/>
      <c r="F1800" s="11"/>
      <c r="G1800" s="11"/>
      <c r="H1800" s="11"/>
      <c r="I1800" s="11"/>
      <c r="J1800" s="11"/>
      <c r="K1800" s="11"/>
      <c r="L1800" s="11"/>
      <c r="M1800" s="11"/>
      <c r="N1800" s="11"/>
      <c r="O1800" s="11"/>
      <c r="P1800" s="11"/>
      <c r="Q1800" s="11"/>
      <c r="R1800" s="11"/>
    </row>
    <row r="1801" spans="1:18" x14ac:dyDescent="0.2">
      <c r="A1801" s="11"/>
      <c r="B1801" s="11"/>
      <c r="C1801" s="11"/>
      <c r="D1801" s="11"/>
      <c r="E1801" s="11"/>
      <c r="F1801" s="11"/>
      <c r="G1801" s="11"/>
      <c r="H1801" s="11"/>
      <c r="I1801" s="11"/>
      <c r="J1801" s="11"/>
      <c r="K1801" s="11"/>
      <c r="L1801" s="11"/>
      <c r="M1801" s="11"/>
      <c r="N1801" s="11"/>
      <c r="O1801" s="11"/>
      <c r="P1801" s="11"/>
      <c r="Q1801" s="11"/>
      <c r="R1801" s="11"/>
    </row>
    <row r="1802" spans="1:18" x14ac:dyDescent="0.2">
      <c r="A1802" s="11"/>
      <c r="B1802" s="11"/>
      <c r="C1802" s="11"/>
      <c r="D1802" s="11"/>
      <c r="E1802" s="11"/>
      <c r="F1802" s="11"/>
      <c r="G1802" s="11"/>
      <c r="H1802" s="11"/>
      <c r="I1802" s="11"/>
      <c r="J1802" s="11"/>
      <c r="K1802" s="11"/>
      <c r="L1802" s="11"/>
      <c r="M1802" s="11"/>
      <c r="N1802" s="11"/>
      <c r="O1802" s="11"/>
      <c r="P1802" s="11"/>
      <c r="Q1802" s="11"/>
      <c r="R1802" s="11"/>
    </row>
    <row r="1803" spans="1:18" x14ac:dyDescent="0.2">
      <c r="A1803" s="11"/>
      <c r="B1803" s="11"/>
      <c r="C1803" s="11"/>
      <c r="D1803" s="11"/>
      <c r="E1803" s="11"/>
      <c r="F1803" s="11"/>
      <c r="G1803" s="11"/>
      <c r="H1803" s="11"/>
      <c r="I1803" s="11"/>
      <c r="J1803" s="11"/>
      <c r="K1803" s="11"/>
      <c r="L1803" s="11"/>
      <c r="M1803" s="11"/>
      <c r="N1803" s="11"/>
      <c r="O1803" s="11"/>
      <c r="P1803" s="11"/>
      <c r="Q1803" s="11"/>
      <c r="R1803" s="11"/>
    </row>
    <row r="1804" spans="1:18" x14ac:dyDescent="0.2">
      <c r="A1804" s="11"/>
      <c r="B1804" s="11"/>
      <c r="C1804" s="11"/>
      <c r="D1804" s="11"/>
      <c r="E1804" s="11"/>
      <c r="F1804" s="11"/>
      <c r="G1804" s="11"/>
      <c r="H1804" s="11"/>
      <c r="I1804" s="11"/>
      <c r="J1804" s="11"/>
      <c r="K1804" s="11"/>
      <c r="L1804" s="11"/>
      <c r="M1804" s="11"/>
      <c r="N1804" s="11"/>
      <c r="O1804" s="11"/>
      <c r="P1804" s="11"/>
      <c r="Q1804" s="11"/>
      <c r="R1804" s="11"/>
    </row>
    <row r="1805" spans="1:18" x14ac:dyDescent="0.2">
      <c r="A1805" s="11"/>
      <c r="B1805" s="11"/>
      <c r="C1805" s="11"/>
      <c r="D1805" s="11"/>
      <c r="E1805" s="11"/>
      <c r="F1805" s="11"/>
      <c r="G1805" s="11"/>
      <c r="H1805" s="11"/>
      <c r="I1805" s="11"/>
      <c r="J1805" s="11"/>
      <c r="K1805" s="11"/>
      <c r="L1805" s="11"/>
      <c r="M1805" s="11"/>
      <c r="N1805" s="11"/>
      <c r="O1805" s="11"/>
      <c r="P1805" s="11"/>
      <c r="Q1805" s="11"/>
      <c r="R1805" s="11"/>
    </row>
    <row r="1806" spans="1:18" x14ac:dyDescent="0.2">
      <c r="A1806" s="11"/>
      <c r="B1806" s="11"/>
      <c r="C1806" s="11"/>
      <c r="D1806" s="11"/>
      <c r="E1806" s="11"/>
      <c r="F1806" s="11"/>
      <c r="G1806" s="11"/>
      <c r="H1806" s="11"/>
      <c r="I1806" s="11"/>
      <c r="J1806" s="11"/>
      <c r="K1806" s="11"/>
      <c r="L1806" s="11"/>
      <c r="M1806" s="11"/>
      <c r="N1806" s="11"/>
      <c r="O1806" s="11"/>
      <c r="P1806" s="11"/>
      <c r="Q1806" s="11"/>
      <c r="R1806" s="11"/>
    </row>
    <row r="1807" spans="1:18" x14ac:dyDescent="0.2">
      <c r="A1807" s="11"/>
      <c r="B1807" s="11"/>
      <c r="C1807" s="11"/>
      <c r="D1807" s="11"/>
      <c r="E1807" s="11"/>
      <c r="F1807" s="11"/>
      <c r="G1807" s="11"/>
      <c r="H1807" s="11"/>
      <c r="I1807" s="11"/>
      <c r="J1807" s="11"/>
      <c r="K1807" s="11"/>
      <c r="L1807" s="11"/>
      <c r="M1807" s="11"/>
      <c r="N1807" s="11"/>
      <c r="O1807" s="11"/>
      <c r="P1807" s="11"/>
      <c r="Q1807" s="11"/>
      <c r="R1807" s="11"/>
    </row>
    <row r="1808" spans="1:18" x14ac:dyDescent="0.2">
      <c r="A1808" s="11"/>
      <c r="B1808" s="11"/>
      <c r="C1808" s="11"/>
      <c r="D1808" s="11"/>
      <c r="E1808" s="11"/>
      <c r="F1808" s="11"/>
      <c r="G1808" s="11"/>
      <c r="H1808" s="11"/>
      <c r="I1808" s="11"/>
      <c r="J1808" s="11"/>
      <c r="K1808" s="11"/>
      <c r="L1808" s="11"/>
      <c r="M1808" s="11"/>
      <c r="N1808" s="11"/>
      <c r="O1808" s="11"/>
      <c r="P1808" s="11"/>
      <c r="Q1808" s="11"/>
      <c r="R1808" s="11"/>
    </row>
    <row r="1809" spans="1:18" x14ac:dyDescent="0.2">
      <c r="A1809" s="11"/>
      <c r="B1809" s="11"/>
      <c r="C1809" s="11"/>
      <c r="D1809" s="11"/>
      <c r="E1809" s="11"/>
      <c r="F1809" s="11"/>
      <c r="G1809" s="11"/>
      <c r="H1809" s="11"/>
      <c r="I1809" s="11"/>
      <c r="J1809" s="11"/>
      <c r="K1809" s="11"/>
      <c r="L1809" s="11"/>
      <c r="M1809" s="11"/>
      <c r="N1809" s="11"/>
      <c r="O1809" s="11"/>
      <c r="P1809" s="11"/>
      <c r="Q1809" s="11"/>
      <c r="R1809" s="11"/>
    </row>
    <row r="1810" spans="1:18" x14ac:dyDescent="0.2">
      <c r="A1810" s="11"/>
      <c r="B1810" s="11"/>
      <c r="C1810" s="11"/>
      <c r="D1810" s="11"/>
      <c r="E1810" s="11"/>
      <c r="F1810" s="11"/>
      <c r="G1810" s="11"/>
      <c r="H1810" s="11"/>
      <c r="I1810" s="11"/>
      <c r="J1810" s="11"/>
      <c r="K1810" s="11"/>
      <c r="L1810" s="11"/>
      <c r="M1810" s="11"/>
      <c r="N1810" s="11"/>
      <c r="O1810" s="11"/>
      <c r="P1810" s="11"/>
      <c r="Q1810" s="11"/>
      <c r="R1810" s="11"/>
    </row>
    <row r="1811" spans="1:18" x14ac:dyDescent="0.2">
      <c r="A1811" s="11"/>
      <c r="B1811" s="11"/>
      <c r="C1811" s="11"/>
      <c r="D1811" s="11"/>
      <c r="E1811" s="11"/>
      <c r="F1811" s="11"/>
      <c r="G1811" s="11"/>
      <c r="H1811" s="11"/>
      <c r="I1811" s="11"/>
      <c r="J1811" s="11"/>
      <c r="K1811" s="11"/>
      <c r="L1811" s="11"/>
      <c r="M1811" s="11"/>
      <c r="N1811" s="11"/>
      <c r="O1811" s="11"/>
      <c r="P1811" s="11"/>
      <c r="Q1811" s="11"/>
      <c r="R1811" s="11"/>
    </row>
    <row r="1812" spans="1:18" x14ac:dyDescent="0.2">
      <c r="A1812" s="11"/>
      <c r="B1812" s="11"/>
      <c r="C1812" s="11"/>
      <c r="D1812" s="11"/>
      <c r="E1812" s="11"/>
      <c r="F1812" s="11"/>
      <c r="G1812" s="11"/>
      <c r="H1812" s="11"/>
      <c r="I1812" s="11"/>
      <c r="J1812" s="11"/>
      <c r="K1812" s="11"/>
      <c r="L1812" s="11"/>
      <c r="M1812" s="11"/>
      <c r="N1812" s="11"/>
      <c r="O1812" s="11"/>
      <c r="P1812" s="11"/>
      <c r="Q1812" s="11"/>
      <c r="R1812" s="11"/>
    </row>
    <row r="1813" spans="1:18" x14ac:dyDescent="0.2">
      <c r="A1813" s="11"/>
      <c r="B1813" s="11"/>
      <c r="C1813" s="11"/>
      <c r="D1813" s="11"/>
      <c r="E1813" s="11"/>
      <c r="F1813" s="11"/>
      <c r="G1813" s="11"/>
      <c r="H1813" s="11"/>
      <c r="I1813" s="11"/>
      <c r="J1813" s="11"/>
      <c r="K1813" s="11"/>
      <c r="L1813" s="11"/>
      <c r="M1813" s="11"/>
      <c r="N1813" s="11"/>
      <c r="O1813" s="11"/>
      <c r="P1813" s="11"/>
      <c r="Q1813" s="11"/>
      <c r="R1813" s="11"/>
    </row>
    <row r="1814" spans="1:18" x14ac:dyDescent="0.2">
      <c r="A1814" s="11"/>
      <c r="B1814" s="11"/>
      <c r="C1814" s="11"/>
      <c r="D1814" s="11"/>
      <c r="E1814" s="11"/>
      <c r="F1814" s="11"/>
      <c r="G1814" s="11"/>
      <c r="H1814" s="11"/>
      <c r="I1814" s="11"/>
      <c r="J1814" s="11"/>
      <c r="K1814" s="11"/>
      <c r="L1814" s="11"/>
      <c r="M1814" s="11"/>
      <c r="N1814" s="11"/>
      <c r="O1814" s="11"/>
      <c r="P1814" s="11"/>
      <c r="Q1814" s="11"/>
      <c r="R1814" s="11"/>
    </row>
    <row r="1815" spans="1:18" x14ac:dyDescent="0.2">
      <c r="A1815" s="11"/>
      <c r="B1815" s="11"/>
      <c r="C1815" s="11"/>
      <c r="D1815" s="11"/>
      <c r="E1815" s="11"/>
      <c r="F1815" s="11"/>
      <c r="G1815" s="11"/>
      <c r="H1815" s="11"/>
      <c r="I1815" s="11"/>
      <c r="J1815" s="11"/>
      <c r="K1815" s="11"/>
      <c r="L1815" s="11"/>
      <c r="M1815" s="11"/>
      <c r="N1815" s="11"/>
      <c r="O1815" s="11"/>
      <c r="P1815" s="11"/>
      <c r="Q1815" s="11"/>
      <c r="R1815" s="11"/>
    </row>
    <row r="1816" spans="1:18" x14ac:dyDescent="0.2">
      <c r="A1816" s="11"/>
      <c r="B1816" s="11"/>
      <c r="C1816" s="11"/>
      <c r="D1816" s="11"/>
      <c r="E1816" s="11"/>
      <c r="F1816" s="11"/>
      <c r="G1816" s="11"/>
      <c r="H1816" s="11"/>
      <c r="I1816" s="11"/>
      <c r="J1816" s="11"/>
      <c r="K1816" s="11"/>
      <c r="L1816" s="11"/>
      <c r="M1816" s="11"/>
      <c r="N1816" s="11"/>
      <c r="O1816" s="11"/>
      <c r="P1816" s="11"/>
      <c r="Q1816" s="11"/>
      <c r="R1816" s="11"/>
    </row>
    <row r="1817" spans="1:18" x14ac:dyDescent="0.2">
      <c r="A1817" s="11"/>
      <c r="B1817" s="11"/>
      <c r="C1817" s="11"/>
      <c r="D1817" s="11"/>
      <c r="E1817" s="11"/>
      <c r="F1817" s="11"/>
      <c r="G1817" s="11"/>
      <c r="H1817" s="11"/>
      <c r="I1817" s="11"/>
      <c r="J1817" s="11"/>
      <c r="K1817" s="11"/>
      <c r="L1817" s="11"/>
      <c r="M1817" s="11"/>
      <c r="N1817" s="11"/>
      <c r="O1817" s="11"/>
      <c r="P1817" s="11"/>
      <c r="Q1817" s="11"/>
      <c r="R1817" s="11"/>
    </row>
    <row r="1818" spans="1:18" x14ac:dyDescent="0.2">
      <c r="A1818" s="11"/>
      <c r="B1818" s="11"/>
      <c r="C1818" s="11"/>
      <c r="D1818" s="11"/>
      <c r="E1818" s="11"/>
      <c r="F1818" s="11"/>
      <c r="G1818" s="11"/>
      <c r="H1818" s="11"/>
      <c r="I1818" s="11"/>
      <c r="J1818" s="11"/>
      <c r="K1818" s="11"/>
      <c r="L1818" s="11"/>
      <c r="M1818" s="11"/>
      <c r="N1818" s="11"/>
      <c r="O1818" s="11"/>
      <c r="P1818" s="11"/>
      <c r="Q1818" s="11"/>
      <c r="R1818" s="11"/>
    </row>
    <row r="1819" spans="1:18" x14ac:dyDescent="0.2">
      <c r="A1819" s="11"/>
      <c r="B1819" s="11"/>
      <c r="C1819" s="11"/>
      <c r="D1819" s="11"/>
      <c r="E1819" s="11"/>
      <c r="F1819" s="11"/>
      <c r="G1819" s="11"/>
      <c r="H1819" s="11"/>
      <c r="I1819" s="11"/>
      <c r="J1819" s="11"/>
      <c r="K1819" s="11"/>
      <c r="L1819" s="11"/>
      <c r="M1819" s="11"/>
      <c r="N1819" s="11"/>
      <c r="O1819" s="11"/>
      <c r="P1819" s="11"/>
      <c r="Q1819" s="11"/>
      <c r="R1819" s="11"/>
    </row>
    <row r="1820" spans="1:18" x14ac:dyDescent="0.2">
      <c r="A1820" s="11"/>
      <c r="B1820" s="11"/>
      <c r="C1820" s="11"/>
      <c r="D1820" s="11"/>
      <c r="E1820" s="11"/>
      <c r="F1820" s="11"/>
      <c r="G1820" s="11"/>
      <c r="H1820" s="11"/>
      <c r="I1820" s="11"/>
      <c r="J1820" s="11"/>
      <c r="K1820" s="11"/>
      <c r="L1820" s="11"/>
      <c r="M1820" s="11"/>
      <c r="N1820" s="11"/>
      <c r="O1820" s="11"/>
      <c r="P1820" s="11"/>
      <c r="Q1820" s="11"/>
      <c r="R1820" s="11"/>
    </row>
    <row r="1821" spans="1:18" x14ac:dyDescent="0.2">
      <c r="A1821" s="11"/>
      <c r="B1821" s="11"/>
      <c r="C1821" s="11"/>
      <c r="D1821" s="11"/>
      <c r="E1821" s="11"/>
      <c r="F1821" s="11"/>
      <c r="G1821" s="11"/>
      <c r="H1821" s="11"/>
      <c r="I1821" s="11"/>
      <c r="J1821" s="11"/>
      <c r="K1821" s="11"/>
      <c r="L1821" s="11"/>
      <c r="M1821" s="11"/>
      <c r="N1821" s="11"/>
      <c r="O1821" s="11"/>
      <c r="P1821" s="11"/>
      <c r="Q1821" s="11"/>
      <c r="R1821" s="11"/>
    </row>
    <row r="1822" spans="1:18" x14ac:dyDescent="0.2">
      <c r="A1822" s="11"/>
      <c r="B1822" s="11"/>
      <c r="C1822" s="11"/>
      <c r="D1822" s="11"/>
      <c r="E1822" s="11"/>
      <c r="F1822" s="11"/>
      <c r="G1822" s="11"/>
      <c r="H1822" s="11"/>
      <c r="I1822" s="11"/>
      <c r="J1822" s="11"/>
      <c r="K1822" s="11"/>
      <c r="L1822" s="11"/>
      <c r="M1822" s="11"/>
      <c r="N1822" s="11"/>
      <c r="O1822" s="11"/>
      <c r="P1822" s="11"/>
      <c r="Q1822" s="11"/>
      <c r="R1822" s="11"/>
    </row>
    <row r="1823" spans="1:18" x14ac:dyDescent="0.2">
      <c r="A1823" s="11"/>
      <c r="B1823" s="11"/>
      <c r="C1823" s="11"/>
      <c r="D1823" s="11"/>
      <c r="E1823" s="11"/>
      <c r="F1823" s="11"/>
      <c r="G1823" s="11"/>
      <c r="H1823" s="11"/>
      <c r="I1823" s="11"/>
      <c r="J1823" s="11"/>
      <c r="K1823" s="11"/>
      <c r="L1823" s="11"/>
      <c r="M1823" s="11"/>
      <c r="N1823" s="11"/>
      <c r="O1823" s="11"/>
      <c r="P1823" s="11"/>
      <c r="Q1823" s="11"/>
      <c r="R1823" s="11"/>
    </row>
    <row r="1824" spans="1:18" x14ac:dyDescent="0.2">
      <c r="A1824" s="11"/>
      <c r="B1824" s="11"/>
      <c r="C1824" s="11"/>
      <c r="D1824" s="11"/>
      <c r="E1824" s="11"/>
      <c r="F1824" s="11"/>
      <c r="G1824" s="11"/>
      <c r="H1824" s="11"/>
      <c r="I1824" s="11"/>
      <c r="J1824" s="11"/>
      <c r="K1824" s="11"/>
      <c r="L1824" s="11"/>
      <c r="M1824" s="11"/>
      <c r="N1824" s="11"/>
      <c r="O1824" s="11"/>
      <c r="P1824" s="11"/>
      <c r="Q1824" s="11"/>
      <c r="R1824" s="11"/>
    </row>
    <row r="1825" spans="1:18" x14ac:dyDescent="0.2">
      <c r="A1825" s="11"/>
      <c r="B1825" s="11"/>
      <c r="C1825" s="11"/>
      <c r="D1825" s="11"/>
      <c r="E1825" s="11"/>
      <c r="F1825" s="11"/>
      <c r="G1825" s="11"/>
      <c r="H1825" s="11"/>
      <c r="I1825" s="11"/>
      <c r="J1825" s="11"/>
      <c r="K1825" s="11"/>
      <c r="L1825" s="11"/>
      <c r="M1825" s="11"/>
      <c r="N1825" s="11"/>
      <c r="O1825" s="11"/>
      <c r="P1825" s="11"/>
      <c r="Q1825" s="11"/>
      <c r="R1825" s="11"/>
    </row>
    <row r="1826" spans="1:18" x14ac:dyDescent="0.2">
      <c r="A1826" s="11"/>
      <c r="B1826" s="11"/>
      <c r="C1826" s="11"/>
      <c r="D1826" s="11"/>
      <c r="E1826" s="11"/>
      <c r="F1826" s="11"/>
      <c r="G1826" s="11"/>
      <c r="H1826" s="11"/>
      <c r="I1826" s="11"/>
      <c r="J1826" s="11"/>
      <c r="K1826" s="11"/>
      <c r="L1826" s="11"/>
      <c r="M1826" s="11"/>
      <c r="N1826" s="11"/>
      <c r="O1826" s="11"/>
      <c r="P1826" s="11"/>
      <c r="Q1826" s="11"/>
      <c r="R1826" s="11"/>
    </row>
    <row r="1827" spans="1:18" x14ac:dyDescent="0.2">
      <c r="A1827" s="11"/>
      <c r="B1827" s="11"/>
      <c r="C1827" s="11"/>
      <c r="D1827" s="11"/>
      <c r="E1827" s="11"/>
      <c r="F1827" s="11"/>
      <c r="G1827" s="11"/>
      <c r="H1827" s="11"/>
      <c r="I1827" s="11"/>
      <c r="J1827" s="11"/>
      <c r="K1827" s="11"/>
      <c r="L1827" s="11"/>
      <c r="M1827" s="11"/>
      <c r="N1827" s="11"/>
      <c r="O1827" s="11"/>
      <c r="P1827" s="11"/>
      <c r="Q1827" s="11"/>
      <c r="R1827" s="11"/>
    </row>
    <row r="1828" spans="1:18" x14ac:dyDescent="0.2">
      <c r="A1828" s="11"/>
      <c r="B1828" s="11"/>
      <c r="C1828" s="11"/>
      <c r="D1828" s="11"/>
      <c r="E1828" s="11"/>
      <c r="F1828" s="11"/>
      <c r="G1828" s="11"/>
      <c r="H1828" s="11"/>
      <c r="I1828" s="11"/>
      <c r="J1828" s="11"/>
      <c r="K1828" s="11"/>
      <c r="L1828" s="11"/>
      <c r="M1828" s="11"/>
      <c r="N1828" s="11"/>
      <c r="O1828" s="11"/>
      <c r="P1828" s="11"/>
      <c r="Q1828" s="11"/>
      <c r="R1828" s="11"/>
    </row>
    <row r="1829" spans="1:18" x14ac:dyDescent="0.2">
      <c r="A1829" s="11"/>
      <c r="B1829" s="11"/>
      <c r="C1829" s="11"/>
      <c r="D1829" s="11"/>
      <c r="E1829" s="11"/>
      <c r="F1829" s="11"/>
      <c r="G1829" s="11"/>
      <c r="H1829" s="11"/>
      <c r="I1829" s="11"/>
      <c r="J1829" s="11"/>
      <c r="K1829" s="11"/>
      <c r="L1829" s="11"/>
      <c r="M1829" s="11"/>
      <c r="N1829" s="11"/>
      <c r="O1829" s="11"/>
      <c r="P1829" s="11"/>
      <c r="Q1829" s="11"/>
      <c r="R1829" s="11"/>
    </row>
    <row r="1830" spans="1:18" x14ac:dyDescent="0.2">
      <c r="A1830" s="11"/>
      <c r="B1830" s="11"/>
      <c r="C1830" s="11"/>
      <c r="D1830" s="11"/>
      <c r="E1830" s="11"/>
      <c r="F1830" s="11"/>
      <c r="G1830" s="11"/>
      <c r="H1830" s="11"/>
      <c r="I1830" s="11"/>
      <c r="J1830" s="11"/>
      <c r="K1830" s="11"/>
      <c r="L1830" s="11"/>
      <c r="M1830" s="11"/>
      <c r="N1830" s="11"/>
      <c r="O1830" s="11"/>
      <c r="P1830" s="11"/>
      <c r="Q1830" s="11"/>
      <c r="R1830" s="11"/>
    </row>
    <row r="1831" spans="1:18" x14ac:dyDescent="0.2">
      <c r="A1831" s="11"/>
      <c r="B1831" s="11"/>
      <c r="C1831" s="11"/>
      <c r="D1831" s="11"/>
      <c r="E1831" s="11"/>
      <c r="F1831" s="11"/>
      <c r="G1831" s="11"/>
      <c r="H1831" s="11"/>
      <c r="I1831" s="11"/>
      <c r="J1831" s="11"/>
      <c r="K1831" s="11"/>
      <c r="L1831" s="11"/>
      <c r="M1831" s="11"/>
      <c r="N1831" s="11"/>
      <c r="O1831" s="11"/>
      <c r="P1831" s="11"/>
      <c r="Q1831" s="11"/>
      <c r="R1831" s="11"/>
    </row>
    <row r="1832" spans="1:18" x14ac:dyDescent="0.2">
      <c r="A1832" s="11"/>
      <c r="B1832" s="11"/>
      <c r="C1832" s="11"/>
      <c r="D1832" s="11"/>
      <c r="E1832" s="11"/>
      <c r="F1832" s="11"/>
      <c r="G1832" s="11"/>
      <c r="H1832" s="11"/>
      <c r="I1832" s="11"/>
      <c r="J1832" s="11"/>
      <c r="K1832" s="11"/>
      <c r="L1832" s="11"/>
      <c r="M1832" s="11"/>
      <c r="N1832" s="11"/>
      <c r="O1832" s="11"/>
      <c r="P1832" s="11"/>
      <c r="Q1832" s="11"/>
      <c r="R1832" s="11"/>
    </row>
    <row r="1833" spans="1:18" x14ac:dyDescent="0.2">
      <c r="A1833" s="11"/>
      <c r="B1833" s="11"/>
      <c r="C1833" s="11"/>
      <c r="D1833" s="11"/>
      <c r="E1833" s="11"/>
      <c r="F1833" s="11"/>
      <c r="G1833" s="11"/>
      <c r="H1833" s="11"/>
      <c r="I1833" s="11"/>
      <c r="J1833" s="11"/>
      <c r="K1833" s="11"/>
      <c r="L1833" s="11"/>
      <c r="M1833" s="11"/>
      <c r="N1833" s="11"/>
      <c r="O1833" s="11"/>
      <c r="P1833" s="11"/>
      <c r="Q1833" s="11"/>
      <c r="R1833" s="11"/>
    </row>
    <row r="1834" spans="1:18" x14ac:dyDescent="0.2">
      <c r="A1834" s="11"/>
      <c r="B1834" s="11"/>
      <c r="C1834" s="11"/>
      <c r="D1834" s="11"/>
      <c r="E1834" s="11"/>
      <c r="F1834" s="11"/>
      <c r="G1834" s="11"/>
      <c r="H1834" s="11"/>
      <c r="I1834" s="11"/>
      <c r="J1834" s="11"/>
      <c r="K1834" s="11"/>
      <c r="L1834" s="11"/>
      <c r="M1834" s="11"/>
      <c r="N1834" s="11"/>
      <c r="O1834" s="11"/>
      <c r="P1834" s="11"/>
      <c r="Q1834" s="11"/>
      <c r="R1834" s="11"/>
    </row>
    <row r="1835" spans="1:18" x14ac:dyDescent="0.2">
      <c r="A1835" s="11"/>
      <c r="B1835" s="11"/>
      <c r="C1835" s="11"/>
      <c r="D1835" s="11"/>
      <c r="E1835" s="11"/>
      <c r="F1835" s="11"/>
      <c r="G1835" s="11"/>
      <c r="H1835" s="11"/>
      <c r="I1835" s="11"/>
      <c r="J1835" s="11"/>
      <c r="K1835" s="11"/>
      <c r="L1835" s="11"/>
      <c r="M1835" s="11"/>
      <c r="N1835" s="11"/>
      <c r="O1835" s="11"/>
      <c r="P1835" s="11"/>
      <c r="Q1835" s="11"/>
      <c r="R1835" s="11"/>
    </row>
    <row r="1836" spans="1:18" x14ac:dyDescent="0.2">
      <c r="A1836" s="11"/>
      <c r="B1836" s="11"/>
      <c r="C1836" s="11"/>
      <c r="D1836" s="11"/>
      <c r="E1836" s="11"/>
      <c r="F1836" s="11"/>
      <c r="G1836" s="11"/>
      <c r="H1836" s="11"/>
      <c r="I1836" s="11"/>
      <c r="J1836" s="11"/>
      <c r="K1836" s="11"/>
      <c r="L1836" s="11"/>
      <c r="M1836" s="11"/>
      <c r="N1836" s="11"/>
      <c r="O1836" s="11"/>
      <c r="P1836" s="11"/>
      <c r="Q1836" s="11"/>
      <c r="R1836" s="11"/>
    </row>
    <row r="1837" spans="1:18" x14ac:dyDescent="0.2">
      <c r="A1837" s="11"/>
      <c r="B1837" s="11"/>
      <c r="C1837" s="11"/>
      <c r="D1837" s="11"/>
      <c r="E1837" s="11"/>
      <c r="F1837" s="11"/>
      <c r="G1837" s="11"/>
      <c r="H1837" s="11"/>
      <c r="I1837" s="11"/>
      <c r="J1837" s="11"/>
      <c r="K1837" s="11"/>
      <c r="L1837" s="11"/>
      <c r="M1837" s="11"/>
      <c r="N1837" s="11"/>
      <c r="O1837" s="11"/>
      <c r="P1837" s="11"/>
      <c r="Q1837" s="11"/>
      <c r="R1837" s="11"/>
    </row>
    <row r="1838" spans="1:18" x14ac:dyDescent="0.2">
      <c r="A1838" s="11"/>
      <c r="B1838" s="11"/>
      <c r="C1838" s="11"/>
      <c r="D1838" s="11"/>
      <c r="E1838" s="11"/>
      <c r="F1838" s="11"/>
      <c r="G1838" s="11"/>
      <c r="H1838" s="11"/>
      <c r="I1838" s="11"/>
      <c r="J1838" s="11"/>
      <c r="K1838" s="11"/>
      <c r="L1838" s="11"/>
      <c r="M1838" s="11"/>
      <c r="N1838" s="11"/>
      <c r="O1838" s="11"/>
      <c r="P1838" s="11"/>
      <c r="Q1838" s="11"/>
      <c r="R1838" s="11"/>
    </row>
    <row r="1839" spans="1:18" x14ac:dyDescent="0.2">
      <c r="A1839" s="11"/>
      <c r="B1839" s="11"/>
      <c r="C1839" s="11"/>
      <c r="D1839" s="11"/>
      <c r="E1839" s="11"/>
      <c r="F1839" s="11"/>
      <c r="G1839" s="11"/>
      <c r="H1839" s="11"/>
      <c r="I1839" s="11"/>
      <c r="J1839" s="11"/>
      <c r="K1839" s="11"/>
      <c r="L1839" s="11"/>
      <c r="M1839" s="11"/>
      <c r="N1839" s="11"/>
      <c r="O1839" s="11"/>
      <c r="P1839" s="11"/>
      <c r="Q1839" s="11"/>
      <c r="R1839" s="11"/>
    </row>
    <row r="1840" spans="1:18" x14ac:dyDescent="0.2">
      <c r="A1840" s="11"/>
      <c r="B1840" s="11"/>
      <c r="C1840" s="11"/>
      <c r="D1840" s="11"/>
      <c r="E1840" s="11"/>
      <c r="F1840" s="11"/>
      <c r="G1840" s="11"/>
      <c r="H1840" s="11"/>
      <c r="I1840" s="11"/>
      <c r="J1840" s="11"/>
      <c r="K1840" s="11"/>
      <c r="L1840" s="11"/>
      <c r="M1840" s="11"/>
      <c r="N1840" s="11"/>
      <c r="O1840" s="11"/>
      <c r="P1840" s="11"/>
      <c r="Q1840" s="11"/>
      <c r="R1840" s="11"/>
    </row>
    <row r="1841" spans="1:18" x14ac:dyDescent="0.2">
      <c r="A1841" s="11"/>
      <c r="B1841" s="11"/>
      <c r="C1841" s="11"/>
      <c r="D1841" s="11"/>
      <c r="E1841" s="11"/>
      <c r="F1841" s="11"/>
      <c r="G1841" s="11"/>
      <c r="H1841" s="11"/>
      <c r="I1841" s="11"/>
      <c r="J1841" s="11"/>
      <c r="K1841" s="11"/>
      <c r="L1841" s="11"/>
      <c r="M1841" s="11"/>
      <c r="N1841" s="11"/>
      <c r="O1841" s="11"/>
      <c r="P1841" s="11"/>
      <c r="Q1841" s="11"/>
      <c r="R1841" s="11"/>
    </row>
    <row r="1842" spans="1:18" x14ac:dyDescent="0.2">
      <c r="A1842" s="11"/>
      <c r="B1842" s="11"/>
      <c r="C1842" s="11"/>
      <c r="D1842" s="11"/>
      <c r="E1842" s="11"/>
      <c r="F1842" s="11"/>
      <c r="G1842" s="11"/>
      <c r="H1842" s="11"/>
      <c r="I1842" s="11"/>
      <c r="J1842" s="11"/>
      <c r="K1842" s="11"/>
      <c r="L1842" s="11"/>
      <c r="M1842" s="11"/>
      <c r="N1842" s="11"/>
      <c r="O1842" s="11"/>
      <c r="P1842" s="11"/>
      <c r="Q1842" s="11"/>
      <c r="R1842" s="11"/>
    </row>
    <row r="1843" spans="1:18" x14ac:dyDescent="0.2">
      <c r="A1843" s="11"/>
      <c r="B1843" s="11"/>
      <c r="C1843" s="11"/>
      <c r="D1843" s="11"/>
      <c r="E1843" s="11"/>
      <c r="F1843" s="11"/>
      <c r="G1843" s="11"/>
      <c r="H1843" s="11"/>
      <c r="I1843" s="11"/>
      <c r="J1843" s="11"/>
      <c r="K1843" s="11"/>
      <c r="L1843" s="11"/>
      <c r="M1843" s="11"/>
      <c r="N1843" s="11"/>
      <c r="O1843" s="11"/>
      <c r="P1843" s="11"/>
      <c r="Q1843" s="11"/>
      <c r="R1843" s="11"/>
    </row>
    <row r="1844" spans="1:18" x14ac:dyDescent="0.2">
      <c r="A1844" s="11"/>
      <c r="B1844" s="11"/>
      <c r="C1844" s="11"/>
      <c r="D1844" s="11"/>
      <c r="E1844" s="11"/>
      <c r="F1844" s="11"/>
      <c r="G1844" s="11"/>
      <c r="H1844" s="11"/>
      <c r="I1844" s="11"/>
      <c r="J1844" s="11"/>
      <c r="K1844" s="11"/>
      <c r="L1844" s="11"/>
      <c r="M1844" s="11"/>
      <c r="N1844" s="11"/>
      <c r="O1844" s="11"/>
      <c r="P1844" s="11"/>
      <c r="Q1844" s="11"/>
      <c r="R1844" s="11"/>
    </row>
    <row r="1845" spans="1:18" x14ac:dyDescent="0.2">
      <c r="A1845" s="11"/>
      <c r="B1845" s="11"/>
      <c r="C1845" s="11"/>
      <c r="D1845" s="11"/>
      <c r="E1845" s="11"/>
      <c r="F1845" s="11"/>
      <c r="G1845" s="11"/>
      <c r="H1845" s="11"/>
      <c r="I1845" s="11"/>
      <c r="J1845" s="11"/>
      <c r="K1845" s="11"/>
      <c r="L1845" s="11"/>
      <c r="M1845" s="11"/>
      <c r="N1845" s="11"/>
      <c r="O1845" s="11"/>
      <c r="P1845" s="11"/>
      <c r="Q1845" s="11"/>
      <c r="R1845" s="11"/>
    </row>
    <row r="1846" spans="1:18" x14ac:dyDescent="0.2">
      <c r="A1846" s="11"/>
      <c r="B1846" s="11"/>
      <c r="C1846" s="11"/>
      <c r="D1846" s="11"/>
      <c r="E1846" s="11"/>
      <c r="F1846" s="11"/>
      <c r="G1846" s="11"/>
      <c r="H1846" s="11"/>
      <c r="I1846" s="11"/>
      <c r="J1846" s="11"/>
      <c r="K1846" s="11"/>
      <c r="L1846" s="11"/>
      <c r="M1846" s="11"/>
      <c r="N1846" s="11"/>
      <c r="O1846" s="11"/>
      <c r="P1846" s="11"/>
      <c r="Q1846" s="11"/>
      <c r="R1846" s="11"/>
    </row>
    <row r="1847" spans="1:18" x14ac:dyDescent="0.2">
      <c r="A1847" s="11"/>
      <c r="B1847" s="11"/>
      <c r="C1847" s="11"/>
      <c r="D1847" s="11"/>
      <c r="E1847" s="11"/>
      <c r="F1847" s="11"/>
      <c r="G1847" s="11"/>
      <c r="H1847" s="11"/>
      <c r="I1847" s="11"/>
      <c r="J1847" s="11"/>
      <c r="K1847" s="11"/>
      <c r="L1847" s="11"/>
      <c r="M1847" s="11"/>
      <c r="N1847" s="11"/>
      <c r="O1847" s="11"/>
      <c r="P1847" s="11"/>
      <c r="Q1847" s="11"/>
      <c r="R1847" s="11"/>
    </row>
    <row r="1848" spans="1:18" x14ac:dyDescent="0.2">
      <c r="A1848" s="11"/>
      <c r="B1848" s="11"/>
      <c r="C1848" s="11"/>
      <c r="D1848" s="11"/>
      <c r="E1848" s="11"/>
      <c r="F1848" s="11"/>
      <c r="G1848" s="11"/>
      <c r="H1848" s="11"/>
      <c r="I1848" s="11"/>
      <c r="J1848" s="11"/>
      <c r="K1848" s="11"/>
      <c r="L1848" s="11"/>
      <c r="M1848" s="11"/>
      <c r="N1848" s="11"/>
      <c r="O1848" s="11"/>
      <c r="P1848" s="11"/>
      <c r="Q1848" s="11"/>
      <c r="R1848" s="11"/>
    </row>
    <row r="1849" spans="1:18" x14ac:dyDescent="0.2">
      <c r="A1849" s="11"/>
      <c r="B1849" s="11"/>
      <c r="C1849" s="11"/>
      <c r="D1849" s="11"/>
      <c r="E1849" s="11"/>
      <c r="F1849" s="11"/>
      <c r="G1849" s="11"/>
      <c r="H1849" s="11"/>
      <c r="I1849" s="11"/>
      <c r="J1849" s="11"/>
      <c r="K1849" s="11"/>
      <c r="L1849" s="11"/>
      <c r="M1849" s="11"/>
      <c r="N1849" s="11"/>
      <c r="O1849" s="11"/>
      <c r="P1849" s="11"/>
      <c r="Q1849" s="11"/>
      <c r="R1849" s="11"/>
    </row>
    <row r="1850" spans="1:18" x14ac:dyDescent="0.2">
      <c r="A1850" s="11"/>
      <c r="B1850" s="11"/>
      <c r="C1850" s="11"/>
      <c r="D1850" s="11"/>
      <c r="E1850" s="11"/>
      <c r="F1850" s="11"/>
      <c r="G1850" s="11"/>
      <c r="H1850" s="11"/>
      <c r="I1850" s="11"/>
      <c r="J1850" s="11"/>
      <c r="K1850" s="11"/>
      <c r="L1850" s="11"/>
      <c r="M1850" s="11"/>
      <c r="N1850" s="11"/>
      <c r="O1850" s="11"/>
      <c r="P1850" s="11"/>
      <c r="Q1850" s="11"/>
      <c r="R1850" s="11"/>
    </row>
    <row r="1851" spans="1:18" x14ac:dyDescent="0.2">
      <c r="A1851" s="11"/>
      <c r="B1851" s="11"/>
      <c r="C1851" s="11"/>
      <c r="D1851" s="11"/>
      <c r="E1851" s="11"/>
      <c r="F1851" s="11"/>
      <c r="G1851" s="11"/>
      <c r="H1851" s="11"/>
      <c r="I1851" s="11"/>
      <c r="J1851" s="11"/>
      <c r="K1851" s="11"/>
      <c r="L1851" s="11"/>
      <c r="M1851" s="11"/>
      <c r="N1851" s="11"/>
      <c r="O1851" s="11"/>
      <c r="P1851" s="11"/>
      <c r="Q1851" s="11"/>
      <c r="R1851" s="11"/>
    </row>
    <row r="1852" spans="1:18" x14ac:dyDescent="0.2">
      <c r="A1852" s="11"/>
      <c r="B1852" s="11"/>
      <c r="C1852" s="11"/>
      <c r="D1852" s="11"/>
      <c r="E1852" s="11"/>
      <c r="F1852" s="11"/>
      <c r="G1852" s="11"/>
      <c r="H1852" s="11"/>
      <c r="I1852" s="11"/>
      <c r="J1852" s="11"/>
      <c r="K1852" s="11"/>
      <c r="L1852" s="11"/>
      <c r="M1852" s="11"/>
      <c r="N1852" s="11"/>
      <c r="O1852" s="11"/>
      <c r="P1852" s="11"/>
      <c r="Q1852" s="11"/>
      <c r="R1852" s="11"/>
    </row>
    <row r="1853" spans="1:18" x14ac:dyDescent="0.2">
      <c r="A1853" s="11"/>
      <c r="B1853" s="11"/>
      <c r="C1853" s="11"/>
      <c r="D1853" s="11"/>
      <c r="E1853" s="11"/>
      <c r="F1853" s="11"/>
      <c r="G1853" s="11"/>
      <c r="H1853" s="11"/>
      <c r="I1853" s="11"/>
      <c r="J1853" s="11"/>
      <c r="K1853" s="11"/>
      <c r="L1853" s="11"/>
      <c r="M1853" s="11"/>
      <c r="N1853" s="11"/>
      <c r="O1853" s="11"/>
      <c r="P1853" s="11"/>
      <c r="Q1853" s="11"/>
      <c r="R1853" s="11"/>
    </row>
    <row r="1854" spans="1:18" x14ac:dyDescent="0.2">
      <c r="A1854" s="11"/>
      <c r="B1854" s="11"/>
      <c r="C1854" s="11"/>
      <c r="D1854" s="11"/>
      <c r="E1854" s="11"/>
      <c r="F1854" s="11"/>
      <c r="G1854" s="11"/>
      <c r="H1854" s="11"/>
      <c r="I1854" s="11"/>
      <c r="J1854" s="11"/>
      <c r="K1854" s="11"/>
      <c r="L1854" s="11"/>
      <c r="M1854" s="11"/>
      <c r="N1854" s="11"/>
      <c r="O1854" s="11"/>
      <c r="P1854" s="11"/>
      <c r="Q1854" s="11"/>
      <c r="R1854" s="11"/>
    </row>
    <row r="1855" spans="1:18" x14ac:dyDescent="0.2">
      <c r="A1855" s="11"/>
      <c r="B1855" s="11"/>
      <c r="C1855" s="11"/>
      <c r="D1855" s="11"/>
      <c r="E1855" s="11"/>
      <c r="F1855" s="11"/>
      <c r="G1855" s="11"/>
      <c r="H1855" s="11"/>
      <c r="I1855" s="11"/>
      <c r="J1855" s="11"/>
      <c r="K1855" s="11"/>
      <c r="L1855" s="11"/>
      <c r="M1855" s="11"/>
      <c r="N1855" s="11"/>
      <c r="O1855" s="11"/>
      <c r="P1855" s="11"/>
      <c r="Q1855" s="11"/>
      <c r="R1855" s="11"/>
    </row>
    <row r="1856" spans="1:18" x14ac:dyDescent="0.2">
      <c r="A1856" s="11"/>
      <c r="B1856" s="11"/>
      <c r="C1856" s="11"/>
      <c r="D1856" s="11"/>
      <c r="E1856" s="11"/>
      <c r="F1856" s="11"/>
      <c r="G1856" s="11"/>
      <c r="H1856" s="11"/>
      <c r="I1856" s="11"/>
      <c r="J1856" s="11"/>
      <c r="K1856" s="11"/>
      <c r="L1856" s="11"/>
      <c r="M1856" s="11"/>
      <c r="N1856" s="11"/>
      <c r="O1856" s="11"/>
      <c r="P1856" s="11"/>
      <c r="Q1856" s="11"/>
      <c r="R1856" s="11"/>
    </row>
    <row r="1857" spans="1:18" x14ac:dyDescent="0.2">
      <c r="A1857" s="11"/>
      <c r="B1857" s="11"/>
      <c r="C1857" s="11"/>
      <c r="D1857" s="11"/>
      <c r="E1857" s="11"/>
      <c r="F1857" s="11"/>
      <c r="G1857" s="11"/>
      <c r="H1857" s="11"/>
      <c r="I1857" s="11"/>
      <c r="J1857" s="11"/>
      <c r="K1857" s="11"/>
      <c r="L1857" s="11"/>
      <c r="M1857" s="11"/>
      <c r="N1857" s="11"/>
      <c r="O1857" s="11"/>
      <c r="P1857" s="11"/>
      <c r="Q1857" s="11"/>
      <c r="R1857" s="11"/>
    </row>
    <row r="1858" spans="1:18" x14ac:dyDescent="0.2">
      <c r="A1858" s="11"/>
      <c r="B1858" s="11"/>
      <c r="C1858" s="11"/>
      <c r="D1858" s="11"/>
      <c r="E1858" s="11"/>
      <c r="F1858" s="11"/>
      <c r="G1858" s="11"/>
      <c r="H1858" s="11"/>
      <c r="I1858" s="11"/>
      <c r="J1858" s="11"/>
      <c r="K1858" s="11"/>
      <c r="L1858" s="11"/>
      <c r="M1858" s="11"/>
      <c r="N1858" s="11"/>
      <c r="O1858" s="11"/>
      <c r="P1858" s="11"/>
      <c r="Q1858" s="11"/>
      <c r="R1858" s="11"/>
    </row>
    <row r="1859" spans="1:18" x14ac:dyDescent="0.2">
      <c r="A1859" s="11"/>
      <c r="B1859" s="11"/>
      <c r="C1859" s="11"/>
      <c r="D1859" s="11"/>
      <c r="E1859" s="11"/>
      <c r="F1859" s="11"/>
      <c r="G1859" s="11"/>
      <c r="H1859" s="11"/>
      <c r="I1859" s="11"/>
      <c r="J1859" s="11"/>
      <c r="K1859" s="11"/>
      <c r="L1859" s="11"/>
      <c r="M1859" s="11"/>
      <c r="N1859" s="11"/>
      <c r="O1859" s="11"/>
      <c r="P1859" s="11"/>
      <c r="Q1859" s="11"/>
      <c r="R1859" s="11"/>
    </row>
    <row r="1860" spans="1:18" x14ac:dyDescent="0.2">
      <c r="A1860" s="11"/>
      <c r="B1860" s="11"/>
      <c r="C1860" s="11"/>
      <c r="D1860" s="11"/>
      <c r="E1860" s="11"/>
      <c r="F1860" s="11"/>
      <c r="G1860" s="11"/>
      <c r="H1860" s="11"/>
      <c r="I1860" s="11"/>
      <c r="J1860" s="11"/>
      <c r="K1860" s="11"/>
      <c r="L1860" s="11"/>
      <c r="M1860" s="11"/>
      <c r="N1860" s="11"/>
      <c r="O1860" s="11"/>
      <c r="P1860" s="11"/>
      <c r="Q1860" s="11"/>
      <c r="R1860" s="11"/>
    </row>
    <row r="1861" spans="1:18" x14ac:dyDescent="0.2">
      <c r="A1861" s="11"/>
      <c r="B1861" s="11"/>
      <c r="C1861" s="11"/>
      <c r="D1861" s="11"/>
      <c r="E1861" s="11"/>
      <c r="F1861" s="11"/>
      <c r="G1861" s="11"/>
      <c r="H1861" s="11"/>
      <c r="I1861" s="11"/>
      <c r="J1861" s="11"/>
      <c r="K1861" s="11"/>
      <c r="L1861" s="11"/>
      <c r="M1861" s="11"/>
      <c r="N1861" s="11"/>
      <c r="O1861" s="11"/>
      <c r="P1861" s="11"/>
      <c r="Q1861" s="11"/>
      <c r="R1861" s="11"/>
    </row>
    <row r="1862" spans="1:18" x14ac:dyDescent="0.2">
      <c r="A1862" s="11"/>
      <c r="B1862" s="11"/>
      <c r="C1862" s="11"/>
      <c r="D1862" s="11"/>
      <c r="E1862" s="11"/>
      <c r="F1862" s="11"/>
      <c r="G1862" s="11"/>
      <c r="H1862" s="11"/>
      <c r="I1862" s="11"/>
      <c r="J1862" s="11"/>
      <c r="K1862" s="11"/>
      <c r="L1862" s="11"/>
      <c r="M1862" s="11"/>
      <c r="N1862" s="11"/>
      <c r="O1862" s="11"/>
      <c r="P1862" s="11"/>
      <c r="Q1862" s="11"/>
      <c r="R1862" s="11"/>
    </row>
    <row r="1863" spans="1:18" x14ac:dyDescent="0.2">
      <c r="A1863" s="11"/>
      <c r="B1863" s="11"/>
      <c r="C1863" s="11"/>
      <c r="D1863" s="11"/>
      <c r="E1863" s="11"/>
      <c r="F1863" s="11"/>
      <c r="G1863" s="11"/>
      <c r="H1863" s="11"/>
      <c r="I1863" s="11"/>
      <c r="J1863" s="11"/>
      <c r="K1863" s="11"/>
      <c r="L1863" s="11"/>
      <c r="M1863" s="11"/>
      <c r="N1863" s="11"/>
      <c r="O1863" s="11"/>
      <c r="P1863" s="11"/>
      <c r="Q1863" s="11"/>
      <c r="R1863" s="11"/>
    </row>
    <row r="1864" spans="1:18" x14ac:dyDescent="0.2">
      <c r="A1864" s="11"/>
      <c r="B1864" s="11"/>
      <c r="C1864" s="11"/>
      <c r="D1864" s="11"/>
      <c r="E1864" s="11"/>
      <c r="F1864" s="11"/>
      <c r="G1864" s="11"/>
      <c r="H1864" s="11"/>
      <c r="I1864" s="11"/>
      <c r="J1864" s="11"/>
      <c r="K1864" s="11"/>
      <c r="L1864" s="11"/>
      <c r="M1864" s="11"/>
      <c r="N1864" s="11"/>
      <c r="O1864" s="11"/>
      <c r="P1864" s="11"/>
      <c r="Q1864" s="11"/>
      <c r="R1864" s="11"/>
    </row>
    <row r="1865" spans="1:18" x14ac:dyDescent="0.2">
      <c r="A1865" s="11"/>
      <c r="B1865" s="11"/>
      <c r="C1865" s="11"/>
      <c r="D1865" s="11"/>
      <c r="E1865" s="11"/>
      <c r="F1865" s="11"/>
      <c r="G1865" s="11"/>
      <c r="H1865" s="11"/>
      <c r="I1865" s="11"/>
      <c r="J1865" s="11"/>
      <c r="K1865" s="11"/>
      <c r="L1865" s="11"/>
      <c r="M1865" s="11"/>
      <c r="N1865" s="11"/>
      <c r="O1865" s="11"/>
      <c r="P1865" s="11"/>
      <c r="Q1865" s="11"/>
      <c r="R1865" s="11"/>
    </row>
    <row r="1866" spans="1:18" x14ac:dyDescent="0.2">
      <c r="A1866" s="11"/>
      <c r="B1866" s="11"/>
      <c r="C1866" s="11"/>
      <c r="D1866" s="11"/>
      <c r="E1866" s="11"/>
      <c r="F1866" s="11"/>
      <c r="G1866" s="11"/>
      <c r="H1866" s="11"/>
      <c r="I1866" s="11"/>
      <c r="J1866" s="11"/>
      <c r="K1866" s="11"/>
      <c r="L1866" s="11"/>
      <c r="M1866" s="11"/>
      <c r="N1866" s="11"/>
      <c r="O1866" s="11"/>
      <c r="P1866" s="11"/>
      <c r="Q1866" s="11"/>
      <c r="R1866" s="11"/>
    </row>
    <row r="1867" spans="1:18" x14ac:dyDescent="0.2">
      <c r="A1867" s="11"/>
      <c r="B1867" s="11"/>
      <c r="C1867" s="11"/>
      <c r="D1867" s="11"/>
      <c r="E1867" s="11"/>
      <c r="F1867" s="11"/>
      <c r="G1867" s="11"/>
      <c r="H1867" s="11"/>
      <c r="I1867" s="11"/>
      <c r="J1867" s="11"/>
      <c r="K1867" s="11"/>
      <c r="L1867" s="11"/>
      <c r="M1867" s="11"/>
      <c r="N1867" s="11"/>
      <c r="O1867" s="11"/>
      <c r="P1867" s="11"/>
      <c r="Q1867" s="11"/>
      <c r="R1867" s="11"/>
    </row>
    <row r="1868" spans="1:18" x14ac:dyDescent="0.2">
      <c r="A1868" s="11"/>
      <c r="B1868" s="11"/>
      <c r="C1868" s="11"/>
      <c r="D1868" s="11"/>
      <c r="E1868" s="11"/>
      <c r="F1868" s="11"/>
      <c r="G1868" s="11"/>
      <c r="H1868" s="11"/>
      <c r="I1868" s="11"/>
      <c r="J1868" s="11"/>
      <c r="K1868" s="11"/>
      <c r="L1868" s="11"/>
      <c r="M1868" s="11"/>
      <c r="N1868" s="11"/>
      <c r="O1868" s="11"/>
      <c r="P1868" s="11"/>
      <c r="Q1868" s="11"/>
      <c r="R1868" s="11"/>
    </row>
    <row r="1869" spans="1:18" x14ac:dyDescent="0.2">
      <c r="A1869" s="11"/>
      <c r="B1869" s="11"/>
      <c r="C1869" s="11"/>
      <c r="D1869" s="11"/>
      <c r="E1869" s="11"/>
      <c r="F1869" s="11"/>
      <c r="G1869" s="11"/>
      <c r="H1869" s="11"/>
      <c r="I1869" s="11"/>
      <c r="J1869" s="11"/>
      <c r="K1869" s="11"/>
      <c r="L1869" s="11"/>
      <c r="M1869" s="11"/>
      <c r="N1869" s="11"/>
      <c r="O1869" s="11"/>
      <c r="P1869" s="11"/>
      <c r="Q1869" s="11"/>
      <c r="R1869" s="11"/>
    </row>
    <row r="1870" spans="1:18" x14ac:dyDescent="0.2">
      <c r="A1870" s="11"/>
      <c r="B1870" s="11"/>
      <c r="C1870" s="11"/>
      <c r="D1870" s="11"/>
      <c r="E1870" s="11"/>
      <c r="F1870" s="11"/>
      <c r="G1870" s="11"/>
      <c r="H1870" s="11"/>
      <c r="I1870" s="11"/>
      <c r="J1870" s="11"/>
      <c r="K1870" s="11"/>
      <c r="L1870" s="11"/>
      <c r="M1870" s="11"/>
      <c r="N1870" s="11"/>
      <c r="O1870" s="11"/>
      <c r="P1870" s="11"/>
      <c r="Q1870" s="11"/>
      <c r="R1870" s="11"/>
    </row>
    <row r="1871" spans="1:18" x14ac:dyDescent="0.2">
      <c r="A1871" s="11"/>
      <c r="B1871" s="11"/>
      <c r="C1871" s="11"/>
      <c r="D1871" s="11"/>
      <c r="E1871" s="11"/>
      <c r="F1871" s="11"/>
      <c r="G1871" s="11"/>
      <c r="H1871" s="11"/>
      <c r="I1871" s="11"/>
      <c r="J1871" s="11"/>
      <c r="K1871" s="11"/>
      <c r="L1871" s="11"/>
      <c r="M1871" s="11"/>
      <c r="N1871" s="11"/>
      <c r="O1871" s="11"/>
      <c r="P1871" s="11"/>
      <c r="Q1871" s="11"/>
      <c r="R1871" s="11"/>
    </row>
    <row r="1872" spans="1:18" x14ac:dyDescent="0.2">
      <c r="A1872" s="11"/>
      <c r="B1872" s="11"/>
      <c r="C1872" s="11"/>
      <c r="D1872" s="11"/>
      <c r="E1872" s="11"/>
      <c r="F1872" s="11"/>
      <c r="G1872" s="11"/>
      <c r="H1872" s="11"/>
      <c r="I1872" s="11"/>
      <c r="J1872" s="11"/>
      <c r="K1872" s="11"/>
      <c r="L1872" s="11"/>
      <c r="M1872" s="11"/>
      <c r="N1872" s="11"/>
      <c r="O1872" s="11"/>
      <c r="P1872" s="11"/>
      <c r="Q1872" s="11"/>
      <c r="R1872" s="11"/>
    </row>
    <row r="1873" spans="1:18" x14ac:dyDescent="0.2">
      <c r="A1873" s="11"/>
      <c r="B1873" s="11"/>
      <c r="C1873" s="11"/>
      <c r="D1873" s="11"/>
      <c r="E1873" s="11"/>
      <c r="F1873" s="11"/>
      <c r="G1873" s="11"/>
      <c r="H1873" s="11"/>
      <c r="I1873" s="11"/>
      <c r="J1873" s="11"/>
      <c r="K1873" s="11"/>
      <c r="L1873" s="11"/>
      <c r="M1873" s="11"/>
      <c r="N1873" s="11"/>
      <c r="O1873" s="11"/>
      <c r="P1873" s="11"/>
      <c r="Q1873" s="11"/>
      <c r="R1873" s="11"/>
    </row>
    <row r="1874" spans="1:18" x14ac:dyDescent="0.2">
      <c r="A1874" s="11"/>
      <c r="B1874" s="11"/>
      <c r="C1874" s="11"/>
      <c r="D1874" s="11"/>
      <c r="E1874" s="11"/>
      <c r="F1874" s="11"/>
      <c r="G1874" s="11"/>
      <c r="H1874" s="11"/>
      <c r="I1874" s="11"/>
      <c r="J1874" s="11"/>
      <c r="K1874" s="11"/>
      <c r="L1874" s="11"/>
      <c r="M1874" s="11"/>
      <c r="N1874" s="11"/>
      <c r="O1874" s="11"/>
      <c r="P1874" s="11"/>
      <c r="Q1874" s="11"/>
      <c r="R1874" s="11"/>
    </row>
    <row r="1875" spans="1:18" x14ac:dyDescent="0.2">
      <c r="A1875" s="11"/>
      <c r="B1875" s="11"/>
      <c r="C1875" s="11"/>
      <c r="D1875" s="11"/>
      <c r="E1875" s="11"/>
      <c r="F1875" s="11"/>
      <c r="G1875" s="11"/>
      <c r="H1875" s="11"/>
      <c r="I1875" s="11"/>
      <c r="J1875" s="11"/>
      <c r="K1875" s="11"/>
      <c r="L1875" s="11"/>
      <c r="M1875" s="11"/>
      <c r="N1875" s="11"/>
      <c r="O1875" s="11"/>
      <c r="P1875" s="11"/>
      <c r="Q1875" s="11"/>
      <c r="R1875" s="11"/>
    </row>
    <row r="1876" spans="1:18" x14ac:dyDescent="0.2">
      <c r="A1876" s="11"/>
      <c r="B1876" s="11"/>
      <c r="C1876" s="11"/>
      <c r="D1876" s="11"/>
      <c r="E1876" s="11"/>
      <c r="F1876" s="11"/>
      <c r="G1876" s="11"/>
      <c r="H1876" s="11"/>
      <c r="I1876" s="11"/>
      <c r="J1876" s="11"/>
      <c r="K1876" s="11"/>
      <c r="L1876" s="11"/>
      <c r="M1876" s="11"/>
      <c r="N1876" s="11"/>
      <c r="O1876" s="11"/>
      <c r="P1876" s="11"/>
      <c r="Q1876" s="11"/>
      <c r="R1876" s="11"/>
    </row>
    <row r="1877" spans="1:18" x14ac:dyDescent="0.2">
      <c r="A1877" s="11"/>
      <c r="B1877" s="11"/>
      <c r="C1877" s="11"/>
      <c r="D1877" s="11"/>
      <c r="E1877" s="11"/>
      <c r="F1877" s="11"/>
      <c r="G1877" s="11"/>
      <c r="H1877" s="11"/>
      <c r="I1877" s="11"/>
      <c r="J1877" s="11"/>
      <c r="K1877" s="11"/>
      <c r="L1877" s="11"/>
      <c r="M1877" s="11"/>
      <c r="N1877" s="11"/>
      <c r="O1877" s="11"/>
      <c r="P1877" s="11"/>
      <c r="Q1877" s="11"/>
      <c r="R1877" s="11"/>
    </row>
    <row r="1878" spans="1:18" x14ac:dyDescent="0.2">
      <c r="A1878" s="11"/>
      <c r="B1878" s="11"/>
      <c r="C1878" s="11"/>
      <c r="D1878" s="11"/>
      <c r="E1878" s="11"/>
      <c r="F1878" s="11"/>
      <c r="G1878" s="11"/>
      <c r="H1878" s="11"/>
      <c r="I1878" s="11"/>
      <c r="J1878" s="11"/>
      <c r="K1878" s="11"/>
      <c r="L1878" s="11"/>
      <c r="M1878" s="11"/>
      <c r="N1878" s="11"/>
      <c r="O1878" s="11"/>
      <c r="P1878" s="11"/>
      <c r="Q1878" s="11"/>
      <c r="R1878" s="11"/>
    </row>
    <row r="1879" spans="1:18" x14ac:dyDescent="0.2">
      <c r="A1879" s="11"/>
      <c r="B1879" s="11"/>
      <c r="C1879" s="11"/>
      <c r="D1879" s="11"/>
      <c r="E1879" s="11"/>
      <c r="F1879" s="11"/>
      <c r="G1879" s="11"/>
      <c r="H1879" s="11"/>
      <c r="I1879" s="11"/>
      <c r="J1879" s="11"/>
      <c r="K1879" s="11"/>
      <c r="L1879" s="11"/>
      <c r="M1879" s="11"/>
      <c r="N1879" s="11"/>
      <c r="O1879" s="11"/>
      <c r="P1879" s="11"/>
      <c r="Q1879" s="11"/>
      <c r="R1879" s="11"/>
    </row>
    <row r="1880" spans="1:18" x14ac:dyDescent="0.2">
      <c r="A1880" s="11"/>
      <c r="B1880" s="11"/>
      <c r="C1880" s="11"/>
      <c r="D1880" s="11"/>
      <c r="E1880" s="11"/>
      <c r="F1880" s="11"/>
      <c r="G1880" s="11"/>
      <c r="H1880" s="11"/>
      <c r="I1880" s="11"/>
      <c r="J1880" s="11"/>
      <c r="K1880" s="11"/>
      <c r="L1880" s="11"/>
      <c r="M1880" s="11"/>
      <c r="N1880" s="11"/>
      <c r="O1880" s="11"/>
      <c r="P1880" s="11"/>
      <c r="Q1880" s="11"/>
      <c r="R1880" s="11"/>
    </row>
    <row r="1881" spans="1:18" x14ac:dyDescent="0.2">
      <c r="A1881" s="11"/>
      <c r="B1881" s="11"/>
      <c r="C1881" s="11"/>
      <c r="D1881" s="11"/>
      <c r="E1881" s="11"/>
      <c r="F1881" s="11"/>
      <c r="G1881" s="11"/>
      <c r="H1881" s="11"/>
      <c r="I1881" s="11"/>
      <c r="J1881" s="11"/>
      <c r="K1881" s="11"/>
      <c r="L1881" s="11"/>
      <c r="M1881" s="11"/>
      <c r="N1881" s="11"/>
      <c r="O1881" s="11"/>
      <c r="P1881" s="11"/>
      <c r="Q1881" s="11"/>
      <c r="R1881" s="11"/>
    </row>
    <row r="1882" spans="1:18" x14ac:dyDescent="0.2">
      <c r="A1882" s="11"/>
      <c r="B1882" s="11"/>
      <c r="C1882" s="11"/>
      <c r="D1882" s="11"/>
      <c r="E1882" s="11"/>
      <c r="F1882" s="11"/>
      <c r="G1882" s="11"/>
      <c r="H1882" s="11"/>
      <c r="I1882" s="11"/>
      <c r="J1882" s="11"/>
      <c r="K1882" s="11"/>
      <c r="L1882" s="11"/>
      <c r="M1882" s="11"/>
      <c r="N1882" s="11"/>
      <c r="O1882" s="11"/>
      <c r="P1882" s="11"/>
      <c r="Q1882" s="11"/>
      <c r="R1882" s="11"/>
    </row>
    <row r="1883" spans="1:18" x14ac:dyDescent="0.2">
      <c r="A1883" s="11"/>
      <c r="B1883" s="11"/>
      <c r="C1883" s="11"/>
      <c r="D1883" s="11"/>
      <c r="E1883" s="11"/>
      <c r="F1883" s="11"/>
      <c r="G1883" s="11"/>
      <c r="H1883" s="11"/>
      <c r="I1883" s="11"/>
      <c r="J1883" s="11"/>
      <c r="K1883" s="11"/>
      <c r="L1883" s="11"/>
      <c r="M1883" s="11"/>
      <c r="N1883" s="11"/>
      <c r="O1883" s="11"/>
      <c r="P1883" s="11"/>
      <c r="Q1883" s="11"/>
      <c r="R1883" s="11"/>
    </row>
    <row r="1884" spans="1:18" x14ac:dyDescent="0.2">
      <c r="A1884" s="11"/>
      <c r="B1884" s="11"/>
      <c r="C1884" s="11"/>
      <c r="D1884" s="11"/>
      <c r="E1884" s="11"/>
      <c r="F1884" s="11"/>
      <c r="G1884" s="11"/>
      <c r="H1884" s="11"/>
      <c r="I1884" s="11"/>
      <c r="J1884" s="11"/>
      <c r="K1884" s="11"/>
      <c r="L1884" s="11"/>
      <c r="M1884" s="11"/>
      <c r="N1884" s="11"/>
      <c r="O1884" s="11"/>
      <c r="P1884" s="11"/>
      <c r="Q1884" s="11"/>
      <c r="R1884" s="11"/>
    </row>
    <row r="1885" spans="1:18" x14ac:dyDescent="0.2">
      <c r="A1885" s="11"/>
      <c r="B1885" s="11"/>
      <c r="C1885" s="11"/>
      <c r="D1885" s="11"/>
      <c r="E1885" s="11"/>
      <c r="F1885" s="11"/>
      <c r="G1885" s="11"/>
      <c r="H1885" s="11"/>
      <c r="I1885" s="11"/>
      <c r="J1885" s="11"/>
      <c r="K1885" s="11"/>
      <c r="L1885" s="11"/>
      <c r="M1885" s="11"/>
      <c r="N1885" s="11"/>
      <c r="O1885" s="11"/>
      <c r="P1885" s="11"/>
      <c r="Q1885" s="11"/>
      <c r="R1885" s="11"/>
    </row>
    <row r="1886" spans="1:18" x14ac:dyDescent="0.2">
      <c r="A1886" s="11"/>
      <c r="B1886" s="11"/>
      <c r="C1886" s="11"/>
      <c r="D1886" s="11"/>
      <c r="E1886" s="11"/>
      <c r="F1886" s="11"/>
      <c r="G1886" s="11"/>
      <c r="H1886" s="11"/>
      <c r="I1886" s="11"/>
      <c r="J1886" s="11"/>
      <c r="K1886" s="11"/>
      <c r="L1886" s="11"/>
      <c r="M1886" s="11"/>
      <c r="N1886" s="11"/>
      <c r="O1886" s="11"/>
      <c r="P1886" s="11"/>
      <c r="Q1886" s="11"/>
      <c r="R1886" s="11"/>
    </row>
    <row r="1887" spans="1:18" x14ac:dyDescent="0.2">
      <c r="A1887" s="11"/>
      <c r="B1887" s="11"/>
      <c r="C1887" s="11"/>
      <c r="D1887" s="11"/>
      <c r="E1887" s="11"/>
      <c r="F1887" s="11"/>
      <c r="G1887" s="11"/>
      <c r="H1887" s="11"/>
      <c r="I1887" s="11"/>
      <c r="J1887" s="11"/>
      <c r="K1887" s="11"/>
      <c r="L1887" s="11"/>
      <c r="M1887" s="11"/>
      <c r="N1887" s="11"/>
      <c r="O1887" s="11"/>
      <c r="P1887" s="11"/>
      <c r="Q1887" s="11"/>
      <c r="R1887" s="11"/>
    </row>
    <row r="1888" spans="1:18" x14ac:dyDescent="0.2">
      <c r="A1888" s="11"/>
      <c r="B1888" s="11"/>
      <c r="C1888" s="11"/>
      <c r="D1888" s="11"/>
      <c r="E1888" s="11"/>
      <c r="F1888" s="11"/>
      <c r="G1888" s="11"/>
      <c r="H1888" s="11"/>
      <c r="I1888" s="11"/>
      <c r="J1888" s="11"/>
      <c r="K1888" s="11"/>
      <c r="L1888" s="11"/>
      <c r="M1888" s="11"/>
      <c r="N1888" s="11"/>
      <c r="O1888" s="11"/>
      <c r="P1888" s="11"/>
      <c r="Q1888" s="11"/>
      <c r="R1888" s="11"/>
    </row>
    <row r="1889" spans="1:18" x14ac:dyDescent="0.2">
      <c r="A1889" s="11"/>
      <c r="B1889" s="11"/>
      <c r="C1889" s="11"/>
      <c r="D1889" s="11"/>
      <c r="E1889" s="11"/>
      <c r="F1889" s="11"/>
      <c r="G1889" s="11"/>
      <c r="H1889" s="11"/>
      <c r="I1889" s="11"/>
      <c r="J1889" s="11"/>
      <c r="K1889" s="11"/>
      <c r="L1889" s="11"/>
      <c r="M1889" s="11"/>
      <c r="N1889" s="11"/>
      <c r="O1889" s="11"/>
      <c r="P1889" s="11"/>
      <c r="Q1889" s="11"/>
      <c r="R1889" s="11"/>
    </row>
    <row r="1890" spans="1:18" x14ac:dyDescent="0.2">
      <c r="A1890" s="11"/>
      <c r="B1890" s="11"/>
      <c r="C1890" s="11"/>
      <c r="D1890" s="11"/>
      <c r="E1890" s="11"/>
      <c r="F1890" s="11"/>
      <c r="G1890" s="11"/>
      <c r="H1890" s="11"/>
      <c r="I1890" s="11"/>
      <c r="J1890" s="11"/>
      <c r="K1890" s="11"/>
      <c r="L1890" s="11"/>
      <c r="M1890" s="11"/>
      <c r="N1890" s="11"/>
      <c r="O1890" s="11"/>
      <c r="P1890" s="11"/>
      <c r="Q1890" s="11"/>
      <c r="R1890" s="11"/>
    </row>
    <row r="1891" spans="1:18" x14ac:dyDescent="0.2">
      <c r="A1891" s="11"/>
      <c r="B1891" s="11"/>
      <c r="C1891" s="11"/>
      <c r="D1891" s="11"/>
      <c r="E1891" s="11"/>
      <c r="F1891" s="11"/>
      <c r="G1891" s="11"/>
      <c r="H1891" s="11"/>
      <c r="I1891" s="11"/>
      <c r="J1891" s="11"/>
      <c r="K1891" s="11"/>
      <c r="L1891" s="11"/>
      <c r="M1891" s="11"/>
      <c r="N1891" s="11"/>
      <c r="O1891" s="11"/>
      <c r="P1891" s="11"/>
      <c r="Q1891" s="11"/>
      <c r="R1891" s="11"/>
    </row>
    <row r="1892" spans="1:18" x14ac:dyDescent="0.2">
      <c r="A1892" s="11"/>
      <c r="B1892" s="11"/>
      <c r="C1892" s="11"/>
      <c r="D1892" s="11"/>
      <c r="E1892" s="11"/>
      <c r="F1892" s="11"/>
      <c r="G1892" s="11"/>
      <c r="H1892" s="11"/>
      <c r="I1892" s="11"/>
      <c r="J1892" s="11"/>
      <c r="K1892" s="11"/>
      <c r="L1892" s="11"/>
      <c r="M1892" s="11"/>
      <c r="N1892" s="11"/>
      <c r="O1892" s="11"/>
      <c r="P1892" s="11"/>
      <c r="Q1892" s="11"/>
      <c r="R1892" s="11"/>
    </row>
    <row r="1893" spans="1:18" x14ac:dyDescent="0.2">
      <c r="A1893" s="11"/>
      <c r="B1893" s="11"/>
      <c r="C1893" s="11"/>
      <c r="D1893" s="11"/>
      <c r="E1893" s="11"/>
      <c r="F1893" s="11"/>
      <c r="G1893" s="11"/>
      <c r="H1893" s="11"/>
      <c r="I1893" s="11"/>
      <c r="J1893" s="11"/>
      <c r="K1893" s="11"/>
      <c r="L1893" s="11"/>
      <c r="M1893" s="11"/>
      <c r="N1893" s="11"/>
      <c r="O1893" s="11"/>
      <c r="P1893" s="11"/>
      <c r="Q1893" s="11"/>
      <c r="R1893" s="11"/>
    </row>
    <row r="1894" spans="1:18" x14ac:dyDescent="0.2">
      <c r="A1894" s="11"/>
      <c r="B1894" s="11"/>
      <c r="C1894" s="11"/>
      <c r="D1894" s="11"/>
      <c r="E1894" s="11"/>
      <c r="F1894" s="11"/>
      <c r="G1894" s="11"/>
      <c r="H1894" s="11"/>
      <c r="I1894" s="11"/>
      <c r="J1894" s="11"/>
      <c r="K1894" s="11"/>
      <c r="L1894" s="11"/>
      <c r="M1894" s="11"/>
      <c r="N1894" s="11"/>
      <c r="O1894" s="11"/>
      <c r="P1894" s="11"/>
      <c r="Q1894" s="11"/>
      <c r="R1894" s="11"/>
    </row>
    <row r="1895" spans="1:18" x14ac:dyDescent="0.2">
      <c r="A1895" s="11"/>
      <c r="B1895" s="11"/>
      <c r="C1895" s="11"/>
      <c r="D1895" s="11"/>
      <c r="E1895" s="11"/>
      <c r="F1895" s="11"/>
      <c r="G1895" s="11"/>
      <c r="H1895" s="11"/>
      <c r="I1895" s="11"/>
      <c r="J1895" s="11"/>
      <c r="K1895" s="11"/>
      <c r="L1895" s="11"/>
      <c r="M1895" s="11"/>
      <c r="N1895" s="11"/>
      <c r="O1895" s="11"/>
      <c r="P1895" s="11"/>
      <c r="Q1895" s="11"/>
      <c r="R1895" s="11"/>
    </row>
    <row r="1896" spans="1:18" x14ac:dyDescent="0.2">
      <c r="A1896" s="11"/>
      <c r="B1896" s="11"/>
      <c r="C1896" s="11"/>
      <c r="D1896" s="11"/>
      <c r="E1896" s="11"/>
      <c r="F1896" s="11"/>
      <c r="G1896" s="11"/>
      <c r="H1896" s="11"/>
      <c r="I1896" s="11"/>
      <c r="J1896" s="11"/>
      <c r="K1896" s="11"/>
      <c r="L1896" s="11"/>
      <c r="M1896" s="11"/>
      <c r="N1896" s="11"/>
      <c r="O1896" s="11"/>
      <c r="P1896" s="11"/>
      <c r="Q1896" s="11"/>
      <c r="R1896" s="11"/>
    </row>
    <row r="1897" spans="1:18" x14ac:dyDescent="0.2">
      <c r="A1897" s="11"/>
      <c r="B1897" s="11"/>
      <c r="C1897" s="11"/>
      <c r="D1897" s="11"/>
      <c r="E1897" s="11"/>
      <c r="F1897" s="11"/>
      <c r="G1897" s="11"/>
      <c r="H1897" s="11"/>
      <c r="I1897" s="11"/>
      <c r="J1897" s="11"/>
      <c r="K1897" s="11"/>
      <c r="L1897" s="11"/>
      <c r="M1897" s="11"/>
      <c r="N1897" s="11"/>
      <c r="O1897" s="11"/>
      <c r="P1897" s="11"/>
      <c r="Q1897" s="11"/>
      <c r="R1897" s="11"/>
    </row>
    <row r="1898" spans="1:18" x14ac:dyDescent="0.2">
      <c r="A1898" s="11"/>
      <c r="B1898" s="11"/>
      <c r="C1898" s="11"/>
      <c r="D1898" s="11"/>
      <c r="E1898" s="11"/>
      <c r="F1898" s="11"/>
      <c r="G1898" s="11"/>
      <c r="H1898" s="11"/>
      <c r="I1898" s="11"/>
      <c r="J1898" s="11"/>
      <c r="K1898" s="11"/>
      <c r="L1898" s="11"/>
      <c r="M1898" s="11"/>
      <c r="N1898" s="11"/>
      <c r="O1898" s="11"/>
      <c r="P1898" s="11"/>
      <c r="Q1898" s="11"/>
      <c r="R1898" s="11"/>
    </row>
    <row r="1899" spans="1:18" x14ac:dyDescent="0.2">
      <c r="A1899" s="11"/>
      <c r="B1899" s="11"/>
      <c r="C1899" s="11"/>
      <c r="D1899" s="11"/>
      <c r="E1899" s="11"/>
      <c r="F1899" s="11"/>
      <c r="G1899" s="11"/>
      <c r="H1899" s="11"/>
      <c r="I1899" s="11"/>
      <c r="J1899" s="11"/>
      <c r="K1899" s="11"/>
      <c r="L1899" s="11"/>
      <c r="M1899" s="11"/>
      <c r="N1899" s="11"/>
      <c r="O1899" s="11"/>
      <c r="P1899" s="11"/>
      <c r="Q1899" s="11"/>
      <c r="R1899" s="11"/>
    </row>
    <row r="1900" spans="1:18" x14ac:dyDescent="0.2">
      <c r="A1900" s="11"/>
      <c r="B1900" s="11"/>
      <c r="C1900" s="11"/>
      <c r="D1900" s="11"/>
      <c r="E1900" s="11"/>
      <c r="F1900" s="11"/>
      <c r="G1900" s="11"/>
      <c r="H1900" s="11"/>
      <c r="I1900" s="11"/>
      <c r="J1900" s="11"/>
      <c r="K1900" s="11"/>
      <c r="L1900" s="11"/>
      <c r="M1900" s="11"/>
      <c r="N1900" s="11"/>
      <c r="O1900" s="11"/>
      <c r="P1900" s="11"/>
      <c r="Q1900" s="11"/>
      <c r="R1900" s="11"/>
    </row>
    <row r="1901" spans="1:18" x14ac:dyDescent="0.2">
      <c r="A1901" s="11"/>
      <c r="B1901" s="11"/>
      <c r="C1901" s="11"/>
      <c r="D1901" s="11"/>
      <c r="E1901" s="11"/>
      <c r="F1901" s="11"/>
      <c r="G1901" s="11"/>
      <c r="H1901" s="11"/>
      <c r="I1901" s="11"/>
      <c r="J1901" s="11"/>
      <c r="K1901" s="11"/>
      <c r="L1901" s="11"/>
      <c r="M1901" s="11"/>
      <c r="N1901" s="11"/>
      <c r="O1901" s="11"/>
      <c r="P1901" s="11"/>
      <c r="Q1901" s="11"/>
      <c r="R1901" s="11"/>
    </row>
    <row r="1902" spans="1:18" x14ac:dyDescent="0.2">
      <c r="A1902" s="11"/>
      <c r="B1902" s="11"/>
      <c r="C1902" s="11"/>
      <c r="D1902" s="11"/>
      <c r="E1902" s="11"/>
      <c r="F1902" s="11"/>
      <c r="G1902" s="11"/>
      <c r="H1902" s="11"/>
      <c r="I1902" s="11"/>
      <c r="J1902" s="11"/>
      <c r="K1902" s="11"/>
      <c r="L1902" s="11"/>
      <c r="M1902" s="11"/>
      <c r="N1902" s="11"/>
      <c r="O1902" s="11"/>
      <c r="P1902" s="11"/>
      <c r="Q1902" s="11"/>
      <c r="R1902" s="11"/>
    </row>
    <row r="1903" spans="1:18" x14ac:dyDescent="0.2">
      <c r="A1903" s="11"/>
      <c r="B1903" s="11"/>
      <c r="C1903" s="11"/>
      <c r="D1903" s="11"/>
      <c r="E1903" s="11"/>
      <c r="F1903" s="11"/>
      <c r="G1903" s="11"/>
      <c r="H1903" s="11"/>
      <c r="I1903" s="11"/>
      <c r="J1903" s="11"/>
      <c r="K1903" s="11"/>
      <c r="L1903" s="11"/>
      <c r="M1903" s="11"/>
      <c r="N1903" s="11"/>
      <c r="O1903" s="11"/>
      <c r="P1903" s="11"/>
      <c r="Q1903" s="11"/>
      <c r="R1903" s="11"/>
    </row>
    <row r="1904" spans="1:18" x14ac:dyDescent="0.2">
      <c r="A1904" s="11"/>
      <c r="B1904" s="11"/>
      <c r="C1904" s="11"/>
      <c r="D1904" s="11"/>
      <c r="E1904" s="11"/>
      <c r="F1904" s="11"/>
      <c r="G1904" s="11"/>
      <c r="H1904" s="11"/>
      <c r="I1904" s="11"/>
      <c r="J1904" s="11"/>
      <c r="K1904" s="11"/>
      <c r="L1904" s="11"/>
      <c r="M1904" s="11"/>
      <c r="N1904" s="11"/>
      <c r="O1904" s="11"/>
      <c r="P1904" s="11"/>
      <c r="Q1904" s="11"/>
      <c r="R1904" s="11"/>
    </row>
    <row r="1905" spans="1:18" x14ac:dyDescent="0.2">
      <c r="A1905" s="11"/>
      <c r="B1905" s="11"/>
      <c r="C1905" s="11"/>
      <c r="D1905" s="11"/>
      <c r="E1905" s="11"/>
      <c r="F1905" s="11"/>
      <c r="G1905" s="11"/>
      <c r="H1905" s="11"/>
      <c r="I1905" s="11"/>
      <c r="J1905" s="11"/>
      <c r="K1905" s="11"/>
      <c r="L1905" s="11"/>
      <c r="M1905" s="11"/>
      <c r="N1905" s="11"/>
      <c r="O1905" s="11"/>
      <c r="P1905" s="11"/>
      <c r="Q1905" s="11"/>
      <c r="R1905" s="11"/>
    </row>
    <row r="1906" spans="1:18" x14ac:dyDescent="0.2">
      <c r="A1906" s="11"/>
      <c r="B1906" s="11"/>
      <c r="C1906" s="11"/>
      <c r="D1906" s="11"/>
      <c r="E1906" s="11"/>
      <c r="F1906" s="11"/>
      <c r="G1906" s="11"/>
      <c r="H1906" s="11"/>
      <c r="I1906" s="11"/>
      <c r="J1906" s="11"/>
      <c r="K1906" s="11"/>
      <c r="L1906" s="11"/>
      <c r="M1906" s="11"/>
      <c r="N1906" s="11"/>
      <c r="O1906" s="11"/>
      <c r="P1906" s="11"/>
      <c r="Q1906" s="11"/>
      <c r="R1906" s="11"/>
    </row>
    <row r="1907" spans="1:18" x14ac:dyDescent="0.2">
      <c r="A1907" s="11"/>
      <c r="B1907" s="11"/>
      <c r="C1907" s="11"/>
      <c r="D1907" s="11"/>
      <c r="E1907" s="11"/>
      <c r="F1907" s="11"/>
      <c r="G1907" s="11"/>
      <c r="H1907" s="11"/>
      <c r="I1907" s="11"/>
      <c r="J1907" s="11"/>
      <c r="K1907" s="11"/>
      <c r="L1907" s="11"/>
      <c r="M1907" s="11"/>
      <c r="N1907" s="11"/>
      <c r="O1907" s="11"/>
      <c r="P1907" s="11"/>
      <c r="Q1907" s="11"/>
      <c r="R1907" s="11"/>
    </row>
    <row r="1908" spans="1:18" x14ac:dyDescent="0.2">
      <c r="A1908" s="11"/>
      <c r="B1908" s="11"/>
      <c r="C1908" s="11"/>
      <c r="D1908" s="11"/>
      <c r="E1908" s="11"/>
      <c r="F1908" s="11"/>
      <c r="G1908" s="11"/>
      <c r="H1908" s="11"/>
      <c r="I1908" s="11"/>
      <c r="J1908" s="11"/>
      <c r="K1908" s="11"/>
      <c r="L1908" s="11"/>
      <c r="M1908" s="11"/>
      <c r="N1908" s="11"/>
      <c r="O1908" s="11"/>
      <c r="P1908" s="11"/>
      <c r="Q1908" s="11"/>
      <c r="R1908" s="11"/>
    </row>
    <row r="1909" spans="1:18" x14ac:dyDescent="0.2">
      <c r="A1909" s="11"/>
      <c r="B1909" s="11"/>
      <c r="C1909" s="11"/>
      <c r="D1909" s="11"/>
      <c r="E1909" s="11"/>
      <c r="F1909" s="11"/>
      <c r="G1909" s="11"/>
      <c r="H1909" s="11"/>
      <c r="I1909" s="11"/>
      <c r="J1909" s="11"/>
      <c r="K1909" s="11"/>
      <c r="L1909" s="11"/>
      <c r="M1909" s="11"/>
      <c r="N1909" s="11"/>
      <c r="O1909" s="11"/>
      <c r="P1909" s="11"/>
      <c r="Q1909" s="11"/>
      <c r="R1909" s="11"/>
    </row>
    <row r="1910" spans="1:18" x14ac:dyDescent="0.2">
      <c r="A1910" s="11"/>
      <c r="B1910" s="11"/>
      <c r="C1910" s="11"/>
      <c r="D1910" s="11"/>
      <c r="E1910" s="11"/>
      <c r="F1910" s="11"/>
      <c r="G1910" s="11"/>
      <c r="H1910" s="11"/>
      <c r="I1910" s="11"/>
      <c r="J1910" s="11"/>
      <c r="K1910" s="11"/>
      <c r="L1910" s="11"/>
      <c r="M1910" s="11"/>
      <c r="N1910" s="11"/>
      <c r="O1910" s="11"/>
      <c r="P1910" s="11"/>
      <c r="Q1910" s="11"/>
      <c r="R1910" s="11"/>
    </row>
    <row r="1911" spans="1:18" x14ac:dyDescent="0.2">
      <c r="A1911" s="11"/>
      <c r="B1911" s="11"/>
      <c r="C1911" s="11"/>
      <c r="D1911" s="11"/>
      <c r="E1911" s="11"/>
      <c r="F1911" s="11"/>
      <c r="G1911" s="11"/>
      <c r="H1911" s="11"/>
      <c r="I1911" s="11"/>
      <c r="J1911" s="11"/>
      <c r="K1911" s="11"/>
      <c r="L1911" s="11"/>
      <c r="M1911" s="11"/>
      <c r="N1911" s="11"/>
      <c r="O1911" s="11"/>
      <c r="P1911" s="11"/>
      <c r="Q1911" s="11"/>
      <c r="R1911" s="11"/>
    </row>
    <row r="1912" spans="1:18" x14ac:dyDescent="0.2">
      <c r="A1912" s="11"/>
      <c r="B1912" s="11"/>
      <c r="C1912" s="11"/>
      <c r="D1912" s="11"/>
      <c r="E1912" s="11"/>
      <c r="F1912" s="11"/>
      <c r="G1912" s="11"/>
      <c r="H1912" s="11"/>
      <c r="I1912" s="11"/>
      <c r="J1912" s="11"/>
      <c r="K1912" s="11"/>
      <c r="L1912" s="11"/>
      <c r="M1912" s="11"/>
      <c r="N1912" s="11"/>
      <c r="O1912" s="11"/>
      <c r="P1912" s="11"/>
      <c r="Q1912" s="11"/>
      <c r="R1912" s="11"/>
    </row>
    <row r="1913" spans="1:18" x14ac:dyDescent="0.2">
      <c r="A1913" s="11"/>
      <c r="B1913" s="11"/>
      <c r="C1913" s="11"/>
      <c r="D1913" s="11"/>
      <c r="E1913" s="11"/>
      <c r="F1913" s="11"/>
      <c r="G1913" s="11"/>
      <c r="H1913" s="11"/>
      <c r="I1913" s="11"/>
      <c r="J1913" s="11"/>
      <c r="K1913" s="11"/>
      <c r="L1913" s="11"/>
      <c r="M1913" s="11"/>
      <c r="N1913" s="11"/>
      <c r="O1913" s="11"/>
      <c r="P1913" s="11"/>
      <c r="Q1913" s="11"/>
      <c r="R1913" s="11"/>
    </row>
    <row r="1914" spans="1:18" x14ac:dyDescent="0.2">
      <c r="A1914" s="11"/>
      <c r="B1914" s="11"/>
      <c r="C1914" s="11"/>
      <c r="D1914" s="11"/>
      <c r="E1914" s="11"/>
      <c r="F1914" s="11"/>
      <c r="G1914" s="11"/>
      <c r="H1914" s="11"/>
      <c r="I1914" s="11"/>
      <c r="J1914" s="11"/>
      <c r="K1914" s="11"/>
      <c r="L1914" s="11"/>
      <c r="M1914" s="11"/>
      <c r="N1914" s="11"/>
      <c r="O1914" s="11"/>
      <c r="P1914" s="11"/>
      <c r="Q1914" s="11"/>
      <c r="R1914" s="11"/>
    </row>
    <row r="1915" spans="1:18" x14ac:dyDescent="0.2">
      <c r="A1915" s="11"/>
      <c r="B1915" s="11"/>
      <c r="C1915" s="11"/>
      <c r="D1915" s="11"/>
      <c r="E1915" s="11"/>
      <c r="F1915" s="11"/>
      <c r="G1915" s="11"/>
      <c r="H1915" s="11"/>
      <c r="I1915" s="11"/>
      <c r="J1915" s="11"/>
      <c r="K1915" s="11"/>
      <c r="L1915" s="11"/>
      <c r="M1915" s="11"/>
      <c r="N1915" s="11"/>
      <c r="O1915" s="11"/>
      <c r="P1915" s="11"/>
      <c r="Q1915" s="11"/>
      <c r="R1915" s="11"/>
    </row>
    <row r="1916" spans="1:18" x14ac:dyDescent="0.2">
      <c r="A1916" s="11"/>
      <c r="B1916" s="11"/>
      <c r="C1916" s="11"/>
      <c r="D1916" s="11"/>
      <c r="E1916" s="11"/>
      <c r="F1916" s="11"/>
      <c r="G1916" s="11"/>
      <c r="H1916" s="11"/>
      <c r="I1916" s="11"/>
      <c r="J1916" s="11"/>
      <c r="K1916" s="11"/>
      <c r="L1916" s="11"/>
      <c r="M1916" s="11"/>
      <c r="N1916" s="11"/>
      <c r="O1916" s="11"/>
      <c r="P1916" s="11"/>
      <c r="Q1916" s="11"/>
      <c r="R1916" s="11"/>
    </row>
    <row r="1917" spans="1:18" x14ac:dyDescent="0.2">
      <c r="A1917" s="11"/>
      <c r="B1917" s="11"/>
      <c r="C1917" s="11"/>
      <c r="D1917" s="11"/>
      <c r="E1917" s="11"/>
      <c r="F1917" s="11"/>
      <c r="G1917" s="11"/>
      <c r="H1917" s="11"/>
      <c r="I1917" s="11"/>
      <c r="J1917" s="11"/>
      <c r="K1917" s="11"/>
      <c r="L1917" s="11"/>
      <c r="M1917" s="11"/>
      <c r="N1917" s="11"/>
      <c r="O1917" s="11"/>
      <c r="P1917" s="11"/>
      <c r="Q1917" s="11"/>
      <c r="R1917" s="11"/>
    </row>
    <row r="1918" spans="1:18" x14ac:dyDescent="0.2">
      <c r="A1918" s="11"/>
      <c r="B1918" s="11"/>
      <c r="C1918" s="11"/>
      <c r="D1918" s="11"/>
      <c r="E1918" s="11"/>
      <c r="F1918" s="11"/>
      <c r="G1918" s="11"/>
      <c r="H1918" s="11"/>
      <c r="I1918" s="11"/>
      <c r="J1918" s="11"/>
      <c r="K1918" s="11"/>
      <c r="L1918" s="11"/>
      <c r="M1918" s="11"/>
      <c r="N1918" s="11"/>
      <c r="O1918" s="11"/>
      <c r="P1918" s="11"/>
      <c r="Q1918" s="11"/>
      <c r="R1918" s="11"/>
    </row>
    <row r="1919" spans="1:18" x14ac:dyDescent="0.2">
      <c r="A1919" s="11"/>
      <c r="B1919" s="11"/>
      <c r="C1919" s="11"/>
      <c r="D1919" s="11"/>
      <c r="E1919" s="11"/>
      <c r="F1919" s="11"/>
      <c r="G1919" s="11"/>
      <c r="H1919" s="11"/>
      <c r="I1919" s="11"/>
      <c r="J1919" s="11"/>
      <c r="K1919" s="11"/>
      <c r="L1919" s="11"/>
      <c r="M1919" s="11"/>
      <c r="N1919" s="11"/>
      <c r="O1919" s="11"/>
      <c r="P1919" s="11"/>
      <c r="Q1919" s="11"/>
      <c r="R1919" s="11"/>
    </row>
    <row r="1920" spans="1:18" x14ac:dyDescent="0.2">
      <c r="A1920" s="11"/>
      <c r="B1920" s="11"/>
      <c r="C1920" s="11"/>
      <c r="D1920" s="11"/>
      <c r="E1920" s="11"/>
      <c r="F1920" s="11"/>
      <c r="G1920" s="11"/>
      <c r="H1920" s="11"/>
      <c r="I1920" s="11"/>
      <c r="J1920" s="11"/>
      <c r="K1920" s="11"/>
      <c r="L1920" s="11"/>
      <c r="M1920" s="11"/>
      <c r="N1920" s="11"/>
      <c r="O1920" s="11"/>
      <c r="P1920" s="11"/>
      <c r="Q1920" s="11"/>
      <c r="R1920" s="11"/>
    </row>
    <row r="1921" spans="1:18" x14ac:dyDescent="0.2">
      <c r="A1921" s="11"/>
      <c r="B1921" s="11"/>
      <c r="C1921" s="11"/>
      <c r="D1921" s="11"/>
      <c r="E1921" s="11"/>
      <c r="F1921" s="11"/>
      <c r="G1921" s="11"/>
      <c r="H1921" s="11"/>
      <c r="I1921" s="11"/>
      <c r="J1921" s="11"/>
      <c r="K1921" s="11"/>
      <c r="L1921" s="11"/>
      <c r="M1921" s="11"/>
      <c r="N1921" s="11"/>
      <c r="O1921" s="11"/>
      <c r="P1921" s="11"/>
      <c r="Q1921" s="11"/>
      <c r="R1921" s="11"/>
    </row>
    <row r="1922" spans="1:18" x14ac:dyDescent="0.2">
      <c r="A1922" s="11"/>
      <c r="B1922" s="11"/>
      <c r="C1922" s="11"/>
      <c r="D1922" s="11"/>
      <c r="E1922" s="11"/>
      <c r="F1922" s="11"/>
      <c r="G1922" s="11"/>
      <c r="H1922" s="11"/>
      <c r="I1922" s="11"/>
      <c r="J1922" s="11"/>
      <c r="K1922" s="11"/>
      <c r="L1922" s="11"/>
      <c r="M1922" s="11"/>
      <c r="N1922" s="11"/>
      <c r="O1922" s="11"/>
      <c r="P1922" s="11"/>
      <c r="Q1922" s="11"/>
      <c r="R1922" s="11"/>
    </row>
    <row r="1923" spans="1:18" x14ac:dyDescent="0.2">
      <c r="A1923" s="11"/>
      <c r="B1923" s="11"/>
      <c r="C1923" s="11"/>
      <c r="D1923" s="11"/>
      <c r="E1923" s="11"/>
      <c r="F1923" s="11"/>
      <c r="G1923" s="11"/>
      <c r="H1923" s="11"/>
      <c r="I1923" s="11"/>
      <c r="J1923" s="11"/>
      <c r="K1923" s="11"/>
      <c r="L1923" s="11"/>
      <c r="M1923" s="11"/>
      <c r="N1923" s="11"/>
      <c r="O1923" s="11"/>
      <c r="P1923" s="11"/>
      <c r="Q1923" s="11"/>
      <c r="R1923" s="11"/>
    </row>
    <row r="1924" spans="1:18" x14ac:dyDescent="0.2">
      <c r="A1924" s="11"/>
      <c r="B1924" s="11"/>
      <c r="C1924" s="11"/>
      <c r="D1924" s="11"/>
      <c r="E1924" s="11"/>
      <c r="F1924" s="11"/>
      <c r="G1924" s="11"/>
      <c r="H1924" s="11"/>
      <c r="I1924" s="11"/>
      <c r="J1924" s="11"/>
      <c r="K1924" s="11"/>
      <c r="L1924" s="11"/>
      <c r="M1924" s="11"/>
      <c r="N1924" s="11"/>
      <c r="O1924" s="11"/>
      <c r="P1924" s="11"/>
      <c r="Q1924" s="11"/>
      <c r="R1924" s="11"/>
    </row>
    <row r="1925" spans="1:18" x14ac:dyDescent="0.2">
      <c r="A1925" s="11"/>
      <c r="B1925" s="11"/>
      <c r="C1925" s="11"/>
      <c r="D1925" s="11"/>
      <c r="E1925" s="11"/>
      <c r="F1925" s="11"/>
      <c r="G1925" s="11"/>
      <c r="H1925" s="11"/>
      <c r="I1925" s="11"/>
      <c r="J1925" s="11"/>
      <c r="K1925" s="11"/>
      <c r="L1925" s="11"/>
      <c r="M1925" s="11"/>
      <c r="N1925" s="11"/>
      <c r="O1925" s="11"/>
      <c r="P1925" s="11"/>
      <c r="Q1925" s="11"/>
      <c r="R1925" s="11"/>
    </row>
    <row r="1926" spans="1:18" x14ac:dyDescent="0.2">
      <c r="A1926" s="11"/>
      <c r="B1926" s="11"/>
      <c r="C1926" s="11"/>
      <c r="D1926" s="11"/>
      <c r="E1926" s="11"/>
      <c r="F1926" s="11"/>
      <c r="G1926" s="11"/>
      <c r="H1926" s="11"/>
      <c r="I1926" s="11"/>
      <c r="J1926" s="11"/>
      <c r="K1926" s="11"/>
      <c r="L1926" s="11"/>
      <c r="M1926" s="11"/>
      <c r="N1926" s="11"/>
      <c r="O1926" s="11"/>
      <c r="P1926" s="11"/>
      <c r="Q1926" s="11"/>
      <c r="R1926" s="11"/>
    </row>
    <row r="1927" spans="1:18" x14ac:dyDescent="0.2">
      <c r="A1927" s="11"/>
      <c r="B1927" s="11"/>
      <c r="C1927" s="11"/>
      <c r="D1927" s="11"/>
      <c r="E1927" s="11"/>
      <c r="F1927" s="11"/>
      <c r="G1927" s="11"/>
      <c r="H1927" s="11"/>
      <c r="I1927" s="11"/>
      <c r="J1927" s="11"/>
      <c r="K1927" s="11"/>
      <c r="L1927" s="11"/>
      <c r="M1927" s="11"/>
      <c r="N1927" s="11"/>
      <c r="O1927" s="11"/>
      <c r="P1927" s="11"/>
      <c r="Q1927" s="11"/>
      <c r="R1927" s="11"/>
    </row>
    <row r="1928" spans="1:18" x14ac:dyDescent="0.2">
      <c r="A1928" s="11"/>
      <c r="B1928" s="11"/>
      <c r="C1928" s="11"/>
      <c r="D1928" s="11"/>
      <c r="E1928" s="11"/>
      <c r="F1928" s="11"/>
      <c r="G1928" s="11"/>
      <c r="H1928" s="11"/>
      <c r="I1928" s="11"/>
      <c r="J1928" s="11"/>
      <c r="K1928" s="11"/>
      <c r="L1928" s="11"/>
      <c r="M1928" s="11"/>
      <c r="N1928" s="11"/>
      <c r="O1928" s="11"/>
      <c r="P1928" s="11"/>
      <c r="Q1928" s="11"/>
      <c r="R1928" s="11"/>
    </row>
    <row r="1929" spans="1:18" x14ac:dyDescent="0.2">
      <c r="A1929" s="11"/>
      <c r="B1929" s="11"/>
      <c r="C1929" s="11"/>
      <c r="D1929" s="11"/>
      <c r="E1929" s="11"/>
      <c r="F1929" s="11"/>
      <c r="G1929" s="11"/>
      <c r="H1929" s="11"/>
      <c r="I1929" s="11"/>
      <c r="J1929" s="11"/>
      <c r="K1929" s="11"/>
      <c r="L1929" s="11"/>
      <c r="M1929" s="11"/>
      <c r="N1929" s="11"/>
      <c r="O1929" s="11"/>
      <c r="P1929" s="11"/>
      <c r="Q1929" s="11"/>
      <c r="R1929" s="11"/>
    </row>
    <row r="1930" spans="1:18" x14ac:dyDescent="0.2">
      <c r="A1930" s="11"/>
      <c r="B1930" s="11"/>
      <c r="C1930" s="11"/>
      <c r="D1930" s="11"/>
      <c r="E1930" s="11"/>
      <c r="F1930" s="11"/>
      <c r="G1930" s="11"/>
      <c r="H1930" s="11"/>
      <c r="I1930" s="11"/>
      <c r="J1930" s="11"/>
      <c r="K1930" s="11"/>
      <c r="L1930" s="11"/>
      <c r="M1930" s="11"/>
      <c r="N1930" s="11"/>
      <c r="O1930" s="11"/>
      <c r="P1930" s="11"/>
      <c r="Q1930" s="11"/>
      <c r="R1930" s="11"/>
    </row>
    <row r="1931" spans="1:18" x14ac:dyDescent="0.2">
      <c r="A1931" s="11"/>
      <c r="B1931" s="11"/>
      <c r="C1931" s="11"/>
      <c r="D1931" s="11"/>
      <c r="E1931" s="11"/>
      <c r="F1931" s="11"/>
      <c r="G1931" s="11"/>
      <c r="H1931" s="11"/>
      <c r="I1931" s="11"/>
      <c r="J1931" s="11"/>
      <c r="K1931" s="11"/>
      <c r="L1931" s="11"/>
      <c r="M1931" s="11"/>
      <c r="N1931" s="11"/>
      <c r="O1931" s="11"/>
      <c r="P1931" s="11"/>
      <c r="Q1931" s="11"/>
      <c r="R1931" s="11"/>
    </row>
    <row r="1932" spans="1:18" x14ac:dyDescent="0.2">
      <c r="A1932" s="11"/>
      <c r="B1932" s="11"/>
      <c r="C1932" s="11"/>
      <c r="D1932" s="11"/>
      <c r="E1932" s="11"/>
      <c r="F1932" s="11"/>
      <c r="G1932" s="11"/>
      <c r="H1932" s="11"/>
      <c r="I1932" s="11"/>
      <c r="J1932" s="11"/>
      <c r="K1932" s="11"/>
      <c r="L1932" s="11"/>
      <c r="M1932" s="11"/>
      <c r="N1932" s="11"/>
      <c r="O1932" s="11"/>
      <c r="P1932" s="11"/>
      <c r="Q1932" s="11"/>
      <c r="R1932" s="11"/>
    </row>
    <row r="1933" spans="1:18" x14ac:dyDescent="0.2">
      <c r="A1933" s="11"/>
      <c r="B1933" s="11"/>
      <c r="C1933" s="11"/>
      <c r="D1933" s="11"/>
      <c r="E1933" s="11"/>
      <c r="F1933" s="11"/>
      <c r="G1933" s="11"/>
      <c r="H1933" s="11"/>
      <c r="I1933" s="11"/>
      <c r="J1933" s="11"/>
      <c r="K1933" s="11"/>
      <c r="L1933" s="11"/>
      <c r="M1933" s="11"/>
      <c r="N1933" s="11"/>
      <c r="O1933" s="11"/>
      <c r="P1933" s="11"/>
      <c r="Q1933" s="11"/>
      <c r="R1933" s="11"/>
    </row>
    <row r="1934" spans="1:18" x14ac:dyDescent="0.2">
      <c r="A1934" s="11"/>
      <c r="B1934" s="11"/>
      <c r="C1934" s="11"/>
      <c r="D1934" s="11"/>
      <c r="E1934" s="11"/>
      <c r="F1934" s="11"/>
      <c r="G1934" s="11"/>
      <c r="H1934" s="11"/>
      <c r="I1934" s="11"/>
      <c r="J1934" s="11"/>
      <c r="K1934" s="11"/>
      <c r="L1934" s="11"/>
      <c r="M1934" s="11"/>
      <c r="N1934" s="11"/>
      <c r="O1934" s="11"/>
      <c r="P1934" s="11"/>
      <c r="Q1934" s="11"/>
      <c r="R1934" s="11"/>
    </row>
    <row r="1935" spans="1:18" x14ac:dyDescent="0.2">
      <c r="A1935" s="11"/>
      <c r="B1935" s="11"/>
      <c r="C1935" s="11"/>
      <c r="D1935" s="11"/>
      <c r="E1935" s="11"/>
      <c r="F1935" s="11"/>
      <c r="G1935" s="11"/>
      <c r="H1935" s="11"/>
      <c r="I1935" s="11"/>
      <c r="J1935" s="11"/>
      <c r="K1935" s="11"/>
      <c r="L1935" s="11"/>
      <c r="M1935" s="11"/>
      <c r="N1935" s="11"/>
      <c r="O1935" s="11"/>
      <c r="P1935" s="11"/>
      <c r="Q1935" s="11"/>
      <c r="R1935" s="11"/>
    </row>
    <row r="1936" spans="1:18" x14ac:dyDescent="0.2">
      <c r="A1936" s="11"/>
      <c r="B1936" s="11"/>
      <c r="C1936" s="11"/>
      <c r="D1936" s="11"/>
      <c r="E1936" s="11"/>
      <c r="F1936" s="11"/>
      <c r="G1936" s="11"/>
      <c r="H1936" s="11"/>
      <c r="I1936" s="11"/>
      <c r="J1936" s="11"/>
      <c r="K1936" s="11"/>
      <c r="L1936" s="11"/>
      <c r="M1936" s="11"/>
      <c r="N1936" s="11"/>
      <c r="O1936" s="11"/>
      <c r="P1936" s="11"/>
      <c r="Q1936" s="11"/>
      <c r="R1936" s="11"/>
    </row>
    <row r="1937" spans="1:18" x14ac:dyDescent="0.2">
      <c r="A1937" s="11"/>
      <c r="B1937" s="11"/>
      <c r="C1937" s="11"/>
      <c r="D1937" s="11"/>
      <c r="E1937" s="11"/>
      <c r="F1937" s="11"/>
      <c r="G1937" s="11"/>
      <c r="H1937" s="11"/>
      <c r="I1937" s="11"/>
      <c r="J1937" s="11"/>
      <c r="K1937" s="11"/>
      <c r="L1937" s="11"/>
      <c r="M1937" s="11"/>
      <c r="N1937" s="11"/>
      <c r="O1937" s="11"/>
      <c r="P1937" s="11"/>
      <c r="Q1937" s="11"/>
      <c r="R1937" s="11"/>
    </row>
    <row r="1938" spans="1:18" x14ac:dyDescent="0.2">
      <c r="A1938" s="11"/>
      <c r="B1938" s="11"/>
      <c r="C1938" s="11"/>
      <c r="D1938" s="11"/>
      <c r="E1938" s="11"/>
      <c r="F1938" s="11"/>
      <c r="G1938" s="11"/>
      <c r="H1938" s="11"/>
      <c r="I1938" s="11"/>
      <c r="J1938" s="11"/>
      <c r="K1938" s="11"/>
      <c r="L1938" s="11"/>
      <c r="M1938" s="11"/>
      <c r="N1938" s="11"/>
      <c r="O1938" s="11"/>
      <c r="P1938" s="11"/>
      <c r="Q1938" s="11"/>
      <c r="R1938" s="11"/>
    </row>
    <row r="1939" spans="1:18" x14ac:dyDescent="0.2">
      <c r="A1939" s="11"/>
      <c r="B1939" s="11"/>
      <c r="C1939" s="11"/>
      <c r="D1939" s="11"/>
      <c r="E1939" s="11"/>
      <c r="F1939" s="11"/>
      <c r="G1939" s="11"/>
      <c r="H1939" s="11"/>
      <c r="I1939" s="11"/>
      <c r="J1939" s="11"/>
      <c r="K1939" s="11"/>
      <c r="L1939" s="11"/>
      <c r="M1939" s="11"/>
      <c r="N1939" s="11"/>
      <c r="O1939" s="11"/>
      <c r="P1939" s="11"/>
      <c r="Q1939" s="11"/>
      <c r="R1939" s="11"/>
    </row>
    <row r="1940" spans="1:18" x14ac:dyDescent="0.2">
      <c r="A1940" s="11"/>
      <c r="B1940" s="11"/>
      <c r="C1940" s="11"/>
      <c r="D1940" s="11"/>
      <c r="E1940" s="11"/>
      <c r="F1940" s="11"/>
      <c r="G1940" s="11"/>
      <c r="H1940" s="11"/>
      <c r="I1940" s="11"/>
      <c r="J1940" s="11"/>
      <c r="K1940" s="11"/>
      <c r="L1940" s="11"/>
      <c r="M1940" s="11"/>
      <c r="N1940" s="11"/>
      <c r="O1940" s="11"/>
      <c r="P1940" s="11"/>
      <c r="Q1940" s="11"/>
      <c r="R1940" s="11"/>
    </row>
    <row r="1941" spans="1:18" x14ac:dyDescent="0.2">
      <c r="A1941" s="11"/>
      <c r="B1941" s="11"/>
      <c r="C1941" s="11"/>
      <c r="D1941" s="11"/>
      <c r="E1941" s="11"/>
      <c r="F1941" s="11"/>
      <c r="G1941" s="11"/>
      <c r="H1941" s="11"/>
      <c r="I1941" s="11"/>
      <c r="J1941" s="11"/>
      <c r="K1941" s="11"/>
      <c r="L1941" s="11"/>
      <c r="M1941" s="11"/>
      <c r="N1941" s="11"/>
      <c r="O1941" s="11"/>
      <c r="P1941" s="11"/>
      <c r="Q1941" s="11"/>
      <c r="R1941" s="11"/>
    </row>
    <row r="1942" spans="1:18" x14ac:dyDescent="0.2">
      <c r="A1942" s="11"/>
      <c r="B1942" s="11"/>
      <c r="C1942" s="11"/>
      <c r="D1942" s="11"/>
      <c r="E1942" s="11"/>
      <c r="F1942" s="11"/>
      <c r="G1942" s="11"/>
      <c r="H1942" s="11"/>
      <c r="I1942" s="11"/>
      <c r="J1942" s="11"/>
      <c r="K1942" s="11"/>
      <c r="L1942" s="11"/>
      <c r="M1942" s="11"/>
      <c r="N1942" s="11"/>
      <c r="O1942" s="11"/>
      <c r="P1942" s="11"/>
      <c r="Q1942" s="11"/>
      <c r="R1942" s="11"/>
    </row>
    <row r="1943" spans="1:18" x14ac:dyDescent="0.2">
      <c r="A1943" s="11"/>
      <c r="B1943" s="11"/>
      <c r="C1943" s="11"/>
      <c r="D1943" s="11"/>
      <c r="E1943" s="11"/>
      <c r="F1943" s="11"/>
      <c r="G1943" s="11"/>
      <c r="H1943" s="11"/>
      <c r="I1943" s="11"/>
      <c r="J1943" s="11"/>
      <c r="K1943" s="11"/>
      <c r="L1943" s="11"/>
      <c r="M1943" s="11"/>
      <c r="N1943" s="11"/>
      <c r="O1943" s="11"/>
      <c r="P1943" s="11"/>
      <c r="Q1943" s="11"/>
      <c r="R1943" s="11"/>
    </row>
    <row r="1944" spans="1:18" x14ac:dyDescent="0.2">
      <c r="A1944" s="11"/>
      <c r="B1944" s="11"/>
      <c r="C1944" s="11"/>
      <c r="D1944" s="11"/>
      <c r="E1944" s="11"/>
      <c r="F1944" s="11"/>
      <c r="G1944" s="11"/>
      <c r="H1944" s="11"/>
      <c r="I1944" s="11"/>
      <c r="J1944" s="11"/>
      <c r="K1944" s="11"/>
      <c r="L1944" s="11"/>
      <c r="M1944" s="11"/>
      <c r="N1944" s="11"/>
      <c r="O1944" s="11"/>
      <c r="P1944" s="11"/>
      <c r="Q1944" s="11"/>
      <c r="R1944" s="11"/>
    </row>
    <row r="1945" spans="1:18" x14ac:dyDescent="0.2">
      <c r="A1945" s="11"/>
      <c r="B1945" s="11"/>
      <c r="C1945" s="11"/>
      <c r="D1945" s="11"/>
      <c r="E1945" s="11"/>
      <c r="F1945" s="11"/>
      <c r="G1945" s="11"/>
      <c r="H1945" s="11"/>
      <c r="I1945" s="11"/>
      <c r="J1945" s="11"/>
      <c r="K1945" s="11"/>
      <c r="L1945" s="11"/>
      <c r="M1945" s="11"/>
      <c r="N1945" s="11"/>
      <c r="O1945" s="11"/>
      <c r="P1945" s="11"/>
      <c r="Q1945" s="11"/>
      <c r="R1945" s="11"/>
    </row>
    <row r="1946" spans="1:18" x14ac:dyDescent="0.2">
      <c r="A1946" s="11"/>
      <c r="B1946" s="11"/>
      <c r="C1946" s="11"/>
      <c r="D1946" s="11"/>
      <c r="E1946" s="11"/>
      <c r="F1946" s="11"/>
      <c r="G1946" s="11"/>
      <c r="H1946" s="11"/>
      <c r="I1946" s="11"/>
      <c r="J1946" s="11"/>
      <c r="K1946" s="11"/>
      <c r="L1946" s="11"/>
      <c r="M1946" s="11"/>
      <c r="N1946" s="11"/>
      <c r="O1946" s="11"/>
      <c r="P1946" s="11"/>
      <c r="Q1946" s="11"/>
      <c r="R1946" s="11"/>
    </row>
    <row r="1947" spans="1:18" x14ac:dyDescent="0.2">
      <c r="A1947" s="11"/>
      <c r="B1947" s="11"/>
      <c r="C1947" s="11"/>
      <c r="D1947" s="11"/>
      <c r="E1947" s="11"/>
      <c r="F1947" s="11"/>
      <c r="G1947" s="11"/>
      <c r="H1947" s="11"/>
      <c r="I1947" s="11"/>
      <c r="J1947" s="11"/>
      <c r="K1947" s="11"/>
      <c r="L1947" s="11"/>
      <c r="M1947" s="11"/>
      <c r="N1947" s="11"/>
      <c r="O1947" s="11"/>
      <c r="P1947" s="11"/>
      <c r="Q1947" s="11"/>
      <c r="R1947" s="11"/>
    </row>
    <row r="1948" spans="1:18" x14ac:dyDescent="0.2">
      <c r="A1948" s="11"/>
      <c r="B1948" s="11"/>
      <c r="C1948" s="11"/>
      <c r="D1948" s="11"/>
      <c r="E1948" s="11"/>
      <c r="F1948" s="11"/>
      <c r="G1948" s="11"/>
      <c r="H1948" s="11"/>
      <c r="I1948" s="11"/>
      <c r="J1948" s="11"/>
      <c r="K1948" s="11"/>
      <c r="L1948" s="11"/>
      <c r="M1948" s="11"/>
      <c r="N1948" s="11"/>
      <c r="O1948" s="11"/>
      <c r="P1948" s="11"/>
      <c r="Q1948" s="11"/>
      <c r="R1948" s="11"/>
    </row>
    <row r="1949" spans="1:18" x14ac:dyDescent="0.2">
      <c r="A1949" s="11"/>
      <c r="B1949" s="11"/>
      <c r="C1949" s="11"/>
      <c r="D1949" s="11"/>
      <c r="E1949" s="11"/>
      <c r="F1949" s="11"/>
      <c r="G1949" s="11"/>
      <c r="H1949" s="11"/>
      <c r="I1949" s="11"/>
      <c r="J1949" s="11"/>
      <c r="K1949" s="11"/>
      <c r="L1949" s="11"/>
      <c r="M1949" s="11"/>
      <c r="N1949" s="11"/>
      <c r="O1949" s="11"/>
      <c r="P1949" s="11"/>
      <c r="Q1949" s="11"/>
      <c r="R1949" s="11"/>
    </row>
    <row r="1950" spans="1:18" x14ac:dyDescent="0.2">
      <c r="A1950" s="11"/>
      <c r="B1950" s="11"/>
      <c r="C1950" s="11"/>
      <c r="D1950" s="11"/>
      <c r="E1950" s="11"/>
      <c r="F1950" s="11"/>
      <c r="G1950" s="11"/>
      <c r="H1950" s="11"/>
      <c r="I1950" s="11"/>
      <c r="J1950" s="11"/>
      <c r="K1950" s="11"/>
      <c r="L1950" s="11"/>
      <c r="M1950" s="11"/>
      <c r="N1950" s="11"/>
      <c r="O1950" s="11"/>
      <c r="P1950" s="11"/>
      <c r="Q1950" s="11"/>
      <c r="R1950" s="11"/>
    </row>
    <row r="1951" spans="1:18" x14ac:dyDescent="0.2">
      <c r="A1951" s="11"/>
      <c r="B1951" s="11"/>
      <c r="C1951" s="11"/>
      <c r="D1951" s="11"/>
      <c r="E1951" s="11"/>
      <c r="F1951" s="11"/>
      <c r="G1951" s="11"/>
      <c r="H1951" s="11"/>
      <c r="I1951" s="11"/>
      <c r="J1951" s="11"/>
      <c r="K1951" s="11"/>
      <c r="L1951" s="11"/>
      <c r="M1951" s="11"/>
      <c r="N1951" s="11"/>
      <c r="O1951" s="11"/>
      <c r="P1951" s="11"/>
      <c r="Q1951" s="11"/>
      <c r="R1951" s="11"/>
    </row>
    <row r="1952" spans="1:18" x14ac:dyDescent="0.2">
      <c r="A1952" s="11"/>
      <c r="B1952" s="11"/>
      <c r="C1952" s="11"/>
      <c r="D1952" s="11"/>
      <c r="E1952" s="11"/>
      <c r="F1952" s="11"/>
      <c r="G1952" s="11"/>
      <c r="H1952" s="11"/>
      <c r="I1952" s="11"/>
      <c r="J1952" s="11"/>
      <c r="K1952" s="11"/>
      <c r="L1952" s="11"/>
      <c r="M1952" s="11"/>
      <c r="N1952" s="11"/>
      <c r="O1952" s="11"/>
      <c r="P1952" s="11"/>
      <c r="Q1952" s="11"/>
      <c r="R1952" s="11"/>
    </row>
    <row r="1953" spans="1:18" x14ac:dyDescent="0.2">
      <c r="A1953" s="11"/>
      <c r="B1953" s="11"/>
      <c r="C1953" s="11"/>
      <c r="D1953" s="11"/>
      <c r="E1953" s="11"/>
      <c r="F1953" s="11"/>
      <c r="G1953" s="11"/>
      <c r="H1953" s="11"/>
      <c r="I1953" s="11"/>
      <c r="J1953" s="11"/>
      <c r="K1953" s="11"/>
      <c r="L1953" s="11"/>
      <c r="M1953" s="11"/>
      <c r="N1953" s="11"/>
      <c r="O1953" s="11"/>
      <c r="P1953" s="11"/>
      <c r="Q1953" s="11"/>
      <c r="R1953" s="11"/>
    </row>
    <row r="1954" spans="1:18" x14ac:dyDescent="0.2">
      <c r="A1954" s="11"/>
      <c r="B1954" s="11"/>
      <c r="C1954" s="11"/>
      <c r="D1954" s="11"/>
      <c r="E1954" s="11"/>
      <c r="F1954" s="11"/>
      <c r="G1954" s="11"/>
      <c r="H1954" s="11"/>
      <c r="I1954" s="11"/>
      <c r="J1954" s="11"/>
      <c r="K1954" s="11"/>
      <c r="L1954" s="11"/>
      <c r="M1954" s="11"/>
      <c r="N1954" s="11"/>
      <c r="O1954" s="11"/>
      <c r="P1954" s="11"/>
      <c r="Q1954" s="11"/>
      <c r="R1954" s="11"/>
    </row>
    <row r="1955" spans="1:18" x14ac:dyDescent="0.2">
      <c r="A1955" s="11"/>
      <c r="B1955" s="11"/>
      <c r="C1955" s="11"/>
      <c r="D1955" s="11"/>
      <c r="E1955" s="11"/>
      <c r="F1955" s="11"/>
      <c r="G1955" s="11"/>
      <c r="H1955" s="11"/>
      <c r="I1955" s="11"/>
      <c r="J1955" s="11"/>
      <c r="K1955" s="11"/>
      <c r="L1955" s="11"/>
      <c r="M1955" s="11"/>
      <c r="N1955" s="11"/>
      <c r="O1955" s="11"/>
      <c r="P1955" s="11"/>
      <c r="Q1955" s="11"/>
      <c r="R1955" s="11"/>
    </row>
    <row r="1956" spans="1:18" x14ac:dyDescent="0.2">
      <c r="A1956" s="11"/>
      <c r="B1956" s="11"/>
      <c r="C1956" s="11"/>
      <c r="D1956" s="11"/>
      <c r="E1956" s="11"/>
      <c r="F1956" s="11"/>
      <c r="G1956" s="11"/>
      <c r="H1956" s="11"/>
      <c r="I1956" s="11"/>
      <c r="J1956" s="11"/>
      <c r="K1956" s="11"/>
      <c r="L1956" s="11"/>
      <c r="M1956" s="11"/>
      <c r="N1956" s="11"/>
      <c r="O1956" s="11"/>
      <c r="P1956" s="11"/>
      <c r="Q1956" s="11"/>
      <c r="R1956" s="11"/>
    </row>
    <row r="1957" spans="1:18" x14ac:dyDescent="0.2">
      <c r="A1957" s="11"/>
      <c r="B1957" s="11"/>
      <c r="C1957" s="11"/>
      <c r="D1957" s="11"/>
      <c r="E1957" s="11"/>
      <c r="F1957" s="11"/>
      <c r="G1957" s="11"/>
      <c r="H1957" s="11"/>
      <c r="I1957" s="11"/>
      <c r="J1957" s="11"/>
      <c r="K1957" s="11"/>
      <c r="L1957" s="11"/>
      <c r="M1957" s="11"/>
      <c r="N1957" s="11"/>
      <c r="O1957" s="11"/>
      <c r="P1957" s="11"/>
      <c r="Q1957" s="11"/>
      <c r="R1957" s="11"/>
    </row>
    <row r="1958" spans="1:18" x14ac:dyDescent="0.2">
      <c r="A1958" s="11"/>
      <c r="B1958" s="11"/>
      <c r="C1958" s="11"/>
      <c r="D1958" s="11"/>
      <c r="E1958" s="11"/>
      <c r="F1958" s="11"/>
      <c r="G1958" s="11"/>
      <c r="H1958" s="11"/>
      <c r="I1958" s="11"/>
      <c r="J1958" s="11"/>
      <c r="K1958" s="11"/>
      <c r="L1958" s="11"/>
      <c r="M1958" s="11"/>
      <c r="N1958" s="11"/>
      <c r="O1958" s="11"/>
      <c r="P1958" s="11"/>
      <c r="Q1958" s="11"/>
      <c r="R1958" s="11"/>
    </row>
    <row r="1959" spans="1:18" x14ac:dyDescent="0.2">
      <c r="A1959" s="11"/>
      <c r="B1959" s="11"/>
      <c r="C1959" s="11"/>
      <c r="D1959" s="11"/>
      <c r="E1959" s="11"/>
      <c r="F1959" s="11"/>
      <c r="G1959" s="11"/>
      <c r="H1959" s="11"/>
      <c r="I1959" s="11"/>
      <c r="J1959" s="11"/>
      <c r="K1959" s="11"/>
      <c r="L1959" s="11"/>
      <c r="M1959" s="11"/>
      <c r="N1959" s="11"/>
      <c r="O1959" s="11"/>
      <c r="P1959" s="11"/>
      <c r="Q1959" s="11"/>
      <c r="R1959" s="11"/>
    </row>
    <row r="1960" spans="1:18" x14ac:dyDescent="0.2">
      <c r="A1960" s="11"/>
      <c r="B1960" s="11"/>
      <c r="C1960" s="11"/>
      <c r="D1960" s="11"/>
      <c r="E1960" s="11"/>
      <c r="F1960" s="11"/>
      <c r="G1960" s="11"/>
      <c r="H1960" s="11"/>
      <c r="I1960" s="11"/>
      <c r="J1960" s="11"/>
      <c r="K1960" s="11"/>
      <c r="L1960" s="11"/>
      <c r="M1960" s="11"/>
      <c r="N1960" s="11"/>
      <c r="O1960" s="11"/>
      <c r="P1960" s="11"/>
      <c r="Q1960" s="11"/>
      <c r="R1960" s="11"/>
    </row>
    <row r="1961" spans="1:18" x14ac:dyDescent="0.2">
      <c r="A1961" s="11"/>
      <c r="B1961" s="11"/>
      <c r="C1961" s="11"/>
      <c r="D1961" s="11"/>
      <c r="E1961" s="11"/>
      <c r="F1961" s="11"/>
      <c r="G1961" s="11"/>
      <c r="H1961" s="11"/>
      <c r="I1961" s="11"/>
      <c r="J1961" s="11"/>
      <c r="K1961" s="11"/>
      <c r="L1961" s="11"/>
      <c r="M1961" s="11"/>
      <c r="N1961" s="11"/>
      <c r="O1961" s="11"/>
      <c r="P1961" s="11"/>
      <c r="Q1961" s="11"/>
      <c r="R1961" s="11"/>
    </row>
    <row r="1962" spans="1:18" x14ac:dyDescent="0.2">
      <c r="A1962" s="11"/>
      <c r="B1962" s="11"/>
      <c r="C1962" s="11"/>
      <c r="D1962" s="11"/>
      <c r="E1962" s="11"/>
      <c r="F1962" s="11"/>
      <c r="G1962" s="11"/>
      <c r="H1962" s="11"/>
      <c r="I1962" s="11"/>
      <c r="J1962" s="11"/>
      <c r="K1962" s="11"/>
      <c r="L1962" s="11"/>
      <c r="M1962" s="11"/>
      <c r="N1962" s="11"/>
      <c r="O1962" s="11"/>
      <c r="P1962" s="11"/>
      <c r="Q1962" s="11"/>
      <c r="R1962" s="11"/>
    </row>
    <row r="1963" spans="1:18" x14ac:dyDescent="0.2">
      <c r="A1963" s="11"/>
      <c r="B1963" s="11"/>
      <c r="C1963" s="11"/>
      <c r="D1963" s="11"/>
      <c r="E1963" s="11"/>
      <c r="F1963" s="11"/>
      <c r="G1963" s="11"/>
      <c r="H1963" s="11"/>
      <c r="I1963" s="11"/>
      <c r="J1963" s="11"/>
      <c r="K1963" s="11"/>
      <c r="L1963" s="11"/>
      <c r="M1963" s="11"/>
      <c r="N1963" s="11"/>
      <c r="O1963" s="11"/>
      <c r="P1963" s="11"/>
      <c r="Q1963" s="11"/>
      <c r="R1963" s="11"/>
    </row>
    <row r="1964" spans="1:18" x14ac:dyDescent="0.2">
      <c r="A1964" s="11"/>
      <c r="B1964" s="11"/>
      <c r="C1964" s="11"/>
      <c r="D1964" s="11"/>
      <c r="E1964" s="11"/>
      <c r="F1964" s="11"/>
      <c r="G1964" s="11"/>
      <c r="H1964" s="11"/>
      <c r="I1964" s="11"/>
      <c r="J1964" s="11"/>
      <c r="K1964" s="11"/>
      <c r="L1964" s="11"/>
      <c r="M1964" s="11"/>
      <c r="N1964" s="11"/>
      <c r="O1964" s="11"/>
      <c r="P1964" s="11"/>
      <c r="Q1964" s="11"/>
      <c r="R1964" s="11"/>
    </row>
    <row r="1965" spans="1:18" x14ac:dyDescent="0.2">
      <c r="A1965" s="11"/>
      <c r="B1965" s="11"/>
      <c r="C1965" s="11"/>
      <c r="D1965" s="11"/>
      <c r="E1965" s="11"/>
      <c r="F1965" s="11"/>
      <c r="G1965" s="11"/>
      <c r="H1965" s="11"/>
      <c r="I1965" s="11"/>
      <c r="J1965" s="11"/>
      <c r="K1965" s="11"/>
      <c r="L1965" s="11"/>
      <c r="M1965" s="11"/>
      <c r="N1965" s="11"/>
      <c r="O1965" s="11"/>
      <c r="P1965" s="11"/>
      <c r="Q1965" s="11"/>
      <c r="R1965" s="11"/>
    </row>
    <row r="1966" spans="1:18" x14ac:dyDescent="0.2">
      <c r="A1966" s="11"/>
      <c r="B1966" s="11"/>
      <c r="C1966" s="11"/>
      <c r="D1966" s="11"/>
      <c r="E1966" s="11"/>
      <c r="F1966" s="11"/>
      <c r="G1966" s="11"/>
      <c r="H1966" s="11"/>
      <c r="I1966" s="11"/>
      <c r="J1966" s="11"/>
      <c r="K1966" s="11"/>
      <c r="L1966" s="11"/>
      <c r="M1966" s="11"/>
      <c r="N1966" s="11"/>
      <c r="O1966" s="11"/>
      <c r="P1966" s="11"/>
      <c r="Q1966" s="11"/>
      <c r="R1966" s="11"/>
    </row>
    <row r="1967" spans="1:18" x14ac:dyDescent="0.2">
      <c r="A1967" s="11"/>
      <c r="B1967" s="11"/>
      <c r="C1967" s="11"/>
      <c r="D1967" s="11"/>
      <c r="E1967" s="11"/>
      <c r="F1967" s="11"/>
      <c r="G1967" s="11"/>
      <c r="H1967" s="11"/>
      <c r="I1967" s="11"/>
      <c r="J1967" s="11"/>
      <c r="K1967" s="11"/>
      <c r="L1967" s="11"/>
      <c r="M1967" s="11"/>
      <c r="N1967" s="11"/>
      <c r="O1967" s="11"/>
      <c r="P1967" s="11"/>
      <c r="Q1967" s="11"/>
      <c r="R1967" s="11"/>
    </row>
    <row r="1968" spans="1:18" x14ac:dyDescent="0.2">
      <c r="A1968" s="11"/>
      <c r="B1968" s="11"/>
      <c r="C1968" s="11"/>
      <c r="D1968" s="11"/>
      <c r="E1968" s="11"/>
      <c r="F1968" s="11"/>
      <c r="G1968" s="11"/>
      <c r="H1968" s="11"/>
      <c r="I1968" s="11"/>
      <c r="J1968" s="11"/>
      <c r="K1968" s="11"/>
      <c r="L1968" s="11"/>
      <c r="M1968" s="11"/>
      <c r="N1968" s="11"/>
      <c r="O1968" s="11"/>
      <c r="P1968" s="11"/>
      <c r="Q1968" s="11"/>
      <c r="R1968" s="11"/>
    </row>
    <row r="1969" spans="1:18" x14ac:dyDescent="0.2">
      <c r="A1969" s="11"/>
      <c r="B1969" s="11"/>
      <c r="C1969" s="11"/>
      <c r="D1969" s="11"/>
      <c r="E1969" s="11"/>
      <c r="F1969" s="11"/>
      <c r="G1969" s="11"/>
      <c r="H1969" s="11"/>
      <c r="I1969" s="11"/>
      <c r="J1969" s="11"/>
      <c r="K1969" s="11"/>
      <c r="L1969" s="11"/>
      <c r="M1969" s="11"/>
      <c r="N1969" s="11"/>
      <c r="O1969" s="11"/>
      <c r="P1969" s="11"/>
      <c r="Q1969" s="11"/>
      <c r="R1969" s="11"/>
    </row>
    <row r="1970" spans="1:18" x14ac:dyDescent="0.2">
      <c r="A1970" s="11"/>
      <c r="B1970" s="11"/>
      <c r="C1970" s="11"/>
      <c r="D1970" s="11"/>
      <c r="E1970" s="11"/>
      <c r="F1970" s="11"/>
      <c r="G1970" s="11"/>
      <c r="H1970" s="11"/>
      <c r="I1970" s="11"/>
      <c r="J1970" s="11"/>
      <c r="K1970" s="11"/>
      <c r="L1970" s="11"/>
      <c r="M1970" s="11"/>
      <c r="N1970" s="11"/>
      <c r="O1970" s="11"/>
      <c r="P1970" s="11"/>
      <c r="Q1970" s="11"/>
      <c r="R1970" s="11"/>
    </row>
    <row r="1971" spans="1:18" x14ac:dyDescent="0.2">
      <c r="A1971" s="11"/>
      <c r="B1971" s="11"/>
      <c r="C1971" s="11"/>
      <c r="D1971" s="11"/>
      <c r="E1971" s="11"/>
      <c r="F1971" s="11"/>
      <c r="G1971" s="11"/>
      <c r="H1971" s="11"/>
      <c r="I1971" s="11"/>
      <c r="J1971" s="11"/>
      <c r="K1971" s="11"/>
      <c r="L1971" s="11"/>
      <c r="M1971" s="11"/>
      <c r="N1971" s="11"/>
      <c r="O1971" s="11"/>
      <c r="P1971" s="11"/>
      <c r="Q1971" s="11"/>
      <c r="R1971" s="11"/>
    </row>
    <row r="1972" spans="1:18" x14ac:dyDescent="0.2">
      <c r="A1972" s="11"/>
      <c r="B1972" s="11"/>
      <c r="C1972" s="11"/>
      <c r="D1972" s="11"/>
      <c r="E1972" s="11"/>
      <c r="F1972" s="11"/>
      <c r="G1972" s="11"/>
      <c r="H1972" s="11"/>
      <c r="I1972" s="11"/>
      <c r="J1972" s="11"/>
      <c r="K1972" s="11"/>
      <c r="L1972" s="11"/>
      <c r="M1972" s="11"/>
      <c r="N1972" s="11"/>
      <c r="O1972" s="11"/>
      <c r="P1972" s="11"/>
      <c r="Q1972" s="11"/>
      <c r="R1972" s="11"/>
    </row>
    <row r="1973" spans="1:18" x14ac:dyDescent="0.2">
      <c r="A1973" s="11"/>
      <c r="B1973" s="11"/>
      <c r="C1973" s="11"/>
      <c r="D1973" s="11"/>
      <c r="E1973" s="11"/>
      <c r="F1973" s="11"/>
      <c r="G1973" s="11"/>
      <c r="H1973" s="11"/>
      <c r="I1973" s="11"/>
      <c r="J1973" s="11"/>
      <c r="K1973" s="11"/>
      <c r="L1973" s="11"/>
      <c r="M1973" s="11"/>
      <c r="N1973" s="11"/>
      <c r="O1973" s="11"/>
      <c r="P1973" s="11"/>
      <c r="Q1973" s="11"/>
      <c r="R1973" s="11"/>
    </row>
    <row r="1974" spans="1:18" x14ac:dyDescent="0.2">
      <c r="A1974" s="11"/>
      <c r="B1974" s="11"/>
      <c r="C1974" s="11"/>
      <c r="D1974" s="11"/>
      <c r="E1974" s="11"/>
      <c r="F1974" s="11"/>
      <c r="G1974" s="11"/>
      <c r="H1974" s="11"/>
      <c r="I1974" s="11"/>
      <c r="J1974" s="11"/>
      <c r="K1974" s="11"/>
      <c r="L1974" s="11"/>
      <c r="M1974" s="11"/>
      <c r="N1974" s="11"/>
      <c r="O1974" s="11"/>
      <c r="P1974" s="11"/>
      <c r="Q1974" s="11"/>
      <c r="R1974" s="11"/>
    </row>
    <row r="1975" spans="1:18" x14ac:dyDescent="0.2">
      <c r="A1975" s="11"/>
      <c r="B1975" s="11"/>
      <c r="C1975" s="11"/>
      <c r="D1975" s="11"/>
      <c r="E1975" s="11"/>
      <c r="F1975" s="11"/>
      <c r="G1975" s="11"/>
      <c r="H1975" s="11"/>
      <c r="I1975" s="11"/>
      <c r="J1975" s="11"/>
      <c r="K1975" s="11"/>
      <c r="L1975" s="11"/>
      <c r="M1975" s="11"/>
      <c r="N1975" s="11"/>
      <c r="O1975" s="11"/>
      <c r="P1975" s="11"/>
      <c r="Q1975" s="11"/>
      <c r="R1975" s="11"/>
    </row>
    <row r="1976" spans="1:18" x14ac:dyDescent="0.2">
      <c r="A1976" s="11"/>
      <c r="B1976" s="11"/>
      <c r="C1976" s="11"/>
      <c r="D1976" s="11"/>
      <c r="E1976" s="11"/>
      <c r="F1976" s="11"/>
      <c r="G1976" s="11"/>
      <c r="H1976" s="11"/>
      <c r="I1976" s="11"/>
      <c r="J1976" s="11"/>
      <c r="K1976" s="11"/>
      <c r="L1976" s="11"/>
      <c r="M1976" s="11"/>
      <c r="N1976" s="11"/>
      <c r="O1976" s="11"/>
      <c r="P1976" s="11"/>
      <c r="Q1976" s="11"/>
      <c r="R1976" s="11"/>
    </row>
    <row r="1977" spans="1:18" x14ac:dyDescent="0.2">
      <c r="A1977" s="11"/>
      <c r="B1977" s="11"/>
      <c r="C1977" s="11"/>
      <c r="D1977" s="11"/>
      <c r="E1977" s="11"/>
      <c r="F1977" s="11"/>
      <c r="G1977" s="11"/>
      <c r="H1977" s="11"/>
      <c r="I1977" s="11"/>
      <c r="J1977" s="11"/>
      <c r="K1977" s="11"/>
      <c r="L1977" s="11"/>
      <c r="M1977" s="11"/>
      <c r="N1977" s="11"/>
      <c r="O1977" s="11"/>
      <c r="P1977" s="11"/>
      <c r="Q1977" s="11"/>
      <c r="R1977" s="11"/>
    </row>
    <row r="1978" spans="1:18" x14ac:dyDescent="0.2">
      <c r="A1978" s="11"/>
      <c r="B1978" s="11"/>
      <c r="C1978" s="11"/>
      <c r="D1978" s="11"/>
      <c r="E1978" s="11"/>
      <c r="F1978" s="11"/>
      <c r="G1978" s="11"/>
      <c r="H1978" s="11"/>
      <c r="I1978" s="11"/>
      <c r="J1978" s="11"/>
      <c r="K1978" s="11"/>
      <c r="L1978" s="11"/>
      <c r="M1978" s="11"/>
      <c r="N1978" s="11"/>
      <c r="O1978" s="11"/>
      <c r="P1978" s="11"/>
      <c r="Q1978" s="11"/>
      <c r="R1978" s="11"/>
    </row>
    <row r="1979" spans="1:18" x14ac:dyDescent="0.2">
      <c r="A1979" s="11"/>
      <c r="B1979" s="11"/>
      <c r="C1979" s="11"/>
      <c r="D1979" s="11"/>
      <c r="E1979" s="11"/>
      <c r="F1979" s="11"/>
      <c r="G1979" s="11"/>
      <c r="H1979" s="11"/>
      <c r="I1979" s="11"/>
      <c r="J1979" s="11"/>
      <c r="K1979" s="11"/>
      <c r="L1979" s="11"/>
      <c r="M1979" s="11"/>
      <c r="N1979" s="11"/>
      <c r="O1979" s="11"/>
      <c r="P1979" s="11"/>
      <c r="Q1979" s="11"/>
      <c r="R1979" s="11"/>
    </row>
    <row r="1980" spans="1:18" x14ac:dyDescent="0.2">
      <c r="A1980" s="11"/>
      <c r="B1980" s="11"/>
      <c r="C1980" s="11"/>
      <c r="D1980" s="11"/>
      <c r="E1980" s="11"/>
      <c r="F1980" s="11"/>
      <c r="G1980" s="11"/>
      <c r="H1980" s="11"/>
      <c r="I1980" s="11"/>
      <c r="J1980" s="11"/>
      <c r="K1980" s="11"/>
      <c r="L1980" s="11"/>
      <c r="M1980" s="11"/>
      <c r="N1980" s="11"/>
      <c r="O1980" s="11"/>
      <c r="P1980" s="11"/>
      <c r="Q1980" s="11"/>
      <c r="R1980" s="11"/>
    </row>
    <row r="1981" spans="1:18" x14ac:dyDescent="0.2">
      <c r="A1981" s="11"/>
      <c r="B1981" s="11"/>
      <c r="C1981" s="11"/>
      <c r="D1981" s="11"/>
      <c r="E1981" s="11"/>
      <c r="F1981" s="11"/>
      <c r="G1981" s="11"/>
      <c r="H1981" s="11"/>
      <c r="I1981" s="11"/>
      <c r="J1981" s="11"/>
      <c r="K1981" s="11"/>
      <c r="L1981" s="11"/>
      <c r="M1981" s="11"/>
      <c r="N1981" s="11"/>
      <c r="O1981" s="11"/>
      <c r="P1981" s="11"/>
      <c r="Q1981" s="11"/>
      <c r="R1981" s="11"/>
    </row>
    <row r="1982" spans="1:18" x14ac:dyDescent="0.2">
      <c r="A1982" s="11"/>
      <c r="B1982" s="11"/>
      <c r="C1982" s="11"/>
      <c r="D1982" s="11"/>
      <c r="E1982" s="11"/>
      <c r="F1982" s="11"/>
      <c r="G1982" s="11"/>
      <c r="H1982" s="11"/>
      <c r="I1982" s="11"/>
      <c r="J1982" s="11"/>
      <c r="K1982" s="11"/>
      <c r="L1982" s="11"/>
      <c r="M1982" s="11"/>
      <c r="N1982" s="11"/>
      <c r="O1982" s="11"/>
      <c r="P1982" s="11"/>
      <c r="Q1982" s="11"/>
      <c r="R1982" s="11"/>
    </row>
    <row r="1983" spans="1:18" x14ac:dyDescent="0.2">
      <c r="A1983" s="11"/>
      <c r="B1983" s="11"/>
      <c r="C1983" s="11"/>
      <c r="D1983" s="11"/>
      <c r="E1983" s="11"/>
      <c r="F1983" s="11"/>
      <c r="G1983" s="11"/>
      <c r="H1983" s="11"/>
      <c r="I1983" s="11"/>
      <c r="J1983" s="11"/>
      <c r="K1983" s="11"/>
      <c r="L1983" s="11"/>
      <c r="M1983" s="11"/>
      <c r="N1983" s="11"/>
      <c r="O1983" s="11"/>
      <c r="P1983" s="11"/>
      <c r="Q1983" s="11"/>
      <c r="R1983" s="11"/>
    </row>
    <row r="1984" spans="1:18" x14ac:dyDescent="0.2">
      <c r="A1984" s="11"/>
      <c r="B1984" s="11"/>
      <c r="C1984" s="11"/>
      <c r="D1984" s="11"/>
      <c r="E1984" s="11"/>
      <c r="F1984" s="11"/>
      <c r="G1984" s="11"/>
      <c r="H1984" s="11"/>
      <c r="I1984" s="11"/>
      <c r="J1984" s="11"/>
      <c r="K1984" s="11"/>
      <c r="L1984" s="11"/>
      <c r="M1984" s="11"/>
      <c r="N1984" s="11"/>
      <c r="O1984" s="11"/>
      <c r="P1984" s="11"/>
      <c r="Q1984" s="11"/>
      <c r="R1984" s="11"/>
    </row>
    <row r="1985" spans="1:18" x14ac:dyDescent="0.2">
      <c r="A1985" s="11"/>
      <c r="B1985" s="11"/>
      <c r="C1985" s="11"/>
      <c r="D1985" s="11"/>
      <c r="E1985" s="11"/>
      <c r="F1985" s="11"/>
      <c r="G1985" s="11"/>
      <c r="H1985" s="11"/>
      <c r="I1985" s="11"/>
      <c r="J1985" s="11"/>
      <c r="K1985" s="11"/>
      <c r="L1985" s="11"/>
      <c r="M1985" s="11"/>
      <c r="N1985" s="11"/>
      <c r="O1985" s="11"/>
      <c r="P1985" s="11"/>
      <c r="Q1985" s="11"/>
      <c r="R1985" s="11"/>
    </row>
    <row r="1986" spans="1:18" x14ac:dyDescent="0.2">
      <c r="A1986" s="11"/>
      <c r="B1986" s="11"/>
      <c r="C1986" s="11"/>
      <c r="D1986" s="11"/>
      <c r="E1986" s="11"/>
      <c r="F1986" s="11"/>
      <c r="G1986" s="11"/>
      <c r="H1986" s="11"/>
      <c r="I1986" s="11"/>
      <c r="J1986" s="11"/>
      <c r="K1986" s="11"/>
      <c r="L1986" s="11"/>
      <c r="M1986" s="11"/>
      <c r="N1986" s="11"/>
      <c r="O1986" s="11"/>
      <c r="P1986" s="11"/>
      <c r="Q1986" s="11"/>
      <c r="R1986" s="11"/>
    </row>
    <row r="1987" spans="1:18" x14ac:dyDescent="0.2">
      <c r="A1987" s="11"/>
      <c r="B1987" s="11"/>
      <c r="C1987" s="11"/>
      <c r="D1987" s="11"/>
      <c r="E1987" s="11"/>
      <c r="F1987" s="11"/>
      <c r="G1987" s="11"/>
      <c r="H1987" s="11"/>
      <c r="I1987" s="11"/>
      <c r="J1987" s="11"/>
      <c r="K1987" s="11"/>
      <c r="L1987" s="11"/>
      <c r="M1987" s="11"/>
      <c r="N1987" s="11"/>
      <c r="O1987" s="11"/>
      <c r="P1987" s="11"/>
      <c r="Q1987" s="11"/>
      <c r="R1987" s="11"/>
    </row>
    <row r="1988" spans="1:18" x14ac:dyDescent="0.2">
      <c r="A1988" s="11"/>
      <c r="B1988" s="11"/>
      <c r="C1988" s="11"/>
      <c r="D1988" s="11"/>
      <c r="E1988" s="11"/>
      <c r="F1988" s="11"/>
      <c r="G1988" s="11"/>
      <c r="H1988" s="11"/>
      <c r="I1988" s="11"/>
      <c r="J1988" s="11"/>
      <c r="K1988" s="11"/>
      <c r="L1988" s="11"/>
      <c r="M1988" s="11"/>
      <c r="N1988" s="11"/>
      <c r="O1988" s="11"/>
      <c r="P1988" s="11"/>
      <c r="Q1988" s="11"/>
      <c r="R1988" s="11"/>
    </row>
    <row r="1989" spans="1:18" x14ac:dyDescent="0.2">
      <c r="A1989" s="11"/>
      <c r="B1989" s="11"/>
      <c r="C1989" s="11"/>
      <c r="D1989" s="11"/>
      <c r="E1989" s="11"/>
      <c r="F1989" s="11"/>
      <c r="G1989" s="11"/>
      <c r="H1989" s="11"/>
      <c r="I1989" s="11"/>
      <c r="J1989" s="11"/>
      <c r="K1989" s="11"/>
      <c r="L1989" s="11"/>
      <c r="M1989" s="11"/>
      <c r="N1989" s="11"/>
      <c r="O1989" s="11"/>
      <c r="P1989" s="11"/>
      <c r="Q1989" s="11"/>
      <c r="R1989" s="11"/>
    </row>
    <row r="1990" spans="1:18" x14ac:dyDescent="0.2">
      <c r="A1990" s="11"/>
      <c r="B1990" s="11"/>
      <c r="C1990" s="11"/>
      <c r="D1990" s="11"/>
      <c r="E1990" s="11"/>
      <c r="F1990" s="11"/>
      <c r="G1990" s="11"/>
      <c r="H1990" s="11"/>
      <c r="I1990" s="11"/>
      <c r="J1990" s="11"/>
      <c r="K1990" s="11"/>
      <c r="L1990" s="11"/>
      <c r="M1990" s="11"/>
      <c r="N1990" s="11"/>
      <c r="O1990" s="11"/>
      <c r="P1990" s="11"/>
      <c r="Q1990" s="11"/>
      <c r="R1990" s="11"/>
    </row>
    <row r="1991" spans="1:18" x14ac:dyDescent="0.2">
      <c r="A1991" s="11"/>
      <c r="B1991" s="11"/>
      <c r="C1991" s="11"/>
      <c r="D1991" s="11"/>
      <c r="E1991" s="11"/>
      <c r="F1991" s="11"/>
      <c r="G1991" s="11"/>
      <c r="H1991" s="11"/>
      <c r="I1991" s="11"/>
      <c r="J1991" s="11"/>
      <c r="K1991" s="11"/>
      <c r="L1991" s="11"/>
      <c r="M1991" s="11"/>
      <c r="N1991" s="11"/>
      <c r="O1991" s="11"/>
      <c r="P1991" s="11"/>
      <c r="Q1991" s="11"/>
      <c r="R1991" s="11"/>
    </row>
    <row r="1992" spans="1:18" x14ac:dyDescent="0.2">
      <c r="A1992" s="11"/>
      <c r="B1992" s="11"/>
      <c r="C1992" s="11"/>
      <c r="D1992" s="11"/>
      <c r="E1992" s="11"/>
      <c r="F1992" s="11"/>
      <c r="G1992" s="11"/>
      <c r="H1992" s="11"/>
      <c r="I1992" s="11"/>
      <c r="J1992" s="11"/>
      <c r="K1992" s="11"/>
      <c r="L1992" s="11"/>
      <c r="M1992" s="11"/>
      <c r="N1992" s="11"/>
      <c r="O1992" s="11"/>
      <c r="P1992" s="11"/>
      <c r="Q1992" s="11"/>
      <c r="R1992" s="11"/>
    </row>
    <row r="1993" spans="1:18" x14ac:dyDescent="0.2">
      <c r="A1993" s="11"/>
      <c r="B1993" s="11"/>
      <c r="C1993" s="11"/>
      <c r="D1993" s="11"/>
      <c r="E1993" s="11"/>
      <c r="F1993" s="11"/>
      <c r="G1993" s="11"/>
      <c r="H1993" s="11"/>
      <c r="I1993" s="11"/>
      <c r="J1993" s="11"/>
      <c r="K1993" s="11"/>
      <c r="L1993" s="11"/>
      <c r="M1993" s="11"/>
      <c r="N1993" s="11"/>
      <c r="O1993" s="11"/>
      <c r="P1993" s="11"/>
      <c r="Q1993" s="11"/>
      <c r="R1993" s="11"/>
    </row>
    <row r="1994" spans="1:18" x14ac:dyDescent="0.2">
      <c r="A1994" s="11"/>
      <c r="B1994" s="11"/>
      <c r="C1994" s="11"/>
      <c r="D1994" s="11"/>
      <c r="E1994" s="11"/>
      <c r="F1994" s="11"/>
      <c r="G1994" s="11"/>
      <c r="H1994" s="11"/>
      <c r="I1994" s="11"/>
      <c r="J1994" s="11"/>
      <c r="K1994" s="11"/>
      <c r="L1994" s="11"/>
      <c r="M1994" s="11"/>
      <c r="N1994" s="11"/>
      <c r="O1994" s="11"/>
      <c r="P1994" s="11"/>
      <c r="Q1994" s="11"/>
      <c r="R1994" s="11"/>
    </row>
    <row r="1995" spans="1:18" x14ac:dyDescent="0.2">
      <c r="A1995" s="11"/>
      <c r="B1995" s="11"/>
      <c r="C1995" s="11"/>
      <c r="D1995" s="11"/>
      <c r="E1995" s="11"/>
      <c r="F1995" s="11"/>
      <c r="G1995" s="11"/>
      <c r="H1995" s="11"/>
      <c r="I1995" s="11"/>
      <c r="J1995" s="11"/>
      <c r="K1995" s="11"/>
      <c r="L1995" s="11"/>
      <c r="M1995" s="11"/>
      <c r="N1995" s="11"/>
      <c r="O1995" s="11"/>
      <c r="P1995" s="11"/>
      <c r="Q1995" s="11"/>
      <c r="R1995" s="11"/>
    </row>
    <row r="1996" spans="1:18" x14ac:dyDescent="0.2">
      <c r="A1996" s="11"/>
      <c r="B1996" s="11"/>
      <c r="C1996" s="11"/>
      <c r="D1996" s="11"/>
      <c r="E1996" s="11"/>
      <c r="F1996" s="11"/>
      <c r="G1996" s="11"/>
      <c r="H1996" s="11"/>
      <c r="I1996" s="11"/>
      <c r="J1996" s="11"/>
      <c r="K1996" s="11"/>
      <c r="L1996" s="11"/>
      <c r="M1996" s="11"/>
      <c r="N1996" s="11"/>
      <c r="O1996" s="11"/>
      <c r="P1996" s="11"/>
      <c r="Q1996" s="11"/>
      <c r="R1996" s="11"/>
    </row>
    <row r="1997" spans="1:18" x14ac:dyDescent="0.2">
      <c r="A1997" s="11"/>
      <c r="B1997" s="11"/>
      <c r="C1997" s="11"/>
      <c r="D1997" s="11"/>
      <c r="E1997" s="11"/>
      <c r="F1997" s="11"/>
      <c r="G1997" s="11"/>
      <c r="H1997" s="11"/>
      <c r="I1997" s="11"/>
      <c r="J1997" s="11"/>
      <c r="K1997" s="11"/>
      <c r="L1997" s="11"/>
      <c r="M1997" s="11"/>
      <c r="N1997" s="11"/>
      <c r="O1997" s="11"/>
      <c r="P1997" s="11"/>
      <c r="Q1997" s="11"/>
      <c r="R1997" s="11"/>
    </row>
    <row r="1998" spans="1:18" x14ac:dyDescent="0.2">
      <c r="A1998" s="11"/>
      <c r="B1998" s="11"/>
      <c r="C1998" s="11"/>
      <c r="D1998" s="11"/>
      <c r="E1998" s="11"/>
      <c r="F1998" s="11"/>
      <c r="G1998" s="11"/>
      <c r="H1998" s="11"/>
      <c r="I1998" s="11"/>
      <c r="J1998" s="11"/>
      <c r="K1998" s="11"/>
      <c r="L1998" s="11"/>
      <c r="M1998" s="11"/>
      <c r="N1998" s="11"/>
      <c r="O1998" s="11"/>
      <c r="P1998" s="11"/>
      <c r="Q1998" s="11"/>
      <c r="R1998" s="11"/>
    </row>
    <row r="1999" spans="1:18" x14ac:dyDescent="0.2">
      <c r="A1999" s="11"/>
      <c r="B1999" s="11"/>
      <c r="C1999" s="11"/>
      <c r="D1999" s="11"/>
      <c r="E1999" s="11"/>
      <c r="F1999" s="11"/>
      <c r="G1999" s="11"/>
      <c r="H1999" s="11"/>
      <c r="I1999" s="11"/>
      <c r="J1999" s="11"/>
      <c r="K1999" s="11"/>
      <c r="L1999" s="11"/>
      <c r="M1999" s="11"/>
      <c r="N1999" s="11"/>
      <c r="O1999" s="11"/>
      <c r="P1999" s="11"/>
      <c r="Q1999" s="11"/>
      <c r="R1999" s="11"/>
    </row>
    <row r="2000" spans="1:18" x14ac:dyDescent="0.2">
      <c r="A2000" s="11"/>
      <c r="B2000" s="11"/>
      <c r="C2000" s="11"/>
      <c r="D2000" s="11"/>
      <c r="E2000" s="11"/>
      <c r="F2000" s="11"/>
      <c r="G2000" s="11"/>
      <c r="H2000" s="11"/>
      <c r="I2000" s="11"/>
      <c r="J2000" s="11"/>
      <c r="K2000" s="11"/>
      <c r="L2000" s="11"/>
      <c r="M2000" s="11"/>
      <c r="N2000" s="11"/>
      <c r="O2000" s="11"/>
      <c r="P2000" s="11"/>
      <c r="Q2000" s="11"/>
      <c r="R2000" s="11"/>
    </row>
    <row r="2001" spans="1:18" x14ac:dyDescent="0.2">
      <c r="A2001" s="11"/>
      <c r="B2001" s="11"/>
      <c r="C2001" s="11"/>
      <c r="D2001" s="11"/>
      <c r="E2001" s="11"/>
      <c r="F2001" s="11"/>
      <c r="G2001" s="11"/>
      <c r="H2001" s="11"/>
      <c r="I2001" s="11"/>
      <c r="J2001" s="11"/>
      <c r="K2001" s="11"/>
      <c r="L2001" s="11"/>
      <c r="M2001" s="11"/>
      <c r="N2001" s="11"/>
      <c r="O2001" s="11"/>
      <c r="P2001" s="11"/>
      <c r="Q2001" s="11"/>
      <c r="R2001" s="11"/>
    </row>
    <row r="2002" spans="1:18" x14ac:dyDescent="0.2">
      <c r="A2002" s="11"/>
      <c r="B2002" s="11"/>
      <c r="C2002" s="11"/>
      <c r="D2002" s="11"/>
      <c r="E2002" s="11"/>
      <c r="F2002" s="11"/>
      <c r="G2002" s="11"/>
      <c r="H2002" s="11"/>
      <c r="I2002" s="11"/>
      <c r="J2002" s="11"/>
      <c r="K2002" s="11"/>
      <c r="L2002" s="11"/>
      <c r="M2002" s="11"/>
      <c r="N2002" s="11"/>
      <c r="O2002" s="11"/>
      <c r="P2002" s="11"/>
      <c r="Q2002" s="11"/>
      <c r="R2002" s="11"/>
    </row>
    <row r="2003" spans="1:18" x14ac:dyDescent="0.2">
      <c r="A2003" s="11"/>
      <c r="B2003" s="11"/>
      <c r="C2003" s="11"/>
      <c r="D2003" s="11"/>
      <c r="E2003" s="11"/>
      <c r="F2003" s="11"/>
      <c r="G2003" s="11"/>
      <c r="H2003" s="11"/>
      <c r="I2003" s="11"/>
      <c r="J2003" s="11"/>
      <c r="K2003" s="11"/>
      <c r="L2003" s="11"/>
      <c r="M2003" s="11"/>
      <c r="N2003" s="11"/>
      <c r="O2003" s="11"/>
      <c r="P2003" s="11"/>
      <c r="Q2003" s="11"/>
      <c r="R2003" s="11"/>
    </row>
    <row r="2004" spans="1:18" x14ac:dyDescent="0.2">
      <c r="A2004" s="11"/>
      <c r="B2004" s="11"/>
      <c r="C2004" s="11"/>
      <c r="D2004" s="11"/>
      <c r="E2004" s="11"/>
      <c r="F2004" s="11"/>
      <c r="G2004" s="11"/>
      <c r="H2004" s="11"/>
      <c r="I2004" s="11"/>
      <c r="J2004" s="11"/>
      <c r="K2004" s="11"/>
      <c r="L2004" s="11"/>
      <c r="M2004" s="11"/>
      <c r="N2004" s="11"/>
      <c r="O2004" s="11"/>
      <c r="P2004" s="11"/>
      <c r="Q2004" s="11"/>
      <c r="R2004" s="11"/>
    </row>
    <row r="2005" spans="1:18" x14ac:dyDescent="0.2">
      <c r="A2005" s="11"/>
      <c r="B2005" s="11"/>
      <c r="C2005" s="11"/>
      <c r="D2005" s="11"/>
      <c r="E2005" s="11"/>
      <c r="F2005" s="11"/>
      <c r="G2005" s="11"/>
      <c r="H2005" s="11"/>
      <c r="I2005" s="11"/>
      <c r="J2005" s="11"/>
      <c r="K2005" s="11"/>
      <c r="L2005" s="11"/>
      <c r="M2005" s="11"/>
      <c r="N2005" s="11"/>
      <c r="O2005" s="11"/>
      <c r="P2005" s="11"/>
      <c r="Q2005" s="11"/>
      <c r="R2005" s="11"/>
    </row>
    <row r="2006" spans="1:18" x14ac:dyDescent="0.2">
      <c r="A2006" s="11"/>
      <c r="B2006" s="11"/>
      <c r="C2006" s="11"/>
      <c r="D2006" s="11"/>
      <c r="E2006" s="11"/>
      <c r="F2006" s="11"/>
      <c r="G2006" s="11"/>
      <c r="H2006" s="11"/>
      <c r="I2006" s="11"/>
      <c r="J2006" s="11"/>
      <c r="K2006" s="11"/>
      <c r="L2006" s="11"/>
      <c r="M2006" s="11"/>
      <c r="N2006" s="11"/>
      <c r="O2006" s="11"/>
      <c r="P2006" s="11"/>
      <c r="Q2006" s="11"/>
      <c r="R2006" s="11"/>
    </row>
    <row r="2007" spans="1:18" x14ac:dyDescent="0.2">
      <c r="A2007" s="11"/>
      <c r="B2007" s="11"/>
      <c r="C2007" s="11"/>
      <c r="D2007" s="11"/>
      <c r="E2007" s="11"/>
      <c r="F2007" s="11"/>
      <c r="G2007" s="11"/>
      <c r="H2007" s="11"/>
      <c r="I2007" s="11"/>
      <c r="J2007" s="11"/>
      <c r="K2007" s="11"/>
      <c r="L2007" s="11"/>
      <c r="M2007" s="11"/>
      <c r="N2007" s="11"/>
      <c r="O2007" s="11"/>
      <c r="P2007" s="11"/>
      <c r="Q2007" s="11"/>
      <c r="R2007" s="11"/>
    </row>
    <row r="2008" spans="1:18" x14ac:dyDescent="0.2">
      <c r="A2008" s="11"/>
      <c r="B2008" s="11"/>
      <c r="C2008" s="11"/>
      <c r="D2008" s="11"/>
      <c r="E2008" s="11"/>
      <c r="F2008" s="11"/>
      <c r="G2008" s="11"/>
      <c r="H2008" s="11"/>
      <c r="I2008" s="11"/>
      <c r="J2008" s="11"/>
      <c r="K2008" s="11"/>
      <c r="L2008" s="11"/>
      <c r="M2008" s="11"/>
      <c r="N2008" s="11"/>
      <c r="O2008" s="11"/>
      <c r="P2008" s="11"/>
      <c r="Q2008" s="11"/>
      <c r="R2008" s="11"/>
    </row>
    <row r="2009" spans="1:18" x14ac:dyDescent="0.2">
      <c r="A2009" s="11"/>
      <c r="B2009" s="11"/>
      <c r="C2009" s="11"/>
      <c r="D2009" s="11"/>
      <c r="E2009" s="11"/>
      <c r="F2009" s="11"/>
      <c r="G2009" s="11"/>
      <c r="H2009" s="11"/>
      <c r="I2009" s="11"/>
      <c r="J2009" s="11"/>
      <c r="K2009" s="11"/>
      <c r="L2009" s="11"/>
      <c r="M2009" s="11"/>
      <c r="N2009" s="11"/>
      <c r="O2009" s="11"/>
      <c r="P2009" s="11"/>
      <c r="Q2009" s="11"/>
      <c r="R2009" s="11"/>
    </row>
    <row r="2010" spans="1:18" x14ac:dyDescent="0.2">
      <c r="A2010" s="11"/>
      <c r="B2010" s="11"/>
      <c r="C2010" s="11"/>
      <c r="D2010" s="11"/>
      <c r="E2010" s="11"/>
      <c r="F2010" s="11"/>
      <c r="G2010" s="11"/>
      <c r="H2010" s="11"/>
      <c r="I2010" s="11"/>
      <c r="J2010" s="11"/>
      <c r="K2010" s="11"/>
      <c r="L2010" s="11"/>
      <c r="M2010" s="11"/>
      <c r="N2010" s="11"/>
      <c r="O2010" s="11"/>
      <c r="P2010" s="11"/>
      <c r="Q2010" s="11"/>
      <c r="R2010" s="11"/>
    </row>
    <row r="2011" spans="1:18" x14ac:dyDescent="0.2">
      <c r="A2011" s="11"/>
      <c r="B2011" s="11"/>
      <c r="C2011" s="11"/>
      <c r="D2011" s="11"/>
      <c r="E2011" s="11"/>
      <c r="F2011" s="11"/>
      <c r="G2011" s="11"/>
      <c r="H2011" s="11"/>
      <c r="I2011" s="11"/>
      <c r="J2011" s="11"/>
      <c r="K2011" s="11"/>
      <c r="L2011" s="11"/>
      <c r="M2011" s="11"/>
      <c r="N2011" s="11"/>
      <c r="O2011" s="11"/>
      <c r="P2011" s="11"/>
      <c r="Q2011" s="11"/>
      <c r="R2011" s="11"/>
    </row>
    <row r="2012" spans="1:18" x14ac:dyDescent="0.2">
      <c r="A2012" s="11"/>
      <c r="B2012" s="11"/>
      <c r="C2012" s="11"/>
      <c r="D2012" s="11"/>
      <c r="E2012" s="11"/>
      <c r="F2012" s="11"/>
      <c r="G2012" s="11"/>
      <c r="H2012" s="11"/>
      <c r="I2012" s="11"/>
      <c r="J2012" s="11"/>
      <c r="K2012" s="11"/>
      <c r="L2012" s="11"/>
      <c r="M2012" s="11"/>
      <c r="N2012" s="11"/>
      <c r="O2012" s="11"/>
      <c r="P2012" s="11"/>
      <c r="Q2012" s="11"/>
      <c r="R2012" s="11"/>
    </row>
    <row r="2013" spans="1:18" x14ac:dyDescent="0.2">
      <c r="A2013" s="11"/>
      <c r="B2013" s="11"/>
      <c r="C2013" s="11"/>
      <c r="D2013" s="11"/>
      <c r="E2013" s="11"/>
      <c r="F2013" s="11"/>
      <c r="G2013" s="11"/>
      <c r="H2013" s="11"/>
      <c r="I2013" s="11"/>
      <c r="J2013" s="11"/>
      <c r="K2013" s="11"/>
      <c r="L2013" s="11"/>
      <c r="M2013" s="11"/>
      <c r="N2013" s="11"/>
      <c r="O2013" s="11"/>
      <c r="P2013" s="11"/>
      <c r="Q2013" s="11"/>
      <c r="R2013" s="11"/>
    </row>
    <row r="2014" spans="1:18" x14ac:dyDescent="0.2">
      <c r="A2014" s="11"/>
      <c r="B2014" s="11"/>
      <c r="C2014" s="11"/>
      <c r="D2014" s="11"/>
      <c r="E2014" s="11"/>
      <c r="F2014" s="11"/>
      <c r="G2014" s="11"/>
      <c r="H2014" s="11"/>
      <c r="I2014" s="11"/>
      <c r="J2014" s="11"/>
      <c r="K2014" s="11"/>
      <c r="L2014" s="11"/>
      <c r="M2014" s="11"/>
      <c r="N2014" s="11"/>
      <c r="O2014" s="11"/>
      <c r="P2014" s="11"/>
      <c r="Q2014" s="11"/>
      <c r="R2014" s="11"/>
    </row>
    <row r="2015" spans="1:18" x14ac:dyDescent="0.2">
      <c r="A2015" s="11"/>
      <c r="B2015" s="11"/>
      <c r="C2015" s="11"/>
      <c r="D2015" s="11"/>
      <c r="E2015" s="11"/>
      <c r="F2015" s="11"/>
      <c r="G2015" s="11"/>
      <c r="H2015" s="11"/>
      <c r="I2015" s="11"/>
      <c r="J2015" s="11"/>
      <c r="K2015" s="11"/>
      <c r="L2015" s="11"/>
      <c r="M2015" s="11"/>
      <c r="N2015" s="11"/>
      <c r="O2015" s="11"/>
      <c r="P2015" s="11"/>
      <c r="Q2015" s="11"/>
      <c r="R2015" s="11"/>
    </row>
    <row r="2016" spans="1:18" x14ac:dyDescent="0.2">
      <c r="A2016" s="11"/>
      <c r="B2016" s="11"/>
      <c r="C2016" s="11"/>
      <c r="D2016" s="11"/>
      <c r="E2016" s="11"/>
      <c r="F2016" s="11"/>
      <c r="G2016" s="11"/>
      <c r="H2016" s="11"/>
      <c r="I2016" s="11"/>
      <c r="J2016" s="11"/>
      <c r="K2016" s="11"/>
      <c r="L2016" s="11"/>
      <c r="M2016" s="11"/>
      <c r="N2016" s="11"/>
      <c r="O2016" s="11"/>
      <c r="P2016" s="11"/>
      <c r="Q2016" s="11"/>
      <c r="R2016" s="11"/>
    </row>
    <row r="2017" spans="1:18" x14ac:dyDescent="0.2">
      <c r="A2017" s="11"/>
      <c r="B2017" s="11"/>
      <c r="C2017" s="11"/>
      <c r="D2017" s="11"/>
      <c r="E2017" s="11"/>
      <c r="F2017" s="11"/>
      <c r="G2017" s="11"/>
      <c r="H2017" s="11"/>
      <c r="I2017" s="11"/>
      <c r="J2017" s="11"/>
      <c r="K2017" s="11"/>
      <c r="L2017" s="11"/>
      <c r="M2017" s="11"/>
      <c r="N2017" s="11"/>
      <c r="O2017" s="11"/>
      <c r="P2017" s="11"/>
      <c r="Q2017" s="11"/>
      <c r="R2017" s="11"/>
    </row>
    <row r="2018" spans="1:18" x14ac:dyDescent="0.2">
      <c r="A2018" s="11"/>
      <c r="B2018" s="11"/>
      <c r="C2018" s="11"/>
      <c r="D2018" s="11"/>
      <c r="E2018" s="11"/>
      <c r="F2018" s="11"/>
      <c r="G2018" s="11"/>
      <c r="H2018" s="11"/>
      <c r="I2018" s="11"/>
      <c r="J2018" s="11"/>
      <c r="K2018" s="11"/>
      <c r="L2018" s="11"/>
      <c r="M2018" s="11"/>
      <c r="N2018" s="11"/>
      <c r="O2018" s="11"/>
      <c r="P2018" s="11"/>
      <c r="Q2018" s="11"/>
      <c r="R2018" s="11"/>
    </row>
    <row r="2019" spans="1:18" x14ac:dyDescent="0.2">
      <c r="A2019" s="11"/>
      <c r="B2019" s="11"/>
      <c r="C2019" s="11"/>
      <c r="D2019" s="11"/>
      <c r="E2019" s="11"/>
      <c r="F2019" s="11"/>
      <c r="G2019" s="11"/>
      <c r="H2019" s="11"/>
      <c r="I2019" s="11"/>
      <c r="J2019" s="11"/>
      <c r="K2019" s="11"/>
      <c r="L2019" s="11"/>
      <c r="M2019" s="11"/>
      <c r="N2019" s="11"/>
      <c r="O2019" s="11"/>
      <c r="P2019" s="11"/>
      <c r="Q2019" s="11"/>
      <c r="R2019" s="11"/>
    </row>
    <row r="2020" spans="1:18" x14ac:dyDescent="0.2">
      <c r="A2020" s="11"/>
      <c r="B2020" s="11"/>
      <c r="C2020" s="11"/>
      <c r="D2020" s="11"/>
      <c r="E2020" s="11"/>
      <c r="F2020" s="11"/>
      <c r="G2020" s="11"/>
      <c r="H2020" s="11"/>
      <c r="I2020" s="11"/>
      <c r="J2020" s="11"/>
      <c r="K2020" s="11"/>
      <c r="L2020" s="11"/>
      <c r="M2020" s="11"/>
      <c r="N2020" s="11"/>
      <c r="O2020" s="11"/>
      <c r="P2020" s="11"/>
      <c r="Q2020" s="11"/>
      <c r="R2020" s="11"/>
    </row>
    <row r="2021" spans="1:18" x14ac:dyDescent="0.2">
      <c r="A2021" s="11"/>
      <c r="B2021" s="11"/>
      <c r="C2021" s="11"/>
      <c r="D2021" s="11"/>
      <c r="E2021" s="11"/>
      <c r="F2021" s="11"/>
      <c r="G2021" s="11"/>
      <c r="H2021" s="11"/>
      <c r="I2021" s="11"/>
      <c r="J2021" s="11"/>
      <c r="K2021" s="11"/>
      <c r="L2021" s="11"/>
      <c r="M2021" s="11"/>
      <c r="N2021" s="11"/>
      <c r="O2021" s="11"/>
      <c r="P2021" s="11"/>
      <c r="Q2021" s="11"/>
      <c r="R2021" s="11"/>
    </row>
    <row r="2022" spans="1:18" x14ac:dyDescent="0.2">
      <c r="A2022" s="11"/>
      <c r="B2022" s="11"/>
      <c r="C2022" s="11"/>
      <c r="D2022" s="11"/>
      <c r="E2022" s="11"/>
      <c r="F2022" s="11"/>
      <c r="G2022" s="11"/>
      <c r="H2022" s="11"/>
      <c r="I2022" s="11"/>
      <c r="J2022" s="11"/>
      <c r="K2022" s="11"/>
      <c r="L2022" s="11"/>
      <c r="M2022" s="11"/>
      <c r="N2022" s="11"/>
      <c r="O2022" s="11"/>
      <c r="P2022" s="11"/>
      <c r="Q2022" s="11"/>
      <c r="R2022" s="11"/>
    </row>
    <row r="2023" spans="1:18" x14ac:dyDescent="0.2">
      <c r="A2023" s="11"/>
      <c r="B2023" s="11"/>
      <c r="C2023" s="11"/>
      <c r="D2023" s="11"/>
      <c r="E2023" s="11"/>
      <c r="F2023" s="11"/>
      <c r="G2023" s="11"/>
      <c r="H2023" s="11"/>
      <c r="I2023" s="11"/>
      <c r="J2023" s="11"/>
      <c r="K2023" s="11"/>
      <c r="L2023" s="11"/>
      <c r="M2023" s="11"/>
      <c r="N2023" s="11"/>
      <c r="O2023" s="11"/>
      <c r="P2023" s="11"/>
      <c r="Q2023" s="11"/>
      <c r="R2023" s="11"/>
    </row>
    <row r="2024" spans="1:18" x14ac:dyDescent="0.2">
      <c r="A2024" s="11"/>
      <c r="B2024" s="11"/>
      <c r="C2024" s="11"/>
      <c r="D2024" s="11"/>
      <c r="E2024" s="11"/>
      <c r="F2024" s="11"/>
      <c r="G2024" s="11"/>
      <c r="H2024" s="11"/>
      <c r="I2024" s="11"/>
      <c r="J2024" s="11"/>
      <c r="K2024" s="11"/>
      <c r="L2024" s="11"/>
      <c r="M2024" s="11"/>
      <c r="N2024" s="11"/>
      <c r="O2024" s="11"/>
      <c r="P2024" s="11"/>
      <c r="Q2024" s="11"/>
      <c r="R2024" s="11"/>
    </row>
    <row r="2025" spans="1:18" x14ac:dyDescent="0.2">
      <c r="A2025" s="11"/>
      <c r="B2025" s="11"/>
      <c r="C2025" s="11"/>
      <c r="D2025" s="11"/>
      <c r="E2025" s="11"/>
      <c r="F2025" s="11"/>
      <c r="G2025" s="11"/>
      <c r="H2025" s="11"/>
      <c r="I2025" s="11"/>
      <c r="J2025" s="11"/>
      <c r="K2025" s="11"/>
      <c r="L2025" s="11"/>
      <c r="M2025" s="11"/>
      <c r="N2025" s="11"/>
      <c r="O2025" s="11"/>
      <c r="P2025" s="11"/>
      <c r="Q2025" s="11"/>
      <c r="R2025" s="11"/>
    </row>
    <row r="2026" spans="1:18" x14ac:dyDescent="0.2">
      <c r="A2026" s="11"/>
      <c r="B2026" s="11"/>
      <c r="C2026" s="11"/>
      <c r="D2026" s="11"/>
      <c r="E2026" s="11"/>
      <c r="F2026" s="11"/>
      <c r="G2026" s="11"/>
      <c r="H2026" s="11"/>
      <c r="I2026" s="11"/>
      <c r="J2026" s="11"/>
      <c r="K2026" s="11"/>
      <c r="L2026" s="11"/>
      <c r="M2026" s="11"/>
      <c r="N2026" s="11"/>
      <c r="O2026" s="11"/>
      <c r="P2026" s="11"/>
      <c r="Q2026" s="11"/>
      <c r="R2026" s="11"/>
    </row>
    <row r="2027" spans="1:18" x14ac:dyDescent="0.2">
      <c r="A2027" s="11"/>
      <c r="B2027" s="11"/>
      <c r="C2027" s="11"/>
      <c r="D2027" s="11"/>
      <c r="E2027" s="11"/>
      <c r="F2027" s="11"/>
      <c r="G2027" s="11"/>
      <c r="H2027" s="11"/>
      <c r="I2027" s="11"/>
      <c r="J2027" s="11"/>
      <c r="K2027" s="11"/>
      <c r="L2027" s="11"/>
      <c r="M2027" s="11"/>
      <c r="N2027" s="11"/>
      <c r="O2027" s="11"/>
      <c r="P2027" s="11"/>
      <c r="Q2027" s="11"/>
      <c r="R2027" s="11"/>
    </row>
    <row r="2028" spans="1:18" x14ac:dyDescent="0.2">
      <c r="A2028" s="11"/>
      <c r="B2028" s="11"/>
      <c r="C2028" s="11"/>
      <c r="D2028" s="11"/>
      <c r="E2028" s="11"/>
      <c r="F2028" s="11"/>
      <c r="G2028" s="11"/>
      <c r="H2028" s="11"/>
      <c r="I2028" s="11"/>
      <c r="J2028" s="11"/>
      <c r="K2028" s="11"/>
      <c r="L2028" s="11"/>
      <c r="M2028" s="11"/>
      <c r="N2028" s="11"/>
      <c r="O2028" s="11"/>
      <c r="P2028" s="11"/>
      <c r="Q2028" s="11"/>
      <c r="R2028" s="11"/>
    </row>
    <row r="2029" spans="1:18" x14ac:dyDescent="0.2">
      <c r="A2029" s="11"/>
      <c r="B2029" s="11"/>
      <c r="C2029" s="11"/>
      <c r="D2029" s="11"/>
      <c r="E2029" s="11"/>
      <c r="F2029" s="11"/>
      <c r="G2029" s="11"/>
      <c r="H2029" s="11"/>
      <c r="I2029" s="11"/>
      <c r="J2029" s="11"/>
      <c r="K2029" s="11"/>
      <c r="L2029" s="11"/>
      <c r="M2029" s="11"/>
      <c r="N2029" s="11"/>
      <c r="O2029" s="11"/>
      <c r="P2029" s="11"/>
      <c r="Q2029" s="11"/>
      <c r="R2029" s="11"/>
    </row>
    <row r="2030" spans="1:18" x14ac:dyDescent="0.2">
      <c r="A2030" s="11"/>
      <c r="B2030" s="11"/>
      <c r="C2030" s="11"/>
      <c r="D2030" s="11"/>
      <c r="E2030" s="11"/>
      <c r="F2030" s="11"/>
      <c r="G2030" s="11"/>
      <c r="H2030" s="11"/>
      <c r="I2030" s="11"/>
      <c r="J2030" s="11"/>
      <c r="K2030" s="11"/>
      <c r="L2030" s="11"/>
      <c r="M2030" s="11"/>
      <c r="N2030" s="11"/>
      <c r="O2030" s="11"/>
      <c r="P2030" s="11"/>
      <c r="Q2030" s="11"/>
      <c r="R2030" s="11"/>
    </row>
    <row r="2031" spans="1:18" x14ac:dyDescent="0.2">
      <c r="A2031" s="11"/>
      <c r="B2031" s="11"/>
      <c r="C2031" s="11"/>
      <c r="D2031" s="11"/>
      <c r="E2031" s="11"/>
      <c r="F2031" s="11"/>
      <c r="G2031" s="11"/>
      <c r="H2031" s="11"/>
      <c r="I2031" s="11"/>
      <c r="J2031" s="11"/>
      <c r="K2031" s="11"/>
      <c r="L2031" s="11"/>
      <c r="M2031" s="11"/>
      <c r="N2031" s="11"/>
      <c r="O2031" s="11"/>
      <c r="P2031" s="11"/>
      <c r="Q2031" s="11"/>
      <c r="R2031" s="11"/>
    </row>
    <row r="2032" spans="1:18" x14ac:dyDescent="0.2">
      <c r="A2032" s="11"/>
      <c r="B2032" s="11"/>
      <c r="C2032" s="11"/>
      <c r="D2032" s="11"/>
      <c r="E2032" s="11"/>
      <c r="F2032" s="11"/>
      <c r="G2032" s="11"/>
      <c r="H2032" s="11"/>
      <c r="I2032" s="11"/>
      <c r="J2032" s="11"/>
      <c r="K2032" s="11"/>
      <c r="L2032" s="11"/>
      <c r="M2032" s="11"/>
      <c r="N2032" s="11"/>
      <c r="O2032" s="11"/>
      <c r="P2032" s="11"/>
      <c r="Q2032" s="11"/>
      <c r="R2032" s="11"/>
    </row>
    <row r="2033" spans="1:18" x14ac:dyDescent="0.2">
      <c r="A2033" s="11"/>
      <c r="B2033" s="11"/>
      <c r="C2033" s="11"/>
      <c r="D2033" s="11"/>
      <c r="E2033" s="11"/>
      <c r="F2033" s="11"/>
      <c r="G2033" s="11"/>
      <c r="H2033" s="11"/>
      <c r="I2033" s="11"/>
      <c r="J2033" s="11"/>
      <c r="K2033" s="11"/>
      <c r="L2033" s="11"/>
      <c r="M2033" s="11"/>
      <c r="N2033" s="11"/>
      <c r="O2033" s="11"/>
      <c r="P2033" s="11"/>
      <c r="Q2033" s="11"/>
      <c r="R2033" s="11"/>
    </row>
    <row r="2034" spans="1:18" x14ac:dyDescent="0.2">
      <c r="A2034" s="11"/>
      <c r="B2034" s="11"/>
      <c r="C2034" s="11"/>
      <c r="D2034" s="11"/>
      <c r="E2034" s="11"/>
      <c r="F2034" s="11"/>
      <c r="G2034" s="11"/>
      <c r="H2034" s="11"/>
      <c r="I2034" s="11"/>
      <c r="J2034" s="11"/>
      <c r="K2034" s="11"/>
      <c r="L2034" s="11"/>
      <c r="M2034" s="11"/>
      <c r="N2034" s="11"/>
      <c r="O2034" s="11"/>
      <c r="P2034" s="11"/>
      <c r="Q2034" s="11"/>
      <c r="R2034" s="11"/>
    </row>
    <row r="2035" spans="1:18" x14ac:dyDescent="0.2">
      <c r="A2035" s="11"/>
      <c r="B2035" s="11"/>
      <c r="C2035" s="11"/>
      <c r="D2035" s="11"/>
      <c r="E2035" s="11"/>
      <c r="F2035" s="11"/>
      <c r="G2035" s="11"/>
      <c r="H2035" s="11"/>
      <c r="I2035" s="11"/>
      <c r="J2035" s="11"/>
      <c r="K2035" s="11"/>
      <c r="L2035" s="11"/>
      <c r="M2035" s="11"/>
      <c r="N2035" s="11"/>
      <c r="O2035" s="11"/>
      <c r="P2035" s="11"/>
      <c r="Q2035" s="11"/>
      <c r="R2035" s="11"/>
    </row>
    <row r="2036" spans="1:18" x14ac:dyDescent="0.2">
      <c r="A2036" s="11"/>
      <c r="B2036" s="11"/>
      <c r="C2036" s="11"/>
      <c r="D2036" s="11"/>
      <c r="E2036" s="11"/>
      <c r="F2036" s="11"/>
      <c r="G2036" s="11"/>
      <c r="H2036" s="11"/>
      <c r="I2036" s="11"/>
      <c r="J2036" s="11"/>
      <c r="K2036" s="11"/>
      <c r="L2036" s="11"/>
      <c r="M2036" s="11"/>
      <c r="N2036" s="11"/>
      <c r="O2036" s="11"/>
      <c r="P2036" s="11"/>
      <c r="Q2036" s="11"/>
      <c r="R2036" s="11"/>
    </row>
    <row r="2037" spans="1:18" x14ac:dyDescent="0.2">
      <c r="A2037" s="11"/>
      <c r="B2037" s="11"/>
      <c r="C2037" s="11"/>
      <c r="D2037" s="11"/>
      <c r="E2037" s="11"/>
      <c r="F2037" s="11"/>
      <c r="G2037" s="11"/>
      <c r="H2037" s="11"/>
      <c r="I2037" s="11"/>
      <c r="J2037" s="11"/>
      <c r="K2037" s="11"/>
      <c r="L2037" s="11"/>
      <c r="M2037" s="11"/>
      <c r="N2037" s="11"/>
      <c r="O2037" s="11"/>
      <c r="P2037" s="11"/>
      <c r="Q2037" s="11"/>
      <c r="R2037" s="11"/>
    </row>
    <row r="2038" spans="1:18" x14ac:dyDescent="0.2">
      <c r="A2038" s="11"/>
      <c r="B2038" s="11"/>
      <c r="C2038" s="11"/>
      <c r="D2038" s="11"/>
      <c r="E2038" s="11"/>
      <c r="F2038" s="11"/>
      <c r="G2038" s="11"/>
      <c r="H2038" s="11"/>
      <c r="I2038" s="11"/>
      <c r="J2038" s="11"/>
      <c r="K2038" s="11"/>
      <c r="L2038" s="11"/>
      <c r="M2038" s="11"/>
      <c r="N2038" s="11"/>
      <c r="O2038" s="11"/>
      <c r="P2038" s="11"/>
      <c r="Q2038" s="11"/>
      <c r="R2038" s="11"/>
    </row>
    <row r="2039" spans="1:18" x14ac:dyDescent="0.2">
      <c r="A2039" s="11"/>
      <c r="B2039" s="11"/>
      <c r="C2039" s="11"/>
      <c r="D2039" s="11"/>
      <c r="E2039" s="11"/>
      <c r="F2039" s="11"/>
      <c r="G2039" s="11"/>
      <c r="H2039" s="11"/>
      <c r="I2039" s="11"/>
      <c r="J2039" s="11"/>
      <c r="K2039" s="11"/>
      <c r="L2039" s="11"/>
      <c r="M2039" s="11"/>
      <c r="N2039" s="11"/>
      <c r="O2039" s="11"/>
      <c r="P2039" s="11"/>
      <c r="Q2039" s="11"/>
      <c r="R2039" s="11"/>
    </row>
    <row r="2040" spans="1:18" x14ac:dyDescent="0.2">
      <c r="A2040" s="11"/>
      <c r="B2040" s="11"/>
      <c r="C2040" s="11"/>
      <c r="D2040" s="11"/>
      <c r="E2040" s="11"/>
      <c r="F2040" s="11"/>
      <c r="G2040" s="11"/>
      <c r="H2040" s="11"/>
      <c r="I2040" s="11"/>
      <c r="J2040" s="11"/>
      <c r="K2040" s="11"/>
      <c r="L2040" s="11"/>
      <c r="M2040" s="11"/>
      <c r="N2040" s="11"/>
      <c r="O2040" s="11"/>
      <c r="P2040" s="11"/>
      <c r="Q2040" s="11"/>
      <c r="R2040" s="11"/>
    </row>
    <row r="2041" spans="1:18" x14ac:dyDescent="0.2">
      <c r="A2041" s="11"/>
      <c r="B2041" s="11"/>
      <c r="C2041" s="11"/>
      <c r="D2041" s="11"/>
      <c r="E2041" s="11"/>
      <c r="F2041" s="11"/>
      <c r="G2041" s="11"/>
      <c r="H2041" s="11"/>
      <c r="I2041" s="11"/>
      <c r="J2041" s="11"/>
      <c r="K2041" s="11"/>
      <c r="L2041" s="11"/>
      <c r="M2041" s="11"/>
      <c r="N2041" s="11"/>
      <c r="O2041" s="11"/>
      <c r="P2041" s="11"/>
      <c r="Q2041" s="11"/>
      <c r="R2041" s="11"/>
    </row>
    <row r="2042" spans="1:18" x14ac:dyDescent="0.2">
      <c r="A2042" s="11"/>
      <c r="B2042" s="11"/>
      <c r="C2042" s="11"/>
      <c r="D2042" s="11"/>
      <c r="E2042" s="11"/>
      <c r="F2042" s="11"/>
      <c r="G2042" s="11"/>
      <c r="H2042" s="11"/>
      <c r="I2042" s="11"/>
      <c r="J2042" s="11"/>
      <c r="K2042" s="11"/>
      <c r="L2042" s="11"/>
      <c r="M2042" s="11"/>
      <c r="N2042" s="11"/>
      <c r="O2042" s="11"/>
      <c r="P2042" s="11"/>
      <c r="Q2042" s="11"/>
      <c r="R2042" s="11"/>
    </row>
    <row r="2043" spans="1:18" x14ac:dyDescent="0.2">
      <c r="A2043" s="11"/>
      <c r="B2043" s="11"/>
      <c r="C2043" s="11"/>
      <c r="D2043" s="11"/>
      <c r="E2043" s="11"/>
      <c r="F2043" s="11"/>
      <c r="G2043" s="11"/>
      <c r="H2043" s="11"/>
      <c r="I2043" s="11"/>
      <c r="J2043" s="11"/>
      <c r="K2043" s="11"/>
      <c r="L2043" s="11"/>
      <c r="M2043" s="11"/>
      <c r="N2043" s="11"/>
      <c r="O2043" s="11"/>
      <c r="P2043" s="11"/>
      <c r="Q2043" s="11"/>
      <c r="R2043" s="11"/>
    </row>
    <row r="2044" spans="1:18" x14ac:dyDescent="0.2">
      <c r="A2044" s="11"/>
      <c r="B2044" s="11"/>
      <c r="C2044" s="11"/>
      <c r="D2044" s="11"/>
      <c r="E2044" s="11"/>
      <c r="F2044" s="11"/>
      <c r="G2044" s="11"/>
      <c r="H2044" s="11"/>
      <c r="I2044" s="11"/>
      <c r="J2044" s="11"/>
      <c r="K2044" s="11"/>
      <c r="L2044" s="11"/>
      <c r="M2044" s="11"/>
      <c r="N2044" s="11"/>
      <c r="O2044" s="11"/>
      <c r="P2044" s="11"/>
      <c r="Q2044" s="11"/>
      <c r="R2044" s="11"/>
    </row>
    <row r="2045" spans="1:18" x14ac:dyDescent="0.2">
      <c r="A2045" s="11"/>
      <c r="B2045" s="11"/>
      <c r="C2045" s="11"/>
      <c r="D2045" s="11"/>
      <c r="E2045" s="11"/>
      <c r="F2045" s="11"/>
      <c r="G2045" s="11"/>
      <c r="H2045" s="11"/>
      <c r="I2045" s="11"/>
      <c r="J2045" s="11"/>
      <c r="K2045" s="11"/>
      <c r="L2045" s="11"/>
      <c r="M2045" s="11"/>
      <c r="N2045" s="11"/>
      <c r="O2045" s="11"/>
      <c r="P2045" s="11"/>
      <c r="Q2045" s="11"/>
      <c r="R2045" s="11"/>
    </row>
    <row r="2046" spans="1:18" x14ac:dyDescent="0.2">
      <c r="A2046" s="11"/>
      <c r="B2046" s="11"/>
      <c r="C2046" s="11"/>
      <c r="D2046" s="11"/>
      <c r="E2046" s="11"/>
      <c r="F2046" s="11"/>
      <c r="G2046" s="11"/>
      <c r="H2046" s="11"/>
      <c r="I2046" s="11"/>
      <c r="J2046" s="11"/>
      <c r="K2046" s="11"/>
      <c r="L2046" s="11"/>
      <c r="M2046" s="11"/>
      <c r="N2046" s="11"/>
      <c r="O2046" s="11"/>
      <c r="P2046" s="11"/>
      <c r="Q2046" s="11"/>
      <c r="R2046" s="11"/>
    </row>
    <row r="2047" spans="1:18" x14ac:dyDescent="0.2">
      <c r="A2047" s="11"/>
      <c r="B2047" s="11"/>
      <c r="C2047" s="11"/>
      <c r="D2047" s="11"/>
      <c r="E2047" s="11"/>
      <c r="F2047" s="11"/>
      <c r="G2047" s="11"/>
      <c r="H2047" s="11"/>
      <c r="I2047" s="11"/>
      <c r="J2047" s="11"/>
      <c r="K2047" s="11"/>
      <c r="L2047" s="11"/>
      <c r="M2047" s="11"/>
      <c r="N2047" s="11"/>
      <c r="O2047" s="11"/>
      <c r="P2047" s="11"/>
      <c r="Q2047" s="11"/>
      <c r="R2047" s="11"/>
    </row>
    <row r="2048" spans="1:18" x14ac:dyDescent="0.2">
      <c r="A2048" s="11"/>
      <c r="B2048" s="11"/>
      <c r="C2048" s="11"/>
      <c r="D2048" s="11"/>
      <c r="E2048" s="11"/>
      <c r="F2048" s="11"/>
      <c r="G2048" s="11"/>
      <c r="H2048" s="11"/>
      <c r="I2048" s="11"/>
      <c r="J2048" s="11"/>
      <c r="K2048" s="11"/>
      <c r="L2048" s="11"/>
      <c r="M2048" s="11"/>
      <c r="N2048" s="11"/>
      <c r="O2048" s="11"/>
      <c r="P2048" s="11"/>
      <c r="Q2048" s="11"/>
      <c r="R2048" s="11"/>
    </row>
    <row r="2049" spans="1:18" x14ac:dyDescent="0.2">
      <c r="A2049" s="11"/>
      <c r="B2049" s="11"/>
      <c r="C2049" s="11"/>
      <c r="D2049" s="11"/>
      <c r="E2049" s="11"/>
      <c r="F2049" s="11"/>
      <c r="G2049" s="11"/>
      <c r="H2049" s="11"/>
      <c r="I2049" s="11"/>
      <c r="J2049" s="11"/>
      <c r="K2049" s="11"/>
      <c r="L2049" s="11"/>
      <c r="M2049" s="11"/>
      <c r="N2049" s="11"/>
      <c r="O2049" s="11"/>
      <c r="P2049" s="11"/>
      <c r="Q2049" s="11"/>
      <c r="R2049" s="11"/>
    </row>
    <row r="2050" spans="1:18" x14ac:dyDescent="0.2">
      <c r="A2050" s="11"/>
      <c r="B2050" s="11"/>
      <c r="C2050" s="11"/>
      <c r="D2050" s="11"/>
      <c r="E2050" s="11"/>
      <c r="F2050" s="11"/>
      <c r="G2050" s="11"/>
      <c r="H2050" s="11"/>
      <c r="I2050" s="11"/>
      <c r="J2050" s="11"/>
      <c r="K2050" s="11"/>
      <c r="L2050" s="11"/>
      <c r="M2050" s="11"/>
      <c r="N2050" s="11"/>
      <c r="O2050" s="11"/>
      <c r="P2050" s="11"/>
      <c r="Q2050" s="11"/>
      <c r="R2050" s="11"/>
    </row>
    <row r="2051" spans="1:18" x14ac:dyDescent="0.2">
      <c r="A2051" s="11"/>
      <c r="B2051" s="11"/>
      <c r="C2051" s="11"/>
      <c r="D2051" s="11"/>
      <c r="E2051" s="11"/>
      <c r="F2051" s="11"/>
      <c r="G2051" s="11"/>
      <c r="H2051" s="11"/>
      <c r="I2051" s="11"/>
      <c r="J2051" s="11"/>
      <c r="K2051" s="11"/>
      <c r="L2051" s="11"/>
      <c r="M2051" s="11"/>
      <c r="N2051" s="11"/>
      <c r="O2051" s="11"/>
      <c r="P2051" s="11"/>
      <c r="Q2051" s="11"/>
      <c r="R2051" s="11"/>
    </row>
    <row r="2052" spans="1:18" x14ac:dyDescent="0.2">
      <c r="A2052" s="11"/>
      <c r="B2052" s="11"/>
      <c r="C2052" s="11"/>
      <c r="D2052" s="11"/>
      <c r="E2052" s="11"/>
      <c r="F2052" s="11"/>
      <c r="G2052" s="11"/>
      <c r="H2052" s="11"/>
      <c r="I2052" s="11"/>
      <c r="J2052" s="11"/>
      <c r="K2052" s="11"/>
      <c r="L2052" s="11"/>
      <c r="M2052" s="11"/>
      <c r="N2052" s="11"/>
      <c r="O2052" s="11"/>
      <c r="P2052" s="11"/>
      <c r="Q2052" s="11"/>
      <c r="R2052" s="11"/>
    </row>
    <row r="2053" spans="1:18" x14ac:dyDescent="0.2">
      <c r="A2053" s="11"/>
      <c r="B2053" s="11"/>
      <c r="C2053" s="11"/>
      <c r="D2053" s="11"/>
      <c r="E2053" s="11"/>
      <c r="F2053" s="11"/>
      <c r="G2053" s="11"/>
      <c r="H2053" s="11"/>
      <c r="I2053" s="11"/>
      <c r="J2053" s="11"/>
      <c r="K2053" s="11"/>
      <c r="L2053" s="11"/>
      <c r="M2053" s="11"/>
      <c r="N2053" s="11"/>
      <c r="O2053" s="11"/>
      <c r="P2053" s="11"/>
      <c r="Q2053" s="11"/>
      <c r="R2053" s="11"/>
    </row>
    <row r="2054" spans="1:18" x14ac:dyDescent="0.2">
      <c r="A2054" s="11"/>
      <c r="B2054" s="11"/>
      <c r="C2054" s="11"/>
      <c r="D2054" s="11"/>
      <c r="E2054" s="11"/>
      <c r="F2054" s="11"/>
      <c r="G2054" s="11"/>
      <c r="H2054" s="11"/>
      <c r="I2054" s="11"/>
      <c r="J2054" s="11"/>
      <c r="K2054" s="11"/>
      <c r="L2054" s="11"/>
      <c r="M2054" s="11"/>
      <c r="N2054" s="11"/>
      <c r="O2054" s="11"/>
      <c r="P2054" s="11"/>
      <c r="Q2054" s="11"/>
      <c r="R2054" s="11"/>
    </row>
    <row r="2055" spans="1:18" x14ac:dyDescent="0.2">
      <c r="A2055" s="11"/>
      <c r="B2055" s="11"/>
      <c r="C2055" s="11"/>
      <c r="D2055" s="11"/>
      <c r="E2055" s="11"/>
      <c r="F2055" s="11"/>
      <c r="G2055" s="11"/>
      <c r="H2055" s="11"/>
      <c r="I2055" s="11"/>
      <c r="J2055" s="11"/>
      <c r="K2055" s="11"/>
      <c r="L2055" s="11"/>
      <c r="M2055" s="11"/>
      <c r="N2055" s="11"/>
      <c r="O2055" s="11"/>
      <c r="P2055" s="11"/>
      <c r="Q2055" s="11"/>
      <c r="R2055" s="11"/>
    </row>
    <row r="2056" spans="1:18" x14ac:dyDescent="0.2">
      <c r="A2056" s="11"/>
      <c r="B2056" s="11"/>
      <c r="C2056" s="11"/>
      <c r="D2056" s="11"/>
      <c r="E2056" s="11"/>
      <c r="F2056" s="11"/>
      <c r="G2056" s="11"/>
      <c r="H2056" s="11"/>
      <c r="I2056" s="11"/>
      <c r="J2056" s="11"/>
      <c r="K2056" s="11"/>
      <c r="L2056" s="11"/>
      <c r="M2056" s="11"/>
      <c r="N2056" s="11"/>
      <c r="O2056" s="11"/>
      <c r="P2056" s="11"/>
      <c r="Q2056" s="11"/>
      <c r="R2056" s="11"/>
    </row>
    <row r="2057" spans="1:18" x14ac:dyDescent="0.2">
      <c r="A2057" s="11"/>
      <c r="B2057" s="11"/>
      <c r="C2057" s="11"/>
      <c r="D2057" s="11"/>
      <c r="E2057" s="11"/>
      <c r="F2057" s="11"/>
      <c r="G2057" s="11"/>
      <c r="H2057" s="11"/>
      <c r="I2057" s="11"/>
      <c r="J2057" s="11"/>
      <c r="K2057" s="11"/>
      <c r="L2057" s="11"/>
      <c r="M2057" s="11"/>
      <c r="N2057" s="11"/>
      <c r="O2057" s="11"/>
      <c r="P2057" s="11"/>
      <c r="Q2057" s="11"/>
      <c r="R2057" s="11"/>
    </row>
    <row r="2058" spans="1:18" x14ac:dyDescent="0.2">
      <c r="A2058" s="11"/>
      <c r="B2058" s="11"/>
      <c r="C2058" s="11"/>
      <c r="D2058" s="11"/>
      <c r="E2058" s="11"/>
      <c r="F2058" s="11"/>
      <c r="G2058" s="11"/>
      <c r="H2058" s="11"/>
      <c r="I2058" s="11"/>
      <c r="J2058" s="11"/>
      <c r="K2058" s="11"/>
      <c r="L2058" s="11"/>
      <c r="M2058" s="11"/>
      <c r="N2058" s="11"/>
      <c r="O2058" s="11"/>
      <c r="P2058" s="11"/>
      <c r="Q2058" s="11"/>
      <c r="R2058" s="11"/>
    </row>
    <row r="2059" spans="1:18" x14ac:dyDescent="0.2">
      <c r="A2059" s="11"/>
      <c r="B2059" s="11"/>
      <c r="C2059" s="11"/>
      <c r="D2059" s="11"/>
      <c r="E2059" s="11"/>
      <c r="F2059" s="11"/>
      <c r="G2059" s="11"/>
      <c r="H2059" s="11"/>
      <c r="I2059" s="11"/>
      <c r="J2059" s="11"/>
      <c r="K2059" s="11"/>
      <c r="L2059" s="11"/>
      <c r="M2059" s="11"/>
      <c r="N2059" s="11"/>
      <c r="O2059" s="11"/>
      <c r="P2059" s="11"/>
      <c r="Q2059" s="11"/>
      <c r="R2059" s="11"/>
    </row>
    <row r="2060" spans="1:18" x14ac:dyDescent="0.2">
      <c r="A2060" s="11"/>
      <c r="B2060" s="11"/>
      <c r="C2060" s="11"/>
      <c r="D2060" s="11"/>
      <c r="E2060" s="11"/>
      <c r="F2060" s="11"/>
      <c r="G2060" s="11"/>
      <c r="H2060" s="11"/>
      <c r="I2060" s="11"/>
      <c r="J2060" s="11"/>
      <c r="K2060" s="11"/>
      <c r="L2060" s="11"/>
      <c r="M2060" s="11"/>
      <c r="N2060" s="11"/>
      <c r="O2060" s="11"/>
      <c r="P2060" s="11"/>
      <c r="Q2060" s="11"/>
      <c r="R2060" s="11"/>
    </row>
    <row r="2061" spans="1:18" x14ac:dyDescent="0.2">
      <c r="A2061" s="11"/>
      <c r="B2061" s="11"/>
      <c r="C2061" s="11"/>
      <c r="D2061" s="11"/>
      <c r="E2061" s="11"/>
      <c r="F2061" s="11"/>
      <c r="G2061" s="11"/>
      <c r="H2061" s="11"/>
      <c r="I2061" s="11"/>
      <c r="J2061" s="11"/>
      <c r="K2061" s="11"/>
      <c r="L2061" s="11"/>
      <c r="M2061" s="11"/>
      <c r="N2061" s="11"/>
      <c r="O2061" s="11"/>
      <c r="P2061" s="11"/>
      <c r="Q2061" s="11"/>
      <c r="R2061" s="11"/>
    </row>
    <row r="2062" spans="1:18" x14ac:dyDescent="0.2">
      <c r="A2062" s="11"/>
      <c r="B2062" s="11"/>
      <c r="C2062" s="11"/>
      <c r="D2062" s="11"/>
      <c r="E2062" s="11"/>
      <c r="F2062" s="11"/>
      <c r="G2062" s="11"/>
      <c r="H2062" s="11"/>
      <c r="I2062" s="11"/>
      <c r="J2062" s="11"/>
      <c r="K2062" s="11"/>
      <c r="L2062" s="11"/>
      <c r="M2062" s="11"/>
      <c r="N2062" s="11"/>
      <c r="O2062" s="11"/>
      <c r="P2062" s="11"/>
      <c r="Q2062" s="11"/>
      <c r="R2062" s="11"/>
    </row>
    <row r="2063" spans="1:18" x14ac:dyDescent="0.2">
      <c r="A2063" s="11"/>
      <c r="B2063" s="11"/>
      <c r="C2063" s="11"/>
      <c r="D2063" s="11"/>
      <c r="E2063" s="11"/>
      <c r="F2063" s="11"/>
      <c r="G2063" s="11"/>
      <c r="H2063" s="11"/>
      <c r="I2063" s="11"/>
      <c r="J2063" s="11"/>
      <c r="K2063" s="11"/>
      <c r="L2063" s="11"/>
      <c r="M2063" s="11"/>
      <c r="N2063" s="11"/>
      <c r="O2063" s="11"/>
      <c r="P2063" s="11"/>
      <c r="Q2063" s="11"/>
      <c r="R2063" s="11"/>
    </row>
    <row r="2064" spans="1:18" x14ac:dyDescent="0.2">
      <c r="A2064" s="11"/>
      <c r="B2064" s="11"/>
      <c r="C2064" s="11"/>
      <c r="D2064" s="11"/>
      <c r="E2064" s="11"/>
      <c r="F2064" s="11"/>
      <c r="G2064" s="11"/>
      <c r="H2064" s="11"/>
      <c r="I2064" s="11"/>
      <c r="J2064" s="11"/>
      <c r="K2064" s="11"/>
      <c r="L2064" s="11"/>
      <c r="M2064" s="11"/>
      <c r="N2064" s="11"/>
      <c r="O2064" s="11"/>
      <c r="P2064" s="11"/>
      <c r="Q2064" s="11"/>
      <c r="R2064" s="11"/>
    </row>
    <row r="2065" spans="1:18" x14ac:dyDescent="0.2">
      <c r="A2065" s="11"/>
      <c r="B2065" s="11"/>
      <c r="C2065" s="11"/>
      <c r="D2065" s="11"/>
      <c r="E2065" s="11"/>
      <c r="F2065" s="11"/>
      <c r="G2065" s="11"/>
      <c r="H2065" s="11"/>
      <c r="I2065" s="11"/>
      <c r="J2065" s="11"/>
      <c r="K2065" s="11"/>
      <c r="L2065" s="11"/>
      <c r="M2065" s="11"/>
      <c r="N2065" s="11"/>
      <c r="O2065" s="11"/>
      <c r="P2065" s="11"/>
      <c r="Q2065" s="11"/>
      <c r="R2065" s="11"/>
    </row>
    <row r="2066" spans="1:18" x14ac:dyDescent="0.2">
      <c r="A2066" s="11"/>
      <c r="B2066" s="11"/>
      <c r="C2066" s="11"/>
      <c r="D2066" s="11"/>
      <c r="E2066" s="11"/>
      <c r="F2066" s="11"/>
      <c r="G2066" s="11"/>
      <c r="H2066" s="11"/>
      <c r="I2066" s="11"/>
      <c r="J2066" s="11"/>
      <c r="K2066" s="11"/>
      <c r="L2066" s="11"/>
      <c r="M2066" s="11"/>
      <c r="N2066" s="11"/>
      <c r="O2066" s="11"/>
      <c r="P2066" s="11"/>
      <c r="Q2066" s="11"/>
      <c r="R2066" s="11"/>
    </row>
    <row r="2067" spans="1:18" x14ac:dyDescent="0.2">
      <c r="A2067" s="11"/>
      <c r="B2067" s="11"/>
      <c r="C2067" s="11"/>
      <c r="D2067" s="11"/>
      <c r="E2067" s="11"/>
      <c r="F2067" s="11"/>
      <c r="G2067" s="11"/>
      <c r="H2067" s="11"/>
      <c r="I2067" s="11"/>
      <c r="J2067" s="11"/>
      <c r="K2067" s="11"/>
      <c r="L2067" s="11"/>
      <c r="M2067" s="11"/>
      <c r="N2067" s="11"/>
      <c r="O2067" s="11"/>
      <c r="P2067" s="11"/>
      <c r="Q2067" s="11"/>
      <c r="R2067" s="11"/>
    </row>
    <row r="2068" spans="1:18" x14ac:dyDescent="0.2">
      <c r="A2068" s="11"/>
      <c r="B2068" s="11"/>
      <c r="C2068" s="11"/>
      <c r="D2068" s="11"/>
      <c r="E2068" s="11"/>
      <c r="F2068" s="11"/>
      <c r="G2068" s="11"/>
      <c r="H2068" s="11"/>
      <c r="I2068" s="11"/>
      <c r="J2068" s="11"/>
      <c r="K2068" s="11"/>
      <c r="L2068" s="11"/>
      <c r="M2068" s="11"/>
      <c r="N2068" s="11"/>
      <c r="O2068" s="11"/>
      <c r="P2068" s="11"/>
      <c r="Q2068" s="11"/>
      <c r="R2068" s="11"/>
    </row>
    <row r="2069" spans="1:18" x14ac:dyDescent="0.2">
      <c r="A2069" s="11"/>
      <c r="B2069" s="11"/>
      <c r="C2069" s="11"/>
      <c r="D2069" s="11"/>
      <c r="E2069" s="11"/>
      <c r="F2069" s="11"/>
      <c r="G2069" s="11"/>
      <c r="H2069" s="11"/>
      <c r="I2069" s="11"/>
      <c r="J2069" s="11"/>
      <c r="K2069" s="11"/>
      <c r="L2069" s="11"/>
      <c r="M2069" s="11"/>
      <c r="N2069" s="11"/>
      <c r="O2069" s="11"/>
      <c r="P2069" s="11"/>
      <c r="Q2069" s="11"/>
      <c r="R2069" s="11"/>
    </row>
    <row r="2070" spans="1:18" x14ac:dyDescent="0.2">
      <c r="A2070" s="11"/>
      <c r="B2070" s="11"/>
      <c r="C2070" s="11"/>
      <c r="D2070" s="11"/>
      <c r="E2070" s="11"/>
      <c r="F2070" s="11"/>
      <c r="G2070" s="11"/>
      <c r="H2070" s="11"/>
      <c r="I2070" s="11"/>
      <c r="J2070" s="11"/>
      <c r="K2070" s="11"/>
      <c r="L2070" s="11"/>
      <c r="M2070" s="11"/>
      <c r="N2070" s="11"/>
      <c r="O2070" s="11"/>
      <c r="P2070" s="11"/>
      <c r="Q2070" s="11"/>
      <c r="R2070" s="11"/>
    </row>
    <row r="2071" spans="1:18" x14ac:dyDescent="0.2">
      <c r="A2071" s="11"/>
      <c r="B2071" s="11"/>
      <c r="C2071" s="11"/>
      <c r="D2071" s="11"/>
      <c r="E2071" s="11"/>
      <c r="F2071" s="11"/>
      <c r="G2071" s="11"/>
      <c r="H2071" s="11"/>
      <c r="I2071" s="11"/>
      <c r="J2071" s="11"/>
      <c r="K2071" s="11"/>
      <c r="L2071" s="11"/>
      <c r="M2071" s="11"/>
      <c r="N2071" s="11"/>
      <c r="O2071" s="11"/>
      <c r="P2071" s="11"/>
      <c r="Q2071" s="11"/>
      <c r="R2071" s="11"/>
    </row>
    <row r="2072" spans="1:18" x14ac:dyDescent="0.2">
      <c r="A2072" s="11"/>
      <c r="B2072" s="11"/>
      <c r="C2072" s="11"/>
      <c r="D2072" s="11"/>
      <c r="E2072" s="11"/>
      <c r="F2072" s="11"/>
      <c r="G2072" s="11"/>
      <c r="H2072" s="11"/>
      <c r="I2072" s="11"/>
      <c r="J2072" s="11"/>
      <c r="K2072" s="11"/>
      <c r="L2072" s="11"/>
      <c r="M2072" s="11"/>
      <c r="N2072" s="11"/>
      <c r="O2072" s="11"/>
      <c r="P2072" s="11"/>
      <c r="Q2072" s="11"/>
      <c r="R2072" s="11"/>
    </row>
    <row r="2073" spans="1:18" x14ac:dyDescent="0.2">
      <c r="A2073" s="11"/>
      <c r="B2073" s="11"/>
      <c r="C2073" s="11"/>
      <c r="D2073" s="11"/>
      <c r="E2073" s="11"/>
      <c r="F2073" s="11"/>
      <c r="G2073" s="11"/>
      <c r="H2073" s="11"/>
      <c r="I2073" s="11"/>
      <c r="J2073" s="11"/>
      <c r="K2073" s="11"/>
      <c r="L2073" s="11"/>
      <c r="M2073" s="11"/>
      <c r="N2073" s="11"/>
      <c r="O2073" s="11"/>
      <c r="P2073" s="11"/>
      <c r="Q2073" s="11"/>
      <c r="R2073" s="11"/>
    </row>
    <row r="2074" spans="1:18" x14ac:dyDescent="0.2">
      <c r="A2074" s="11"/>
      <c r="B2074" s="11"/>
      <c r="C2074" s="11"/>
      <c r="D2074" s="11"/>
      <c r="E2074" s="11"/>
      <c r="F2074" s="11"/>
      <c r="G2074" s="11"/>
      <c r="H2074" s="11"/>
      <c r="I2074" s="11"/>
      <c r="J2074" s="11"/>
      <c r="K2074" s="11"/>
      <c r="L2074" s="11"/>
      <c r="M2074" s="11"/>
      <c r="N2074" s="11"/>
      <c r="O2074" s="11"/>
      <c r="P2074" s="11"/>
      <c r="Q2074" s="11"/>
      <c r="R2074" s="11"/>
    </row>
    <row r="2075" spans="1:18" x14ac:dyDescent="0.2">
      <c r="A2075" s="11"/>
      <c r="B2075" s="11"/>
      <c r="C2075" s="11"/>
      <c r="D2075" s="11"/>
      <c r="E2075" s="11"/>
      <c r="F2075" s="11"/>
      <c r="G2075" s="11"/>
      <c r="H2075" s="11"/>
      <c r="I2075" s="11"/>
      <c r="J2075" s="11"/>
      <c r="K2075" s="11"/>
      <c r="L2075" s="11"/>
      <c r="M2075" s="11"/>
      <c r="N2075" s="11"/>
      <c r="O2075" s="11"/>
      <c r="P2075" s="11"/>
      <c r="Q2075" s="11"/>
      <c r="R2075" s="11"/>
    </row>
    <row r="2076" spans="1:18" x14ac:dyDescent="0.2">
      <c r="A2076" s="11"/>
      <c r="B2076" s="11"/>
      <c r="C2076" s="11"/>
      <c r="D2076" s="11"/>
      <c r="E2076" s="11"/>
      <c r="F2076" s="11"/>
      <c r="G2076" s="11"/>
      <c r="H2076" s="11"/>
      <c r="I2076" s="11"/>
      <c r="J2076" s="11"/>
      <c r="K2076" s="11"/>
      <c r="L2076" s="11"/>
      <c r="M2076" s="11"/>
      <c r="N2076" s="11"/>
      <c r="O2076" s="11"/>
      <c r="P2076" s="11"/>
      <c r="Q2076" s="11"/>
      <c r="R2076" s="11"/>
    </row>
    <row r="2077" spans="1:18" x14ac:dyDescent="0.2">
      <c r="A2077" s="11"/>
      <c r="B2077" s="11"/>
      <c r="C2077" s="11"/>
      <c r="D2077" s="11"/>
      <c r="E2077" s="11"/>
      <c r="F2077" s="11"/>
      <c r="G2077" s="11"/>
      <c r="H2077" s="11"/>
      <c r="I2077" s="11"/>
      <c r="J2077" s="11"/>
      <c r="K2077" s="11"/>
      <c r="L2077" s="11"/>
      <c r="M2077" s="11"/>
      <c r="N2077" s="11"/>
      <c r="O2077" s="11"/>
      <c r="P2077" s="11"/>
      <c r="Q2077" s="11"/>
      <c r="R2077" s="11"/>
    </row>
    <row r="2078" spans="1:18" x14ac:dyDescent="0.2">
      <c r="A2078" s="11"/>
      <c r="B2078" s="11"/>
      <c r="C2078" s="11"/>
      <c r="D2078" s="11"/>
      <c r="E2078" s="11"/>
      <c r="F2078" s="11"/>
      <c r="G2078" s="11"/>
      <c r="H2078" s="11"/>
      <c r="I2078" s="11"/>
      <c r="J2078" s="11"/>
      <c r="K2078" s="11"/>
      <c r="L2078" s="11"/>
      <c r="M2078" s="11"/>
      <c r="N2078" s="11"/>
      <c r="O2078" s="11"/>
      <c r="P2078" s="11"/>
      <c r="Q2078" s="11"/>
      <c r="R2078" s="11"/>
    </row>
    <row r="2079" spans="1:18" x14ac:dyDescent="0.2">
      <c r="A2079" s="11"/>
      <c r="B2079" s="11"/>
      <c r="C2079" s="11"/>
      <c r="D2079" s="11"/>
      <c r="E2079" s="11"/>
      <c r="F2079" s="11"/>
      <c r="G2079" s="11"/>
      <c r="H2079" s="11"/>
      <c r="I2079" s="11"/>
      <c r="J2079" s="11"/>
      <c r="K2079" s="11"/>
      <c r="L2079" s="11"/>
      <c r="M2079" s="11"/>
      <c r="N2079" s="11"/>
      <c r="O2079" s="11"/>
      <c r="P2079" s="11"/>
      <c r="Q2079" s="11"/>
      <c r="R2079" s="11"/>
    </row>
    <row r="2080" spans="1:18" x14ac:dyDescent="0.2">
      <c r="A2080" s="11"/>
      <c r="B2080" s="11"/>
      <c r="C2080" s="11"/>
      <c r="D2080" s="11"/>
      <c r="E2080" s="11"/>
      <c r="F2080" s="11"/>
      <c r="G2080" s="11"/>
      <c r="H2080" s="11"/>
      <c r="I2080" s="11"/>
      <c r="J2080" s="11"/>
      <c r="K2080" s="11"/>
      <c r="L2080" s="11"/>
      <c r="M2080" s="11"/>
      <c r="N2080" s="11"/>
      <c r="O2080" s="11"/>
      <c r="P2080" s="11"/>
      <c r="Q2080" s="11"/>
      <c r="R2080" s="11"/>
    </row>
    <row r="2081" spans="1:18" x14ac:dyDescent="0.2">
      <c r="A2081" s="11"/>
      <c r="B2081" s="11"/>
      <c r="C2081" s="11"/>
      <c r="D2081" s="11"/>
      <c r="E2081" s="11"/>
      <c r="F2081" s="11"/>
      <c r="G2081" s="11"/>
      <c r="H2081" s="11"/>
      <c r="I2081" s="11"/>
      <c r="J2081" s="11"/>
      <c r="K2081" s="11"/>
      <c r="L2081" s="11"/>
      <c r="M2081" s="11"/>
      <c r="N2081" s="11"/>
      <c r="O2081" s="11"/>
      <c r="P2081" s="11"/>
      <c r="Q2081" s="11"/>
      <c r="R2081" s="11"/>
    </row>
    <row r="2082" spans="1:18" x14ac:dyDescent="0.2">
      <c r="A2082" s="11"/>
      <c r="B2082" s="11"/>
      <c r="C2082" s="11"/>
      <c r="D2082" s="11"/>
      <c r="E2082" s="11"/>
      <c r="F2082" s="11"/>
      <c r="G2082" s="11"/>
      <c r="H2082" s="11"/>
      <c r="I2082" s="11"/>
      <c r="J2082" s="11"/>
      <c r="K2082" s="11"/>
      <c r="L2082" s="11"/>
      <c r="M2082" s="11"/>
      <c r="N2082" s="11"/>
      <c r="O2082" s="11"/>
      <c r="P2082" s="11"/>
      <c r="Q2082" s="11"/>
      <c r="R2082" s="11"/>
    </row>
    <row r="2083" spans="1:18" x14ac:dyDescent="0.2">
      <c r="A2083" s="11"/>
      <c r="B2083" s="11"/>
      <c r="C2083" s="11"/>
      <c r="D2083" s="11"/>
      <c r="E2083" s="11"/>
      <c r="F2083" s="11"/>
      <c r="G2083" s="11"/>
      <c r="H2083" s="11"/>
      <c r="I2083" s="11"/>
      <c r="J2083" s="11"/>
      <c r="K2083" s="11"/>
      <c r="L2083" s="11"/>
      <c r="M2083" s="11"/>
      <c r="N2083" s="11"/>
      <c r="O2083" s="11"/>
      <c r="P2083" s="11"/>
      <c r="Q2083" s="11"/>
      <c r="R2083" s="11"/>
    </row>
    <row r="2084" spans="1:18" x14ac:dyDescent="0.2">
      <c r="A2084" s="11"/>
      <c r="B2084" s="11"/>
      <c r="C2084" s="11"/>
      <c r="D2084" s="11"/>
      <c r="E2084" s="11"/>
      <c r="F2084" s="11"/>
      <c r="G2084" s="11"/>
      <c r="H2084" s="11"/>
      <c r="I2084" s="11"/>
      <c r="J2084" s="11"/>
      <c r="K2084" s="11"/>
      <c r="L2084" s="11"/>
      <c r="M2084" s="11"/>
      <c r="N2084" s="11"/>
      <c r="O2084" s="11"/>
      <c r="P2084" s="11"/>
      <c r="Q2084" s="11"/>
      <c r="R2084" s="11"/>
    </row>
    <row r="2085" spans="1:18" x14ac:dyDescent="0.2">
      <c r="A2085" s="11"/>
      <c r="B2085" s="11"/>
      <c r="C2085" s="11"/>
      <c r="D2085" s="11"/>
      <c r="E2085" s="11"/>
      <c r="F2085" s="11"/>
      <c r="G2085" s="11"/>
      <c r="H2085" s="11"/>
      <c r="I2085" s="11"/>
      <c r="J2085" s="11"/>
      <c r="K2085" s="11"/>
      <c r="L2085" s="11"/>
      <c r="M2085" s="11"/>
      <c r="N2085" s="11"/>
      <c r="O2085" s="11"/>
      <c r="P2085" s="11"/>
      <c r="Q2085" s="11"/>
      <c r="R2085" s="11"/>
    </row>
    <row r="2086" spans="1:18" x14ac:dyDescent="0.2">
      <c r="A2086" s="11"/>
      <c r="B2086" s="11"/>
      <c r="C2086" s="11"/>
      <c r="D2086" s="11"/>
      <c r="E2086" s="11"/>
      <c r="F2086" s="11"/>
      <c r="G2086" s="11"/>
      <c r="H2086" s="11"/>
      <c r="I2086" s="11"/>
      <c r="J2086" s="11"/>
      <c r="K2086" s="11"/>
      <c r="L2086" s="11"/>
      <c r="M2086" s="11"/>
      <c r="N2086" s="11"/>
      <c r="O2086" s="11"/>
      <c r="P2086" s="11"/>
      <c r="Q2086" s="11"/>
      <c r="R2086" s="11"/>
    </row>
    <row r="2087" spans="1:18" x14ac:dyDescent="0.2">
      <c r="A2087" s="11"/>
      <c r="B2087" s="11"/>
      <c r="C2087" s="11"/>
      <c r="D2087" s="11"/>
      <c r="E2087" s="11"/>
      <c r="F2087" s="11"/>
      <c r="G2087" s="11"/>
      <c r="H2087" s="11"/>
      <c r="I2087" s="11"/>
      <c r="J2087" s="11"/>
      <c r="K2087" s="11"/>
      <c r="L2087" s="11"/>
      <c r="M2087" s="11"/>
      <c r="N2087" s="11"/>
      <c r="O2087" s="11"/>
      <c r="P2087" s="11"/>
      <c r="Q2087" s="11"/>
      <c r="R2087" s="11"/>
    </row>
    <row r="2088" spans="1:18" x14ac:dyDescent="0.2">
      <c r="A2088" s="11"/>
      <c r="B2088" s="11"/>
      <c r="C2088" s="11"/>
      <c r="D2088" s="11"/>
      <c r="E2088" s="11"/>
      <c r="F2088" s="11"/>
      <c r="G2088" s="11"/>
      <c r="H2088" s="11"/>
      <c r="I2088" s="11"/>
      <c r="J2088" s="11"/>
      <c r="K2088" s="11"/>
      <c r="L2088" s="11"/>
      <c r="M2088" s="11"/>
      <c r="N2088" s="11"/>
      <c r="O2088" s="11"/>
      <c r="P2088" s="11"/>
      <c r="Q2088" s="11"/>
      <c r="R2088" s="11"/>
    </row>
    <row r="2089" spans="1:18" x14ac:dyDescent="0.2">
      <c r="A2089" s="11"/>
      <c r="B2089" s="11"/>
      <c r="C2089" s="11"/>
      <c r="D2089" s="11"/>
      <c r="E2089" s="11"/>
      <c r="F2089" s="11"/>
      <c r="G2089" s="11"/>
      <c r="H2089" s="11"/>
      <c r="I2089" s="11"/>
      <c r="J2089" s="11"/>
      <c r="K2089" s="11"/>
      <c r="L2089" s="11"/>
      <c r="M2089" s="11"/>
      <c r="N2089" s="11"/>
      <c r="O2089" s="11"/>
      <c r="P2089" s="11"/>
      <c r="Q2089" s="11"/>
      <c r="R2089" s="11"/>
    </row>
    <row r="2090" spans="1:18" x14ac:dyDescent="0.2">
      <c r="A2090" s="11"/>
      <c r="B2090" s="11"/>
      <c r="C2090" s="11"/>
      <c r="D2090" s="11"/>
      <c r="E2090" s="11"/>
      <c r="F2090" s="11"/>
      <c r="G2090" s="11"/>
      <c r="H2090" s="11"/>
      <c r="I2090" s="11"/>
      <c r="J2090" s="11"/>
      <c r="K2090" s="11"/>
      <c r="L2090" s="11"/>
      <c r="M2090" s="11"/>
      <c r="N2090" s="11"/>
      <c r="O2090" s="11"/>
      <c r="P2090" s="11"/>
      <c r="Q2090" s="11"/>
      <c r="R2090" s="11"/>
    </row>
    <row r="2091" spans="1:18" x14ac:dyDescent="0.2">
      <c r="A2091" s="11"/>
      <c r="B2091" s="11"/>
      <c r="C2091" s="11"/>
      <c r="D2091" s="11"/>
      <c r="E2091" s="11"/>
      <c r="F2091" s="11"/>
      <c r="G2091" s="11"/>
      <c r="H2091" s="11"/>
      <c r="I2091" s="11"/>
      <c r="J2091" s="11"/>
      <c r="K2091" s="11"/>
      <c r="L2091" s="11"/>
      <c r="M2091" s="11"/>
      <c r="N2091" s="11"/>
      <c r="O2091" s="11"/>
      <c r="P2091" s="11"/>
      <c r="Q2091" s="11"/>
      <c r="R2091" s="11"/>
    </row>
    <row r="2092" spans="1:18" x14ac:dyDescent="0.2">
      <c r="A2092" s="11"/>
      <c r="B2092" s="11"/>
      <c r="C2092" s="11"/>
      <c r="D2092" s="11"/>
      <c r="E2092" s="11"/>
      <c r="F2092" s="11"/>
      <c r="G2092" s="11"/>
      <c r="H2092" s="11"/>
      <c r="I2092" s="11"/>
      <c r="J2092" s="11"/>
      <c r="K2092" s="11"/>
      <c r="L2092" s="11"/>
      <c r="M2092" s="11"/>
      <c r="N2092" s="11"/>
      <c r="O2092" s="11"/>
      <c r="P2092" s="11"/>
      <c r="Q2092" s="11"/>
      <c r="R2092" s="11"/>
    </row>
    <row r="2093" spans="1:18" x14ac:dyDescent="0.2">
      <c r="A2093" s="11"/>
      <c r="B2093" s="11"/>
      <c r="C2093" s="11"/>
      <c r="D2093" s="11"/>
      <c r="E2093" s="11"/>
      <c r="F2093" s="11"/>
      <c r="G2093" s="11"/>
      <c r="H2093" s="11"/>
      <c r="I2093" s="11"/>
      <c r="J2093" s="11"/>
      <c r="K2093" s="11"/>
      <c r="L2093" s="11"/>
      <c r="M2093" s="11"/>
      <c r="N2093" s="11"/>
      <c r="O2093" s="11"/>
      <c r="P2093" s="11"/>
      <c r="Q2093" s="11"/>
      <c r="R2093" s="11"/>
    </row>
    <row r="2094" spans="1:18" x14ac:dyDescent="0.2">
      <c r="A2094" s="11"/>
      <c r="B2094" s="11"/>
      <c r="C2094" s="11"/>
      <c r="D2094" s="11"/>
      <c r="E2094" s="11"/>
      <c r="F2094" s="11"/>
      <c r="G2094" s="11"/>
      <c r="H2094" s="11"/>
      <c r="I2094" s="11"/>
      <c r="J2094" s="11"/>
      <c r="K2094" s="11"/>
      <c r="L2094" s="11"/>
      <c r="M2094" s="11"/>
      <c r="N2094" s="11"/>
      <c r="O2094" s="11"/>
      <c r="P2094" s="11"/>
      <c r="Q2094" s="11"/>
      <c r="R2094" s="11"/>
    </row>
    <row r="2095" spans="1:18" x14ac:dyDescent="0.2">
      <c r="A2095" s="11"/>
      <c r="B2095" s="11"/>
      <c r="C2095" s="11"/>
      <c r="D2095" s="11"/>
      <c r="E2095" s="11"/>
      <c r="F2095" s="11"/>
      <c r="G2095" s="11"/>
      <c r="H2095" s="11"/>
      <c r="I2095" s="11"/>
      <c r="J2095" s="11"/>
      <c r="K2095" s="11"/>
      <c r="L2095" s="11"/>
      <c r="M2095" s="11"/>
      <c r="N2095" s="11"/>
      <c r="O2095" s="11"/>
      <c r="P2095" s="11"/>
      <c r="Q2095" s="11"/>
      <c r="R2095" s="11"/>
    </row>
    <row r="2096" spans="1:18" x14ac:dyDescent="0.2">
      <c r="A2096" s="11"/>
      <c r="B2096" s="11"/>
      <c r="C2096" s="11"/>
      <c r="D2096" s="11"/>
      <c r="E2096" s="11"/>
      <c r="F2096" s="11"/>
      <c r="G2096" s="11"/>
      <c r="H2096" s="11"/>
      <c r="I2096" s="11"/>
      <c r="J2096" s="11"/>
      <c r="K2096" s="11"/>
      <c r="L2096" s="11"/>
      <c r="M2096" s="11"/>
      <c r="N2096" s="11"/>
      <c r="O2096" s="11"/>
      <c r="P2096" s="11"/>
      <c r="Q2096" s="11"/>
      <c r="R2096" s="11"/>
    </row>
    <row r="2097" spans="1:18" x14ac:dyDescent="0.2">
      <c r="A2097" s="11"/>
      <c r="B2097" s="11"/>
      <c r="C2097" s="11"/>
      <c r="D2097" s="11"/>
      <c r="E2097" s="11"/>
      <c r="F2097" s="11"/>
      <c r="G2097" s="11"/>
      <c r="H2097" s="11"/>
      <c r="I2097" s="11"/>
      <c r="J2097" s="11"/>
      <c r="K2097" s="11"/>
      <c r="L2097" s="11"/>
      <c r="M2097" s="11"/>
      <c r="N2097" s="11"/>
      <c r="O2097" s="11"/>
      <c r="P2097" s="11"/>
      <c r="Q2097" s="11"/>
      <c r="R2097" s="11"/>
    </row>
    <row r="2098" spans="1:18" x14ac:dyDescent="0.2">
      <c r="A2098" s="11"/>
      <c r="B2098" s="11"/>
      <c r="C2098" s="11"/>
      <c r="D2098" s="11"/>
      <c r="E2098" s="11"/>
      <c r="F2098" s="11"/>
      <c r="G2098" s="11"/>
      <c r="H2098" s="11"/>
      <c r="I2098" s="11"/>
      <c r="J2098" s="11"/>
      <c r="K2098" s="11"/>
      <c r="L2098" s="11"/>
      <c r="M2098" s="11"/>
      <c r="N2098" s="11"/>
      <c r="O2098" s="11"/>
      <c r="P2098" s="11"/>
      <c r="Q2098" s="11"/>
      <c r="R2098" s="11"/>
    </row>
    <row r="2099" spans="1:18" x14ac:dyDescent="0.2">
      <c r="A2099" s="11"/>
      <c r="B2099" s="11"/>
      <c r="C2099" s="11"/>
      <c r="D2099" s="11"/>
      <c r="E2099" s="11"/>
      <c r="F2099" s="11"/>
      <c r="G2099" s="11"/>
      <c r="H2099" s="11"/>
      <c r="I2099" s="11"/>
      <c r="J2099" s="11"/>
      <c r="K2099" s="11"/>
      <c r="L2099" s="11"/>
      <c r="M2099" s="11"/>
      <c r="N2099" s="11"/>
      <c r="O2099" s="11"/>
      <c r="P2099" s="11"/>
      <c r="Q2099" s="11"/>
      <c r="R2099" s="11"/>
    </row>
    <row r="2100" spans="1:18" x14ac:dyDescent="0.2">
      <c r="A2100" s="11"/>
      <c r="B2100" s="11"/>
      <c r="C2100" s="11"/>
      <c r="D2100" s="11"/>
      <c r="E2100" s="11"/>
      <c r="F2100" s="11"/>
      <c r="G2100" s="11"/>
      <c r="H2100" s="11"/>
      <c r="I2100" s="11"/>
      <c r="J2100" s="11"/>
      <c r="K2100" s="11"/>
      <c r="L2100" s="11"/>
      <c r="M2100" s="11"/>
      <c r="N2100" s="11"/>
      <c r="O2100" s="11"/>
      <c r="P2100" s="11"/>
      <c r="Q2100" s="11"/>
      <c r="R2100" s="11"/>
    </row>
    <row r="2101" spans="1:18" x14ac:dyDescent="0.2">
      <c r="A2101" s="11"/>
      <c r="B2101" s="11"/>
      <c r="C2101" s="11"/>
      <c r="D2101" s="11"/>
      <c r="E2101" s="11"/>
      <c r="F2101" s="11"/>
      <c r="G2101" s="11"/>
      <c r="H2101" s="11"/>
      <c r="I2101" s="11"/>
      <c r="J2101" s="11"/>
      <c r="K2101" s="11"/>
      <c r="L2101" s="11"/>
      <c r="M2101" s="11"/>
      <c r="N2101" s="11"/>
      <c r="O2101" s="11"/>
      <c r="P2101" s="11"/>
      <c r="Q2101" s="11"/>
      <c r="R2101" s="11"/>
    </row>
    <row r="2102" spans="1:18" x14ac:dyDescent="0.2">
      <c r="A2102" s="11"/>
      <c r="B2102" s="11"/>
      <c r="C2102" s="11"/>
      <c r="D2102" s="11"/>
      <c r="E2102" s="11"/>
      <c r="F2102" s="11"/>
      <c r="G2102" s="11"/>
      <c r="H2102" s="11"/>
      <c r="I2102" s="11"/>
      <c r="J2102" s="11"/>
      <c r="K2102" s="11"/>
      <c r="L2102" s="11"/>
      <c r="M2102" s="11"/>
      <c r="N2102" s="11"/>
      <c r="O2102" s="11"/>
      <c r="P2102" s="11"/>
      <c r="Q2102" s="11"/>
      <c r="R2102" s="11"/>
    </row>
    <row r="2103" spans="1:18" x14ac:dyDescent="0.2">
      <c r="A2103" s="11"/>
      <c r="B2103" s="11"/>
      <c r="C2103" s="11"/>
      <c r="D2103" s="11"/>
      <c r="E2103" s="11"/>
      <c r="F2103" s="11"/>
      <c r="G2103" s="11"/>
      <c r="H2103" s="11"/>
      <c r="I2103" s="11"/>
      <c r="J2103" s="11"/>
      <c r="K2103" s="11"/>
      <c r="L2103" s="11"/>
      <c r="M2103" s="11"/>
      <c r="N2103" s="11"/>
      <c r="O2103" s="11"/>
      <c r="P2103" s="11"/>
      <c r="Q2103" s="11"/>
      <c r="R2103" s="11"/>
    </row>
    <row r="2104" spans="1:18" x14ac:dyDescent="0.2">
      <c r="A2104" s="11"/>
      <c r="B2104" s="11"/>
      <c r="C2104" s="11"/>
      <c r="D2104" s="11"/>
      <c r="E2104" s="11"/>
      <c r="F2104" s="11"/>
      <c r="G2104" s="11"/>
      <c r="H2104" s="11"/>
      <c r="I2104" s="11"/>
      <c r="J2104" s="11"/>
      <c r="K2104" s="11"/>
      <c r="L2104" s="11"/>
      <c r="M2104" s="11"/>
      <c r="N2104" s="11"/>
      <c r="O2104" s="11"/>
      <c r="P2104" s="11"/>
      <c r="Q2104" s="11"/>
      <c r="R2104" s="11"/>
    </row>
    <row r="2105" spans="1:18" x14ac:dyDescent="0.2">
      <c r="A2105" s="11"/>
      <c r="B2105" s="11"/>
      <c r="C2105" s="11"/>
      <c r="D2105" s="11"/>
      <c r="E2105" s="11"/>
      <c r="F2105" s="11"/>
      <c r="G2105" s="11"/>
      <c r="H2105" s="11"/>
      <c r="I2105" s="11"/>
      <c r="J2105" s="11"/>
      <c r="K2105" s="11"/>
      <c r="L2105" s="11"/>
      <c r="M2105" s="11"/>
      <c r="N2105" s="11"/>
      <c r="O2105" s="11"/>
      <c r="P2105" s="11"/>
      <c r="Q2105" s="11"/>
      <c r="R2105" s="11"/>
    </row>
    <row r="2106" spans="1:18" x14ac:dyDescent="0.2">
      <c r="A2106" s="11"/>
      <c r="B2106" s="11"/>
      <c r="C2106" s="11"/>
      <c r="D2106" s="11"/>
      <c r="E2106" s="11"/>
      <c r="F2106" s="11"/>
      <c r="G2106" s="11"/>
      <c r="H2106" s="11"/>
      <c r="I2106" s="11"/>
      <c r="J2106" s="11"/>
      <c r="K2106" s="11"/>
      <c r="L2106" s="11"/>
      <c r="M2106" s="11"/>
      <c r="N2106" s="11"/>
      <c r="O2106" s="11"/>
      <c r="P2106" s="11"/>
      <c r="Q2106" s="11"/>
      <c r="R2106" s="11"/>
    </row>
    <row r="2107" spans="1:18" x14ac:dyDescent="0.2">
      <c r="A2107" s="11"/>
      <c r="B2107" s="11"/>
      <c r="C2107" s="11"/>
      <c r="D2107" s="11"/>
      <c r="E2107" s="11"/>
      <c r="F2107" s="11"/>
      <c r="G2107" s="11"/>
      <c r="H2107" s="11"/>
      <c r="I2107" s="11"/>
      <c r="J2107" s="11"/>
      <c r="K2107" s="11"/>
      <c r="L2107" s="11"/>
      <c r="M2107" s="11"/>
      <c r="N2107" s="11"/>
      <c r="O2107" s="11"/>
      <c r="P2107" s="11"/>
      <c r="Q2107" s="11"/>
      <c r="R2107" s="11"/>
    </row>
    <row r="2108" spans="1:18" x14ac:dyDescent="0.2">
      <c r="A2108" s="11"/>
      <c r="B2108" s="11"/>
      <c r="C2108" s="11"/>
      <c r="D2108" s="11"/>
      <c r="E2108" s="11"/>
      <c r="F2108" s="11"/>
      <c r="G2108" s="11"/>
      <c r="H2108" s="11"/>
      <c r="I2108" s="11"/>
      <c r="J2108" s="11"/>
      <c r="K2108" s="11"/>
      <c r="L2108" s="11"/>
      <c r="M2108" s="11"/>
      <c r="N2108" s="11"/>
      <c r="O2108" s="11"/>
      <c r="P2108" s="11"/>
      <c r="Q2108" s="11"/>
      <c r="R2108" s="11"/>
    </row>
    <row r="2109" spans="1:18" x14ac:dyDescent="0.2">
      <c r="A2109" s="11"/>
      <c r="B2109" s="11"/>
      <c r="C2109" s="11"/>
      <c r="D2109" s="11"/>
      <c r="E2109" s="11"/>
      <c r="F2109" s="11"/>
      <c r="G2109" s="11"/>
      <c r="H2109" s="11"/>
      <c r="I2109" s="11"/>
      <c r="J2109" s="11"/>
      <c r="K2109" s="11"/>
      <c r="L2109" s="11"/>
      <c r="M2109" s="11"/>
      <c r="N2109" s="11"/>
      <c r="O2109" s="11"/>
      <c r="P2109" s="11"/>
      <c r="Q2109" s="11"/>
      <c r="R2109" s="11"/>
    </row>
    <row r="2110" spans="1:18" x14ac:dyDescent="0.2">
      <c r="A2110" s="11"/>
      <c r="B2110" s="11"/>
      <c r="C2110" s="11"/>
      <c r="D2110" s="11"/>
      <c r="E2110" s="11"/>
      <c r="F2110" s="11"/>
      <c r="G2110" s="11"/>
      <c r="H2110" s="11"/>
      <c r="I2110" s="11"/>
      <c r="J2110" s="11"/>
      <c r="K2110" s="11"/>
      <c r="L2110" s="11"/>
      <c r="M2110" s="11"/>
      <c r="N2110" s="11"/>
      <c r="O2110" s="11"/>
      <c r="P2110" s="11"/>
      <c r="Q2110" s="11"/>
      <c r="R2110" s="11"/>
    </row>
    <row r="2111" spans="1:18" x14ac:dyDescent="0.2">
      <c r="A2111" s="11"/>
      <c r="B2111" s="11"/>
      <c r="C2111" s="11"/>
      <c r="D2111" s="11"/>
      <c r="E2111" s="11"/>
      <c r="F2111" s="11"/>
      <c r="G2111" s="11"/>
      <c r="H2111" s="11"/>
      <c r="I2111" s="11"/>
      <c r="J2111" s="11"/>
      <c r="K2111" s="11"/>
      <c r="L2111" s="11"/>
      <c r="M2111" s="11"/>
      <c r="N2111" s="11"/>
      <c r="O2111" s="11"/>
      <c r="P2111" s="11"/>
      <c r="Q2111" s="11"/>
      <c r="R2111" s="11"/>
    </row>
    <row r="2112" spans="1:18" x14ac:dyDescent="0.2">
      <c r="A2112" s="11"/>
      <c r="B2112" s="11"/>
      <c r="C2112" s="11"/>
      <c r="D2112" s="11"/>
      <c r="E2112" s="11"/>
      <c r="F2112" s="11"/>
      <c r="G2112" s="11"/>
      <c r="H2112" s="11"/>
      <c r="I2112" s="11"/>
      <c r="J2112" s="11"/>
      <c r="K2112" s="11"/>
      <c r="L2112" s="11"/>
      <c r="M2112" s="11"/>
      <c r="N2112" s="11"/>
      <c r="O2112" s="11"/>
      <c r="P2112" s="11"/>
      <c r="Q2112" s="11"/>
      <c r="R2112" s="11"/>
    </row>
    <row r="2113" spans="1:18" x14ac:dyDescent="0.2">
      <c r="A2113" s="11"/>
      <c r="B2113" s="11"/>
      <c r="C2113" s="11"/>
      <c r="D2113" s="11"/>
      <c r="E2113" s="11"/>
      <c r="F2113" s="11"/>
      <c r="G2113" s="11"/>
      <c r="H2113" s="11"/>
      <c r="I2113" s="11"/>
      <c r="J2113" s="11"/>
      <c r="K2113" s="11"/>
      <c r="L2113" s="11"/>
      <c r="M2113" s="11"/>
      <c r="N2113" s="11"/>
      <c r="O2113" s="11"/>
      <c r="P2113" s="11"/>
      <c r="Q2113" s="11"/>
      <c r="R2113" s="11"/>
    </row>
    <row r="2114" spans="1:18" x14ac:dyDescent="0.2">
      <c r="A2114" s="11"/>
      <c r="B2114" s="11"/>
      <c r="C2114" s="11"/>
      <c r="D2114" s="11"/>
      <c r="E2114" s="11"/>
      <c r="F2114" s="11"/>
      <c r="G2114" s="11"/>
      <c r="H2114" s="11"/>
      <c r="I2114" s="11"/>
      <c r="J2114" s="11"/>
      <c r="K2114" s="11"/>
      <c r="L2114" s="11"/>
      <c r="M2114" s="11"/>
      <c r="N2114" s="11"/>
      <c r="O2114" s="11"/>
      <c r="P2114" s="11"/>
      <c r="Q2114" s="11"/>
      <c r="R2114" s="11"/>
    </row>
    <row r="2115" spans="1:18" x14ac:dyDescent="0.2">
      <c r="A2115" s="11"/>
      <c r="B2115" s="11"/>
      <c r="C2115" s="11"/>
      <c r="D2115" s="11"/>
      <c r="E2115" s="11"/>
      <c r="F2115" s="11"/>
      <c r="G2115" s="11"/>
      <c r="H2115" s="11"/>
      <c r="I2115" s="11"/>
      <c r="J2115" s="11"/>
      <c r="K2115" s="11"/>
      <c r="L2115" s="11"/>
      <c r="M2115" s="11"/>
      <c r="N2115" s="11"/>
      <c r="O2115" s="11"/>
      <c r="P2115" s="11"/>
      <c r="Q2115" s="11"/>
      <c r="R2115" s="11"/>
    </row>
    <row r="2116" spans="1:18" x14ac:dyDescent="0.2">
      <c r="A2116" s="11"/>
      <c r="B2116" s="11"/>
      <c r="C2116" s="11"/>
      <c r="D2116" s="11"/>
      <c r="E2116" s="11"/>
      <c r="F2116" s="11"/>
      <c r="G2116" s="11"/>
      <c r="H2116" s="11"/>
      <c r="I2116" s="11"/>
      <c r="J2116" s="11"/>
      <c r="K2116" s="11"/>
      <c r="L2116" s="11"/>
      <c r="M2116" s="11"/>
      <c r="N2116" s="11"/>
      <c r="O2116" s="11"/>
      <c r="P2116" s="11"/>
      <c r="Q2116" s="11"/>
      <c r="R2116" s="11"/>
    </row>
    <row r="2117" spans="1:18" x14ac:dyDescent="0.2">
      <c r="A2117" s="11"/>
      <c r="B2117" s="11"/>
      <c r="C2117" s="11"/>
      <c r="D2117" s="11"/>
      <c r="E2117" s="11"/>
      <c r="F2117" s="11"/>
      <c r="G2117" s="11"/>
      <c r="H2117" s="11"/>
      <c r="I2117" s="11"/>
      <c r="J2117" s="11"/>
      <c r="K2117" s="11"/>
      <c r="L2117" s="11"/>
      <c r="M2117" s="11"/>
      <c r="N2117" s="11"/>
      <c r="O2117" s="11"/>
      <c r="P2117" s="11"/>
      <c r="Q2117" s="11"/>
      <c r="R2117" s="11"/>
    </row>
    <row r="2118" spans="1:18" x14ac:dyDescent="0.2">
      <c r="A2118" s="11"/>
      <c r="B2118" s="11"/>
      <c r="C2118" s="11"/>
      <c r="D2118" s="11"/>
      <c r="E2118" s="11"/>
      <c r="F2118" s="11"/>
      <c r="G2118" s="11"/>
      <c r="H2118" s="11"/>
      <c r="I2118" s="11"/>
      <c r="J2118" s="11"/>
      <c r="K2118" s="11"/>
      <c r="L2118" s="11"/>
      <c r="M2118" s="11"/>
      <c r="N2118" s="11"/>
      <c r="O2118" s="11"/>
      <c r="P2118" s="11"/>
      <c r="Q2118" s="11"/>
      <c r="R2118" s="11"/>
    </row>
    <row r="2119" spans="1:18" x14ac:dyDescent="0.2">
      <c r="A2119" s="11"/>
      <c r="B2119" s="11"/>
      <c r="C2119" s="11"/>
      <c r="D2119" s="11"/>
      <c r="E2119" s="11"/>
      <c r="F2119" s="11"/>
      <c r="G2119" s="11"/>
      <c r="H2119" s="11"/>
      <c r="I2119" s="11"/>
      <c r="J2119" s="11"/>
      <c r="K2119" s="11"/>
      <c r="L2119" s="11"/>
      <c r="M2119" s="11"/>
      <c r="N2119" s="11"/>
      <c r="O2119" s="11"/>
      <c r="P2119" s="11"/>
      <c r="Q2119" s="11"/>
      <c r="R2119" s="11"/>
    </row>
    <row r="2120" spans="1:18" x14ac:dyDescent="0.2">
      <c r="A2120" s="11"/>
      <c r="B2120" s="11"/>
      <c r="C2120" s="11"/>
      <c r="D2120" s="11"/>
      <c r="E2120" s="11"/>
      <c r="F2120" s="11"/>
      <c r="G2120" s="11"/>
      <c r="H2120" s="11"/>
      <c r="I2120" s="11"/>
      <c r="J2120" s="11"/>
      <c r="K2120" s="11"/>
      <c r="L2120" s="11"/>
      <c r="M2120" s="11"/>
      <c r="N2120" s="11"/>
      <c r="O2120" s="11"/>
      <c r="P2120" s="11"/>
      <c r="Q2120" s="11"/>
      <c r="R2120" s="11"/>
    </row>
    <row r="2121" spans="1:18" x14ac:dyDescent="0.2">
      <c r="A2121" s="11"/>
      <c r="B2121" s="11"/>
      <c r="C2121" s="11"/>
      <c r="D2121" s="11"/>
      <c r="E2121" s="11"/>
      <c r="F2121" s="11"/>
      <c r="G2121" s="11"/>
      <c r="H2121" s="11"/>
      <c r="I2121" s="11"/>
      <c r="J2121" s="11"/>
      <c r="K2121" s="11"/>
      <c r="L2121" s="11"/>
      <c r="M2121" s="11"/>
      <c r="N2121" s="11"/>
      <c r="O2121" s="11"/>
      <c r="P2121" s="11"/>
      <c r="Q2121" s="11"/>
      <c r="R2121" s="11"/>
    </row>
    <row r="2122" spans="1:18" x14ac:dyDescent="0.2">
      <c r="A2122" s="11"/>
      <c r="B2122" s="11"/>
      <c r="C2122" s="11"/>
      <c r="D2122" s="11"/>
      <c r="E2122" s="11"/>
      <c r="F2122" s="11"/>
      <c r="G2122" s="11"/>
      <c r="H2122" s="11"/>
      <c r="I2122" s="11"/>
      <c r="J2122" s="11"/>
      <c r="K2122" s="11"/>
      <c r="L2122" s="11"/>
      <c r="M2122" s="11"/>
      <c r="N2122" s="11"/>
      <c r="O2122" s="11"/>
      <c r="P2122" s="11"/>
      <c r="Q2122" s="11"/>
      <c r="R2122" s="11"/>
    </row>
    <row r="2123" spans="1:18" x14ac:dyDescent="0.2">
      <c r="A2123" s="11"/>
      <c r="B2123" s="11"/>
      <c r="C2123" s="11"/>
      <c r="D2123" s="11"/>
      <c r="E2123" s="11"/>
      <c r="F2123" s="11"/>
      <c r="G2123" s="11"/>
      <c r="H2123" s="11"/>
      <c r="I2123" s="11"/>
      <c r="J2123" s="11"/>
      <c r="K2123" s="11"/>
      <c r="L2123" s="11"/>
      <c r="M2123" s="11"/>
      <c r="N2123" s="11"/>
      <c r="O2123" s="11"/>
      <c r="P2123" s="11"/>
      <c r="Q2123" s="11"/>
      <c r="R2123" s="11"/>
    </row>
    <row r="2124" spans="1:18" x14ac:dyDescent="0.2">
      <c r="A2124" s="11"/>
      <c r="B2124" s="11"/>
      <c r="C2124" s="11"/>
      <c r="D2124" s="11"/>
      <c r="E2124" s="11"/>
      <c r="F2124" s="11"/>
      <c r="G2124" s="11"/>
      <c r="H2124" s="11"/>
      <c r="I2124" s="11"/>
      <c r="J2124" s="11"/>
      <c r="K2124" s="11"/>
      <c r="L2124" s="11"/>
      <c r="M2124" s="11"/>
      <c r="N2124" s="11"/>
      <c r="O2124" s="11"/>
      <c r="P2124" s="11"/>
      <c r="Q2124" s="11"/>
      <c r="R2124" s="11"/>
    </row>
    <row r="2125" spans="1:18" x14ac:dyDescent="0.2">
      <c r="A2125" s="11"/>
      <c r="B2125" s="11"/>
      <c r="C2125" s="11"/>
      <c r="D2125" s="11"/>
      <c r="E2125" s="11"/>
      <c r="F2125" s="11"/>
      <c r="G2125" s="11"/>
      <c r="H2125" s="11"/>
      <c r="I2125" s="11"/>
      <c r="J2125" s="11"/>
      <c r="K2125" s="11"/>
      <c r="L2125" s="11"/>
      <c r="M2125" s="11"/>
      <c r="N2125" s="11"/>
      <c r="O2125" s="11"/>
      <c r="P2125" s="11"/>
      <c r="Q2125" s="11"/>
      <c r="R2125" s="11"/>
    </row>
    <row r="2126" spans="1:18" x14ac:dyDescent="0.2">
      <c r="A2126" s="11"/>
      <c r="B2126" s="11"/>
      <c r="C2126" s="11"/>
      <c r="D2126" s="11"/>
      <c r="E2126" s="11"/>
      <c r="F2126" s="11"/>
      <c r="G2126" s="11"/>
      <c r="H2126" s="11"/>
      <c r="I2126" s="11"/>
      <c r="J2126" s="11"/>
      <c r="K2126" s="11"/>
      <c r="L2126" s="11"/>
      <c r="M2126" s="11"/>
      <c r="N2126" s="11"/>
      <c r="O2126" s="11"/>
      <c r="P2126" s="11"/>
      <c r="Q2126" s="11"/>
      <c r="R2126" s="11"/>
    </row>
    <row r="2127" spans="1:18" x14ac:dyDescent="0.2">
      <c r="A2127" s="11"/>
      <c r="B2127" s="11"/>
      <c r="C2127" s="11"/>
      <c r="D2127" s="11"/>
      <c r="E2127" s="11"/>
      <c r="F2127" s="11"/>
      <c r="G2127" s="11"/>
      <c r="H2127" s="11"/>
      <c r="I2127" s="11"/>
      <c r="J2127" s="11"/>
      <c r="K2127" s="11"/>
      <c r="L2127" s="11"/>
      <c r="M2127" s="11"/>
      <c r="N2127" s="11"/>
      <c r="O2127" s="11"/>
      <c r="P2127" s="11"/>
      <c r="Q2127" s="11"/>
      <c r="R2127" s="11"/>
    </row>
    <row r="2128" spans="1:18" x14ac:dyDescent="0.2">
      <c r="A2128" s="11"/>
      <c r="B2128" s="11"/>
      <c r="C2128" s="11"/>
      <c r="D2128" s="11"/>
      <c r="E2128" s="11"/>
      <c r="F2128" s="11"/>
      <c r="G2128" s="11"/>
      <c r="H2128" s="11"/>
      <c r="I2128" s="11"/>
      <c r="J2128" s="11"/>
      <c r="K2128" s="11"/>
      <c r="L2128" s="11"/>
      <c r="M2128" s="11"/>
      <c r="N2128" s="11"/>
      <c r="O2128" s="11"/>
      <c r="P2128" s="11"/>
      <c r="Q2128" s="11"/>
      <c r="R2128" s="11"/>
    </row>
    <row r="2129" spans="1:18" x14ac:dyDescent="0.2">
      <c r="A2129" s="11"/>
      <c r="B2129" s="11"/>
      <c r="C2129" s="11"/>
      <c r="D2129" s="11"/>
      <c r="E2129" s="11"/>
      <c r="F2129" s="11"/>
      <c r="G2129" s="11"/>
      <c r="H2129" s="11"/>
      <c r="I2129" s="11"/>
      <c r="J2129" s="11"/>
      <c r="K2129" s="11"/>
      <c r="L2129" s="11"/>
      <c r="M2129" s="11"/>
      <c r="N2129" s="11"/>
      <c r="O2129" s="11"/>
      <c r="P2129" s="11"/>
      <c r="Q2129" s="11"/>
      <c r="R2129" s="11"/>
    </row>
    <row r="2130" spans="1:18" x14ac:dyDescent="0.2">
      <c r="A2130" s="11"/>
      <c r="B2130" s="11"/>
      <c r="C2130" s="11"/>
      <c r="D2130" s="11"/>
      <c r="E2130" s="11"/>
      <c r="F2130" s="11"/>
      <c r="G2130" s="11"/>
      <c r="H2130" s="11"/>
      <c r="I2130" s="11"/>
      <c r="J2130" s="11"/>
      <c r="K2130" s="11"/>
      <c r="L2130" s="11"/>
      <c r="M2130" s="11"/>
      <c r="N2130" s="11"/>
      <c r="O2130" s="11"/>
      <c r="P2130" s="11"/>
      <c r="Q2130" s="11"/>
      <c r="R2130" s="11"/>
    </row>
    <row r="2131" spans="1:18" x14ac:dyDescent="0.2">
      <c r="A2131" s="11"/>
      <c r="B2131" s="11"/>
      <c r="C2131" s="11"/>
      <c r="D2131" s="11"/>
      <c r="E2131" s="11"/>
      <c r="F2131" s="11"/>
      <c r="G2131" s="11"/>
      <c r="H2131" s="11"/>
      <c r="I2131" s="11"/>
      <c r="J2131" s="11"/>
      <c r="K2131" s="11"/>
      <c r="L2131" s="11"/>
      <c r="M2131" s="11"/>
      <c r="N2131" s="11"/>
      <c r="O2131" s="11"/>
      <c r="P2131" s="11"/>
      <c r="Q2131" s="11"/>
      <c r="R2131" s="11"/>
    </row>
    <row r="2132" spans="1:18" x14ac:dyDescent="0.2">
      <c r="A2132" s="11"/>
      <c r="B2132" s="11"/>
      <c r="C2132" s="11"/>
      <c r="D2132" s="11"/>
      <c r="E2132" s="11"/>
      <c r="F2132" s="11"/>
      <c r="G2132" s="11"/>
      <c r="H2132" s="11"/>
      <c r="I2132" s="11"/>
      <c r="J2132" s="11"/>
      <c r="K2132" s="11"/>
      <c r="L2132" s="11"/>
      <c r="M2132" s="11"/>
      <c r="N2132" s="11"/>
      <c r="O2132" s="11"/>
      <c r="P2132" s="11"/>
      <c r="Q2132" s="11"/>
      <c r="R2132" s="11"/>
    </row>
    <row r="2133" spans="1:18" x14ac:dyDescent="0.2">
      <c r="A2133" s="11"/>
      <c r="B2133" s="11"/>
      <c r="C2133" s="11"/>
      <c r="D2133" s="11"/>
      <c r="E2133" s="11"/>
      <c r="F2133" s="11"/>
      <c r="G2133" s="11"/>
      <c r="H2133" s="11"/>
      <c r="I2133" s="11"/>
      <c r="J2133" s="11"/>
      <c r="K2133" s="11"/>
      <c r="L2133" s="11"/>
      <c r="M2133" s="11"/>
      <c r="N2133" s="11"/>
      <c r="O2133" s="11"/>
      <c r="P2133" s="11"/>
      <c r="Q2133" s="11"/>
      <c r="R2133" s="11"/>
    </row>
    <row r="2134" spans="1:18" x14ac:dyDescent="0.2">
      <c r="A2134" s="11"/>
      <c r="B2134" s="11"/>
      <c r="C2134" s="11"/>
      <c r="D2134" s="11"/>
      <c r="E2134" s="11"/>
      <c r="F2134" s="11"/>
      <c r="G2134" s="11"/>
      <c r="H2134" s="11"/>
      <c r="I2134" s="11"/>
      <c r="J2134" s="11"/>
      <c r="K2134" s="11"/>
      <c r="L2134" s="11"/>
      <c r="M2134" s="11"/>
      <c r="N2134" s="11"/>
      <c r="O2134" s="11"/>
      <c r="P2134" s="11"/>
      <c r="Q2134" s="11"/>
      <c r="R2134" s="11"/>
    </row>
    <row r="2135" spans="1:18" x14ac:dyDescent="0.2">
      <c r="A2135" s="11"/>
      <c r="B2135" s="11"/>
      <c r="C2135" s="11"/>
      <c r="D2135" s="11"/>
      <c r="E2135" s="11"/>
      <c r="F2135" s="11"/>
      <c r="G2135" s="11"/>
      <c r="H2135" s="11"/>
      <c r="I2135" s="11"/>
      <c r="J2135" s="11"/>
      <c r="K2135" s="11"/>
      <c r="L2135" s="11"/>
      <c r="M2135" s="11"/>
      <c r="N2135" s="11"/>
      <c r="O2135" s="11"/>
      <c r="P2135" s="11"/>
      <c r="Q2135" s="11"/>
      <c r="R2135" s="11"/>
    </row>
    <row r="2136" spans="1:18" x14ac:dyDescent="0.2">
      <c r="A2136" s="11"/>
      <c r="B2136" s="11"/>
      <c r="C2136" s="11"/>
      <c r="D2136" s="11"/>
      <c r="E2136" s="11"/>
      <c r="F2136" s="11"/>
      <c r="G2136" s="11"/>
      <c r="H2136" s="11"/>
      <c r="I2136" s="11"/>
      <c r="J2136" s="11"/>
      <c r="K2136" s="11"/>
      <c r="L2136" s="11"/>
      <c r="M2136" s="11"/>
      <c r="N2136" s="11"/>
      <c r="O2136" s="11"/>
      <c r="P2136" s="11"/>
      <c r="Q2136" s="11"/>
      <c r="R2136" s="11"/>
    </row>
    <row r="2137" spans="1:18" x14ac:dyDescent="0.2">
      <c r="A2137" s="11"/>
      <c r="B2137" s="11"/>
      <c r="C2137" s="11"/>
      <c r="D2137" s="11"/>
      <c r="E2137" s="11"/>
      <c r="F2137" s="11"/>
      <c r="G2137" s="11"/>
      <c r="H2137" s="11"/>
      <c r="I2137" s="11"/>
      <c r="J2137" s="11"/>
      <c r="K2137" s="11"/>
      <c r="L2137" s="11"/>
      <c r="M2137" s="11"/>
      <c r="N2137" s="11"/>
      <c r="O2137" s="11"/>
      <c r="P2137" s="11"/>
      <c r="Q2137" s="11"/>
      <c r="R2137" s="11"/>
    </row>
    <row r="2138" spans="1:18" x14ac:dyDescent="0.2">
      <c r="A2138" s="11"/>
      <c r="B2138" s="11"/>
      <c r="C2138" s="11"/>
      <c r="D2138" s="11"/>
      <c r="E2138" s="11"/>
      <c r="F2138" s="11"/>
      <c r="G2138" s="11"/>
      <c r="H2138" s="11"/>
      <c r="I2138" s="11"/>
      <c r="J2138" s="11"/>
      <c r="K2138" s="11"/>
      <c r="L2138" s="11"/>
      <c r="M2138" s="11"/>
      <c r="N2138" s="11"/>
      <c r="O2138" s="11"/>
      <c r="P2138" s="11"/>
      <c r="Q2138" s="11"/>
      <c r="R2138" s="11"/>
    </row>
    <row r="2139" spans="1:18" x14ac:dyDescent="0.2">
      <c r="A2139" s="11"/>
      <c r="B2139" s="11"/>
      <c r="C2139" s="11"/>
      <c r="D2139" s="11"/>
      <c r="E2139" s="11"/>
      <c r="F2139" s="11"/>
      <c r="G2139" s="11"/>
      <c r="H2139" s="11"/>
      <c r="I2139" s="11"/>
      <c r="J2139" s="11"/>
      <c r="K2139" s="11"/>
      <c r="L2139" s="11"/>
      <c r="M2139" s="11"/>
      <c r="N2139" s="11"/>
      <c r="O2139" s="11"/>
      <c r="P2139" s="11"/>
      <c r="Q2139" s="11"/>
      <c r="R2139" s="11"/>
    </row>
    <row r="2140" spans="1:18" x14ac:dyDescent="0.2">
      <c r="A2140" s="11"/>
      <c r="B2140" s="11"/>
      <c r="C2140" s="11"/>
      <c r="D2140" s="11"/>
      <c r="E2140" s="11"/>
      <c r="F2140" s="11"/>
      <c r="G2140" s="11"/>
      <c r="H2140" s="11"/>
      <c r="I2140" s="11"/>
      <c r="J2140" s="11"/>
      <c r="K2140" s="11"/>
      <c r="L2140" s="11"/>
      <c r="M2140" s="11"/>
      <c r="N2140" s="11"/>
      <c r="O2140" s="11"/>
      <c r="P2140" s="11"/>
      <c r="Q2140" s="11"/>
      <c r="R2140" s="11"/>
    </row>
    <row r="2141" spans="1:18" x14ac:dyDescent="0.2">
      <c r="A2141" s="11"/>
      <c r="B2141" s="11"/>
      <c r="C2141" s="11"/>
      <c r="D2141" s="11"/>
      <c r="E2141" s="11"/>
      <c r="F2141" s="11"/>
      <c r="G2141" s="11"/>
      <c r="H2141" s="11"/>
      <c r="I2141" s="11"/>
      <c r="J2141" s="11"/>
      <c r="K2141" s="11"/>
      <c r="L2141" s="11"/>
      <c r="M2141" s="11"/>
      <c r="N2141" s="11"/>
      <c r="O2141" s="11"/>
      <c r="P2141" s="11"/>
      <c r="Q2141" s="11"/>
      <c r="R2141" s="11"/>
    </row>
    <row r="2142" spans="1:18" x14ac:dyDescent="0.2">
      <c r="A2142" s="11"/>
      <c r="B2142" s="11"/>
      <c r="C2142" s="11"/>
      <c r="D2142" s="11"/>
      <c r="E2142" s="11"/>
      <c r="F2142" s="11"/>
      <c r="G2142" s="11"/>
      <c r="H2142" s="11"/>
      <c r="I2142" s="11"/>
      <c r="J2142" s="11"/>
      <c r="K2142" s="11"/>
      <c r="L2142" s="11"/>
      <c r="M2142" s="11"/>
      <c r="N2142" s="11"/>
      <c r="O2142" s="11"/>
      <c r="P2142" s="11"/>
      <c r="Q2142" s="11"/>
      <c r="R2142" s="11"/>
    </row>
    <row r="2143" spans="1:18" x14ac:dyDescent="0.2">
      <c r="A2143" s="11"/>
      <c r="B2143" s="11"/>
      <c r="C2143" s="11"/>
      <c r="D2143" s="11"/>
      <c r="E2143" s="11"/>
      <c r="F2143" s="11"/>
      <c r="G2143" s="11"/>
      <c r="H2143" s="11"/>
      <c r="I2143" s="11"/>
      <c r="J2143" s="11"/>
      <c r="K2143" s="11"/>
      <c r="L2143" s="11"/>
      <c r="M2143" s="11"/>
      <c r="N2143" s="11"/>
      <c r="O2143" s="11"/>
      <c r="P2143" s="11"/>
      <c r="Q2143" s="11"/>
      <c r="R2143" s="11"/>
    </row>
    <row r="2144" spans="1:18" x14ac:dyDescent="0.2">
      <c r="A2144" s="11"/>
      <c r="B2144" s="11"/>
      <c r="C2144" s="11"/>
      <c r="D2144" s="11"/>
      <c r="E2144" s="11"/>
      <c r="F2144" s="11"/>
      <c r="G2144" s="11"/>
      <c r="H2144" s="11"/>
      <c r="I2144" s="11"/>
      <c r="J2144" s="11"/>
      <c r="K2144" s="11"/>
      <c r="L2144" s="11"/>
      <c r="M2144" s="11"/>
      <c r="N2144" s="11"/>
      <c r="O2144" s="11"/>
      <c r="P2144" s="11"/>
      <c r="Q2144" s="11"/>
      <c r="R2144" s="11"/>
    </row>
    <row r="2145" spans="1:18" x14ac:dyDescent="0.2">
      <c r="A2145" s="11"/>
      <c r="B2145" s="11"/>
      <c r="C2145" s="11"/>
      <c r="D2145" s="11"/>
      <c r="E2145" s="11"/>
      <c r="F2145" s="11"/>
      <c r="G2145" s="11"/>
      <c r="H2145" s="11"/>
      <c r="I2145" s="11"/>
      <c r="J2145" s="11"/>
      <c r="K2145" s="11"/>
      <c r="L2145" s="11"/>
      <c r="M2145" s="11"/>
      <c r="N2145" s="11"/>
      <c r="O2145" s="11"/>
      <c r="P2145" s="11"/>
      <c r="Q2145" s="11"/>
      <c r="R2145" s="11"/>
    </row>
    <row r="2146" spans="1:18" x14ac:dyDescent="0.2">
      <c r="A2146" s="11"/>
      <c r="B2146" s="11"/>
      <c r="C2146" s="11"/>
      <c r="D2146" s="11"/>
      <c r="E2146" s="11"/>
      <c r="F2146" s="11"/>
      <c r="G2146" s="11"/>
      <c r="H2146" s="11"/>
      <c r="I2146" s="11"/>
      <c r="J2146" s="11"/>
      <c r="K2146" s="11"/>
      <c r="L2146" s="11"/>
      <c r="M2146" s="11"/>
      <c r="N2146" s="11"/>
      <c r="O2146" s="11"/>
      <c r="P2146" s="11"/>
      <c r="Q2146" s="11"/>
      <c r="R2146" s="11"/>
    </row>
    <row r="2147" spans="1:18" x14ac:dyDescent="0.2">
      <c r="A2147" s="11"/>
      <c r="B2147" s="11"/>
      <c r="C2147" s="11"/>
      <c r="D2147" s="11"/>
      <c r="E2147" s="11"/>
      <c r="F2147" s="11"/>
      <c r="G2147" s="11"/>
      <c r="H2147" s="11"/>
      <c r="I2147" s="11"/>
      <c r="J2147" s="11"/>
      <c r="K2147" s="11"/>
      <c r="L2147" s="11"/>
      <c r="M2147" s="11"/>
      <c r="N2147" s="11"/>
      <c r="O2147" s="11"/>
      <c r="P2147" s="11"/>
      <c r="Q2147" s="11"/>
      <c r="R2147" s="11"/>
    </row>
    <row r="2148" spans="1:18" x14ac:dyDescent="0.2">
      <c r="A2148" s="11"/>
      <c r="B2148" s="11"/>
      <c r="C2148" s="11"/>
      <c r="D2148" s="11"/>
      <c r="E2148" s="11"/>
      <c r="F2148" s="11"/>
      <c r="G2148" s="11"/>
      <c r="H2148" s="11"/>
      <c r="I2148" s="11"/>
      <c r="J2148" s="11"/>
      <c r="K2148" s="11"/>
      <c r="L2148" s="11"/>
      <c r="M2148" s="11"/>
      <c r="N2148" s="11"/>
      <c r="O2148" s="11"/>
      <c r="P2148" s="11"/>
      <c r="Q2148" s="11"/>
      <c r="R2148" s="11"/>
    </row>
    <row r="2149" spans="1:18" x14ac:dyDescent="0.2">
      <c r="A2149" s="11"/>
      <c r="B2149" s="11"/>
      <c r="C2149" s="11"/>
      <c r="D2149" s="11"/>
      <c r="E2149" s="11"/>
      <c r="F2149" s="11"/>
      <c r="G2149" s="11"/>
      <c r="H2149" s="11"/>
      <c r="I2149" s="11"/>
      <c r="J2149" s="11"/>
      <c r="K2149" s="11"/>
      <c r="L2149" s="11"/>
      <c r="M2149" s="11"/>
      <c r="N2149" s="11"/>
      <c r="O2149" s="11"/>
      <c r="P2149" s="11"/>
      <c r="Q2149" s="11"/>
      <c r="R2149" s="11"/>
    </row>
    <row r="2150" spans="1:18" x14ac:dyDescent="0.2">
      <c r="A2150" s="11"/>
      <c r="B2150" s="11"/>
      <c r="C2150" s="11"/>
      <c r="D2150" s="11"/>
      <c r="E2150" s="11"/>
      <c r="F2150" s="11"/>
      <c r="G2150" s="11"/>
      <c r="H2150" s="11"/>
      <c r="I2150" s="11"/>
      <c r="J2150" s="11"/>
      <c r="K2150" s="11"/>
      <c r="L2150" s="11"/>
      <c r="M2150" s="11"/>
      <c r="N2150" s="11"/>
      <c r="O2150" s="11"/>
      <c r="P2150" s="11"/>
      <c r="Q2150" s="11"/>
      <c r="R2150" s="11"/>
    </row>
    <row r="2151" spans="1:18" x14ac:dyDescent="0.2">
      <c r="A2151" s="11"/>
      <c r="B2151" s="11"/>
      <c r="C2151" s="11"/>
      <c r="D2151" s="11"/>
      <c r="E2151" s="11"/>
      <c r="F2151" s="11"/>
      <c r="G2151" s="11"/>
      <c r="H2151" s="11"/>
      <c r="I2151" s="11"/>
      <c r="J2151" s="11"/>
      <c r="K2151" s="11"/>
      <c r="L2151" s="11"/>
      <c r="M2151" s="11"/>
      <c r="N2151" s="11"/>
      <c r="O2151" s="11"/>
      <c r="P2151" s="11"/>
      <c r="Q2151" s="11"/>
      <c r="R2151" s="11"/>
    </row>
    <row r="2152" spans="1:18" x14ac:dyDescent="0.2">
      <c r="A2152" s="11"/>
      <c r="B2152" s="11"/>
      <c r="C2152" s="11"/>
      <c r="D2152" s="11"/>
      <c r="E2152" s="11"/>
      <c r="F2152" s="11"/>
      <c r="G2152" s="11"/>
      <c r="H2152" s="11"/>
      <c r="I2152" s="11"/>
      <c r="J2152" s="11"/>
      <c r="K2152" s="11"/>
      <c r="L2152" s="11"/>
      <c r="M2152" s="11"/>
      <c r="N2152" s="11"/>
      <c r="O2152" s="11"/>
      <c r="P2152" s="11"/>
      <c r="Q2152" s="11"/>
      <c r="R2152" s="11"/>
    </row>
    <row r="2153" spans="1:18" x14ac:dyDescent="0.2">
      <c r="A2153" s="11"/>
      <c r="B2153" s="11"/>
      <c r="C2153" s="11"/>
      <c r="D2153" s="11"/>
      <c r="E2153" s="11"/>
      <c r="F2153" s="11"/>
      <c r="G2153" s="11"/>
      <c r="H2153" s="11"/>
      <c r="I2153" s="11"/>
      <c r="J2153" s="11"/>
      <c r="K2153" s="11"/>
      <c r="L2153" s="11"/>
      <c r="M2153" s="11"/>
      <c r="N2153" s="11"/>
      <c r="O2153" s="11"/>
      <c r="P2153" s="11"/>
      <c r="Q2153" s="11"/>
      <c r="R2153" s="11"/>
    </row>
    <row r="2154" spans="1:18" x14ac:dyDescent="0.2">
      <c r="A2154" s="11"/>
      <c r="B2154" s="11"/>
      <c r="C2154" s="11"/>
      <c r="D2154" s="11"/>
      <c r="E2154" s="11"/>
      <c r="F2154" s="11"/>
      <c r="G2154" s="11"/>
      <c r="H2154" s="11"/>
      <c r="I2154" s="11"/>
      <c r="J2154" s="11"/>
      <c r="K2154" s="11"/>
      <c r="L2154" s="11"/>
      <c r="M2154" s="11"/>
      <c r="N2154" s="11"/>
      <c r="O2154" s="11"/>
      <c r="P2154" s="11"/>
      <c r="Q2154" s="11"/>
      <c r="R2154" s="11"/>
    </row>
    <row r="2155" spans="1:18" x14ac:dyDescent="0.2">
      <c r="A2155" s="11"/>
      <c r="B2155" s="11"/>
      <c r="C2155" s="11"/>
      <c r="D2155" s="11"/>
      <c r="E2155" s="11"/>
      <c r="F2155" s="11"/>
      <c r="G2155" s="11"/>
      <c r="H2155" s="11"/>
      <c r="I2155" s="11"/>
      <c r="J2155" s="11"/>
      <c r="K2155" s="11"/>
      <c r="L2155" s="11"/>
      <c r="M2155" s="11"/>
      <c r="N2155" s="11"/>
      <c r="O2155" s="11"/>
      <c r="P2155" s="11"/>
      <c r="Q2155" s="11"/>
      <c r="R2155" s="11"/>
    </row>
    <row r="2156" spans="1:18" x14ac:dyDescent="0.2">
      <c r="A2156" s="11"/>
      <c r="B2156" s="11"/>
      <c r="C2156" s="11"/>
      <c r="D2156" s="11"/>
      <c r="E2156" s="11"/>
      <c r="F2156" s="11"/>
      <c r="G2156" s="11"/>
      <c r="H2156" s="11"/>
      <c r="I2156" s="11"/>
      <c r="J2156" s="11"/>
      <c r="K2156" s="11"/>
      <c r="L2156" s="11"/>
      <c r="M2156" s="11"/>
      <c r="N2156" s="11"/>
      <c r="O2156" s="11"/>
      <c r="P2156" s="11"/>
      <c r="Q2156" s="11"/>
      <c r="R2156" s="11"/>
    </row>
    <row r="2157" spans="1:18" x14ac:dyDescent="0.2">
      <c r="A2157" s="11"/>
      <c r="B2157" s="11"/>
      <c r="C2157" s="11"/>
      <c r="D2157" s="11"/>
      <c r="E2157" s="11"/>
      <c r="F2157" s="11"/>
      <c r="G2157" s="11"/>
      <c r="H2157" s="11"/>
      <c r="I2157" s="11"/>
      <c r="J2157" s="11"/>
      <c r="K2157" s="11"/>
      <c r="L2157" s="11"/>
      <c r="M2157" s="11"/>
      <c r="N2157" s="11"/>
      <c r="O2157" s="11"/>
      <c r="P2157" s="11"/>
      <c r="Q2157" s="11"/>
      <c r="R2157" s="11"/>
    </row>
    <row r="2158" spans="1:18" x14ac:dyDescent="0.2">
      <c r="A2158" s="11"/>
      <c r="B2158" s="11"/>
      <c r="C2158" s="11"/>
      <c r="D2158" s="11"/>
      <c r="E2158" s="11"/>
      <c r="F2158" s="11"/>
      <c r="G2158" s="11"/>
      <c r="H2158" s="11"/>
      <c r="I2158" s="11"/>
      <c r="J2158" s="11"/>
      <c r="K2158" s="11"/>
      <c r="L2158" s="11"/>
      <c r="M2158" s="11"/>
      <c r="N2158" s="11"/>
      <c r="O2158" s="11"/>
      <c r="P2158" s="11"/>
      <c r="Q2158" s="11"/>
      <c r="R2158" s="11"/>
    </row>
    <row r="2159" spans="1:18" x14ac:dyDescent="0.2">
      <c r="A2159" s="11"/>
      <c r="B2159" s="11"/>
      <c r="C2159" s="11"/>
      <c r="D2159" s="11"/>
      <c r="E2159" s="11"/>
      <c r="F2159" s="11"/>
      <c r="G2159" s="11"/>
      <c r="H2159" s="11"/>
      <c r="I2159" s="11"/>
      <c r="J2159" s="11"/>
      <c r="K2159" s="11"/>
      <c r="L2159" s="11"/>
      <c r="M2159" s="11"/>
      <c r="N2159" s="11"/>
      <c r="O2159" s="11"/>
      <c r="P2159" s="11"/>
      <c r="Q2159" s="11"/>
      <c r="R2159" s="11"/>
    </row>
    <row r="2160" spans="1:18" x14ac:dyDescent="0.2">
      <c r="A2160" s="11"/>
      <c r="B2160" s="11"/>
      <c r="C2160" s="11"/>
      <c r="D2160" s="11"/>
      <c r="E2160" s="11"/>
      <c r="F2160" s="11"/>
      <c r="G2160" s="11"/>
      <c r="H2160" s="11"/>
      <c r="I2160" s="11"/>
      <c r="J2160" s="11"/>
      <c r="K2160" s="11"/>
      <c r="L2160" s="11"/>
      <c r="M2160" s="11"/>
      <c r="N2160" s="11"/>
      <c r="O2160" s="11"/>
      <c r="P2160" s="11"/>
      <c r="Q2160" s="11"/>
      <c r="R2160" s="11"/>
    </row>
    <row r="2161" spans="1:18" x14ac:dyDescent="0.2">
      <c r="A2161" s="11"/>
      <c r="B2161" s="11"/>
      <c r="C2161" s="11"/>
      <c r="D2161" s="11"/>
      <c r="E2161" s="11"/>
      <c r="F2161" s="11"/>
      <c r="G2161" s="11"/>
      <c r="H2161" s="11"/>
      <c r="I2161" s="11"/>
      <c r="J2161" s="11"/>
      <c r="K2161" s="11"/>
      <c r="L2161" s="11"/>
      <c r="M2161" s="11"/>
      <c r="N2161" s="11"/>
      <c r="O2161" s="11"/>
      <c r="P2161" s="11"/>
      <c r="Q2161" s="11"/>
      <c r="R2161" s="11"/>
    </row>
    <row r="2162" spans="1:18" x14ac:dyDescent="0.2">
      <c r="A2162" s="11"/>
      <c r="B2162" s="11"/>
      <c r="C2162" s="11"/>
      <c r="D2162" s="11"/>
      <c r="E2162" s="11"/>
      <c r="F2162" s="11"/>
      <c r="G2162" s="11"/>
      <c r="H2162" s="11"/>
      <c r="I2162" s="11"/>
      <c r="J2162" s="11"/>
      <c r="K2162" s="11"/>
      <c r="L2162" s="11"/>
      <c r="M2162" s="11"/>
      <c r="N2162" s="11"/>
      <c r="O2162" s="11"/>
      <c r="P2162" s="11"/>
      <c r="Q2162" s="11"/>
      <c r="R2162" s="11"/>
    </row>
    <row r="2163" spans="1:18" x14ac:dyDescent="0.2">
      <c r="A2163" s="11"/>
      <c r="B2163" s="11"/>
      <c r="C2163" s="11"/>
      <c r="D2163" s="11"/>
      <c r="E2163" s="11"/>
      <c r="F2163" s="11"/>
      <c r="G2163" s="11"/>
      <c r="H2163" s="11"/>
      <c r="I2163" s="11"/>
      <c r="J2163" s="11"/>
      <c r="K2163" s="11"/>
      <c r="L2163" s="11"/>
      <c r="M2163" s="11"/>
      <c r="N2163" s="11"/>
      <c r="O2163" s="11"/>
      <c r="P2163" s="11"/>
      <c r="Q2163" s="11"/>
      <c r="R2163" s="11"/>
    </row>
    <row r="2164" spans="1:18" x14ac:dyDescent="0.2">
      <c r="A2164" s="11"/>
      <c r="B2164" s="11"/>
      <c r="C2164" s="11"/>
      <c r="D2164" s="11"/>
      <c r="E2164" s="11"/>
      <c r="F2164" s="11"/>
      <c r="G2164" s="11"/>
      <c r="H2164" s="11"/>
      <c r="I2164" s="11"/>
      <c r="J2164" s="11"/>
      <c r="K2164" s="11"/>
      <c r="L2164" s="11"/>
      <c r="M2164" s="11"/>
      <c r="N2164" s="11"/>
      <c r="O2164" s="11"/>
      <c r="P2164" s="11"/>
      <c r="Q2164" s="11"/>
      <c r="R2164" s="11"/>
    </row>
    <row r="2165" spans="1:18" x14ac:dyDescent="0.2">
      <c r="A2165" s="11"/>
      <c r="B2165" s="11"/>
      <c r="C2165" s="11"/>
      <c r="D2165" s="11"/>
      <c r="E2165" s="11"/>
      <c r="F2165" s="11"/>
      <c r="G2165" s="11"/>
      <c r="H2165" s="11"/>
      <c r="I2165" s="11"/>
      <c r="J2165" s="11"/>
      <c r="K2165" s="11"/>
      <c r="L2165" s="11"/>
      <c r="M2165" s="11"/>
      <c r="N2165" s="11"/>
      <c r="O2165" s="11"/>
      <c r="P2165" s="11"/>
      <c r="Q2165" s="11"/>
      <c r="R2165" s="11"/>
    </row>
    <row r="2166" spans="1:18" x14ac:dyDescent="0.2">
      <c r="A2166" s="11"/>
      <c r="B2166" s="11"/>
      <c r="C2166" s="11"/>
      <c r="D2166" s="11"/>
      <c r="E2166" s="11"/>
      <c r="F2166" s="11"/>
      <c r="G2166" s="11"/>
      <c r="H2166" s="11"/>
      <c r="I2166" s="11"/>
      <c r="J2166" s="11"/>
      <c r="K2166" s="11"/>
      <c r="L2166" s="11"/>
      <c r="M2166" s="11"/>
      <c r="N2166" s="11"/>
      <c r="O2166" s="11"/>
      <c r="P2166" s="11"/>
      <c r="Q2166" s="11"/>
      <c r="R2166" s="11"/>
    </row>
    <row r="2167" spans="1:18" x14ac:dyDescent="0.2">
      <c r="A2167" s="11"/>
      <c r="B2167" s="11"/>
      <c r="C2167" s="11"/>
      <c r="D2167" s="11"/>
      <c r="E2167" s="11"/>
      <c r="F2167" s="11"/>
      <c r="G2167" s="11"/>
      <c r="H2167" s="11"/>
      <c r="I2167" s="11"/>
      <c r="J2167" s="11"/>
      <c r="K2167" s="11"/>
      <c r="L2167" s="11"/>
      <c r="M2167" s="11"/>
      <c r="N2167" s="11"/>
      <c r="O2167" s="11"/>
      <c r="P2167" s="11"/>
      <c r="Q2167" s="11"/>
      <c r="R2167" s="11"/>
    </row>
    <row r="2168" spans="1:18" x14ac:dyDescent="0.2">
      <c r="A2168" s="11"/>
      <c r="B2168" s="11"/>
      <c r="C2168" s="11"/>
      <c r="D2168" s="11"/>
      <c r="E2168" s="11"/>
      <c r="F2168" s="11"/>
      <c r="G2168" s="11"/>
      <c r="H2168" s="11"/>
      <c r="I2168" s="11"/>
      <c r="J2168" s="11"/>
      <c r="K2168" s="11"/>
      <c r="L2168" s="11"/>
      <c r="M2168" s="11"/>
      <c r="N2168" s="11"/>
      <c r="O2168" s="11"/>
      <c r="P2168" s="11"/>
      <c r="Q2168" s="11"/>
      <c r="R2168" s="11"/>
    </row>
    <row r="2169" spans="1:18" x14ac:dyDescent="0.2">
      <c r="A2169" s="11"/>
      <c r="B2169" s="11"/>
      <c r="C2169" s="11"/>
      <c r="D2169" s="11"/>
      <c r="E2169" s="11"/>
      <c r="F2169" s="11"/>
      <c r="G2169" s="11"/>
      <c r="H2169" s="11"/>
      <c r="I2169" s="11"/>
      <c r="J2169" s="11"/>
      <c r="K2169" s="11"/>
      <c r="L2169" s="11"/>
      <c r="M2169" s="11"/>
      <c r="N2169" s="11"/>
      <c r="O2169" s="11"/>
      <c r="P2169" s="11"/>
      <c r="Q2169" s="11"/>
      <c r="R2169" s="11"/>
    </row>
    <row r="2170" spans="1:18" x14ac:dyDescent="0.2">
      <c r="A2170" s="11"/>
      <c r="B2170" s="11"/>
      <c r="C2170" s="11"/>
      <c r="D2170" s="11"/>
      <c r="E2170" s="11"/>
      <c r="F2170" s="11"/>
      <c r="G2170" s="11"/>
      <c r="H2170" s="11"/>
      <c r="I2170" s="11"/>
      <c r="J2170" s="11"/>
      <c r="K2170" s="11"/>
      <c r="L2170" s="11"/>
      <c r="M2170" s="11"/>
      <c r="N2170" s="11"/>
      <c r="O2170" s="11"/>
      <c r="P2170" s="11"/>
      <c r="Q2170" s="11"/>
      <c r="R2170" s="11"/>
    </row>
    <row r="2171" spans="1:18" x14ac:dyDescent="0.2">
      <c r="A2171" s="11"/>
      <c r="B2171" s="11"/>
      <c r="C2171" s="11"/>
      <c r="D2171" s="11"/>
      <c r="E2171" s="11"/>
      <c r="F2171" s="11"/>
      <c r="G2171" s="11"/>
      <c r="H2171" s="11"/>
      <c r="I2171" s="11"/>
      <c r="J2171" s="11"/>
      <c r="K2171" s="11"/>
      <c r="L2171" s="11"/>
      <c r="M2171" s="11"/>
      <c r="N2171" s="11"/>
      <c r="O2171" s="11"/>
      <c r="P2171" s="11"/>
      <c r="Q2171" s="11"/>
      <c r="R2171" s="11"/>
    </row>
    <row r="2172" spans="1:18" x14ac:dyDescent="0.2">
      <c r="A2172" s="11"/>
      <c r="B2172" s="11"/>
      <c r="C2172" s="11"/>
      <c r="D2172" s="11"/>
      <c r="E2172" s="11"/>
      <c r="F2172" s="11"/>
      <c r="G2172" s="11"/>
      <c r="H2172" s="11"/>
      <c r="I2172" s="11"/>
      <c r="J2172" s="11"/>
      <c r="K2172" s="11"/>
      <c r="L2172" s="11"/>
      <c r="M2172" s="11"/>
      <c r="N2172" s="11"/>
      <c r="O2172" s="11"/>
      <c r="P2172" s="11"/>
      <c r="Q2172" s="11"/>
      <c r="R2172" s="11"/>
    </row>
    <row r="2173" spans="1:18" x14ac:dyDescent="0.2">
      <c r="A2173" s="11"/>
      <c r="B2173" s="11"/>
      <c r="C2173" s="11"/>
      <c r="D2173" s="11"/>
      <c r="E2173" s="11"/>
      <c r="F2173" s="11"/>
      <c r="G2173" s="11"/>
      <c r="H2173" s="11"/>
      <c r="I2173" s="11"/>
      <c r="J2173" s="11"/>
      <c r="K2173" s="11"/>
      <c r="L2173" s="11"/>
      <c r="M2173" s="11"/>
      <c r="N2173" s="11"/>
      <c r="O2173" s="11"/>
      <c r="P2173" s="11"/>
      <c r="Q2173" s="11"/>
      <c r="R2173" s="11"/>
    </row>
    <row r="2174" spans="1:18" x14ac:dyDescent="0.2">
      <c r="A2174" s="11"/>
      <c r="B2174" s="11"/>
      <c r="C2174" s="11"/>
      <c r="D2174" s="11"/>
      <c r="E2174" s="11"/>
      <c r="F2174" s="11"/>
      <c r="G2174" s="11"/>
      <c r="H2174" s="11"/>
      <c r="I2174" s="11"/>
      <c r="J2174" s="11"/>
      <c r="K2174" s="11"/>
      <c r="L2174" s="11"/>
      <c r="M2174" s="11"/>
      <c r="N2174" s="11"/>
      <c r="O2174" s="11"/>
      <c r="P2174" s="11"/>
      <c r="Q2174" s="11"/>
      <c r="R2174" s="11"/>
    </row>
    <row r="2175" spans="1:18" x14ac:dyDescent="0.2">
      <c r="A2175" s="11"/>
      <c r="B2175" s="11"/>
      <c r="C2175" s="11"/>
      <c r="D2175" s="11"/>
      <c r="E2175" s="11"/>
      <c r="F2175" s="11"/>
      <c r="G2175" s="11"/>
      <c r="H2175" s="11"/>
      <c r="I2175" s="11"/>
      <c r="J2175" s="11"/>
      <c r="K2175" s="11"/>
      <c r="L2175" s="11"/>
      <c r="M2175" s="11"/>
      <c r="N2175" s="11"/>
      <c r="O2175" s="11"/>
      <c r="P2175" s="11"/>
      <c r="Q2175" s="11"/>
      <c r="R2175" s="11"/>
    </row>
    <row r="2176" spans="1:18" x14ac:dyDescent="0.2">
      <c r="A2176" s="11"/>
      <c r="B2176" s="11"/>
      <c r="C2176" s="11"/>
      <c r="D2176" s="11"/>
      <c r="E2176" s="11"/>
      <c r="F2176" s="11"/>
      <c r="G2176" s="11"/>
      <c r="H2176" s="11"/>
      <c r="I2176" s="11"/>
      <c r="J2176" s="11"/>
      <c r="K2176" s="11"/>
      <c r="L2176" s="11"/>
      <c r="M2176" s="11"/>
      <c r="N2176" s="11"/>
      <c r="O2176" s="11"/>
      <c r="P2176" s="11"/>
      <c r="Q2176" s="11"/>
      <c r="R2176" s="11"/>
    </row>
    <row r="2177" spans="1:18" x14ac:dyDescent="0.2">
      <c r="A2177" s="11"/>
      <c r="B2177" s="11"/>
      <c r="C2177" s="11"/>
      <c r="D2177" s="11"/>
      <c r="E2177" s="11"/>
      <c r="F2177" s="11"/>
      <c r="G2177" s="11"/>
      <c r="H2177" s="11"/>
      <c r="I2177" s="11"/>
      <c r="J2177" s="11"/>
      <c r="K2177" s="11"/>
      <c r="L2177" s="11"/>
      <c r="M2177" s="11"/>
      <c r="N2177" s="11"/>
      <c r="O2177" s="11"/>
      <c r="P2177" s="11"/>
      <c r="Q2177" s="11"/>
      <c r="R2177" s="11"/>
    </row>
    <row r="2178" spans="1:18" x14ac:dyDescent="0.2">
      <c r="A2178" s="11"/>
      <c r="B2178" s="11"/>
      <c r="C2178" s="11"/>
      <c r="D2178" s="11"/>
      <c r="E2178" s="11"/>
      <c r="F2178" s="11"/>
      <c r="G2178" s="11"/>
      <c r="H2178" s="11"/>
      <c r="I2178" s="11"/>
      <c r="J2178" s="11"/>
      <c r="K2178" s="11"/>
      <c r="L2178" s="11"/>
      <c r="M2178" s="11"/>
      <c r="N2178" s="11"/>
      <c r="O2178" s="11"/>
      <c r="P2178" s="11"/>
      <c r="Q2178" s="11"/>
      <c r="R2178" s="11"/>
    </row>
    <row r="2179" spans="1:18" x14ac:dyDescent="0.2">
      <c r="A2179" s="11"/>
      <c r="B2179" s="11"/>
      <c r="C2179" s="11"/>
      <c r="D2179" s="11"/>
      <c r="E2179" s="11"/>
      <c r="F2179" s="11"/>
      <c r="G2179" s="11"/>
      <c r="H2179" s="11"/>
      <c r="I2179" s="11"/>
      <c r="J2179" s="11"/>
      <c r="K2179" s="11"/>
      <c r="L2179" s="11"/>
      <c r="M2179" s="11"/>
      <c r="N2179" s="11"/>
      <c r="O2179" s="11"/>
      <c r="P2179" s="11"/>
      <c r="Q2179" s="11"/>
      <c r="R2179" s="11"/>
    </row>
    <row r="2180" spans="1:18" x14ac:dyDescent="0.2">
      <c r="A2180" s="11"/>
      <c r="B2180" s="11"/>
      <c r="C2180" s="11"/>
      <c r="D2180" s="11"/>
      <c r="E2180" s="11"/>
      <c r="F2180" s="11"/>
      <c r="G2180" s="11"/>
      <c r="H2180" s="11"/>
      <c r="I2180" s="11"/>
      <c r="J2180" s="11"/>
      <c r="K2180" s="11"/>
      <c r="L2180" s="11"/>
      <c r="M2180" s="11"/>
      <c r="N2180" s="11"/>
      <c r="O2180" s="11"/>
      <c r="P2180" s="11"/>
      <c r="Q2180" s="11"/>
      <c r="R2180" s="11"/>
    </row>
    <row r="2181" spans="1:18" x14ac:dyDescent="0.2">
      <c r="A2181" s="11"/>
      <c r="B2181" s="11"/>
      <c r="C2181" s="11"/>
      <c r="D2181" s="11"/>
      <c r="E2181" s="11"/>
      <c r="F2181" s="11"/>
      <c r="G2181" s="11"/>
      <c r="H2181" s="11"/>
      <c r="I2181" s="11"/>
      <c r="J2181" s="11"/>
      <c r="K2181" s="11"/>
      <c r="L2181" s="11"/>
      <c r="M2181" s="11"/>
      <c r="N2181" s="11"/>
      <c r="O2181" s="11"/>
      <c r="P2181" s="11"/>
      <c r="Q2181" s="11"/>
      <c r="R2181" s="11"/>
    </row>
    <row r="2182" spans="1:18" x14ac:dyDescent="0.2">
      <c r="A2182" s="11"/>
      <c r="B2182" s="11"/>
      <c r="C2182" s="11"/>
      <c r="D2182" s="11"/>
      <c r="E2182" s="11"/>
      <c r="F2182" s="11"/>
      <c r="G2182" s="11"/>
      <c r="H2182" s="11"/>
      <c r="I2182" s="11"/>
      <c r="J2182" s="11"/>
      <c r="K2182" s="11"/>
      <c r="L2182" s="11"/>
      <c r="M2182" s="11"/>
      <c r="N2182" s="11"/>
      <c r="O2182" s="11"/>
      <c r="P2182" s="11"/>
      <c r="Q2182" s="11"/>
      <c r="R2182" s="11"/>
    </row>
    <row r="2183" spans="1:18" x14ac:dyDescent="0.2">
      <c r="A2183" s="11"/>
      <c r="B2183" s="11"/>
      <c r="C2183" s="11"/>
      <c r="D2183" s="11"/>
      <c r="E2183" s="11"/>
      <c r="F2183" s="11"/>
      <c r="G2183" s="11"/>
      <c r="H2183" s="11"/>
      <c r="I2183" s="11"/>
      <c r="J2183" s="11"/>
      <c r="K2183" s="11"/>
      <c r="L2183" s="11"/>
      <c r="M2183" s="11"/>
      <c r="N2183" s="11"/>
      <c r="O2183" s="11"/>
      <c r="P2183" s="11"/>
      <c r="Q2183" s="11"/>
      <c r="R2183" s="11"/>
    </row>
    <row r="2184" spans="1:18" x14ac:dyDescent="0.2">
      <c r="A2184" s="11"/>
      <c r="B2184" s="11"/>
      <c r="C2184" s="11"/>
      <c r="D2184" s="11"/>
      <c r="E2184" s="11"/>
      <c r="F2184" s="11"/>
      <c r="G2184" s="11"/>
      <c r="H2184" s="11"/>
      <c r="I2184" s="11"/>
      <c r="J2184" s="11"/>
      <c r="K2184" s="11"/>
      <c r="L2184" s="11"/>
      <c r="M2184" s="11"/>
      <c r="N2184" s="11"/>
      <c r="O2184" s="11"/>
      <c r="P2184" s="11"/>
      <c r="Q2184" s="11"/>
      <c r="R2184" s="11"/>
    </row>
    <row r="2185" spans="1:18" x14ac:dyDescent="0.2">
      <c r="A2185" s="11"/>
      <c r="B2185" s="11"/>
      <c r="C2185" s="11"/>
      <c r="D2185" s="11"/>
      <c r="E2185" s="11"/>
      <c r="F2185" s="11"/>
      <c r="G2185" s="11"/>
      <c r="H2185" s="11"/>
      <c r="I2185" s="11"/>
      <c r="J2185" s="11"/>
      <c r="K2185" s="11"/>
      <c r="L2185" s="11"/>
      <c r="M2185" s="11"/>
      <c r="N2185" s="11"/>
      <c r="O2185" s="11"/>
      <c r="P2185" s="11"/>
      <c r="Q2185" s="11"/>
      <c r="R2185" s="11"/>
    </row>
    <row r="2186" spans="1:18" x14ac:dyDescent="0.2">
      <c r="A2186" s="11"/>
      <c r="B2186" s="11"/>
      <c r="C2186" s="11"/>
      <c r="D2186" s="11"/>
      <c r="E2186" s="11"/>
      <c r="F2186" s="11"/>
      <c r="G2186" s="11"/>
      <c r="H2186" s="11"/>
      <c r="I2186" s="11"/>
      <c r="J2186" s="11"/>
      <c r="K2186" s="11"/>
      <c r="L2186" s="11"/>
      <c r="M2186" s="11"/>
      <c r="N2186" s="11"/>
      <c r="O2186" s="11"/>
      <c r="P2186" s="11"/>
      <c r="Q2186" s="11"/>
      <c r="R2186" s="11"/>
    </row>
    <row r="2187" spans="1:18" x14ac:dyDescent="0.2">
      <c r="A2187" s="11"/>
      <c r="B2187" s="11"/>
      <c r="C2187" s="11"/>
      <c r="D2187" s="11"/>
      <c r="E2187" s="11"/>
      <c r="F2187" s="11"/>
      <c r="G2187" s="11"/>
      <c r="H2187" s="11"/>
      <c r="I2187" s="11"/>
      <c r="J2187" s="11"/>
      <c r="K2187" s="11"/>
      <c r="L2187" s="11"/>
      <c r="M2187" s="11"/>
      <c r="N2187" s="11"/>
      <c r="O2187" s="11"/>
      <c r="P2187" s="11"/>
      <c r="Q2187" s="11"/>
      <c r="R2187" s="11"/>
    </row>
    <row r="2188" spans="1:18" x14ac:dyDescent="0.2">
      <c r="A2188" s="11"/>
      <c r="B2188" s="11"/>
      <c r="C2188" s="11"/>
      <c r="D2188" s="11"/>
      <c r="E2188" s="11"/>
      <c r="F2188" s="11"/>
      <c r="G2188" s="11"/>
      <c r="H2188" s="11"/>
      <c r="I2188" s="11"/>
      <c r="J2188" s="11"/>
      <c r="K2188" s="11"/>
      <c r="L2188" s="11"/>
      <c r="M2188" s="11"/>
      <c r="N2188" s="11"/>
      <c r="O2188" s="11"/>
      <c r="P2188" s="11"/>
      <c r="Q2188" s="11"/>
      <c r="R2188" s="11"/>
    </row>
    <row r="2189" spans="1:18" x14ac:dyDescent="0.2">
      <c r="A2189" s="11"/>
      <c r="B2189" s="11"/>
      <c r="C2189" s="11"/>
      <c r="D2189" s="11"/>
      <c r="E2189" s="11"/>
      <c r="F2189" s="11"/>
      <c r="G2189" s="11"/>
      <c r="H2189" s="11"/>
      <c r="I2189" s="11"/>
      <c r="J2189" s="11"/>
      <c r="K2189" s="11"/>
      <c r="L2189" s="11"/>
      <c r="M2189" s="11"/>
      <c r="N2189" s="11"/>
      <c r="O2189" s="11"/>
      <c r="P2189" s="11"/>
      <c r="Q2189" s="11"/>
      <c r="R2189" s="11"/>
    </row>
    <row r="2190" spans="1:18" x14ac:dyDescent="0.2">
      <c r="A2190" s="11"/>
      <c r="B2190" s="11"/>
      <c r="C2190" s="11"/>
      <c r="D2190" s="11"/>
      <c r="E2190" s="11"/>
      <c r="F2190" s="11"/>
      <c r="G2190" s="11"/>
      <c r="H2190" s="11"/>
      <c r="I2190" s="11"/>
      <c r="J2190" s="11"/>
      <c r="K2190" s="11"/>
      <c r="L2190" s="11"/>
      <c r="M2190" s="11"/>
      <c r="N2190" s="11"/>
      <c r="O2190" s="11"/>
      <c r="P2190" s="11"/>
      <c r="Q2190" s="11"/>
      <c r="R2190" s="11"/>
    </row>
    <row r="2191" spans="1:18" x14ac:dyDescent="0.2">
      <c r="A2191" s="11"/>
      <c r="B2191" s="11"/>
      <c r="C2191" s="11"/>
      <c r="D2191" s="11"/>
      <c r="E2191" s="11"/>
      <c r="F2191" s="11"/>
      <c r="G2191" s="11"/>
      <c r="H2191" s="11"/>
      <c r="I2191" s="11"/>
      <c r="J2191" s="11"/>
      <c r="K2191" s="11"/>
      <c r="L2191" s="11"/>
      <c r="M2191" s="11"/>
      <c r="N2191" s="11"/>
      <c r="O2191" s="11"/>
      <c r="P2191" s="11"/>
      <c r="Q2191" s="11"/>
      <c r="R2191" s="11"/>
    </row>
    <row r="2192" spans="1:18" x14ac:dyDescent="0.2">
      <c r="A2192" s="11"/>
      <c r="B2192" s="11"/>
      <c r="C2192" s="11"/>
      <c r="D2192" s="11"/>
      <c r="E2192" s="11"/>
      <c r="F2192" s="11"/>
      <c r="G2192" s="11"/>
      <c r="H2192" s="11"/>
      <c r="I2192" s="11"/>
      <c r="J2192" s="11"/>
      <c r="K2192" s="11"/>
      <c r="L2192" s="11"/>
      <c r="M2192" s="11"/>
      <c r="N2192" s="11"/>
      <c r="O2192" s="11"/>
      <c r="P2192" s="11"/>
      <c r="Q2192" s="11"/>
      <c r="R2192" s="11"/>
    </row>
    <row r="2193" spans="1:18" x14ac:dyDescent="0.2">
      <c r="A2193" s="11"/>
      <c r="B2193" s="11"/>
      <c r="C2193" s="11"/>
      <c r="D2193" s="11"/>
      <c r="E2193" s="11"/>
      <c r="F2193" s="11"/>
      <c r="G2193" s="11"/>
      <c r="H2193" s="11"/>
      <c r="I2193" s="11"/>
      <c r="J2193" s="11"/>
      <c r="K2193" s="11"/>
      <c r="L2193" s="11"/>
      <c r="M2193" s="11"/>
      <c r="N2193" s="11"/>
      <c r="O2193" s="11"/>
      <c r="P2193" s="11"/>
      <c r="Q2193" s="11"/>
      <c r="R2193" s="11"/>
    </row>
    <row r="2194" spans="1:18" x14ac:dyDescent="0.2">
      <c r="A2194" s="11"/>
      <c r="B2194" s="11"/>
      <c r="C2194" s="11"/>
      <c r="D2194" s="11"/>
      <c r="E2194" s="11"/>
      <c r="F2194" s="11"/>
      <c r="G2194" s="11"/>
      <c r="H2194" s="11"/>
      <c r="I2194" s="11"/>
      <c r="J2194" s="11"/>
      <c r="K2194" s="11"/>
      <c r="L2194" s="11"/>
      <c r="M2194" s="11"/>
      <c r="N2194" s="11"/>
      <c r="O2194" s="11"/>
      <c r="P2194" s="11"/>
      <c r="Q2194" s="11"/>
      <c r="R2194" s="11"/>
    </row>
    <row r="2195" spans="1:18" x14ac:dyDescent="0.2">
      <c r="A2195" s="11"/>
      <c r="B2195" s="11"/>
      <c r="C2195" s="11"/>
      <c r="D2195" s="11"/>
      <c r="E2195" s="11"/>
      <c r="F2195" s="11"/>
      <c r="G2195" s="11"/>
      <c r="H2195" s="11"/>
      <c r="I2195" s="11"/>
      <c r="J2195" s="11"/>
      <c r="K2195" s="11"/>
      <c r="L2195" s="11"/>
      <c r="M2195" s="11"/>
      <c r="N2195" s="11"/>
      <c r="O2195" s="11"/>
      <c r="P2195" s="11"/>
      <c r="Q2195" s="11"/>
      <c r="R2195" s="11"/>
    </row>
    <row r="2196" spans="1:18" x14ac:dyDescent="0.2">
      <c r="A2196" s="11"/>
      <c r="B2196" s="11"/>
      <c r="C2196" s="11"/>
      <c r="D2196" s="11"/>
      <c r="E2196" s="11"/>
      <c r="F2196" s="11"/>
      <c r="G2196" s="11"/>
      <c r="H2196" s="11"/>
      <c r="I2196" s="11"/>
      <c r="J2196" s="11"/>
      <c r="K2196" s="11"/>
      <c r="L2196" s="11"/>
      <c r="M2196" s="11"/>
      <c r="N2196" s="11"/>
      <c r="O2196" s="11"/>
      <c r="P2196" s="11"/>
      <c r="Q2196" s="11"/>
      <c r="R2196" s="11"/>
    </row>
    <row r="2197" spans="1:18" x14ac:dyDescent="0.2">
      <c r="A2197" s="11"/>
      <c r="B2197" s="11"/>
      <c r="C2197" s="11"/>
      <c r="D2197" s="11"/>
      <c r="E2197" s="11"/>
      <c r="F2197" s="11"/>
      <c r="G2197" s="11"/>
      <c r="H2197" s="11"/>
      <c r="I2197" s="11"/>
      <c r="J2197" s="11"/>
      <c r="K2197" s="11"/>
      <c r="L2197" s="11"/>
      <c r="M2197" s="11"/>
      <c r="N2197" s="11"/>
      <c r="O2197" s="11"/>
      <c r="P2197" s="11"/>
      <c r="Q2197" s="11"/>
      <c r="R2197" s="11"/>
    </row>
    <row r="2198" spans="1:18" x14ac:dyDescent="0.2">
      <c r="A2198" s="11"/>
      <c r="B2198" s="11"/>
      <c r="C2198" s="11"/>
      <c r="D2198" s="11"/>
      <c r="E2198" s="11"/>
      <c r="F2198" s="11"/>
      <c r="G2198" s="11"/>
      <c r="H2198" s="11"/>
      <c r="I2198" s="11"/>
      <c r="J2198" s="11"/>
      <c r="K2198" s="11"/>
      <c r="L2198" s="11"/>
      <c r="M2198" s="11"/>
      <c r="N2198" s="11"/>
      <c r="O2198" s="11"/>
      <c r="P2198" s="11"/>
      <c r="Q2198" s="11"/>
      <c r="R2198" s="11"/>
    </row>
    <row r="2199" spans="1:18" x14ac:dyDescent="0.2">
      <c r="A2199" s="11"/>
      <c r="B2199" s="11"/>
      <c r="C2199" s="11"/>
      <c r="D2199" s="11"/>
      <c r="E2199" s="11"/>
      <c r="F2199" s="11"/>
      <c r="G2199" s="11"/>
      <c r="H2199" s="11"/>
      <c r="I2199" s="11"/>
      <c r="J2199" s="11"/>
      <c r="K2199" s="11"/>
      <c r="L2199" s="11"/>
      <c r="M2199" s="11"/>
      <c r="N2199" s="11"/>
      <c r="O2199" s="11"/>
      <c r="P2199" s="11"/>
      <c r="Q2199" s="11"/>
      <c r="R2199" s="11"/>
    </row>
    <row r="2200" spans="1:18" x14ac:dyDescent="0.2">
      <c r="A2200" s="11"/>
      <c r="B2200" s="11"/>
      <c r="C2200" s="11"/>
      <c r="D2200" s="11"/>
      <c r="E2200" s="11"/>
      <c r="F2200" s="11"/>
      <c r="G2200" s="11"/>
      <c r="H2200" s="11"/>
      <c r="I2200" s="11"/>
      <c r="J2200" s="11"/>
      <c r="K2200" s="11"/>
      <c r="L2200" s="11"/>
      <c r="M2200" s="11"/>
      <c r="N2200" s="11"/>
      <c r="O2200" s="11"/>
      <c r="P2200" s="11"/>
      <c r="Q2200" s="11"/>
      <c r="R2200" s="11"/>
    </row>
    <row r="2201" spans="1:18" x14ac:dyDescent="0.2">
      <c r="A2201" s="11"/>
      <c r="B2201" s="11"/>
      <c r="C2201" s="11"/>
      <c r="D2201" s="11"/>
      <c r="E2201" s="11"/>
      <c r="F2201" s="11"/>
      <c r="G2201" s="11"/>
      <c r="H2201" s="11"/>
      <c r="I2201" s="11"/>
      <c r="J2201" s="11"/>
      <c r="K2201" s="11"/>
      <c r="L2201" s="11"/>
      <c r="M2201" s="11"/>
      <c r="N2201" s="11"/>
      <c r="O2201" s="11"/>
      <c r="P2201" s="11"/>
      <c r="Q2201" s="11"/>
      <c r="R2201" s="11"/>
    </row>
    <row r="2202" spans="1:18" x14ac:dyDescent="0.2">
      <c r="A2202" s="11"/>
      <c r="B2202" s="11"/>
      <c r="C2202" s="11"/>
      <c r="D2202" s="11"/>
      <c r="E2202" s="11"/>
      <c r="F2202" s="11"/>
      <c r="G2202" s="11"/>
      <c r="H2202" s="11"/>
      <c r="I2202" s="11"/>
      <c r="J2202" s="11"/>
      <c r="K2202" s="11"/>
      <c r="L2202" s="11"/>
      <c r="M2202" s="11"/>
      <c r="N2202" s="11"/>
      <c r="O2202" s="11"/>
      <c r="P2202" s="11"/>
      <c r="Q2202" s="11"/>
      <c r="R2202" s="11"/>
    </row>
    <row r="2203" spans="1:18" x14ac:dyDescent="0.2">
      <c r="A2203" s="11"/>
      <c r="B2203" s="11"/>
      <c r="C2203" s="11"/>
      <c r="D2203" s="11"/>
      <c r="E2203" s="11"/>
      <c r="F2203" s="11"/>
      <c r="G2203" s="11"/>
      <c r="H2203" s="11"/>
      <c r="I2203" s="11"/>
      <c r="J2203" s="11"/>
      <c r="K2203" s="11"/>
      <c r="L2203" s="11"/>
      <c r="M2203" s="11"/>
      <c r="N2203" s="11"/>
      <c r="O2203" s="11"/>
      <c r="P2203" s="11"/>
      <c r="Q2203" s="11"/>
      <c r="R2203" s="11"/>
    </row>
    <row r="2204" spans="1:18" x14ac:dyDescent="0.2">
      <c r="A2204" s="11"/>
      <c r="B2204" s="11"/>
      <c r="C2204" s="11"/>
      <c r="D2204" s="11"/>
      <c r="E2204" s="11"/>
      <c r="F2204" s="11"/>
      <c r="G2204" s="11"/>
      <c r="H2204" s="11"/>
      <c r="I2204" s="11"/>
      <c r="J2204" s="11"/>
      <c r="K2204" s="11"/>
      <c r="L2204" s="11"/>
      <c r="M2204" s="11"/>
      <c r="N2204" s="11"/>
      <c r="O2204" s="11"/>
      <c r="P2204" s="11"/>
      <c r="Q2204" s="11"/>
      <c r="R2204" s="11"/>
    </row>
    <row r="2205" spans="1:18" x14ac:dyDescent="0.2">
      <c r="A2205" s="11"/>
      <c r="B2205" s="11"/>
      <c r="C2205" s="11"/>
      <c r="D2205" s="11"/>
      <c r="E2205" s="11"/>
      <c r="F2205" s="11"/>
      <c r="G2205" s="11"/>
      <c r="H2205" s="11"/>
      <c r="I2205" s="11"/>
      <c r="J2205" s="11"/>
      <c r="K2205" s="11"/>
      <c r="L2205" s="11"/>
      <c r="M2205" s="11"/>
      <c r="N2205" s="11"/>
      <c r="O2205" s="11"/>
      <c r="P2205" s="11"/>
      <c r="Q2205" s="11"/>
      <c r="R2205" s="11"/>
    </row>
    <row r="2206" spans="1:18" x14ac:dyDescent="0.2">
      <c r="A2206" s="11"/>
      <c r="B2206" s="11"/>
      <c r="C2206" s="11"/>
      <c r="D2206" s="11"/>
      <c r="E2206" s="11"/>
      <c r="F2206" s="11"/>
      <c r="G2206" s="11"/>
      <c r="H2206" s="11"/>
      <c r="I2206" s="11"/>
      <c r="J2206" s="11"/>
      <c r="K2206" s="11"/>
      <c r="L2206" s="11"/>
      <c r="M2206" s="11"/>
      <c r="N2206" s="11"/>
      <c r="O2206" s="11"/>
      <c r="P2206" s="11"/>
      <c r="Q2206" s="11"/>
      <c r="R2206" s="11"/>
    </row>
    <row r="2207" spans="1:18" x14ac:dyDescent="0.2">
      <c r="A2207" s="11"/>
      <c r="B2207" s="11"/>
      <c r="C2207" s="11"/>
      <c r="D2207" s="11"/>
      <c r="E2207" s="11"/>
      <c r="F2207" s="11"/>
      <c r="G2207" s="11"/>
      <c r="H2207" s="11"/>
      <c r="I2207" s="11"/>
      <c r="J2207" s="11"/>
      <c r="K2207" s="11"/>
      <c r="L2207" s="11"/>
      <c r="M2207" s="11"/>
      <c r="N2207" s="11"/>
      <c r="O2207" s="11"/>
      <c r="P2207" s="11"/>
      <c r="Q2207" s="11"/>
      <c r="R2207" s="11"/>
    </row>
    <row r="2208" spans="1:18" x14ac:dyDescent="0.2">
      <c r="A2208" s="11"/>
      <c r="B2208" s="11"/>
      <c r="C2208" s="11"/>
      <c r="D2208" s="11"/>
      <c r="E2208" s="11"/>
      <c r="F2208" s="11"/>
      <c r="G2208" s="11"/>
      <c r="H2208" s="11"/>
      <c r="I2208" s="11"/>
      <c r="J2208" s="11"/>
      <c r="K2208" s="11"/>
      <c r="L2208" s="11"/>
      <c r="M2208" s="11"/>
      <c r="N2208" s="11"/>
      <c r="O2208" s="11"/>
      <c r="P2208" s="11"/>
      <c r="Q2208" s="11"/>
      <c r="R2208" s="11"/>
    </row>
    <row r="2209" spans="1:18" x14ac:dyDescent="0.2">
      <c r="A2209" s="11"/>
      <c r="B2209" s="11"/>
      <c r="C2209" s="11"/>
      <c r="D2209" s="11"/>
      <c r="E2209" s="11"/>
      <c r="F2209" s="11"/>
      <c r="G2209" s="11"/>
      <c r="H2209" s="11"/>
      <c r="I2209" s="11"/>
      <c r="J2209" s="11"/>
      <c r="K2209" s="11"/>
      <c r="L2209" s="11"/>
      <c r="M2209" s="11"/>
      <c r="N2209" s="11"/>
      <c r="O2209" s="11"/>
      <c r="P2209" s="11"/>
      <c r="Q2209" s="11"/>
      <c r="R2209" s="11"/>
    </row>
    <row r="2210" spans="1:18" x14ac:dyDescent="0.2">
      <c r="A2210" s="11"/>
      <c r="B2210" s="11"/>
      <c r="C2210" s="11"/>
      <c r="D2210" s="11"/>
      <c r="E2210" s="11"/>
      <c r="F2210" s="11"/>
      <c r="G2210" s="11"/>
      <c r="H2210" s="11"/>
      <c r="I2210" s="11"/>
      <c r="J2210" s="11"/>
      <c r="K2210" s="11"/>
      <c r="L2210" s="11"/>
      <c r="M2210" s="11"/>
      <c r="N2210" s="11"/>
      <c r="O2210" s="11"/>
      <c r="P2210" s="11"/>
      <c r="Q2210" s="11"/>
      <c r="R2210" s="11"/>
    </row>
    <row r="2211" spans="1:18" x14ac:dyDescent="0.2">
      <c r="A2211" s="11"/>
      <c r="B2211" s="11"/>
      <c r="C2211" s="11"/>
      <c r="D2211" s="11"/>
      <c r="E2211" s="11"/>
      <c r="F2211" s="11"/>
      <c r="G2211" s="11"/>
      <c r="H2211" s="11"/>
      <c r="I2211" s="11"/>
      <c r="J2211" s="11"/>
      <c r="K2211" s="11"/>
      <c r="L2211" s="11"/>
      <c r="M2211" s="11"/>
      <c r="N2211" s="11"/>
      <c r="O2211" s="11"/>
      <c r="P2211" s="11"/>
      <c r="Q2211" s="11"/>
      <c r="R2211" s="11"/>
    </row>
    <row r="2212" spans="1:18" x14ac:dyDescent="0.2">
      <c r="A2212" s="11"/>
      <c r="B2212" s="11"/>
      <c r="C2212" s="11"/>
      <c r="D2212" s="11"/>
      <c r="E2212" s="11"/>
      <c r="F2212" s="11"/>
      <c r="G2212" s="11"/>
      <c r="H2212" s="11"/>
      <c r="I2212" s="11"/>
      <c r="J2212" s="11"/>
      <c r="K2212" s="11"/>
      <c r="L2212" s="11"/>
      <c r="M2212" s="11"/>
      <c r="N2212" s="11"/>
      <c r="O2212" s="11"/>
      <c r="P2212" s="11"/>
      <c r="Q2212" s="11"/>
      <c r="R2212" s="11"/>
    </row>
    <row r="2213" spans="1:18" x14ac:dyDescent="0.2">
      <c r="A2213" s="11"/>
      <c r="B2213" s="11"/>
      <c r="C2213" s="11"/>
      <c r="D2213" s="11"/>
      <c r="E2213" s="11"/>
      <c r="F2213" s="11"/>
      <c r="G2213" s="11"/>
      <c r="H2213" s="11"/>
      <c r="I2213" s="11"/>
      <c r="J2213" s="11"/>
      <c r="K2213" s="11"/>
      <c r="L2213" s="11"/>
      <c r="M2213" s="11"/>
      <c r="N2213" s="11"/>
      <c r="O2213" s="11"/>
      <c r="P2213" s="11"/>
      <c r="Q2213" s="11"/>
      <c r="R2213" s="11"/>
    </row>
    <row r="2214" spans="1:18" x14ac:dyDescent="0.2">
      <c r="A2214" s="11"/>
      <c r="B2214" s="11"/>
      <c r="C2214" s="11"/>
      <c r="D2214" s="11"/>
      <c r="E2214" s="11"/>
      <c r="F2214" s="11"/>
      <c r="G2214" s="11"/>
      <c r="H2214" s="11"/>
      <c r="I2214" s="11"/>
      <c r="J2214" s="11"/>
      <c r="K2214" s="11"/>
      <c r="L2214" s="11"/>
      <c r="M2214" s="11"/>
      <c r="N2214" s="11"/>
      <c r="O2214" s="11"/>
      <c r="P2214" s="11"/>
      <c r="Q2214" s="11"/>
      <c r="R2214" s="11"/>
    </row>
    <row r="2215" spans="1:18" x14ac:dyDescent="0.2">
      <c r="A2215" s="11"/>
      <c r="B2215" s="11"/>
      <c r="C2215" s="11"/>
      <c r="D2215" s="11"/>
      <c r="E2215" s="11"/>
      <c r="F2215" s="11"/>
      <c r="G2215" s="11"/>
      <c r="H2215" s="11"/>
      <c r="I2215" s="11"/>
      <c r="J2215" s="11"/>
      <c r="K2215" s="11"/>
      <c r="L2215" s="11"/>
      <c r="M2215" s="11"/>
      <c r="N2215" s="11"/>
      <c r="O2215" s="11"/>
      <c r="P2215" s="11"/>
      <c r="Q2215" s="11"/>
      <c r="R2215" s="11"/>
    </row>
    <row r="2216" spans="1:18" x14ac:dyDescent="0.2">
      <c r="A2216" s="11"/>
      <c r="B2216" s="11"/>
      <c r="C2216" s="11"/>
      <c r="D2216" s="11"/>
      <c r="E2216" s="11"/>
      <c r="F2216" s="11"/>
      <c r="G2216" s="11"/>
      <c r="H2216" s="11"/>
      <c r="I2216" s="11"/>
      <c r="J2216" s="11"/>
      <c r="K2216" s="11"/>
      <c r="L2216" s="11"/>
      <c r="M2216" s="11"/>
      <c r="N2216" s="11"/>
      <c r="O2216" s="11"/>
      <c r="P2216" s="11"/>
      <c r="Q2216" s="11"/>
      <c r="R2216" s="11"/>
    </row>
    <row r="2217" spans="1:18" x14ac:dyDescent="0.2">
      <c r="A2217" s="11"/>
      <c r="B2217" s="11"/>
      <c r="C2217" s="11"/>
      <c r="D2217" s="11"/>
      <c r="E2217" s="11"/>
      <c r="F2217" s="11"/>
      <c r="G2217" s="11"/>
      <c r="H2217" s="11"/>
      <c r="I2217" s="11"/>
      <c r="J2217" s="11"/>
      <c r="K2217" s="11"/>
      <c r="L2217" s="11"/>
      <c r="M2217" s="11"/>
      <c r="N2217" s="11"/>
      <c r="O2217" s="11"/>
      <c r="P2217" s="11"/>
      <c r="Q2217" s="11"/>
      <c r="R2217" s="11"/>
    </row>
    <row r="2218" spans="1:18" x14ac:dyDescent="0.2">
      <c r="A2218" s="11"/>
      <c r="B2218" s="11"/>
      <c r="C2218" s="11"/>
      <c r="D2218" s="11"/>
      <c r="E2218" s="11"/>
      <c r="F2218" s="11"/>
      <c r="G2218" s="11"/>
      <c r="H2218" s="11"/>
      <c r="I2218" s="11"/>
      <c r="J2218" s="11"/>
      <c r="K2218" s="11"/>
      <c r="L2218" s="11"/>
      <c r="M2218" s="11"/>
      <c r="N2218" s="11"/>
      <c r="O2218" s="11"/>
      <c r="P2218" s="11"/>
      <c r="Q2218" s="11"/>
      <c r="R2218" s="11"/>
    </row>
    <row r="2219" spans="1:18" x14ac:dyDescent="0.2">
      <c r="A2219" s="11"/>
      <c r="B2219" s="11"/>
      <c r="C2219" s="11"/>
      <c r="D2219" s="11"/>
      <c r="E2219" s="11"/>
      <c r="F2219" s="11"/>
      <c r="G2219" s="11"/>
      <c r="H2219" s="11"/>
      <c r="I2219" s="11"/>
      <c r="J2219" s="11"/>
      <c r="K2219" s="11"/>
      <c r="L2219" s="11"/>
      <c r="M2219" s="11"/>
      <c r="N2219" s="11"/>
      <c r="O2219" s="11"/>
      <c r="P2219" s="11"/>
      <c r="Q2219" s="11"/>
      <c r="R2219" s="11"/>
    </row>
    <row r="2220" spans="1:18" x14ac:dyDescent="0.2">
      <c r="A2220" s="11"/>
      <c r="B2220" s="11"/>
      <c r="C2220" s="11"/>
      <c r="D2220" s="11"/>
      <c r="E2220" s="11"/>
      <c r="F2220" s="11"/>
      <c r="G2220" s="11"/>
      <c r="H2220" s="11"/>
      <c r="I2220" s="11"/>
      <c r="J2220" s="11"/>
      <c r="K2220" s="11"/>
      <c r="L2220" s="11"/>
      <c r="M2220" s="11"/>
      <c r="N2220" s="11"/>
      <c r="O2220" s="11"/>
      <c r="P2220" s="11"/>
      <c r="Q2220" s="11"/>
      <c r="R2220" s="11"/>
    </row>
    <row r="2221" spans="1:18" x14ac:dyDescent="0.2">
      <c r="A2221" s="11"/>
      <c r="B2221" s="11"/>
      <c r="C2221" s="11"/>
      <c r="D2221" s="11"/>
      <c r="E2221" s="11"/>
      <c r="F2221" s="11"/>
      <c r="G2221" s="11"/>
      <c r="H2221" s="11"/>
      <c r="I2221" s="11"/>
      <c r="J2221" s="11"/>
      <c r="K2221" s="11"/>
      <c r="L2221" s="11"/>
      <c r="M2221" s="11"/>
      <c r="N2221" s="11"/>
      <c r="O2221" s="11"/>
      <c r="P2221" s="11"/>
      <c r="Q2221" s="11"/>
      <c r="R2221" s="11"/>
    </row>
    <row r="2222" spans="1:18" x14ac:dyDescent="0.2">
      <c r="A2222" s="11"/>
      <c r="B2222" s="11"/>
      <c r="C2222" s="11"/>
      <c r="D2222" s="11"/>
      <c r="E2222" s="11"/>
      <c r="F2222" s="11"/>
      <c r="G2222" s="11"/>
      <c r="H2222" s="11"/>
      <c r="I2222" s="11"/>
      <c r="J2222" s="11"/>
      <c r="K2222" s="11"/>
      <c r="L2222" s="11"/>
      <c r="M2222" s="11"/>
      <c r="N2222" s="11"/>
      <c r="O2222" s="11"/>
      <c r="P2222" s="11"/>
      <c r="Q2222" s="11"/>
      <c r="R2222" s="11"/>
    </row>
    <row r="2223" spans="1:18" x14ac:dyDescent="0.2">
      <c r="A2223" s="11"/>
      <c r="B2223" s="11"/>
      <c r="C2223" s="11"/>
      <c r="D2223" s="11"/>
      <c r="E2223" s="11"/>
      <c r="F2223" s="11"/>
      <c r="G2223" s="11"/>
      <c r="H2223" s="11"/>
      <c r="I2223" s="11"/>
      <c r="J2223" s="11"/>
      <c r="K2223" s="11"/>
      <c r="L2223" s="11"/>
      <c r="M2223" s="11"/>
      <c r="N2223" s="11"/>
      <c r="O2223" s="11"/>
      <c r="P2223" s="11"/>
      <c r="Q2223" s="11"/>
      <c r="R2223" s="11"/>
    </row>
    <row r="2224" spans="1:18" x14ac:dyDescent="0.2">
      <c r="A2224" s="11"/>
      <c r="B2224" s="11"/>
      <c r="C2224" s="11"/>
      <c r="D2224" s="11"/>
      <c r="E2224" s="11"/>
      <c r="F2224" s="11"/>
      <c r="G2224" s="11"/>
      <c r="H2224" s="11"/>
      <c r="I2224" s="11"/>
      <c r="J2224" s="11"/>
      <c r="K2224" s="11"/>
      <c r="L2224" s="11"/>
      <c r="M2224" s="11"/>
      <c r="N2224" s="11"/>
      <c r="O2224" s="11"/>
      <c r="P2224" s="11"/>
      <c r="Q2224" s="11"/>
      <c r="R2224" s="11"/>
    </row>
    <row r="2225" spans="1:18" x14ac:dyDescent="0.2">
      <c r="A2225" s="11"/>
      <c r="B2225" s="11"/>
      <c r="C2225" s="11"/>
      <c r="D2225" s="11"/>
      <c r="E2225" s="11"/>
      <c r="F2225" s="11"/>
      <c r="G2225" s="11"/>
      <c r="H2225" s="11"/>
      <c r="I2225" s="11"/>
      <c r="J2225" s="11"/>
      <c r="K2225" s="11"/>
      <c r="L2225" s="11"/>
      <c r="M2225" s="11"/>
      <c r="N2225" s="11"/>
      <c r="O2225" s="11"/>
      <c r="P2225" s="11"/>
      <c r="Q2225" s="11"/>
      <c r="R2225" s="11"/>
    </row>
    <row r="2226" spans="1:18" x14ac:dyDescent="0.2">
      <c r="A2226" s="11"/>
      <c r="B2226" s="11"/>
      <c r="C2226" s="11"/>
      <c r="D2226" s="11"/>
      <c r="E2226" s="11"/>
      <c r="F2226" s="11"/>
      <c r="G2226" s="11"/>
      <c r="H2226" s="11"/>
      <c r="I2226" s="11"/>
      <c r="J2226" s="11"/>
      <c r="K2226" s="11"/>
      <c r="L2226" s="11"/>
      <c r="M2226" s="11"/>
      <c r="N2226" s="11"/>
      <c r="O2226" s="11"/>
      <c r="P2226" s="11"/>
      <c r="Q2226" s="11"/>
      <c r="R2226" s="11"/>
    </row>
    <row r="2227" spans="1:18" x14ac:dyDescent="0.2">
      <c r="A2227" s="11"/>
      <c r="B2227" s="11"/>
      <c r="C2227" s="11"/>
      <c r="D2227" s="11"/>
      <c r="E2227" s="11"/>
      <c r="F2227" s="11"/>
      <c r="G2227" s="11"/>
      <c r="H2227" s="11"/>
      <c r="I2227" s="11"/>
      <c r="J2227" s="11"/>
      <c r="K2227" s="11"/>
      <c r="L2227" s="11"/>
      <c r="M2227" s="11"/>
      <c r="N2227" s="11"/>
      <c r="O2227" s="11"/>
      <c r="P2227" s="11"/>
      <c r="Q2227" s="11"/>
      <c r="R2227" s="11"/>
    </row>
    <row r="2228" spans="1:18" x14ac:dyDescent="0.2">
      <c r="A2228" s="11"/>
      <c r="B2228" s="11"/>
      <c r="C2228" s="11"/>
      <c r="D2228" s="11"/>
      <c r="E2228" s="11"/>
      <c r="F2228" s="11"/>
      <c r="G2228" s="11"/>
      <c r="H2228" s="11"/>
      <c r="I2228" s="11"/>
      <c r="J2228" s="11"/>
      <c r="K2228" s="11"/>
      <c r="L2228" s="11"/>
      <c r="M2228" s="11"/>
      <c r="N2228" s="11"/>
      <c r="O2228" s="11"/>
      <c r="P2228" s="11"/>
      <c r="Q2228" s="11"/>
      <c r="R2228" s="11"/>
    </row>
    <row r="2229" spans="1:18" x14ac:dyDescent="0.2">
      <c r="A2229" s="11"/>
      <c r="B2229" s="11"/>
      <c r="C2229" s="11"/>
      <c r="D2229" s="11"/>
      <c r="E2229" s="11"/>
      <c r="F2229" s="11"/>
      <c r="G2229" s="11"/>
      <c r="H2229" s="11"/>
      <c r="I2229" s="11"/>
      <c r="J2229" s="11"/>
      <c r="K2229" s="11"/>
      <c r="L2229" s="11"/>
      <c r="M2229" s="11"/>
      <c r="N2229" s="11"/>
      <c r="O2229" s="11"/>
      <c r="P2229" s="11"/>
      <c r="Q2229" s="11"/>
      <c r="R2229" s="11"/>
    </row>
    <row r="2230" spans="1:18" x14ac:dyDescent="0.2">
      <c r="A2230" s="11"/>
      <c r="B2230" s="11"/>
      <c r="C2230" s="11"/>
      <c r="D2230" s="11"/>
      <c r="E2230" s="11"/>
      <c r="F2230" s="11"/>
      <c r="G2230" s="11"/>
      <c r="H2230" s="11"/>
      <c r="I2230" s="11"/>
      <c r="J2230" s="11"/>
      <c r="K2230" s="11"/>
      <c r="L2230" s="11"/>
      <c r="M2230" s="11"/>
      <c r="N2230" s="11"/>
      <c r="O2230" s="11"/>
      <c r="P2230" s="11"/>
      <c r="Q2230" s="11"/>
      <c r="R2230" s="11"/>
    </row>
    <row r="2231" spans="1:18" x14ac:dyDescent="0.2">
      <c r="A2231" s="11"/>
      <c r="B2231" s="11"/>
      <c r="C2231" s="11"/>
      <c r="D2231" s="11"/>
      <c r="E2231" s="11"/>
      <c r="F2231" s="11"/>
      <c r="G2231" s="11"/>
      <c r="H2231" s="11"/>
      <c r="I2231" s="11"/>
      <c r="J2231" s="11"/>
      <c r="K2231" s="11"/>
      <c r="L2231" s="11"/>
      <c r="M2231" s="11"/>
      <c r="N2231" s="11"/>
      <c r="O2231" s="11"/>
      <c r="P2231" s="11"/>
      <c r="Q2231" s="11"/>
      <c r="R2231" s="11"/>
    </row>
    <row r="2232" spans="1:18" x14ac:dyDescent="0.2">
      <c r="A2232" s="11"/>
      <c r="B2232" s="11"/>
      <c r="C2232" s="11"/>
      <c r="D2232" s="11"/>
      <c r="E2232" s="11"/>
      <c r="F2232" s="11"/>
      <c r="G2232" s="11"/>
      <c r="H2232" s="11"/>
      <c r="I2232" s="11"/>
      <c r="J2232" s="11"/>
      <c r="K2232" s="11"/>
      <c r="L2232" s="11"/>
      <c r="M2232" s="11"/>
      <c r="N2232" s="11"/>
      <c r="O2232" s="11"/>
      <c r="P2232" s="11"/>
      <c r="Q2232" s="11"/>
      <c r="R2232" s="11"/>
    </row>
    <row r="2233" spans="1:18" x14ac:dyDescent="0.2">
      <c r="A2233" s="11"/>
      <c r="B2233" s="11"/>
      <c r="C2233" s="11"/>
      <c r="D2233" s="11"/>
      <c r="E2233" s="11"/>
      <c r="F2233" s="11"/>
      <c r="G2233" s="11"/>
      <c r="H2233" s="11"/>
      <c r="I2233" s="11"/>
      <c r="J2233" s="11"/>
      <c r="K2233" s="11"/>
      <c r="L2233" s="11"/>
      <c r="M2233" s="11"/>
      <c r="N2233" s="11"/>
      <c r="O2233" s="11"/>
      <c r="P2233" s="11"/>
      <c r="Q2233" s="11"/>
      <c r="R2233" s="11"/>
    </row>
    <row r="2234" spans="1:18" x14ac:dyDescent="0.2">
      <c r="A2234" s="11"/>
      <c r="B2234" s="11"/>
      <c r="C2234" s="11"/>
      <c r="D2234" s="11"/>
      <c r="E2234" s="11"/>
      <c r="F2234" s="11"/>
      <c r="G2234" s="11"/>
      <c r="H2234" s="11"/>
      <c r="I2234" s="11"/>
      <c r="J2234" s="11"/>
      <c r="K2234" s="11"/>
      <c r="L2234" s="11"/>
      <c r="M2234" s="11"/>
      <c r="N2234" s="11"/>
      <c r="O2234" s="11"/>
      <c r="P2234" s="11"/>
      <c r="Q2234" s="11"/>
      <c r="R2234" s="11"/>
    </row>
    <row r="2235" spans="1:18" x14ac:dyDescent="0.2">
      <c r="A2235" s="11"/>
      <c r="B2235" s="11"/>
      <c r="C2235" s="11"/>
      <c r="D2235" s="11"/>
      <c r="E2235" s="11"/>
      <c r="F2235" s="11"/>
      <c r="G2235" s="11"/>
      <c r="H2235" s="11"/>
      <c r="I2235" s="11"/>
      <c r="J2235" s="11"/>
      <c r="K2235" s="11"/>
      <c r="L2235" s="11"/>
      <c r="M2235" s="11"/>
      <c r="N2235" s="11"/>
      <c r="O2235" s="11"/>
      <c r="P2235" s="11"/>
      <c r="Q2235" s="11"/>
      <c r="R2235" s="11"/>
    </row>
    <row r="2236" spans="1:18" x14ac:dyDescent="0.2">
      <c r="A2236" s="11"/>
      <c r="B2236" s="11"/>
      <c r="C2236" s="11"/>
      <c r="D2236" s="11"/>
      <c r="E2236" s="11"/>
      <c r="F2236" s="11"/>
      <c r="G2236" s="11"/>
      <c r="H2236" s="11"/>
      <c r="I2236" s="11"/>
      <c r="J2236" s="11"/>
      <c r="K2236" s="11"/>
      <c r="L2236" s="11"/>
      <c r="M2236" s="11"/>
      <c r="N2236" s="11"/>
      <c r="O2236" s="11"/>
      <c r="P2236" s="11"/>
      <c r="Q2236" s="11"/>
      <c r="R2236" s="11"/>
    </row>
    <row r="2237" spans="1:18" x14ac:dyDescent="0.2">
      <c r="A2237" s="11"/>
      <c r="B2237" s="11"/>
      <c r="C2237" s="11"/>
      <c r="D2237" s="11"/>
      <c r="E2237" s="11"/>
      <c r="F2237" s="11"/>
      <c r="G2237" s="11"/>
      <c r="H2237" s="11"/>
      <c r="I2237" s="11"/>
      <c r="J2237" s="11"/>
      <c r="K2237" s="11"/>
      <c r="L2237" s="11"/>
      <c r="M2237" s="11"/>
      <c r="N2237" s="11"/>
      <c r="O2237" s="11"/>
      <c r="P2237" s="11"/>
      <c r="Q2237" s="11"/>
      <c r="R2237" s="11"/>
    </row>
    <row r="2238" spans="1:18" x14ac:dyDescent="0.2">
      <c r="A2238" s="11"/>
      <c r="B2238" s="11"/>
      <c r="C2238" s="11"/>
      <c r="D2238" s="11"/>
      <c r="E2238" s="11"/>
      <c r="F2238" s="11"/>
      <c r="G2238" s="11"/>
      <c r="H2238" s="11"/>
      <c r="I2238" s="11"/>
      <c r="J2238" s="11"/>
      <c r="K2238" s="11"/>
      <c r="L2238" s="11"/>
      <c r="M2238" s="11"/>
      <c r="N2238" s="11"/>
      <c r="O2238" s="11"/>
      <c r="P2238" s="11"/>
      <c r="Q2238" s="11"/>
      <c r="R2238" s="11"/>
    </row>
    <row r="2239" spans="1:18" x14ac:dyDescent="0.2">
      <c r="A2239" s="11"/>
      <c r="B2239" s="11"/>
      <c r="C2239" s="11"/>
      <c r="D2239" s="11"/>
      <c r="E2239" s="11"/>
      <c r="F2239" s="11"/>
      <c r="G2239" s="11"/>
      <c r="H2239" s="11"/>
      <c r="I2239" s="11"/>
      <c r="J2239" s="11"/>
      <c r="K2239" s="11"/>
      <c r="L2239" s="11"/>
      <c r="M2239" s="11"/>
      <c r="N2239" s="11"/>
      <c r="O2239" s="11"/>
      <c r="P2239" s="11"/>
      <c r="Q2239" s="11"/>
      <c r="R2239" s="11"/>
    </row>
    <row r="2240" spans="1:18" x14ac:dyDescent="0.2">
      <c r="A2240" s="11"/>
      <c r="B2240" s="11"/>
      <c r="C2240" s="11"/>
      <c r="D2240" s="11"/>
      <c r="E2240" s="11"/>
      <c r="F2240" s="11"/>
      <c r="G2240" s="11"/>
      <c r="H2240" s="11"/>
      <c r="I2240" s="11"/>
      <c r="J2240" s="11"/>
      <c r="K2240" s="11"/>
      <c r="L2240" s="11"/>
      <c r="M2240" s="11"/>
      <c r="N2240" s="11"/>
      <c r="O2240" s="11"/>
      <c r="P2240" s="11"/>
      <c r="Q2240" s="11"/>
      <c r="R2240" s="11"/>
    </row>
    <row r="2241" spans="1:18" x14ac:dyDescent="0.2">
      <c r="A2241" s="11"/>
      <c r="B2241" s="11"/>
      <c r="C2241" s="11"/>
      <c r="D2241" s="11"/>
      <c r="E2241" s="11"/>
      <c r="F2241" s="11"/>
      <c r="G2241" s="11"/>
      <c r="H2241" s="11"/>
      <c r="I2241" s="11"/>
      <c r="J2241" s="11"/>
      <c r="K2241" s="11"/>
      <c r="L2241" s="11"/>
      <c r="M2241" s="11"/>
      <c r="N2241" s="11"/>
      <c r="O2241" s="11"/>
      <c r="P2241" s="11"/>
      <c r="Q2241" s="11"/>
      <c r="R2241" s="11"/>
    </row>
    <row r="2242" spans="1:18" x14ac:dyDescent="0.2">
      <c r="A2242" s="11"/>
      <c r="B2242" s="11"/>
      <c r="C2242" s="11"/>
      <c r="D2242" s="11"/>
      <c r="E2242" s="11"/>
      <c r="F2242" s="11"/>
      <c r="G2242" s="11"/>
      <c r="H2242" s="11"/>
      <c r="I2242" s="11"/>
      <c r="J2242" s="11"/>
      <c r="K2242" s="11"/>
      <c r="L2242" s="11"/>
      <c r="M2242" s="11"/>
      <c r="N2242" s="11"/>
      <c r="O2242" s="11"/>
      <c r="P2242" s="11"/>
      <c r="Q2242" s="11"/>
      <c r="R2242" s="11"/>
    </row>
    <row r="2243" spans="1:18" x14ac:dyDescent="0.2">
      <c r="A2243" s="11"/>
      <c r="B2243" s="11"/>
      <c r="C2243" s="11"/>
      <c r="D2243" s="11"/>
      <c r="E2243" s="11"/>
      <c r="F2243" s="11"/>
      <c r="G2243" s="11"/>
      <c r="H2243" s="11"/>
      <c r="I2243" s="11"/>
      <c r="J2243" s="11"/>
      <c r="K2243" s="11"/>
      <c r="L2243" s="11"/>
      <c r="M2243" s="11"/>
      <c r="N2243" s="11"/>
      <c r="O2243" s="11"/>
      <c r="P2243" s="11"/>
      <c r="Q2243" s="11"/>
      <c r="R2243" s="11"/>
    </row>
    <row r="2244" spans="1:18" x14ac:dyDescent="0.2">
      <c r="A2244" s="11"/>
      <c r="B2244" s="11"/>
      <c r="C2244" s="11"/>
      <c r="D2244" s="11"/>
      <c r="E2244" s="11"/>
      <c r="F2244" s="11"/>
      <c r="G2244" s="11"/>
      <c r="H2244" s="11"/>
      <c r="I2244" s="11"/>
      <c r="J2244" s="11"/>
      <c r="K2244" s="11"/>
      <c r="L2244" s="11"/>
      <c r="M2244" s="11"/>
      <c r="N2244" s="11"/>
      <c r="O2244" s="11"/>
      <c r="P2244" s="11"/>
      <c r="Q2244" s="11"/>
      <c r="R2244" s="11"/>
    </row>
    <row r="2245" spans="1:18" x14ac:dyDescent="0.2">
      <c r="A2245" s="11"/>
      <c r="B2245" s="11"/>
      <c r="C2245" s="11"/>
      <c r="D2245" s="11"/>
      <c r="E2245" s="11"/>
      <c r="F2245" s="11"/>
      <c r="G2245" s="11"/>
      <c r="H2245" s="11"/>
      <c r="I2245" s="11"/>
      <c r="J2245" s="11"/>
      <c r="K2245" s="11"/>
      <c r="L2245" s="11"/>
      <c r="M2245" s="11"/>
      <c r="N2245" s="11"/>
      <c r="O2245" s="11"/>
      <c r="P2245" s="11"/>
      <c r="Q2245" s="11"/>
      <c r="R2245" s="11"/>
    </row>
    <row r="2246" spans="1:18" x14ac:dyDescent="0.2">
      <c r="A2246" s="11"/>
      <c r="B2246" s="11"/>
      <c r="C2246" s="11"/>
      <c r="D2246" s="11"/>
      <c r="E2246" s="11"/>
      <c r="F2246" s="11"/>
      <c r="G2246" s="11"/>
      <c r="H2246" s="11"/>
      <c r="I2246" s="11"/>
      <c r="J2246" s="11"/>
      <c r="K2246" s="11"/>
      <c r="L2246" s="11"/>
      <c r="M2246" s="11"/>
      <c r="N2246" s="11"/>
      <c r="O2246" s="11"/>
      <c r="P2246" s="11"/>
      <c r="Q2246" s="11"/>
      <c r="R2246" s="11"/>
    </row>
    <row r="2247" spans="1:18" x14ac:dyDescent="0.2">
      <c r="A2247" s="11"/>
      <c r="B2247" s="11"/>
      <c r="C2247" s="11"/>
      <c r="D2247" s="11"/>
      <c r="E2247" s="11"/>
      <c r="F2247" s="11"/>
      <c r="G2247" s="11"/>
      <c r="H2247" s="11"/>
      <c r="I2247" s="11"/>
      <c r="J2247" s="11"/>
      <c r="K2247" s="11"/>
      <c r="L2247" s="11"/>
      <c r="M2247" s="11"/>
      <c r="N2247" s="11"/>
      <c r="O2247" s="11"/>
      <c r="P2247" s="11"/>
      <c r="Q2247" s="11"/>
      <c r="R2247" s="11"/>
    </row>
    <row r="2248" spans="1:18" x14ac:dyDescent="0.2">
      <c r="A2248" s="11"/>
      <c r="B2248" s="11"/>
      <c r="C2248" s="11"/>
      <c r="D2248" s="11"/>
      <c r="E2248" s="11"/>
      <c r="F2248" s="11"/>
      <c r="G2248" s="11"/>
      <c r="H2248" s="11"/>
      <c r="I2248" s="11"/>
      <c r="J2248" s="11"/>
      <c r="K2248" s="11"/>
      <c r="L2248" s="11"/>
      <c r="M2248" s="11"/>
      <c r="N2248" s="11"/>
      <c r="O2248" s="11"/>
      <c r="P2248" s="11"/>
      <c r="Q2248" s="11"/>
      <c r="R2248" s="11"/>
    </row>
    <row r="2249" spans="1:18" x14ac:dyDescent="0.2">
      <c r="A2249" s="11"/>
      <c r="B2249" s="11"/>
      <c r="C2249" s="11"/>
      <c r="D2249" s="11"/>
      <c r="E2249" s="11"/>
      <c r="F2249" s="11"/>
      <c r="G2249" s="11"/>
      <c r="H2249" s="11"/>
      <c r="I2249" s="11"/>
      <c r="J2249" s="11"/>
      <c r="K2249" s="11"/>
      <c r="L2249" s="11"/>
      <c r="M2249" s="11"/>
      <c r="N2249" s="11"/>
      <c r="O2249" s="11"/>
      <c r="P2249" s="11"/>
      <c r="Q2249" s="11"/>
      <c r="R2249" s="11"/>
    </row>
    <row r="2250" spans="1:18" x14ac:dyDescent="0.2">
      <c r="A2250" s="11"/>
      <c r="B2250" s="11"/>
      <c r="C2250" s="11"/>
      <c r="D2250" s="11"/>
      <c r="E2250" s="11"/>
      <c r="F2250" s="11"/>
      <c r="G2250" s="11"/>
      <c r="H2250" s="11"/>
      <c r="I2250" s="11"/>
      <c r="J2250" s="11"/>
      <c r="K2250" s="11"/>
      <c r="L2250" s="11"/>
      <c r="M2250" s="11"/>
      <c r="N2250" s="11"/>
      <c r="O2250" s="11"/>
      <c r="P2250" s="11"/>
      <c r="Q2250" s="11"/>
      <c r="R2250" s="11"/>
    </row>
    <row r="2251" spans="1:18" x14ac:dyDescent="0.2">
      <c r="A2251" s="11"/>
      <c r="B2251" s="11"/>
      <c r="C2251" s="11"/>
      <c r="D2251" s="11"/>
      <c r="E2251" s="11"/>
      <c r="F2251" s="11"/>
      <c r="G2251" s="11"/>
      <c r="H2251" s="11"/>
      <c r="I2251" s="11"/>
      <c r="J2251" s="11"/>
      <c r="K2251" s="11"/>
      <c r="L2251" s="11"/>
      <c r="M2251" s="11"/>
      <c r="N2251" s="11"/>
      <c r="O2251" s="11"/>
      <c r="P2251" s="11"/>
      <c r="Q2251" s="11"/>
      <c r="R2251" s="11"/>
    </row>
    <row r="2252" spans="1:18" x14ac:dyDescent="0.2">
      <c r="A2252" s="11"/>
      <c r="B2252" s="11"/>
      <c r="C2252" s="11"/>
      <c r="D2252" s="11"/>
      <c r="E2252" s="11"/>
      <c r="F2252" s="11"/>
      <c r="G2252" s="11"/>
      <c r="H2252" s="11"/>
      <c r="I2252" s="11"/>
      <c r="J2252" s="11"/>
      <c r="K2252" s="11"/>
      <c r="L2252" s="11"/>
      <c r="M2252" s="11"/>
      <c r="N2252" s="11"/>
      <c r="O2252" s="11"/>
      <c r="P2252" s="11"/>
      <c r="Q2252" s="11"/>
      <c r="R2252" s="11"/>
    </row>
    <row r="2253" spans="1:18" x14ac:dyDescent="0.2">
      <c r="A2253" s="11"/>
      <c r="B2253" s="11"/>
      <c r="C2253" s="11"/>
      <c r="D2253" s="11"/>
      <c r="E2253" s="11"/>
      <c r="F2253" s="11"/>
      <c r="G2253" s="11"/>
      <c r="H2253" s="11"/>
      <c r="I2253" s="11"/>
      <c r="J2253" s="11"/>
      <c r="K2253" s="11"/>
      <c r="L2253" s="11"/>
      <c r="M2253" s="11"/>
      <c r="N2253" s="11"/>
      <c r="O2253" s="11"/>
      <c r="P2253" s="11"/>
      <c r="Q2253" s="11"/>
      <c r="R2253" s="11"/>
    </row>
    <row r="2254" spans="1:18" x14ac:dyDescent="0.2">
      <c r="A2254" s="11"/>
      <c r="B2254" s="11"/>
      <c r="C2254" s="11"/>
      <c r="D2254" s="11"/>
      <c r="E2254" s="11"/>
      <c r="F2254" s="11"/>
      <c r="G2254" s="11"/>
      <c r="H2254" s="11"/>
      <c r="I2254" s="11"/>
      <c r="J2254" s="11"/>
      <c r="K2254" s="11"/>
      <c r="L2254" s="11"/>
      <c r="M2254" s="11"/>
      <c r="N2254" s="11"/>
      <c r="O2254" s="11"/>
      <c r="P2254" s="11"/>
      <c r="Q2254" s="11"/>
      <c r="R2254" s="11"/>
    </row>
    <row r="2255" spans="1:18" x14ac:dyDescent="0.2">
      <c r="A2255" s="11"/>
      <c r="B2255" s="11"/>
      <c r="C2255" s="11"/>
      <c r="D2255" s="11"/>
      <c r="E2255" s="11"/>
      <c r="F2255" s="11"/>
      <c r="G2255" s="11"/>
      <c r="H2255" s="11"/>
      <c r="I2255" s="11"/>
      <c r="J2255" s="11"/>
      <c r="K2255" s="11"/>
      <c r="L2255" s="11"/>
      <c r="M2255" s="11"/>
      <c r="N2255" s="11"/>
      <c r="O2255" s="11"/>
      <c r="P2255" s="11"/>
      <c r="Q2255" s="11"/>
      <c r="R2255" s="11"/>
    </row>
    <row r="2256" spans="1:18" x14ac:dyDescent="0.2">
      <c r="A2256" s="11"/>
      <c r="B2256" s="11"/>
      <c r="C2256" s="11"/>
      <c r="D2256" s="11"/>
      <c r="E2256" s="11"/>
      <c r="F2256" s="11"/>
      <c r="G2256" s="11"/>
      <c r="H2256" s="11"/>
      <c r="I2256" s="11"/>
      <c r="J2256" s="11"/>
      <c r="K2256" s="11"/>
      <c r="L2256" s="11"/>
      <c r="M2256" s="11"/>
      <c r="N2256" s="11"/>
      <c r="O2256" s="11"/>
      <c r="P2256" s="11"/>
      <c r="Q2256" s="11"/>
      <c r="R2256" s="11"/>
    </row>
    <row r="2257" spans="1:18" x14ac:dyDescent="0.2">
      <c r="A2257" s="11"/>
      <c r="B2257" s="11"/>
      <c r="C2257" s="11"/>
      <c r="D2257" s="11"/>
      <c r="E2257" s="11"/>
      <c r="F2257" s="11"/>
      <c r="G2257" s="11"/>
      <c r="H2257" s="11"/>
      <c r="I2257" s="11"/>
      <c r="J2257" s="11"/>
      <c r="K2257" s="11"/>
      <c r="L2257" s="11"/>
      <c r="M2257" s="11"/>
      <c r="N2257" s="11"/>
      <c r="O2257" s="11"/>
      <c r="P2257" s="11"/>
      <c r="Q2257" s="11"/>
      <c r="R2257" s="11"/>
    </row>
    <row r="2258" spans="1:18" x14ac:dyDescent="0.2">
      <c r="A2258" s="11"/>
      <c r="B2258" s="11"/>
      <c r="C2258" s="11"/>
      <c r="D2258" s="11"/>
      <c r="E2258" s="11"/>
      <c r="F2258" s="11"/>
      <c r="G2258" s="11"/>
      <c r="H2258" s="11"/>
      <c r="I2258" s="11"/>
      <c r="J2258" s="11"/>
      <c r="K2258" s="11"/>
      <c r="L2258" s="11"/>
      <c r="M2258" s="11"/>
      <c r="N2258" s="11"/>
      <c r="O2258" s="11"/>
      <c r="P2258" s="11"/>
      <c r="Q2258" s="11"/>
      <c r="R2258" s="11"/>
    </row>
    <row r="2259" spans="1:18" x14ac:dyDescent="0.2">
      <c r="A2259" s="11"/>
      <c r="B2259" s="11"/>
      <c r="C2259" s="11"/>
      <c r="D2259" s="11"/>
      <c r="E2259" s="11"/>
      <c r="F2259" s="11"/>
      <c r="G2259" s="11"/>
      <c r="H2259" s="11"/>
      <c r="I2259" s="11"/>
      <c r="J2259" s="11"/>
      <c r="K2259" s="11"/>
      <c r="L2259" s="11"/>
      <c r="M2259" s="11"/>
      <c r="N2259" s="11"/>
      <c r="O2259" s="11"/>
      <c r="P2259" s="11"/>
      <c r="Q2259" s="11"/>
      <c r="R2259" s="11"/>
    </row>
    <row r="2260" spans="1:18" x14ac:dyDescent="0.2">
      <c r="A2260" s="11"/>
      <c r="B2260" s="11"/>
      <c r="C2260" s="11"/>
      <c r="D2260" s="11"/>
      <c r="E2260" s="11"/>
      <c r="F2260" s="11"/>
      <c r="G2260" s="11"/>
      <c r="H2260" s="11"/>
      <c r="I2260" s="11"/>
      <c r="J2260" s="11"/>
      <c r="K2260" s="11"/>
      <c r="L2260" s="11"/>
      <c r="M2260" s="11"/>
      <c r="N2260" s="11"/>
      <c r="O2260" s="11"/>
      <c r="P2260" s="11"/>
      <c r="Q2260" s="11"/>
      <c r="R2260" s="11"/>
    </row>
    <row r="2261" spans="1:18" x14ac:dyDescent="0.2">
      <c r="A2261" s="11"/>
      <c r="B2261" s="11"/>
      <c r="C2261" s="11"/>
      <c r="D2261" s="11"/>
      <c r="E2261" s="11"/>
      <c r="F2261" s="11"/>
      <c r="G2261" s="11"/>
      <c r="H2261" s="11"/>
      <c r="I2261" s="11"/>
      <c r="J2261" s="11"/>
      <c r="K2261" s="11"/>
      <c r="L2261" s="11"/>
      <c r="M2261" s="11"/>
      <c r="N2261" s="11"/>
      <c r="O2261" s="11"/>
      <c r="P2261" s="11"/>
      <c r="Q2261" s="11"/>
      <c r="R2261" s="11"/>
    </row>
    <row r="2262" spans="1:18" x14ac:dyDescent="0.2">
      <c r="A2262" s="11"/>
      <c r="B2262" s="11"/>
      <c r="C2262" s="11"/>
      <c r="D2262" s="11"/>
      <c r="E2262" s="11"/>
      <c r="F2262" s="11"/>
      <c r="G2262" s="11"/>
      <c r="H2262" s="11"/>
      <c r="I2262" s="11"/>
      <c r="J2262" s="11"/>
      <c r="K2262" s="11"/>
      <c r="L2262" s="11"/>
      <c r="M2262" s="11"/>
      <c r="N2262" s="11"/>
      <c r="O2262" s="11"/>
      <c r="P2262" s="11"/>
      <c r="Q2262" s="11"/>
      <c r="R2262" s="11"/>
    </row>
    <row r="2263" spans="1:18" x14ac:dyDescent="0.2">
      <c r="A2263" s="11"/>
      <c r="B2263" s="11"/>
      <c r="C2263" s="11"/>
      <c r="D2263" s="11"/>
      <c r="E2263" s="11"/>
      <c r="F2263" s="11"/>
      <c r="G2263" s="11"/>
      <c r="H2263" s="11"/>
      <c r="I2263" s="11"/>
      <c r="J2263" s="11"/>
      <c r="K2263" s="11"/>
      <c r="L2263" s="11"/>
      <c r="M2263" s="11"/>
      <c r="N2263" s="11"/>
      <c r="O2263" s="11"/>
      <c r="P2263" s="11"/>
      <c r="Q2263" s="11"/>
      <c r="R2263" s="11"/>
    </row>
    <row r="2264" spans="1:18" x14ac:dyDescent="0.2">
      <c r="A2264" s="11"/>
      <c r="B2264" s="11"/>
      <c r="C2264" s="11"/>
      <c r="D2264" s="11"/>
      <c r="E2264" s="11"/>
      <c r="F2264" s="11"/>
      <c r="G2264" s="11"/>
      <c r="H2264" s="11"/>
      <c r="I2264" s="11"/>
      <c r="J2264" s="11"/>
      <c r="K2264" s="11"/>
      <c r="L2264" s="11"/>
      <c r="M2264" s="11"/>
      <c r="N2264" s="11"/>
      <c r="O2264" s="11"/>
      <c r="P2264" s="11"/>
      <c r="Q2264" s="11"/>
      <c r="R2264" s="11"/>
    </row>
    <row r="2265" spans="1:18" x14ac:dyDescent="0.2">
      <c r="A2265" s="11"/>
      <c r="B2265" s="11"/>
      <c r="C2265" s="11"/>
      <c r="D2265" s="11"/>
      <c r="E2265" s="11"/>
      <c r="F2265" s="11"/>
      <c r="G2265" s="11"/>
      <c r="H2265" s="11"/>
      <c r="I2265" s="11"/>
      <c r="J2265" s="11"/>
      <c r="K2265" s="11"/>
      <c r="L2265" s="11"/>
      <c r="M2265" s="11"/>
      <c r="N2265" s="11"/>
      <c r="O2265" s="11"/>
      <c r="P2265" s="11"/>
      <c r="Q2265" s="11"/>
      <c r="R2265" s="11"/>
    </row>
    <row r="2266" spans="1:18" x14ac:dyDescent="0.2">
      <c r="A2266" s="11"/>
      <c r="B2266" s="11"/>
      <c r="C2266" s="11"/>
      <c r="D2266" s="11"/>
      <c r="E2266" s="11"/>
      <c r="F2266" s="11"/>
      <c r="G2266" s="11"/>
      <c r="H2266" s="11"/>
      <c r="I2266" s="11"/>
      <c r="J2266" s="11"/>
      <c r="K2266" s="11"/>
      <c r="L2266" s="11"/>
      <c r="M2266" s="11"/>
      <c r="N2266" s="11"/>
      <c r="O2266" s="11"/>
      <c r="P2266" s="11"/>
      <c r="Q2266" s="11"/>
      <c r="R2266" s="11"/>
    </row>
    <row r="2267" spans="1:18" x14ac:dyDescent="0.2">
      <c r="A2267" s="11"/>
      <c r="B2267" s="11"/>
      <c r="C2267" s="11"/>
      <c r="D2267" s="11"/>
      <c r="E2267" s="11"/>
      <c r="F2267" s="11"/>
      <c r="G2267" s="11"/>
      <c r="H2267" s="11"/>
      <c r="I2267" s="11"/>
      <c r="J2267" s="11"/>
      <c r="K2267" s="11"/>
      <c r="L2267" s="11"/>
      <c r="M2267" s="11"/>
      <c r="N2267" s="11"/>
      <c r="O2267" s="11"/>
      <c r="P2267" s="11"/>
      <c r="Q2267" s="11"/>
      <c r="R2267" s="11"/>
    </row>
    <row r="2268" spans="1:18" x14ac:dyDescent="0.2">
      <c r="A2268" s="11"/>
      <c r="B2268" s="11"/>
      <c r="C2268" s="11"/>
      <c r="D2268" s="11"/>
      <c r="E2268" s="11"/>
      <c r="F2268" s="11"/>
      <c r="G2268" s="11"/>
      <c r="H2268" s="11"/>
      <c r="I2268" s="11"/>
      <c r="J2268" s="11"/>
      <c r="K2268" s="11"/>
      <c r="L2268" s="11"/>
      <c r="M2268" s="11"/>
      <c r="N2268" s="11"/>
      <c r="O2268" s="11"/>
      <c r="P2268" s="11"/>
      <c r="Q2268" s="11"/>
      <c r="R2268" s="11"/>
    </row>
    <row r="2269" spans="1:18" x14ac:dyDescent="0.2">
      <c r="A2269" s="11"/>
      <c r="B2269" s="11"/>
      <c r="C2269" s="11"/>
      <c r="D2269" s="11"/>
      <c r="E2269" s="11"/>
      <c r="F2269" s="11"/>
      <c r="G2269" s="11"/>
      <c r="H2269" s="11"/>
      <c r="I2269" s="11"/>
      <c r="J2269" s="11"/>
      <c r="K2269" s="11"/>
      <c r="L2269" s="11"/>
      <c r="M2269" s="11"/>
      <c r="N2269" s="11"/>
      <c r="O2269" s="11"/>
      <c r="P2269" s="11"/>
      <c r="Q2269" s="11"/>
      <c r="R2269" s="11"/>
    </row>
    <row r="2270" spans="1:18" x14ac:dyDescent="0.2">
      <c r="A2270" s="11"/>
      <c r="B2270" s="11"/>
      <c r="C2270" s="11"/>
      <c r="D2270" s="11"/>
      <c r="E2270" s="11"/>
      <c r="F2270" s="11"/>
      <c r="G2270" s="11"/>
      <c r="H2270" s="11"/>
      <c r="I2270" s="11"/>
      <c r="J2270" s="11"/>
      <c r="K2270" s="11"/>
      <c r="L2270" s="11"/>
      <c r="M2270" s="11"/>
      <c r="N2270" s="11"/>
      <c r="O2270" s="11"/>
      <c r="P2270" s="11"/>
      <c r="Q2270" s="11"/>
      <c r="R2270" s="11"/>
    </row>
    <row r="2271" spans="1:18" x14ac:dyDescent="0.2">
      <c r="A2271" s="11"/>
      <c r="B2271" s="11"/>
      <c r="C2271" s="11"/>
      <c r="D2271" s="11"/>
      <c r="E2271" s="11"/>
      <c r="F2271" s="11"/>
      <c r="G2271" s="11"/>
      <c r="H2271" s="11"/>
      <c r="I2271" s="11"/>
      <c r="J2271" s="11"/>
      <c r="K2271" s="11"/>
      <c r="L2271" s="11"/>
      <c r="M2271" s="11"/>
      <c r="N2271" s="11"/>
      <c r="O2271" s="11"/>
      <c r="P2271" s="11"/>
      <c r="Q2271" s="11"/>
      <c r="R2271" s="11"/>
    </row>
    <row r="2272" spans="1:18" x14ac:dyDescent="0.2">
      <c r="A2272" s="11"/>
      <c r="B2272" s="11"/>
      <c r="C2272" s="11"/>
      <c r="D2272" s="11"/>
      <c r="E2272" s="11"/>
      <c r="F2272" s="11"/>
      <c r="G2272" s="11"/>
      <c r="H2272" s="11"/>
      <c r="I2272" s="11"/>
      <c r="J2272" s="11"/>
      <c r="K2272" s="11"/>
      <c r="L2272" s="11"/>
      <c r="M2272" s="11"/>
      <c r="N2272" s="11"/>
      <c r="O2272" s="11"/>
      <c r="P2272" s="11"/>
      <c r="Q2272" s="11"/>
      <c r="R2272" s="11"/>
    </row>
    <row r="2273" spans="1:18" x14ac:dyDescent="0.2">
      <c r="A2273" s="11"/>
      <c r="B2273" s="11"/>
      <c r="C2273" s="11"/>
      <c r="D2273" s="11"/>
      <c r="E2273" s="11"/>
      <c r="F2273" s="11"/>
      <c r="G2273" s="11"/>
      <c r="H2273" s="11"/>
      <c r="I2273" s="11"/>
      <c r="J2273" s="11"/>
      <c r="K2273" s="11"/>
      <c r="L2273" s="11"/>
      <c r="M2273" s="11"/>
      <c r="N2273" s="11"/>
      <c r="O2273" s="11"/>
      <c r="P2273" s="11"/>
      <c r="Q2273" s="11"/>
      <c r="R2273" s="11"/>
    </row>
    <row r="2274" spans="1:18" x14ac:dyDescent="0.2">
      <c r="A2274" s="11"/>
      <c r="B2274" s="11"/>
      <c r="C2274" s="11"/>
      <c r="D2274" s="11"/>
      <c r="E2274" s="11"/>
      <c r="F2274" s="11"/>
      <c r="G2274" s="11"/>
      <c r="H2274" s="11"/>
      <c r="I2274" s="11"/>
      <c r="J2274" s="11"/>
      <c r="K2274" s="11"/>
      <c r="L2274" s="11"/>
      <c r="M2274" s="11"/>
      <c r="N2274" s="11"/>
      <c r="O2274" s="11"/>
      <c r="P2274" s="11"/>
      <c r="Q2274" s="11"/>
      <c r="R2274" s="11"/>
    </row>
    <row r="2275" spans="1:18" x14ac:dyDescent="0.2">
      <c r="A2275" s="11"/>
      <c r="B2275" s="11"/>
      <c r="C2275" s="11"/>
      <c r="D2275" s="11"/>
      <c r="E2275" s="11"/>
      <c r="F2275" s="11"/>
      <c r="G2275" s="11"/>
      <c r="H2275" s="11"/>
      <c r="I2275" s="11"/>
      <c r="J2275" s="11"/>
      <c r="K2275" s="11"/>
      <c r="L2275" s="11"/>
      <c r="M2275" s="11"/>
      <c r="N2275" s="11"/>
      <c r="O2275" s="11"/>
      <c r="P2275" s="11"/>
      <c r="Q2275" s="11"/>
      <c r="R2275" s="11"/>
    </row>
    <row r="2276" spans="1:18" x14ac:dyDescent="0.2">
      <c r="A2276" s="11"/>
      <c r="B2276" s="11"/>
      <c r="C2276" s="11"/>
      <c r="D2276" s="11"/>
      <c r="E2276" s="11"/>
      <c r="F2276" s="11"/>
      <c r="G2276" s="11"/>
      <c r="H2276" s="11"/>
      <c r="I2276" s="11"/>
      <c r="J2276" s="11"/>
      <c r="K2276" s="11"/>
      <c r="L2276" s="11"/>
      <c r="M2276" s="11"/>
      <c r="N2276" s="11"/>
      <c r="O2276" s="11"/>
      <c r="P2276" s="11"/>
      <c r="Q2276" s="11"/>
      <c r="R2276" s="11"/>
    </row>
    <row r="2277" spans="1:18" x14ac:dyDescent="0.2">
      <c r="A2277" s="11"/>
      <c r="B2277" s="11"/>
      <c r="C2277" s="11"/>
      <c r="D2277" s="11"/>
      <c r="E2277" s="11"/>
      <c r="F2277" s="11"/>
      <c r="G2277" s="11"/>
      <c r="H2277" s="11"/>
      <c r="I2277" s="11"/>
      <c r="J2277" s="11"/>
      <c r="K2277" s="11"/>
      <c r="L2277" s="11"/>
      <c r="M2277" s="11"/>
      <c r="N2277" s="11"/>
      <c r="O2277" s="11"/>
      <c r="P2277" s="11"/>
      <c r="Q2277" s="11"/>
      <c r="R2277" s="11"/>
    </row>
    <row r="2278" spans="1:18" x14ac:dyDescent="0.2">
      <c r="A2278" s="11"/>
      <c r="B2278" s="11"/>
      <c r="C2278" s="11"/>
      <c r="D2278" s="11"/>
      <c r="E2278" s="11"/>
      <c r="F2278" s="11"/>
      <c r="G2278" s="11"/>
      <c r="H2278" s="11"/>
      <c r="I2278" s="11"/>
      <c r="J2278" s="11"/>
      <c r="K2278" s="11"/>
      <c r="L2278" s="11"/>
      <c r="M2278" s="11"/>
      <c r="N2278" s="11"/>
      <c r="O2278" s="11"/>
      <c r="P2278" s="11"/>
      <c r="Q2278" s="11"/>
      <c r="R2278" s="11"/>
    </row>
    <row r="2279" spans="1:18" x14ac:dyDescent="0.2">
      <c r="A2279" s="11"/>
      <c r="B2279" s="11"/>
      <c r="C2279" s="11"/>
      <c r="D2279" s="11"/>
      <c r="E2279" s="11"/>
      <c r="F2279" s="11"/>
      <c r="G2279" s="11"/>
      <c r="H2279" s="11"/>
      <c r="I2279" s="11"/>
      <c r="J2279" s="11"/>
      <c r="K2279" s="11"/>
      <c r="L2279" s="11"/>
      <c r="M2279" s="11"/>
      <c r="N2279" s="11"/>
      <c r="O2279" s="11"/>
      <c r="P2279" s="11"/>
      <c r="Q2279" s="11"/>
      <c r="R2279" s="11"/>
    </row>
    <row r="2280" spans="1:18" x14ac:dyDescent="0.2">
      <c r="A2280" s="11"/>
      <c r="B2280" s="11"/>
      <c r="C2280" s="11"/>
      <c r="D2280" s="11"/>
      <c r="E2280" s="11"/>
      <c r="F2280" s="11"/>
      <c r="G2280" s="11"/>
      <c r="H2280" s="11"/>
      <c r="I2280" s="11"/>
      <c r="J2280" s="11"/>
      <c r="K2280" s="11"/>
      <c r="L2280" s="11"/>
      <c r="M2280" s="11"/>
      <c r="N2280" s="11"/>
      <c r="O2280" s="11"/>
      <c r="P2280" s="11"/>
      <c r="Q2280" s="11"/>
      <c r="R2280" s="11"/>
    </row>
    <row r="2281" spans="1:18" x14ac:dyDescent="0.2">
      <c r="A2281" s="11"/>
      <c r="B2281" s="11"/>
      <c r="C2281" s="11"/>
      <c r="D2281" s="11"/>
      <c r="E2281" s="11"/>
      <c r="F2281" s="11"/>
      <c r="G2281" s="11"/>
      <c r="H2281" s="11"/>
      <c r="I2281" s="11"/>
      <c r="J2281" s="11"/>
      <c r="K2281" s="11"/>
      <c r="L2281" s="11"/>
      <c r="M2281" s="11"/>
      <c r="N2281" s="11"/>
      <c r="O2281" s="11"/>
      <c r="P2281" s="11"/>
      <c r="Q2281" s="11"/>
      <c r="R2281" s="11"/>
    </row>
    <row r="2282" spans="1:18" x14ac:dyDescent="0.2">
      <c r="A2282" s="11"/>
      <c r="B2282" s="11"/>
      <c r="C2282" s="11"/>
      <c r="D2282" s="11"/>
      <c r="E2282" s="11"/>
      <c r="F2282" s="11"/>
      <c r="G2282" s="11"/>
      <c r="H2282" s="11"/>
      <c r="I2282" s="11"/>
      <c r="J2282" s="11"/>
      <c r="K2282" s="11"/>
      <c r="L2282" s="11"/>
      <c r="M2282" s="11"/>
      <c r="N2282" s="11"/>
      <c r="O2282" s="11"/>
      <c r="P2282" s="11"/>
      <c r="Q2282" s="11"/>
      <c r="R2282" s="11"/>
    </row>
    <row r="2283" spans="1:18" x14ac:dyDescent="0.2">
      <c r="A2283" s="11"/>
      <c r="B2283" s="11"/>
      <c r="C2283" s="11"/>
      <c r="D2283" s="11"/>
      <c r="E2283" s="11"/>
      <c r="F2283" s="11"/>
      <c r="G2283" s="11"/>
      <c r="H2283" s="11"/>
      <c r="I2283" s="11"/>
      <c r="J2283" s="11"/>
      <c r="K2283" s="11"/>
      <c r="L2283" s="11"/>
      <c r="M2283" s="11"/>
      <c r="N2283" s="11"/>
      <c r="O2283" s="11"/>
      <c r="P2283" s="11"/>
      <c r="Q2283" s="11"/>
      <c r="R2283" s="11"/>
    </row>
    <row r="2284" spans="1:18" x14ac:dyDescent="0.2">
      <c r="A2284" s="11"/>
      <c r="B2284" s="11"/>
      <c r="C2284" s="11"/>
      <c r="D2284" s="11"/>
      <c r="E2284" s="11"/>
      <c r="F2284" s="11"/>
      <c r="G2284" s="11"/>
      <c r="H2284" s="11"/>
      <c r="I2284" s="11"/>
      <c r="J2284" s="11"/>
      <c r="K2284" s="11"/>
      <c r="L2284" s="11"/>
      <c r="M2284" s="11"/>
      <c r="N2284" s="11"/>
      <c r="O2284" s="11"/>
      <c r="P2284" s="11"/>
      <c r="Q2284" s="11"/>
      <c r="R2284" s="11"/>
    </row>
    <row r="2285" spans="1:18" x14ac:dyDescent="0.2">
      <c r="A2285" s="11"/>
      <c r="B2285" s="11"/>
      <c r="C2285" s="11"/>
      <c r="D2285" s="11"/>
      <c r="E2285" s="11"/>
      <c r="F2285" s="11"/>
      <c r="G2285" s="11"/>
      <c r="H2285" s="11"/>
      <c r="I2285" s="11"/>
      <c r="J2285" s="11"/>
      <c r="K2285" s="11"/>
      <c r="L2285" s="11"/>
      <c r="M2285" s="11"/>
      <c r="N2285" s="11"/>
      <c r="O2285" s="11"/>
      <c r="P2285" s="11"/>
      <c r="Q2285" s="11"/>
      <c r="R2285" s="11"/>
    </row>
    <row r="2286" spans="1:18" x14ac:dyDescent="0.2">
      <c r="A2286" s="11"/>
      <c r="B2286" s="11"/>
      <c r="C2286" s="11"/>
      <c r="D2286" s="11"/>
      <c r="E2286" s="11"/>
      <c r="F2286" s="11"/>
      <c r="G2286" s="11"/>
      <c r="H2286" s="11"/>
      <c r="I2286" s="11"/>
      <c r="J2286" s="11"/>
      <c r="K2286" s="11"/>
      <c r="L2286" s="11"/>
      <c r="M2286" s="11"/>
      <c r="N2286" s="11"/>
      <c r="O2286" s="11"/>
      <c r="P2286" s="11"/>
      <c r="Q2286" s="11"/>
      <c r="R2286" s="11"/>
    </row>
    <row r="2287" spans="1:18" x14ac:dyDescent="0.2">
      <c r="A2287" s="11"/>
      <c r="B2287" s="11"/>
      <c r="C2287" s="11"/>
      <c r="D2287" s="11"/>
      <c r="E2287" s="11"/>
      <c r="F2287" s="11"/>
      <c r="G2287" s="11"/>
      <c r="H2287" s="11"/>
      <c r="I2287" s="11"/>
      <c r="J2287" s="11"/>
      <c r="K2287" s="11"/>
      <c r="L2287" s="11"/>
      <c r="M2287" s="11"/>
      <c r="N2287" s="11"/>
      <c r="O2287" s="11"/>
      <c r="P2287" s="11"/>
      <c r="Q2287" s="11"/>
      <c r="R2287" s="11"/>
    </row>
    <row r="2288" spans="1:18" x14ac:dyDescent="0.2">
      <c r="A2288" s="11"/>
      <c r="B2288" s="11"/>
      <c r="C2288" s="11"/>
      <c r="D2288" s="11"/>
      <c r="E2288" s="11"/>
      <c r="F2288" s="11"/>
      <c r="G2288" s="11"/>
      <c r="H2288" s="11"/>
      <c r="I2288" s="11"/>
      <c r="J2288" s="11"/>
      <c r="K2288" s="11"/>
      <c r="L2288" s="11"/>
      <c r="M2288" s="11"/>
      <c r="N2288" s="11"/>
      <c r="O2288" s="11"/>
      <c r="P2288" s="11"/>
      <c r="Q2288" s="11"/>
      <c r="R2288" s="11"/>
    </row>
    <row r="2289" spans="1:18" x14ac:dyDescent="0.2">
      <c r="A2289" s="11"/>
      <c r="B2289" s="11"/>
      <c r="C2289" s="11"/>
      <c r="D2289" s="11"/>
      <c r="E2289" s="11"/>
      <c r="F2289" s="11"/>
      <c r="G2289" s="11"/>
      <c r="H2289" s="11"/>
      <c r="I2289" s="11"/>
      <c r="J2289" s="11"/>
      <c r="K2289" s="11"/>
      <c r="L2289" s="11"/>
      <c r="M2289" s="11"/>
      <c r="N2289" s="11"/>
      <c r="O2289" s="11"/>
      <c r="P2289" s="11"/>
      <c r="Q2289" s="11"/>
      <c r="R2289" s="11"/>
    </row>
    <row r="2290" spans="1:18" x14ac:dyDescent="0.2">
      <c r="A2290" s="11"/>
      <c r="B2290" s="11"/>
      <c r="C2290" s="11"/>
      <c r="D2290" s="11"/>
      <c r="E2290" s="11"/>
      <c r="F2290" s="11"/>
      <c r="G2290" s="11"/>
      <c r="H2290" s="11"/>
      <c r="I2290" s="11"/>
      <c r="J2290" s="11"/>
      <c r="K2290" s="11"/>
      <c r="L2290" s="11"/>
      <c r="M2290" s="11"/>
      <c r="N2290" s="11"/>
      <c r="O2290" s="11"/>
      <c r="P2290" s="11"/>
      <c r="Q2290" s="11"/>
      <c r="R2290" s="11"/>
    </row>
    <row r="2291" spans="1:18" x14ac:dyDescent="0.2">
      <c r="A2291" s="11"/>
      <c r="B2291" s="11"/>
      <c r="C2291" s="11"/>
      <c r="D2291" s="11"/>
      <c r="E2291" s="11"/>
      <c r="F2291" s="11"/>
      <c r="G2291" s="11"/>
      <c r="H2291" s="11"/>
      <c r="I2291" s="11"/>
      <c r="J2291" s="11"/>
      <c r="K2291" s="11"/>
      <c r="L2291" s="11"/>
      <c r="M2291" s="11"/>
      <c r="N2291" s="11"/>
      <c r="O2291" s="11"/>
      <c r="P2291" s="11"/>
      <c r="Q2291" s="11"/>
      <c r="R2291" s="11"/>
    </row>
    <row r="2292" spans="1:18" x14ac:dyDescent="0.2">
      <c r="A2292" s="11"/>
      <c r="B2292" s="11"/>
      <c r="C2292" s="11"/>
      <c r="D2292" s="11"/>
      <c r="E2292" s="11"/>
      <c r="F2292" s="11"/>
      <c r="G2292" s="11"/>
      <c r="H2292" s="11"/>
      <c r="I2292" s="11"/>
      <c r="J2292" s="11"/>
      <c r="K2292" s="11"/>
      <c r="L2292" s="11"/>
      <c r="M2292" s="11"/>
      <c r="N2292" s="11"/>
      <c r="O2292" s="11"/>
      <c r="P2292" s="11"/>
      <c r="Q2292" s="11"/>
      <c r="R2292" s="11"/>
    </row>
    <row r="2293" spans="1:18" x14ac:dyDescent="0.2">
      <c r="A2293" s="11"/>
      <c r="B2293" s="11"/>
      <c r="C2293" s="11"/>
      <c r="D2293" s="11"/>
      <c r="E2293" s="11"/>
      <c r="F2293" s="11"/>
      <c r="G2293" s="11"/>
      <c r="H2293" s="11"/>
      <c r="I2293" s="11"/>
      <c r="J2293" s="11"/>
      <c r="K2293" s="11"/>
      <c r="L2293" s="11"/>
      <c r="M2293" s="11"/>
      <c r="N2293" s="11"/>
      <c r="O2293" s="11"/>
      <c r="P2293" s="11"/>
      <c r="Q2293" s="11"/>
      <c r="R2293" s="11"/>
    </row>
    <row r="2294" spans="1:18" x14ac:dyDescent="0.2">
      <c r="A2294" s="11"/>
      <c r="B2294" s="11"/>
      <c r="C2294" s="11"/>
      <c r="D2294" s="11"/>
      <c r="E2294" s="11"/>
      <c r="F2294" s="11"/>
      <c r="G2294" s="11"/>
      <c r="H2294" s="11"/>
      <c r="I2294" s="11"/>
      <c r="J2294" s="11"/>
      <c r="K2294" s="11"/>
      <c r="L2294" s="11"/>
      <c r="M2294" s="11"/>
      <c r="N2294" s="11"/>
      <c r="O2294" s="11"/>
      <c r="P2294" s="11"/>
      <c r="Q2294" s="11"/>
      <c r="R2294" s="11"/>
    </row>
    <row r="2295" spans="1:18" x14ac:dyDescent="0.2">
      <c r="A2295" s="11"/>
      <c r="B2295" s="11"/>
      <c r="C2295" s="11"/>
      <c r="D2295" s="11"/>
      <c r="E2295" s="11"/>
      <c r="F2295" s="11"/>
      <c r="G2295" s="11"/>
      <c r="H2295" s="11"/>
      <c r="I2295" s="11"/>
      <c r="J2295" s="11"/>
      <c r="K2295" s="11"/>
      <c r="L2295" s="11"/>
      <c r="M2295" s="11"/>
      <c r="N2295" s="11"/>
      <c r="O2295" s="11"/>
      <c r="P2295" s="11"/>
      <c r="Q2295" s="11"/>
      <c r="R2295" s="11"/>
    </row>
    <row r="2296" spans="1:18" x14ac:dyDescent="0.2">
      <c r="A2296" s="11"/>
      <c r="B2296" s="11"/>
      <c r="C2296" s="11"/>
      <c r="D2296" s="11"/>
      <c r="E2296" s="11"/>
      <c r="F2296" s="11"/>
      <c r="G2296" s="11"/>
      <c r="H2296" s="11"/>
      <c r="I2296" s="11"/>
      <c r="J2296" s="11"/>
      <c r="K2296" s="11"/>
      <c r="L2296" s="11"/>
      <c r="M2296" s="11"/>
      <c r="N2296" s="11"/>
      <c r="O2296" s="11"/>
      <c r="P2296" s="11"/>
      <c r="Q2296" s="11"/>
      <c r="R2296" s="11"/>
    </row>
    <row r="2297" spans="1:18" x14ac:dyDescent="0.2">
      <c r="A2297" s="11"/>
      <c r="B2297" s="11"/>
      <c r="C2297" s="11"/>
      <c r="D2297" s="11"/>
      <c r="E2297" s="11"/>
      <c r="F2297" s="11"/>
      <c r="G2297" s="11"/>
      <c r="H2297" s="11"/>
      <c r="I2297" s="11"/>
      <c r="J2297" s="11"/>
      <c r="K2297" s="11"/>
      <c r="L2297" s="11"/>
      <c r="M2297" s="11"/>
      <c r="N2297" s="11"/>
      <c r="O2297" s="11"/>
      <c r="P2297" s="11"/>
      <c r="Q2297" s="11"/>
      <c r="R2297" s="11"/>
    </row>
    <row r="2298" spans="1:18" x14ac:dyDescent="0.2">
      <c r="A2298" s="11"/>
      <c r="B2298" s="11"/>
      <c r="C2298" s="11"/>
      <c r="D2298" s="11"/>
      <c r="E2298" s="11"/>
      <c r="F2298" s="11"/>
      <c r="G2298" s="11"/>
      <c r="H2298" s="11"/>
      <c r="I2298" s="11"/>
      <c r="J2298" s="11"/>
      <c r="K2298" s="11"/>
      <c r="L2298" s="11"/>
      <c r="M2298" s="11"/>
      <c r="N2298" s="11"/>
      <c r="O2298" s="11"/>
      <c r="P2298" s="11"/>
      <c r="Q2298" s="11"/>
      <c r="R2298" s="11"/>
    </row>
    <row r="2299" spans="1:18" x14ac:dyDescent="0.2">
      <c r="A2299" s="11"/>
      <c r="B2299" s="11"/>
      <c r="C2299" s="11"/>
      <c r="D2299" s="11"/>
      <c r="E2299" s="11"/>
      <c r="F2299" s="11"/>
      <c r="G2299" s="11"/>
      <c r="H2299" s="11"/>
      <c r="I2299" s="11"/>
      <c r="J2299" s="11"/>
      <c r="K2299" s="11"/>
      <c r="L2299" s="11"/>
      <c r="M2299" s="11"/>
      <c r="N2299" s="11"/>
      <c r="O2299" s="11"/>
      <c r="P2299" s="11"/>
      <c r="Q2299" s="11"/>
      <c r="R2299" s="11"/>
    </row>
    <row r="2300" spans="1:18" x14ac:dyDescent="0.2">
      <c r="A2300" s="11"/>
      <c r="B2300" s="11"/>
      <c r="C2300" s="11"/>
      <c r="D2300" s="11"/>
      <c r="E2300" s="11"/>
      <c r="F2300" s="11"/>
      <c r="G2300" s="11"/>
      <c r="H2300" s="11"/>
      <c r="I2300" s="11"/>
      <c r="J2300" s="11"/>
      <c r="K2300" s="11"/>
      <c r="L2300" s="11"/>
      <c r="M2300" s="11"/>
      <c r="N2300" s="11"/>
      <c r="O2300" s="11"/>
      <c r="P2300" s="11"/>
      <c r="Q2300" s="11"/>
      <c r="R2300" s="11"/>
    </row>
    <row r="2301" spans="1:18" x14ac:dyDescent="0.2">
      <c r="A2301" s="11"/>
      <c r="B2301" s="11"/>
      <c r="C2301" s="11"/>
      <c r="D2301" s="11"/>
      <c r="E2301" s="11"/>
      <c r="F2301" s="11"/>
      <c r="G2301" s="11"/>
      <c r="H2301" s="11"/>
      <c r="I2301" s="11"/>
      <c r="J2301" s="11"/>
      <c r="K2301" s="11"/>
      <c r="L2301" s="11"/>
      <c r="M2301" s="11"/>
      <c r="N2301" s="11"/>
      <c r="O2301" s="11"/>
      <c r="P2301" s="11"/>
      <c r="Q2301" s="11"/>
      <c r="R2301" s="11"/>
    </row>
    <row r="2302" spans="1:18" x14ac:dyDescent="0.2">
      <c r="A2302" s="11"/>
      <c r="B2302" s="11"/>
      <c r="C2302" s="11"/>
      <c r="D2302" s="11"/>
      <c r="E2302" s="11"/>
      <c r="F2302" s="11"/>
      <c r="G2302" s="11"/>
      <c r="H2302" s="11"/>
      <c r="I2302" s="11"/>
      <c r="J2302" s="11"/>
      <c r="K2302" s="11"/>
      <c r="L2302" s="11"/>
      <c r="M2302" s="11"/>
      <c r="N2302" s="11"/>
      <c r="O2302" s="11"/>
      <c r="P2302" s="11"/>
      <c r="Q2302" s="11"/>
      <c r="R2302" s="11"/>
    </row>
    <row r="2303" spans="1:18" x14ac:dyDescent="0.2">
      <c r="A2303" s="11"/>
      <c r="B2303" s="11"/>
      <c r="C2303" s="11"/>
      <c r="D2303" s="11"/>
      <c r="E2303" s="11"/>
      <c r="F2303" s="11"/>
      <c r="G2303" s="11"/>
      <c r="H2303" s="11"/>
      <c r="I2303" s="11"/>
      <c r="J2303" s="11"/>
      <c r="K2303" s="11"/>
      <c r="L2303" s="11"/>
      <c r="M2303" s="11"/>
      <c r="N2303" s="11"/>
      <c r="O2303" s="11"/>
      <c r="P2303" s="11"/>
      <c r="Q2303" s="11"/>
      <c r="R2303" s="11"/>
    </row>
    <row r="2304" spans="1:18" x14ac:dyDescent="0.2">
      <c r="A2304" s="11"/>
      <c r="B2304" s="11"/>
      <c r="C2304" s="11"/>
      <c r="D2304" s="11"/>
      <c r="E2304" s="11"/>
      <c r="F2304" s="11"/>
      <c r="G2304" s="11"/>
      <c r="H2304" s="11"/>
      <c r="I2304" s="11"/>
      <c r="J2304" s="11"/>
      <c r="K2304" s="11"/>
      <c r="L2304" s="11"/>
      <c r="M2304" s="11"/>
      <c r="N2304" s="11"/>
      <c r="O2304" s="11"/>
      <c r="P2304" s="11"/>
      <c r="Q2304" s="11"/>
      <c r="R2304" s="11"/>
    </row>
    <row r="2305" spans="1:18" x14ac:dyDescent="0.2">
      <c r="A2305" s="11"/>
      <c r="B2305" s="11"/>
      <c r="C2305" s="11"/>
      <c r="D2305" s="11"/>
      <c r="E2305" s="11"/>
      <c r="F2305" s="11"/>
      <c r="G2305" s="11"/>
      <c r="H2305" s="11"/>
      <c r="I2305" s="11"/>
      <c r="J2305" s="11"/>
      <c r="K2305" s="11"/>
      <c r="L2305" s="11"/>
      <c r="M2305" s="11"/>
      <c r="N2305" s="11"/>
      <c r="O2305" s="11"/>
      <c r="P2305" s="11"/>
      <c r="Q2305" s="11"/>
      <c r="R2305" s="11"/>
    </row>
    <row r="2306" spans="1:18" x14ac:dyDescent="0.2">
      <c r="A2306" s="11"/>
      <c r="B2306" s="11"/>
      <c r="C2306" s="11"/>
      <c r="D2306" s="11"/>
      <c r="E2306" s="11"/>
      <c r="F2306" s="11"/>
      <c r="G2306" s="11"/>
      <c r="H2306" s="11"/>
      <c r="I2306" s="11"/>
      <c r="J2306" s="11"/>
      <c r="K2306" s="11"/>
      <c r="L2306" s="11"/>
      <c r="M2306" s="11"/>
      <c r="N2306" s="11"/>
      <c r="O2306" s="11"/>
      <c r="P2306" s="11"/>
      <c r="Q2306" s="11"/>
      <c r="R2306" s="11"/>
    </row>
    <row r="2307" spans="1:18" x14ac:dyDescent="0.2">
      <c r="A2307" s="11"/>
      <c r="B2307" s="11"/>
      <c r="C2307" s="11"/>
      <c r="D2307" s="11"/>
      <c r="E2307" s="11"/>
      <c r="F2307" s="11"/>
      <c r="G2307" s="11"/>
      <c r="H2307" s="11"/>
      <c r="I2307" s="11"/>
      <c r="J2307" s="11"/>
      <c r="K2307" s="11"/>
      <c r="L2307" s="11"/>
      <c r="M2307" s="11"/>
      <c r="N2307" s="11"/>
      <c r="O2307" s="11"/>
      <c r="P2307" s="11"/>
      <c r="Q2307" s="11"/>
      <c r="R2307" s="11"/>
    </row>
    <row r="2308" spans="1:18" x14ac:dyDescent="0.2">
      <c r="A2308" s="11"/>
      <c r="B2308" s="11"/>
      <c r="C2308" s="11"/>
      <c r="D2308" s="11"/>
      <c r="E2308" s="11"/>
      <c r="F2308" s="11"/>
      <c r="G2308" s="11"/>
      <c r="H2308" s="11"/>
      <c r="I2308" s="11"/>
      <c r="J2308" s="11"/>
      <c r="K2308" s="11"/>
      <c r="L2308" s="11"/>
      <c r="M2308" s="11"/>
      <c r="N2308" s="11"/>
      <c r="O2308" s="11"/>
      <c r="P2308" s="11"/>
      <c r="Q2308" s="11"/>
      <c r="R2308" s="11"/>
    </row>
    <row r="2309" spans="1:18" x14ac:dyDescent="0.2">
      <c r="A2309" s="11"/>
      <c r="B2309" s="11"/>
      <c r="C2309" s="11"/>
      <c r="D2309" s="11"/>
      <c r="E2309" s="11"/>
      <c r="F2309" s="11"/>
      <c r="G2309" s="11"/>
      <c r="H2309" s="11"/>
      <c r="I2309" s="11"/>
      <c r="J2309" s="11"/>
      <c r="K2309" s="11"/>
      <c r="L2309" s="11"/>
      <c r="M2309" s="11"/>
      <c r="N2309" s="11"/>
      <c r="O2309" s="11"/>
      <c r="P2309" s="11"/>
      <c r="Q2309" s="11"/>
      <c r="R2309" s="11"/>
    </row>
    <row r="2310" spans="1:18" x14ac:dyDescent="0.2">
      <c r="A2310" s="11"/>
      <c r="B2310" s="11"/>
      <c r="C2310" s="11"/>
      <c r="D2310" s="11"/>
      <c r="E2310" s="11"/>
      <c r="F2310" s="11"/>
      <c r="G2310" s="11"/>
      <c r="H2310" s="11"/>
      <c r="I2310" s="11"/>
      <c r="J2310" s="11"/>
      <c r="K2310" s="11"/>
      <c r="L2310" s="11"/>
      <c r="M2310" s="11"/>
      <c r="N2310" s="11"/>
      <c r="O2310" s="11"/>
      <c r="P2310" s="11"/>
      <c r="Q2310" s="11"/>
      <c r="R2310" s="11"/>
    </row>
    <row r="2311" spans="1:18" x14ac:dyDescent="0.2">
      <c r="A2311" s="11"/>
      <c r="B2311" s="11"/>
      <c r="C2311" s="11"/>
      <c r="D2311" s="11"/>
      <c r="E2311" s="11"/>
      <c r="F2311" s="11"/>
      <c r="G2311" s="11"/>
      <c r="H2311" s="11"/>
      <c r="I2311" s="11"/>
      <c r="J2311" s="11"/>
      <c r="K2311" s="11"/>
      <c r="L2311" s="11"/>
      <c r="M2311" s="11"/>
      <c r="N2311" s="11"/>
      <c r="O2311" s="11"/>
      <c r="P2311" s="11"/>
      <c r="Q2311" s="11"/>
      <c r="R2311" s="11"/>
    </row>
    <row r="2312" spans="1:18" x14ac:dyDescent="0.2">
      <c r="A2312" s="11"/>
      <c r="B2312" s="11"/>
      <c r="C2312" s="11"/>
      <c r="D2312" s="11"/>
      <c r="E2312" s="11"/>
      <c r="F2312" s="11"/>
      <c r="G2312" s="11"/>
      <c r="H2312" s="11"/>
      <c r="I2312" s="11"/>
      <c r="J2312" s="11"/>
      <c r="K2312" s="11"/>
      <c r="L2312" s="11"/>
      <c r="M2312" s="11"/>
      <c r="N2312" s="11"/>
      <c r="O2312" s="11"/>
      <c r="P2312" s="11"/>
      <c r="Q2312" s="11"/>
      <c r="R2312" s="11"/>
    </row>
    <row r="2313" spans="1:18" x14ac:dyDescent="0.2">
      <c r="A2313" s="11"/>
      <c r="B2313" s="11"/>
      <c r="C2313" s="11"/>
      <c r="D2313" s="11"/>
      <c r="E2313" s="11"/>
      <c r="F2313" s="11"/>
      <c r="G2313" s="11"/>
      <c r="H2313" s="11"/>
      <c r="I2313" s="11"/>
      <c r="J2313" s="11"/>
      <c r="K2313" s="11"/>
      <c r="L2313" s="11"/>
      <c r="M2313" s="11"/>
      <c r="N2313" s="11"/>
      <c r="O2313" s="11"/>
      <c r="P2313" s="11"/>
      <c r="Q2313" s="11"/>
      <c r="R2313" s="11"/>
    </row>
    <row r="2314" spans="1:18" x14ac:dyDescent="0.2">
      <c r="A2314" s="11"/>
      <c r="B2314" s="11"/>
      <c r="C2314" s="11"/>
      <c r="D2314" s="11"/>
      <c r="E2314" s="11"/>
      <c r="F2314" s="11"/>
      <c r="G2314" s="11"/>
      <c r="H2314" s="11"/>
      <c r="I2314" s="11"/>
      <c r="J2314" s="11"/>
      <c r="K2314" s="11"/>
      <c r="L2314" s="11"/>
      <c r="M2314" s="11"/>
      <c r="N2314" s="11"/>
      <c r="O2314" s="11"/>
      <c r="P2314" s="11"/>
      <c r="Q2314" s="11"/>
      <c r="R2314" s="11"/>
    </row>
    <row r="2315" spans="1:18" x14ac:dyDescent="0.2">
      <c r="A2315" s="11"/>
      <c r="B2315" s="11"/>
      <c r="C2315" s="11"/>
      <c r="D2315" s="11"/>
      <c r="E2315" s="11"/>
      <c r="F2315" s="11"/>
      <c r="G2315" s="11"/>
      <c r="H2315" s="11"/>
      <c r="I2315" s="11"/>
      <c r="J2315" s="11"/>
      <c r="K2315" s="11"/>
      <c r="L2315" s="11"/>
      <c r="M2315" s="11"/>
      <c r="N2315" s="11"/>
      <c r="O2315" s="11"/>
      <c r="P2315" s="11"/>
      <c r="Q2315" s="11"/>
      <c r="R2315" s="11"/>
    </row>
    <row r="2316" spans="1:18" x14ac:dyDescent="0.2">
      <c r="A2316" s="11"/>
      <c r="B2316" s="11"/>
      <c r="C2316" s="11"/>
      <c r="D2316" s="11"/>
      <c r="E2316" s="11"/>
      <c r="F2316" s="11"/>
      <c r="G2316" s="11"/>
      <c r="H2316" s="11"/>
      <c r="I2316" s="11"/>
      <c r="J2316" s="11"/>
      <c r="K2316" s="11"/>
      <c r="L2316" s="11"/>
      <c r="M2316" s="11"/>
      <c r="N2316" s="11"/>
      <c r="O2316" s="11"/>
      <c r="P2316" s="11"/>
      <c r="Q2316" s="11"/>
      <c r="R2316" s="11"/>
    </row>
    <row r="2317" spans="1:18" x14ac:dyDescent="0.2">
      <c r="A2317" s="11"/>
      <c r="B2317" s="11"/>
      <c r="C2317" s="11"/>
      <c r="D2317" s="11"/>
      <c r="E2317" s="11"/>
      <c r="F2317" s="11"/>
      <c r="G2317" s="11"/>
      <c r="H2317" s="11"/>
      <c r="I2317" s="11"/>
      <c r="J2317" s="11"/>
      <c r="K2317" s="11"/>
      <c r="L2317" s="11"/>
      <c r="M2317" s="11"/>
      <c r="N2317" s="11"/>
      <c r="O2317" s="11"/>
      <c r="P2317" s="11"/>
      <c r="Q2317" s="11"/>
      <c r="R2317" s="11"/>
    </row>
    <row r="2318" spans="1:18" x14ac:dyDescent="0.2">
      <c r="A2318" s="11"/>
      <c r="B2318" s="11"/>
      <c r="C2318" s="11"/>
      <c r="D2318" s="11"/>
      <c r="E2318" s="11"/>
      <c r="F2318" s="11"/>
      <c r="G2318" s="11"/>
      <c r="H2318" s="11"/>
      <c r="I2318" s="11"/>
      <c r="J2318" s="11"/>
      <c r="K2318" s="11"/>
      <c r="L2318" s="11"/>
      <c r="M2318" s="11"/>
      <c r="N2318" s="11"/>
      <c r="O2318" s="11"/>
      <c r="P2318" s="11"/>
      <c r="Q2318" s="11"/>
      <c r="R2318" s="11"/>
    </row>
    <row r="2319" spans="1:18" x14ac:dyDescent="0.2">
      <c r="A2319" s="11"/>
      <c r="B2319" s="11"/>
      <c r="C2319" s="11"/>
      <c r="D2319" s="11"/>
      <c r="E2319" s="11"/>
      <c r="F2319" s="11"/>
      <c r="G2319" s="11"/>
      <c r="H2319" s="11"/>
      <c r="I2319" s="11"/>
      <c r="J2319" s="11"/>
      <c r="K2319" s="11"/>
      <c r="L2319" s="11"/>
      <c r="M2319" s="11"/>
      <c r="N2319" s="11"/>
      <c r="O2319" s="11"/>
      <c r="P2319" s="11"/>
      <c r="Q2319" s="11"/>
      <c r="R2319" s="11"/>
    </row>
    <row r="2320" spans="1:18" x14ac:dyDescent="0.2">
      <c r="A2320" s="11"/>
      <c r="B2320" s="11"/>
      <c r="C2320" s="11"/>
      <c r="D2320" s="11"/>
      <c r="E2320" s="11"/>
      <c r="F2320" s="11"/>
      <c r="G2320" s="11"/>
      <c r="H2320" s="11"/>
      <c r="I2320" s="11"/>
      <c r="J2320" s="11"/>
      <c r="K2320" s="11"/>
      <c r="L2320" s="11"/>
      <c r="M2320" s="11"/>
      <c r="N2320" s="11"/>
      <c r="O2320" s="11"/>
      <c r="P2320" s="11"/>
      <c r="Q2320" s="11"/>
      <c r="R2320" s="11"/>
    </row>
    <row r="2321" spans="1:18" x14ac:dyDescent="0.2">
      <c r="A2321" s="11"/>
      <c r="B2321" s="11"/>
      <c r="C2321" s="11"/>
      <c r="D2321" s="11"/>
      <c r="E2321" s="11"/>
      <c r="F2321" s="11"/>
      <c r="G2321" s="11"/>
      <c r="H2321" s="11"/>
      <c r="I2321" s="11"/>
      <c r="J2321" s="11"/>
      <c r="K2321" s="11"/>
      <c r="L2321" s="11"/>
      <c r="M2321" s="11"/>
      <c r="N2321" s="11"/>
      <c r="O2321" s="11"/>
      <c r="P2321" s="11"/>
      <c r="Q2321" s="11"/>
      <c r="R2321" s="11"/>
    </row>
    <row r="2322" spans="1:18" x14ac:dyDescent="0.2">
      <c r="A2322" s="11"/>
      <c r="B2322" s="11"/>
      <c r="C2322" s="11"/>
      <c r="D2322" s="11"/>
      <c r="E2322" s="11"/>
      <c r="F2322" s="11"/>
      <c r="G2322" s="11"/>
      <c r="H2322" s="11"/>
      <c r="I2322" s="11"/>
      <c r="J2322" s="11"/>
      <c r="K2322" s="11"/>
      <c r="L2322" s="11"/>
      <c r="M2322" s="11"/>
      <c r="N2322" s="11"/>
      <c r="O2322" s="11"/>
      <c r="P2322" s="11"/>
      <c r="Q2322" s="11"/>
      <c r="R2322" s="11"/>
    </row>
    <row r="2323" spans="1:18" x14ac:dyDescent="0.2">
      <c r="A2323" s="11"/>
      <c r="B2323" s="11"/>
      <c r="C2323" s="11"/>
      <c r="D2323" s="11"/>
      <c r="E2323" s="11"/>
      <c r="F2323" s="11"/>
      <c r="G2323" s="11"/>
      <c r="H2323" s="11"/>
      <c r="I2323" s="11"/>
      <c r="J2323" s="11"/>
      <c r="K2323" s="11"/>
      <c r="L2323" s="11"/>
      <c r="M2323" s="11"/>
      <c r="N2323" s="11"/>
      <c r="O2323" s="11"/>
      <c r="P2323" s="11"/>
      <c r="Q2323" s="11"/>
      <c r="R2323" s="11"/>
    </row>
    <row r="2324" spans="1:18" x14ac:dyDescent="0.2">
      <c r="A2324" s="11"/>
      <c r="B2324" s="11"/>
      <c r="C2324" s="11"/>
      <c r="D2324" s="11"/>
      <c r="E2324" s="11"/>
      <c r="F2324" s="11"/>
      <c r="G2324" s="11"/>
      <c r="H2324" s="11"/>
      <c r="I2324" s="11"/>
      <c r="J2324" s="11"/>
      <c r="K2324" s="11"/>
      <c r="L2324" s="11"/>
      <c r="M2324" s="11"/>
      <c r="N2324" s="11"/>
      <c r="O2324" s="11"/>
      <c r="P2324" s="11"/>
      <c r="Q2324" s="11"/>
      <c r="R2324" s="11"/>
    </row>
    <row r="2325" spans="1:18" x14ac:dyDescent="0.2">
      <c r="A2325" s="11"/>
      <c r="B2325" s="11"/>
      <c r="C2325" s="11"/>
      <c r="D2325" s="11"/>
      <c r="E2325" s="11"/>
      <c r="F2325" s="11"/>
      <c r="G2325" s="11"/>
      <c r="H2325" s="11"/>
      <c r="I2325" s="11"/>
      <c r="J2325" s="11"/>
      <c r="K2325" s="11"/>
      <c r="L2325" s="11"/>
      <c r="M2325" s="11"/>
      <c r="N2325" s="11"/>
      <c r="O2325" s="11"/>
      <c r="P2325" s="11"/>
      <c r="Q2325" s="11"/>
      <c r="R2325" s="11"/>
    </row>
    <row r="2326" spans="1:18" x14ac:dyDescent="0.2">
      <c r="A2326" s="11"/>
      <c r="B2326" s="11"/>
      <c r="C2326" s="11"/>
      <c r="D2326" s="11"/>
      <c r="E2326" s="11"/>
      <c r="F2326" s="11"/>
      <c r="G2326" s="11"/>
      <c r="H2326" s="11"/>
      <c r="I2326" s="11"/>
      <c r="J2326" s="11"/>
      <c r="K2326" s="11"/>
      <c r="L2326" s="11"/>
      <c r="M2326" s="11"/>
      <c r="N2326" s="11"/>
      <c r="O2326" s="11"/>
      <c r="P2326" s="11"/>
      <c r="Q2326" s="11"/>
      <c r="R2326" s="11"/>
    </row>
    <row r="2327" spans="1:18" x14ac:dyDescent="0.2">
      <c r="A2327" s="11"/>
      <c r="B2327" s="11"/>
      <c r="C2327" s="11"/>
      <c r="D2327" s="11"/>
      <c r="E2327" s="11"/>
      <c r="F2327" s="11"/>
      <c r="G2327" s="11"/>
      <c r="H2327" s="11"/>
      <c r="I2327" s="11"/>
      <c r="J2327" s="11"/>
      <c r="K2327" s="11"/>
      <c r="L2327" s="11"/>
      <c r="M2327" s="11"/>
      <c r="N2327" s="11"/>
      <c r="O2327" s="11"/>
      <c r="P2327" s="11"/>
      <c r="Q2327" s="11"/>
      <c r="R2327" s="11"/>
    </row>
    <row r="2328" spans="1:18" x14ac:dyDescent="0.2">
      <c r="A2328" s="11"/>
      <c r="B2328" s="11"/>
      <c r="C2328" s="11"/>
      <c r="D2328" s="11"/>
      <c r="E2328" s="11"/>
      <c r="F2328" s="11"/>
      <c r="G2328" s="11"/>
      <c r="H2328" s="11"/>
      <c r="I2328" s="11"/>
      <c r="J2328" s="11"/>
      <c r="K2328" s="11"/>
      <c r="L2328" s="11"/>
      <c r="M2328" s="11"/>
      <c r="N2328" s="11"/>
      <c r="O2328" s="11"/>
      <c r="P2328" s="11"/>
      <c r="Q2328" s="11"/>
      <c r="R2328" s="11"/>
    </row>
    <row r="2329" spans="1:18" x14ac:dyDescent="0.2">
      <c r="A2329" s="11"/>
      <c r="B2329" s="11"/>
      <c r="C2329" s="11"/>
      <c r="D2329" s="11"/>
      <c r="E2329" s="11"/>
      <c r="F2329" s="11"/>
      <c r="G2329" s="11"/>
      <c r="H2329" s="11"/>
      <c r="I2329" s="11"/>
      <c r="J2329" s="11"/>
      <c r="K2329" s="11"/>
      <c r="L2329" s="11"/>
      <c r="M2329" s="11"/>
      <c r="N2329" s="11"/>
      <c r="O2329" s="11"/>
      <c r="P2329" s="11"/>
      <c r="Q2329" s="11"/>
      <c r="R2329" s="11"/>
    </row>
    <row r="2330" spans="1:18" x14ac:dyDescent="0.2">
      <c r="A2330" s="11"/>
      <c r="B2330" s="11"/>
      <c r="C2330" s="11"/>
      <c r="D2330" s="11"/>
      <c r="E2330" s="11"/>
      <c r="F2330" s="11"/>
      <c r="G2330" s="11"/>
      <c r="H2330" s="11"/>
      <c r="I2330" s="11"/>
      <c r="J2330" s="11"/>
      <c r="K2330" s="11"/>
      <c r="L2330" s="11"/>
      <c r="M2330" s="11"/>
      <c r="N2330" s="11"/>
      <c r="O2330" s="11"/>
      <c r="P2330" s="11"/>
      <c r="Q2330" s="11"/>
      <c r="R2330" s="11"/>
    </row>
    <row r="2331" spans="1:18" x14ac:dyDescent="0.2">
      <c r="A2331" s="11"/>
      <c r="B2331" s="11"/>
      <c r="C2331" s="11"/>
      <c r="D2331" s="11"/>
      <c r="E2331" s="11"/>
      <c r="F2331" s="11"/>
      <c r="G2331" s="11"/>
      <c r="H2331" s="11"/>
      <c r="I2331" s="11"/>
      <c r="J2331" s="11"/>
      <c r="K2331" s="11"/>
      <c r="L2331" s="11"/>
      <c r="M2331" s="11"/>
      <c r="N2331" s="11"/>
      <c r="O2331" s="11"/>
      <c r="P2331" s="11"/>
      <c r="Q2331" s="11"/>
      <c r="R2331" s="11"/>
    </row>
    <row r="2332" spans="1:18" x14ac:dyDescent="0.2">
      <c r="A2332" s="11"/>
      <c r="B2332" s="11"/>
      <c r="C2332" s="11"/>
      <c r="D2332" s="11"/>
      <c r="E2332" s="11"/>
      <c r="F2332" s="11"/>
      <c r="G2332" s="11"/>
      <c r="H2332" s="11"/>
      <c r="I2332" s="11"/>
      <c r="J2332" s="11"/>
      <c r="K2332" s="11"/>
      <c r="L2332" s="11"/>
      <c r="M2332" s="11"/>
      <c r="N2332" s="11"/>
      <c r="O2332" s="11"/>
      <c r="P2332" s="11"/>
      <c r="Q2332" s="11"/>
      <c r="R2332" s="11"/>
    </row>
    <row r="2333" spans="1:18" x14ac:dyDescent="0.2">
      <c r="A2333" s="11"/>
      <c r="B2333" s="11"/>
      <c r="C2333" s="11"/>
      <c r="D2333" s="11"/>
      <c r="E2333" s="11"/>
      <c r="F2333" s="11"/>
      <c r="G2333" s="11"/>
      <c r="H2333" s="11"/>
      <c r="I2333" s="11"/>
      <c r="J2333" s="11"/>
      <c r="K2333" s="11"/>
      <c r="L2333" s="11"/>
      <c r="M2333" s="11"/>
      <c r="N2333" s="11"/>
      <c r="O2333" s="11"/>
      <c r="P2333" s="11"/>
      <c r="Q2333" s="11"/>
      <c r="R2333" s="11"/>
    </row>
    <row r="2334" spans="1:18" x14ac:dyDescent="0.2">
      <c r="A2334" s="11"/>
      <c r="B2334" s="11"/>
      <c r="C2334" s="11"/>
      <c r="D2334" s="11"/>
      <c r="E2334" s="11"/>
      <c r="F2334" s="11"/>
      <c r="G2334" s="11"/>
      <c r="H2334" s="11"/>
      <c r="I2334" s="11"/>
      <c r="J2334" s="11"/>
      <c r="K2334" s="11"/>
      <c r="L2334" s="11"/>
      <c r="M2334" s="11"/>
      <c r="N2334" s="11"/>
      <c r="O2334" s="11"/>
      <c r="P2334" s="11"/>
      <c r="Q2334" s="11"/>
      <c r="R2334" s="11"/>
    </row>
    <row r="2335" spans="1:18" x14ac:dyDescent="0.2">
      <c r="A2335" s="11"/>
      <c r="B2335" s="11"/>
      <c r="C2335" s="11"/>
      <c r="D2335" s="11"/>
      <c r="E2335" s="11"/>
      <c r="F2335" s="11"/>
      <c r="G2335" s="11"/>
      <c r="H2335" s="11"/>
      <c r="I2335" s="11"/>
      <c r="J2335" s="11"/>
      <c r="K2335" s="11"/>
      <c r="L2335" s="11"/>
      <c r="M2335" s="11"/>
      <c r="N2335" s="11"/>
      <c r="O2335" s="11"/>
      <c r="P2335" s="11"/>
      <c r="Q2335" s="11"/>
      <c r="R2335" s="11"/>
    </row>
    <row r="2336" spans="1:18" x14ac:dyDescent="0.2">
      <c r="A2336" s="11"/>
      <c r="B2336" s="11"/>
      <c r="C2336" s="11"/>
      <c r="D2336" s="11"/>
      <c r="E2336" s="11"/>
      <c r="F2336" s="11"/>
      <c r="G2336" s="11"/>
      <c r="H2336" s="11"/>
      <c r="I2336" s="11"/>
      <c r="J2336" s="11"/>
      <c r="K2336" s="11"/>
      <c r="L2336" s="11"/>
      <c r="M2336" s="11"/>
      <c r="N2336" s="11"/>
      <c r="O2336" s="11"/>
      <c r="P2336" s="11"/>
      <c r="Q2336" s="11"/>
      <c r="R2336" s="11"/>
    </row>
    <row r="2337" spans="1:18" x14ac:dyDescent="0.2">
      <c r="A2337" s="11"/>
      <c r="B2337" s="11"/>
      <c r="C2337" s="11"/>
      <c r="D2337" s="11"/>
      <c r="E2337" s="11"/>
      <c r="F2337" s="11"/>
      <c r="G2337" s="11"/>
      <c r="H2337" s="11"/>
      <c r="I2337" s="11"/>
      <c r="J2337" s="11"/>
      <c r="K2337" s="11"/>
      <c r="L2337" s="11"/>
      <c r="M2337" s="11"/>
      <c r="N2337" s="11"/>
      <c r="O2337" s="11"/>
      <c r="P2337" s="11"/>
      <c r="Q2337" s="11"/>
      <c r="R2337" s="11"/>
    </row>
    <row r="2338" spans="1:18" x14ac:dyDescent="0.2">
      <c r="A2338" s="11"/>
      <c r="B2338" s="11"/>
      <c r="C2338" s="11"/>
      <c r="D2338" s="11"/>
      <c r="E2338" s="11"/>
      <c r="F2338" s="11"/>
      <c r="G2338" s="11"/>
      <c r="H2338" s="11"/>
      <c r="I2338" s="11"/>
      <c r="J2338" s="11"/>
      <c r="K2338" s="11"/>
      <c r="L2338" s="11"/>
      <c r="M2338" s="11"/>
      <c r="N2338" s="11"/>
      <c r="O2338" s="11"/>
      <c r="P2338" s="11"/>
      <c r="Q2338" s="11"/>
      <c r="R2338" s="11"/>
    </row>
    <row r="2339" spans="1:18" x14ac:dyDescent="0.2">
      <c r="A2339" s="11"/>
      <c r="B2339" s="11"/>
      <c r="C2339" s="11"/>
      <c r="D2339" s="11"/>
      <c r="E2339" s="11"/>
      <c r="F2339" s="11"/>
      <c r="G2339" s="11"/>
      <c r="H2339" s="11"/>
      <c r="I2339" s="11"/>
      <c r="J2339" s="11"/>
      <c r="K2339" s="11"/>
      <c r="L2339" s="11"/>
      <c r="M2339" s="11"/>
      <c r="N2339" s="11"/>
      <c r="O2339" s="11"/>
      <c r="P2339" s="11"/>
      <c r="Q2339" s="11"/>
      <c r="R2339" s="11"/>
    </row>
    <row r="2340" spans="1:18" x14ac:dyDescent="0.2">
      <c r="A2340" s="11"/>
      <c r="B2340" s="11"/>
      <c r="C2340" s="11"/>
      <c r="D2340" s="11"/>
      <c r="E2340" s="11"/>
      <c r="F2340" s="11"/>
      <c r="G2340" s="11"/>
      <c r="H2340" s="11"/>
      <c r="I2340" s="11"/>
      <c r="J2340" s="11"/>
      <c r="K2340" s="11"/>
      <c r="L2340" s="11"/>
      <c r="M2340" s="11"/>
      <c r="N2340" s="11"/>
      <c r="O2340" s="11"/>
      <c r="P2340" s="11"/>
      <c r="Q2340" s="11"/>
      <c r="R2340" s="11"/>
    </row>
    <row r="2341" spans="1:18" x14ac:dyDescent="0.2">
      <c r="A2341" s="11"/>
      <c r="B2341" s="11"/>
      <c r="C2341" s="11"/>
      <c r="D2341" s="11"/>
      <c r="E2341" s="11"/>
      <c r="F2341" s="11"/>
      <c r="G2341" s="11"/>
      <c r="H2341" s="11"/>
      <c r="I2341" s="11"/>
      <c r="J2341" s="11"/>
      <c r="K2341" s="11"/>
      <c r="L2341" s="11"/>
      <c r="M2341" s="11"/>
      <c r="N2341" s="11"/>
      <c r="O2341" s="11"/>
      <c r="P2341" s="11"/>
      <c r="Q2341" s="11"/>
      <c r="R2341" s="11"/>
    </row>
    <row r="2342" spans="1:18" x14ac:dyDescent="0.2">
      <c r="A2342" s="11"/>
      <c r="B2342" s="11"/>
      <c r="C2342" s="11"/>
      <c r="D2342" s="11"/>
      <c r="E2342" s="11"/>
      <c r="F2342" s="11"/>
      <c r="G2342" s="11"/>
      <c r="H2342" s="11"/>
      <c r="I2342" s="11"/>
      <c r="J2342" s="11"/>
      <c r="K2342" s="11"/>
      <c r="L2342" s="11"/>
      <c r="M2342" s="11"/>
      <c r="N2342" s="11"/>
      <c r="O2342" s="11"/>
      <c r="P2342" s="11"/>
      <c r="Q2342" s="11"/>
      <c r="R2342" s="11"/>
    </row>
    <row r="2343" spans="1:18" x14ac:dyDescent="0.2">
      <c r="A2343" s="11"/>
      <c r="B2343" s="11"/>
      <c r="C2343" s="11"/>
      <c r="D2343" s="11"/>
      <c r="E2343" s="11"/>
      <c r="F2343" s="11"/>
      <c r="G2343" s="11"/>
      <c r="H2343" s="11"/>
      <c r="I2343" s="11"/>
      <c r="J2343" s="11"/>
      <c r="K2343" s="11"/>
      <c r="L2343" s="11"/>
      <c r="M2343" s="11"/>
      <c r="N2343" s="11"/>
      <c r="O2343" s="11"/>
      <c r="P2343" s="11"/>
      <c r="Q2343" s="11"/>
      <c r="R2343" s="11"/>
    </row>
    <row r="2344" spans="1:18" x14ac:dyDescent="0.2">
      <c r="A2344" s="11"/>
      <c r="B2344" s="11"/>
      <c r="C2344" s="11"/>
      <c r="D2344" s="11"/>
      <c r="E2344" s="11"/>
      <c r="F2344" s="11"/>
      <c r="G2344" s="11"/>
      <c r="H2344" s="11"/>
      <c r="I2344" s="11"/>
      <c r="J2344" s="11"/>
      <c r="K2344" s="11"/>
      <c r="L2344" s="11"/>
      <c r="M2344" s="11"/>
      <c r="N2344" s="11"/>
      <c r="O2344" s="11"/>
      <c r="P2344" s="11"/>
      <c r="Q2344" s="11"/>
      <c r="R2344" s="11"/>
    </row>
    <row r="2345" spans="1:18" x14ac:dyDescent="0.2">
      <c r="A2345" s="11"/>
      <c r="B2345" s="11"/>
      <c r="C2345" s="11"/>
      <c r="D2345" s="11"/>
      <c r="E2345" s="11"/>
      <c r="F2345" s="11"/>
      <c r="G2345" s="11"/>
      <c r="H2345" s="11"/>
      <c r="I2345" s="11"/>
      <c r="J2345" s="11"/>
      <c r="K2345" s="11"/>
      <c r="L2345" s="11"/>
      <c r="M2345" s="11"/>
      <c r="N2345" s="11"/>
      <c r="O2345" s="11"/>
      <c r="P2345" s="11"/>
      <c r="Q2345" s="11"/>
      <c r="R2345" s="11"/>
    </row>
    <row r="2346" spans="1:18" x14ac:dyDescent="0.2">
      <c r="A2346" s="11"/>
      <c r="B2346" s="11"/>
      <c r="C2346" s="11"/>
      <c r="D2346" s="11"/>
      <c r="E2346" s="11"/>
      <c r="F2346" s="11"/>
      <c r="G2346" s="11"/>
      <c r="H2346" s="11"/>
      <c r="I2346" s="11"/>
      <c r="J2346" s="11"/>
      <c r="K2346" s="11"/>
      <c r="L2346" s="11"/>
      <c r="M2346" s="11"/>
      <c r="N2346" s="11"/>
      <c r="O2346" s="11"/>
      <c r="P2346" s="11"/>
      <c r="Q2346" s="11"/>
      <c r="R2346" s="11"/>
    </row>
    <row r="2347" spans="1:18" x14ac:dyDescent="0.2">
      <c r="A2347" s="11"/>
      <c r="B2347" s="11"/>
      <c r="C2347" s="11"/>
      <c r="D2347" s="11"/>
      <c r="E2347" s="11"/>
      <c r="F2347" s="11"/>
      <c r="G2347" s="11"/>
      <c r="H2347" s="11"/>
      <c r="I2347" s="11"/>
      <c r="J2347" s="11"/>
      <c r="K2347" s="11"/>
      <c r="L2347" s="11"/>
      <c r="M2347" s="11"/>
      <c r="N2347" s="11"/>
      <c r="O2347" s="11"/>
      <c r="P2347" s="11"/>
      <c r="Q2347" s="11"/>
      <c r="R2347" s="11"/>
    </row>
    <row r="2348" spans="1:18" x14ac:dyDescent="0.2">
      <c r="A2348" s="11"/>
      <c r="B2348" s="11"/>
      <c r="C2348" s="11"/>
      <c r="D2348" s="11"/>
      <c r="E2348" s="11"/>
      <c r="F2348" s="11"/>
      <c r="G2348" s="11"/>
      <c r="H2348" s="11"/>
      <c r="I2348" s="11"/>
      <c r="J2348" s="11"/>
      <c r="K2348" s="11"/>
      <c r="L2348" s="11"/>
      <c r="M2348" s="11"/>
      <c r="N2348" s="11"/>
      <c r="O2348" s="11"/>
      <c r="P2348" s="11"/>
      <c r="Q2348" s="11"/>
      <c r="R2348" s="11"/>
    </row>
    <row r="2349" spans="1:18" x14ac:dyDescent="0.2">
      <c r="A2349" s="11"/>
      <c r="B2349" s="11"/>
      <c r="C2349" s="11"/>
      <c r="D2349" s="11"/>
      <c r="E2349" s="11"/>
      <c r="F2349" s="11"/>
      <c r="G2349" s="11"/>
      <c r="H2349" s="11"/>
      <c r="I2349" s="11"/>
      <c r="J2349" s="11"/>
      <c r="K2349" s="11"/>
      <c r="L2349" s="11"/>
      <c r="M2349" s="11"/>
      <c r="N2349" s="11"/>
      <c r="O2349" s="11"/>
      <c r="P2349" s="11"/>
      <c r="Q2349" s="11"/>
      <c r="R2349" s="11"/>
    </row>
    <row r="2350" spans="1:18" x14ac:dyDescent="0.2">
      <c r="A2350" s="11"/>
      <c r="B2350" s="11"/>
      <c r="C2350" s="11"/>
      <c r="D2350" s="11"/>
      <c r="E2350" s="11"/>
      <c r="F2350" s="11"/>
      <c r="G2350" s="11"/>
      <c r="H2350" s="11"/>
      <c r="I2350" s="11"/>
      <c r="J2350" s="11"/>
      <c r="K2350" s="11"/>
      <c r="L2350" s="11"/>
      <c r="M2350" s="11"/>
      <c r="N2350" s="11"/>
      <c r="O2350" s="11"/>
      <c r="P2350" s="11"/>
      <c r="Q2350" s="11"/>
      <c r="R2350" s="11"/>
    </row>
    <row r="2351" spans="1:18" x14ac:dyDescent="0.2">
      <c r="A2351" s="11"/>
      <c r="B2351" s="11"/>
      <c r="C2351" s="11"/>
      <c r="D2351" s="11"/>
      <c r="E2351" s="11"/>
      <c r="F2351" s="11"/>
      <c r="G2351" s="11"/>
      <c r="H2351" s="11"/>
      <c r="I2351" s="11"/>
      <c r="J2351" s="11"/>
      <c r="K2351" s="11"/>
      <c r="L2351" s="11"/>
      <c r="M2351" s="11"/>
      <c r="N2351" s="11"/>
      <c r="O2351" s="11"/>
      <c r="P2351" s="11"/>
      <c r="Q2351" s="11"/>
      <c r="R2351" s="11"/>
    </row>
    <row r="2352" spans="1:18" x14ac:dyDescent="0.2">
      <c r="A2352" s="11"/>
      <c r="B2352" s="11"/>
      <c r="C2352" s="11"/>
      <c r="D2352" s="11"/>
      <c r="E2352" s="11"/>
      <c r="F2352" s="11"/>
      <c r="G2352" s="11"/>
      <c r="H2352" s="11"/>
      <c r="I2352" s="11"/>
      <c r="J2352" s="11"/>
      <c r="K2352" s="11"/>
      <c r="L2352" s="11"/>
      <c r="M2352" s="11"/>
      <c r="N2352" s="11"/>
      <c r="O2352" s="11"/>
      <c r="P2352" s="11"/>
      <c r="Q2352" s="11"/>
      <c r="R2352" s="11"/>
    </row>
    <row r="2353" spans="1:18" x14ac:dyDescent="0.2">
      <c r="A2353" s="11"/>
      <c r="B2353" s="11"/>
      <c r="C2353" s="11"/>
      <c r="D2353" s="11"/>
      <c r="E2353" s="11"/>
      <c r="F2353" s="11"/>
      <c r="G2353" s="11"/>
      <c r="H2353" s="11"/>
      <c r="I2353" s="11"/>
      <c r="J2353" s="11"/>
      <c r="K2353" s="11"/>
      <c r="L2353" s="11"/>
      <c r="M2353" s="11"/>
      <c r="N2353" s="11"/>
      <c r="O2353" s="11"/>
      <c r="P2353" s="11"/>
      <c r="Q2353" s="11"/>
      <c r="R2353" s="11"/>
    </row>
    <row r="2354" spans="1:18" x14ac:dyDescent="0.2">
      <c r="A2354" s="11"/>
      <c r="B2354" s="11"/>
      <c r="C2354" s="11"/>
      <c r="D2354" s="11"/>
      <c r="E2354" s="11"/>
      <c r="F2354" s="11"/>
      <c r="G2354" s="11"/>
      <c r="H2354" s="11"/>
      <c r="I2354" s="11"/>
      <c r="J2354" s="11"/>
      <c r="K2354" s="11"/>
      <c r="L2354" s="11"/>
      <c r="M2354" s="11"/>
      <c r="N2354" s="11"/>
      <c r="O2354" s="11"/>
      <c r="P2354" s="11"/>
      <c r="Q2354" s="11"/>
      <c r="R2354" s="11"/>
    </row>
    <row r="2355" spans="1:18" x14ac:dyDescent="0.2">
      <c r="A2355" s="11"/>
      <c r="B2355" s="11"/>
      <c r="C2355" s="11"/>
      <c r="D2355" s="11"/>
      <c r="E2355" s="11"/>
      <c r="F2355" s="11"/>
      <c r="G2355" s="11"/>
      <c r="H2355" s="11"/>
      <c r="I2355" s="11"/>
      <c r="J2355" s="11"/>
      <c r="K2355" s="11"/>
      <c r="L2355" s="11"/>
      <c r="M2355" s="11"/>
      <c r="N2355" s="11"/>
      <c r="O2355" s="11"/>
      <c r="P2355" s="11"/>
      <c r="Q2355" s="11"/>
      <c r="R2355" s="11"/>
    </row>
    <row r="2356" spans="1:18" x14ac:dyDescent="0.2">
      <c r="A2356" s="11"/>
      <c r="B2356" s="11"/>
      <c r="C2356" s="11"/>
      <c r="D2356" s="11"/>
      <c r="E2356" s="11"/>
      <c r="F2356" s="11"/>
      <c r="G2356" s="11"/>
      <c r="H2356" s="11"/>
      <c r="I2356" s="11"/>
      <c r="J2356" s="11"/>
      <c r="K2356" s="11"/>
      <c r="L2356" s="11"/>
      <c r="M2356" s="11"/>
      <c r="N2356" s="11"/>
      <c r="O2356" s="11"/>
      <c r="P2356" s="11"/>
      <c r="Q2356" s="11"/>
      <c r="R2356" s="11"/>
    </row>
    <row r="2357" spans="1:18" x14ac:dyDescent="0.2">
      <c r="A2357" s="11"/>
      <c r="B2357" s="11"/>
      <c r="C2357" s="11"/>
      <c r="D2357" s="11"/>
      <c r="E2357" s="11"/>
      <c r="F2357" s="11"/>
      <c r="G2357" s="11"/>
      <c r="H2357" s="11"/>
      <c r="I2357" s="11"/>
      <c r="J2357" s="11"/>
      <c r="K2357" s="11"/>
      <c r="L2357" s="11"/>
      <c r="M2357" s="11"/>
      <c r="N2357" s="11"/>
      <c r="O2357" s="11"/>
      <c r="P2357" s="11"/>
      <c r="Q2357" s="11"/>
      <c r="R2357" s="11"/>
    </row>
    <row r="2358" spans="1:18" x14ac:dyDescent="0.2">
      <c r="A2358" s="11"/>
      <c r="B2358" s="11"/>
      <c r="C2358" s="11"/>
      <c r="D2358" s="11"/>
      <c r="E2358" s="11"/>
      <c r="F2358" s="11"/>
      <c r="G2358" s="11"/>
      <c r="H2358" s="11"/>
      <c r="I2358" s="11"/>
      <c r="J2358" s="11"/>
      <c r="K2358" s="11"/>
      <c r="L2358" s="11"/>
      <c r="M2358" s="11"/>
      <c r="N2358" s="11"/>
      <c r="O2358" s="11"/>
      <c r="P2358" s="11"/>
      <c r="Q2358" s="11"/>
      <c r="R2358" s="11"/>
    </row>
    <row r="2359" spans="1:18" x14ac:dyDescent="0.2">
      <c r="A2359" s="11"/>
      <c r="B2359" s="11"/>
      <c r="C2359" s="11"/>
      <c r="D2359" s="11"/>
      <c r="E2359" s="11"/>
      <c r="F2359" s="11"/>
      <c r="G2359" s="11"/>
      <c r="H2359" s="11"/>
      <c r="I2359" s="11"/>
      <c r="J2359" s="11"/>
      <c r="K2359" s="11"/>
      <c r="L2359" s="11"/>
      <c r="M2359" s="11"/>
      <c r="N2359" s="11"/>
      <c r="O2359" s="11"/>
      <c r="P2359" s="11"/>
      <c r="Q2359" s="11"/>
      <c r="R2359" s="11"/>
    </row>
    <row r="2360" spans="1:18" x14ac:dyDescent="0.2">
      <c r="A2360" s="11"/>
      <c r="B2360" s="11"/>
      <c r="C2360" s="11"/>
      <c r="D2360" s="11"/>
      <c r="E2360" s="11"/>
      <c r="F2360" s="11"/>
      <c r="G2360" s="11"/>
      <c r="H2360" s="11"/>
      <c r="I2360" s="11"/>
      <c r="J2360" s="11"/>
      <c r="K2360" s="11"/>
      <c r="L2360" s="11"/>
      <c r="M2360" s="11"/>
      <c r="N2360" s="11"/>
      <c r="O2360" s="11"/>
      <c r="P2360" s="11"/>
      <c r="Q2360" s="11"/>
      <c r="R2360" s="11"/>
    </row>
    <row r="2361" spans="1:18" x14ac:dyDescent="0.2">
      <c r="A2361" s="11"/>
      <c r="B2361" s="11"/>
      <c r="C2361" s="11"/>
      <c r="D2361" s="11"/>
      <c r="E2361" s="11"/>
      <c r="F2361" s="11"/>
      <c r="G2361" s="11"/>
      <c r="H2361" s="11"/>
      <c r="I2361" s="11"/>
      <c r="J2361" s="11"/>
      <c r="K2361" s="11"/>
      <c r="L2361" s="11"/>
      <c r="M2361" s="11"/>
      <c r="N2361" s="11"/>
      <c r="O2361" s="11"/>
      <c r="P2361" s="11"/>
      <c r="Q2361" s="11"/>
      <c r="R2361" s="11"/>
    </row>
    <row r="2362" spans="1:18" x14ac:dyDescent="0.2">
      <c r="A2362" s="11"/>
      <c r="B2362" s="11"/>
      <c r="C2362" s="11"/>
      <c r="D2362" s="11"/>
      <c r="E2362" s="11"/>
      <c r="F2362" s="11"/>
      <c r="G2362" s="11"/>
      <c r="H2362" s="11"/>
      <c r="I2362" s="11"/>
      <c r="J2362" s="11"/>
      <c r="K2362" s="11"/>
      <c r="L2362" s="11"/>
      <c r="M2362" s="11"/>
      <c r="N2362" s="11"/>
      <c r="O2362" s="11"/>
      <c r="P2362" s="11"/>
      <c r="Q2362" s="11"/>
      <c r="R2362" s="11"/>
    </row>
    <row r="2363" spans="1:18" x14ac:dyDescent="0.2">
      <c r="A2363" s="11"/>
      <c r="B2363" s="11"/>
      <c r="C2363" s="11"/>
      <c r="D2363" s="11"/>
      <c r="E2363" s="11"/>
      <c r="F2363" s="11"/>
      <c r="G2363" s="11"/>
      <c r="H2363" s="11"/>
      <c r="I2363" s="11"/>
      <c r="J2363" s="11"/>
      <c r="K2363" s="11"/>
      <c r="L2363" s="11"/>
      <c r="M2363" s="11"/>
      <c r="N2363" s="11"/>
      <c r="O2363" s="11"/>
      <c r="P2363" s="11"/>
      <c r="Q2363" s="11"/>
      <c r="R2363" s="11"/>
    </row>
    <row r="2364" spans="1:18" x14ac:dyDescent="0.2">
      <c r="A2364" s="11"/>
      <c r="B2364" s="11"/>
      <c r="C2364" s="11"/>
      <c r="D2364" s="11"/>
      <c r="E2364" s="11"/>
      <c r="F2364" s="11"/>
      <c r="G2364" s="11"/>
      <c r="H2364" s="11"/>
      <c r="I2364" s="11"/>
      <c r="J2364" s="11"/>
      <c r="K2364" s="11"/>
      <c r="L2364" s="11"/>
      <c r="M2364" s="11"/>
      <c r="N2364" s="11"/>
      <c r="O2364" s="11"/>
      <c r="P2364" s="11"/>
      <c r="Q2364" s="11"/>
      <c r="R2364" s="11"/>
    </row>
    <row r="2365" spans="1:18" x14ac:dyDescent="0.2">
      <c r="A2365" s="11"/>
      <c r="B2365" s="11"/>
      <c r="C2365" s="11"/>
      <c r="D2365" s="11"/>
      <c r="E2365" s="11"/>
      <c r="F2365" s="11"/>
      <c r="G2365" s="11"/>
      <c r="H2365" s="11"/>
      <c r="I2365" s="11"/>
      <c r="J2365" s="11"/>
      <c r="K2365" s="11"/>
      <c r="L2365" s="11"/>
      <c r="M2365" s="11"/>
      <c r="N2365" s="11"/>
      <c r="O2365" s="11"/>
      <c r="P2365" s="11"/>
      <c r="Q2365" s="11"/>
      <c r="R2365" s="11"/>
    </row>
    <row r="2366" spans="1:18" x14ac:dyDescent="0.2">
      <c r="A2366" s="11"/>
      <c r="B2366" s="11"/>
      <c r="C2366" s="11"/>
      <c r="D2366" s="11"/>
      <c r="E2366" s="11"/>
      <c r="F2366" s="11"/>
      <c r="G2366" s="11"/>
      <c r="H2366" s="11"/>
      <c r="I2366" s="11"/>
      <c r="J2366" s="11"/>
      <c r="K2366" s="11"/>
      <c r="L2366" s="11"/>
      <c r="M2366" s="11"/>
      <c r="N2366" s="11"/>
      <c r="O2366" s="11"/>
      <c r="P2366" s="11"/>
      <c r="Q2366" s="11"/>
      <c r="R2366" s="11"/>
    </row>
    <row r="2367" spans="1:18" x14ac:dyDescent="0.2">
      <c r="A2367" s="11"/>
      <c r="B2367" s="11"/>
      <c r="C2367" s="11"/>
      <c r="D2367" s="11"/>
      <c r="E2367" s="11"/>
      <c r="F2367" s="11"/>
      <c r="G2367" s="11"/>
      <c r="H2367" s="11"/>
      <c r="I2367" s="11"/>
      <c r="J2367" s="11"/>
      <c r="K2367" s="11"/>
      <c r="L2367" s="11"/>
      <c r="M2367" s="11"/>
      <c r="N2367" s="11"/>
      <c r="O2367" s="11"/>
      <c r="P2367" s="11"/>
      <c r="Q2367" s="11"/>
      <c r="R2367" s="11"/>
    </row>
    <row r="2368" spans="1:18" x14ac:dyDescent="0.2">
      <c r="A2368" s="11"/>
      <c r="B2368" s="11"/>
      <c r="C2368" s="11"/>
      <c r="D2368" s="11"/>
      <c r="E2368" s="11"/>
      <c r="F2368" s="11"/>
      <c r="G2368" s="11"/>
      <c r="H2368" s="11"/>
      <c r="I2368" s="11"/>
      <c r="J2368" s="11"/>
      <c r="K2368" s="11"/>
      <c r="L2368" s="11"/>
      <c r="M2368" s="11"/>
      <c r="N2368" s="11"/>
      <c r="O2368" s="11"/>
      <c r="P2368" s="11"/>
      <c r="Q2368" s="11"/>
      <c r="R2368" s="11"/>
    </row>
    <row r="2369" spans="1:18" x14ac:dyDescent="0.2">
      <c r="A2369" s="11"/>
      <c r="B2369" s="11"/>
      <c r="C2369" s="11"/>
      <c r="D2369" s="11"/>
      <c r="E2369" s="11"/>
      <c r="F2369" s="11"/>
      <c r="G2369" s="11"/>
      <c r="H2369" s="11"/>
      <c r="I2369" s="11"/>
      <c r="J2369" s="11"/>
      <c r="K2369" s="11"/>
      <c r="L2369" s="11"/>
      <c r="M2369" s="11"/>
      <c r="N2369" s="11"/>
      <c r="O2369" s="11"/>
      <c r="P2369" s="11"/>
      <c r="Q2369" s="11"/>
      <c r="R2369" s="11"/>
    </row>
    <row r="2370" spans="1:18" x14ac:dyDescent="0.2">
      <c r="A2370" s="11"/>
      <c r="B2370" s="11"/>
      <c r="C2370" s="11"/>
      <c r="D2370" s="11"/>
      <c r="E2370" s="11"/>
      <c r="F2370" s="11"/>
      <c r="G2370" s="11"/>
      <c r="H2370" s="11"/>
      <c r="I2370" s="11"/>
      <c r="J2370" s="11"/>
      <c r="K2370" s="11"/>
      <c r="L2370" s="11"/>
      <c r="M2370" s="11"/>
      <c r="N2370" s="11"/>
      <c r="O2370" s="11"/>
      <c r="P2370" s="11"/>
      <c r="Q2370" s="11"/>
      <c r="R2370" s="11"/>
    </row>
    <row r="2371" spans="1:18" x14ac:dyDescent="0.2">
      <c r="A2371" s="11"/>
      <c r="B2371" s="11"/>
      <c r="C2371" s="11"/>
      <c r="D2371" s="11"/>
      <c r="E2371" s="11"/>
      <c r="F2371" s="11"/>
      <c r="G2371" s="11"/>
      <c r="H2371" s="11"/>
      <c r="I2371" s="11"/>
      <c r="J2371" s="11"/>
      <c r="K2371" s="11"/>
      <c r="L2371" s="11"/>
      <c r="M2371" s="11"/>
      <c r="N2371" s="11"/>
      <c r="O2371" s="11"/>
      <c r="P2371" s="11"/>
      <c r="Q2371" s="11"/>
      <c r="R2371" s="11"/>
    </row>
    <row r="2372" spans="1:18" x14ac:dyDescent="0.2">
      <c r="A2372" s="11"/>
      <c r="B2372" s="11"/>
      <c r="C2372" s="11"/>
      <c r="D2372" s="11"/>
      <c r="E2372" s="11"/>
      <c r="F2372" s="11"/>
      <c r="G2372" s="11"/>
      <c r="H2372" s="11"/>
      <c r="I2372" s="11"/>
      <c r="J2372" s="11"/>
      <c r="K2372" s="11"/>
      <c r="L2372" s="11"/>
      <c r="M2372" s="11"/>
      <c r="N2372" s="11"/>
      <c r="O2372" s="11"/>
      <c r="P2372" s="11"/>
      <c r="Q2372" s="11"/>
      <c r="R2372" s="11"/>
    </row>
    <row r="2373" spans="1:18" x14ac:dyDescent="0.2">
      <c r="A2373" s="11"/>
      <c r="B2373" s="11"/>
      <c r="C2373" s="11"/>
      <c r="D2373" s="11"/>
      <c r="E2373" s="11"/>
      <c r="F2373" s="11"/>
      <c r="G2373" s="11"/>
      <c r="H2373" s="11"/>
      <c r="I2373" s="11"/>
      <c r="J2373" s="11"/>
      <c r="K2373" s="11"/>
      <c r="L2373" s="11"/>
      <c r="M2373" s="11"/>
      <c r="N2373" s="11"/>
      <c r="O2373" s="11"/>
      <c r="P2373" s="11"/>
      <c r="Q2373" s="11"/>
      <c r="R2373" s="11"/>
    </row>
    <row r="2374" spans="1:18" x14ac:dyDescent="0.2">
      <c r="A2374" s="11"/>
      <c r="B2374" s="11"/>
      <c r="C2374" s="11"/>
      <c r="D2374" s="11"/>
      <c r="E2374" s="11"/>
      <c r="F2374" s="11"/>
      <c r="G2374" s="11"/>
      <c r="H2374" s="11"/>
      <c r="I2374" s="11"/>
      <c r="J2374" s="11"/>
      <c r="K2374" s="11"/>
      <c r="L2374" s="11"/>
      <c r="M2374" s="11"/>
      <c r="N2374" s="11"/>
      <c r="O2374" s="11"/>
      <c r="P2374" s="11"/>
      <c r="Q2374" s="11"/>
      <c r="R2374" s="11"/>
    </row>
    <row r="2375" spans="1:18" x14ac:dyDescent="0.2">
      <c r="A2375" s="11"/>
      <c r="B2375" s="11"/>
      <c r="C2375" s="11"/>
      <c r="D2375" s="11"/>
      <c r="E2375" s="11"/>
      <c r="F2375" s="11"/>
      <c r="G2375" s="11"/>
      <c r="H2375" s="11"/>
      <c r="I2375" s="11"/>
      <c r="J2375" s="11"/>
      <c r="K2375" s="11"/>
      <c r="L2375" s="11"/>
      <c r="M2375" s="11"/>
      <c r="N2375" s="11"/>
      <c r="O2375" s="11"/>
      <c r="P2375" s="11"/>
      <c r="Q2375" s="11"/>
      <c r="R2375" s="11"/>
    </row>
    <row r="2376" spans="1:18" x14ac:dyDescent="0.2">
      <c r="A2376" s="11"/>
      <c r="B2376" s="11"/>
      <c r="C2376" s="11"/>
      <c r="D2376" s="11"/>
      <c r="E2376" s="11"/>
      <c r="F2376" s="11"/>
      <c r="G2376" s="11"/>
      <c r="H2376" s="11"/>
      <c r="I2376" s="11"/>
      <c r="J2376" s="11"/>
      <c r="K2376" s="11"/>
      <c r="L2376" s="11"/>
      <c r="M2376" s="11"/>
      <c r="N2376" s="11"/>
      <c r="O2376" s="11"/>
      <c r="P2376" s="11"/>
      <c r="Q2376" s="11"/>
      <c r="R2376" s="11"/>
    </row>
    <row r="2377" spans="1:18" x14ac:dyDescent="0.2">
      <c r="A2377" s="11"/>
      <c r="B2377" s="11"/>
      <c r="C2377" s="11"/>
      <c r="D2377" s="11"/>
      <c r="E2377" s="11"/>
      <c r="F2377" s="11"/>
      <c r="G2377" s="11"/>
      <c r="H2377" s="11"/>
      <c r="I2377" s="11"/>
      <c r="J2377" s="11"/>
      <c r="K2377" s="11"/>
      <c r="L2377" s="11"/>
      <c r="M2377" s="11"/>
      <c r="N2377" s="11"/>
      <c r="O2377" s="11"/>
      <c r="P2377" s="11"/>
      <c r="Q2377" s="11"/>
      <c r="R2377" s="11"/>
    </row>
    <row r="2378" spans="1:18" x14ac:dyDescent="0.2">
      <c r="A2378" s="11"/>
      <c r="B2378" s="11"/>
      <c r="C2378" s="11"/>
      <c r="D2378" s="11"/>
      <c r="E2378" s="11"/>
      <c r="F2378" s="11"/>
      <c r="G2378" s="11"/>
      <c r="H2378" s="11"/>
      <c r="I2378" s="11"/>
      <c r="J2378" s="11"/>
      <c r="K2378" s="11"/>
      <c r="L2378" s="11"/>
      <c r="M2378" s="11"/>
      <c r="N2378" s="11"/>
      <c r="O2378" s="11"/>
      <c r="P2378" s="11"/>
      <c r="Q2378" s="11"/>
      <c r="R2378" s="11"/>
    </row>
    <row r="2379" spans="1:18" x14ac:dyDescent="0.2">
      <c r="A2379" s="11"/>
      <c r="B2379" s="11"/>
      <c r="C2379" s="11"/>
      <c r="D2379" s="11"/>
      <c r="E2379" s="11"/>
      <c r="F2379" s="11"/>
      <c r="G2379" s="11"/>
      <c r="H2379" s="11"/>
      <c r="I2379" s="11"/>
      <c r="J2379" s="11"/>
      <c r="K2379" s="11"/>
      <c r="L2379" s="11"/>
      <c r="M2379" s="11"/>
      <c r="N2379" s="11"/>
      <c r="O2379" s="11"/>
      <c r="P2379" s="11"/>
      <c r="Q2379" s="11"/>
      <c r="R2379" s="11"/>
    </row>
    <row r="2380" spans="1:18" x14ac:dyDescent="0.2">
      <c r="A2380" s="11"/>
      <c r="B2380" s="11"/>
      <c r="C2380" s="11"/>
      <c r="D2380" s="11"/>
      <c r="E2380" s="11"/>
      <c r="F2380" s="11"/>
      <c r="G2380" s="11"/>
      <c r="H2380" s="11"/>
      <c r="I2380" s="11"/>
      <c r="J2380" s="11"/>
      <c r="K2380" s="11"/>
      <c r="L2380" s="11"/>
      <c r="M2380" s="11"/>
      <c r="N2380" s="11"/>
      <c r="O2380" s="11"/>
      <c r="P2380" s="11"/>
      <c r="Q2380" s="11"/>
      <c r="R2380" s="11"/>
    </row>
    <row r="2381" spans="1:18" x14ac:dyDescent="0.2">
      <c r="A2381" s="11"/>
      <c r="B2381" s="11"/>
      <c r="C2381" s="11"/>
      <c r="D2381" s="11"/>
      <c r="E2381" s="11"/>
      <c r="F2381" s="11"/>
      <c r="G2381" s="11"/>
      <c r="H2381" s="11"/>
      <c r="I2381" s="11"/>
      <c r="J2381" s="11"/>
      <c r="K2381" s="11"/>
      <c r="L2381" s="11"/>
      <c r="M2381" s="11"/>
      <c r="N2381" s="11"/>
      <c r="O2381" s="11"/>
      <c r="P2381" s="11"/>
      <c r="Q2381" s="11"/>
      <c r="R2381" s="11"/>
    </row>
    <row r="2382" spans="1:18" x14ac:dyDescent="0.2">
      <c r="A2382" s="11"/>
      <c r="B2382" s="11"/>
      <c r="C2382" s="11"/>
      <c r="D2382" s="11"/>
      <c r="E2382" s="11"/>
      <c r="F2382" s="11"/>
      <c r="G2382" s="11"/>
      <c r="H2382" s="11"/>
      <c r="I2382" s="11"/>
      <c r="J2382" s="11"/>
      <c r="K2382" s="11"/>
      <c r="L2382" s="11"/>
      <c r="M2382" s="11"/>
      <c r="N2382" s="11"/>
      <c r="O2382" s="11"/>
      <c r="P2382" s="11"/>
      <c r="Q2382" s="11"/>
      <c r="R2382" s="11"/>
    </row>
    <row r="2383" spans="1:18" x14ac:dyDescent="0.2">
      <c r="A2383" s="11"/>
      <c r="B2383" s="11"/>
      <c r="C2383" s="11"/>
      <c r="D2383" s="11"/>
      <c r="E2383" s="11"/>
      <c r="F2383" s="11"/>
      <c r="G2383" s="11"/>
      <c r="H2383" s="11"/>
      <c r="I2383" s="11"/>
      <c r="J2383" s="11"/>
      <c r="K2383" s="11"/>
      <c r="L2383" s="11"/>
      <c r="M2383" s="11"/>
      <c r="N2383" s="11"/>
      <c r="O2383" s="11"/>
      <c r="P2383" s="11"/>
      <c r="Q2383" s="11"/>
      <c r="R2383" s="11"/>
    </row>
    <row r="2384" spans="1:18" x14ac:dyDescent="0.2">
      <c r="A2384" s="11"/>
      <c r="B2384" s="11"/>
      <c r="C2384" s="11"/>
      <c r="D2384" s="11"/>
      <c r="E2384" s="11"/>
      <c r="F2384" s="11"/>
      <c r="G2384" s="11"/>
      <c r="H2384" s="11"/>
      <c r="I2384" s="11"/>
      <c r="J2384" s="11"/>
      <c r="K2384" s="11"/>
      <c r="L2384" s="11"/>
      <c r="M2384" s="11"/>
      <c r="N2384" s="11"/>
      <c r="O2384" s="11"/>
      <c r="P2384" s="11"/>
      <c r="Q2384" s="11"/>
      <c r="R2384" s="11"/>
    </row>
    <row r="2385" spans="1:18" x14ac:dyDescent="0.2">
      <c r="A2385" s="11"/>
      <c r="B2385" s="11"/>
      <c r="C2385" s="11"/>
      <c r="D2385" s="11"/>
      <c r="E2385" s="11"/>
      <c r="F2385" s="11"/>
      <c r="G2385" s="11"/>
      <c r="H2385" s="11"/>
      <c r="I2385" s="11"/>
      <c r="J2385" s="11"/>
      <c r="K2385" s="11"/>
      <c r="L2385" s="11"/>
      <c r="M2385" s="11"/>
      <c r="N2385" s="11"/>
      <c r="O2385" s="11"/>
      <c r="P2385" s="11"/>
      <c r="Q2385" s="11"/>
      <c r="R2385" s="11"/>
    </row>
    <row r="2386" spans="1:18" x14ac:dyDescent="0.2">
      <c r="A2386" s="11"/>
      <c r="B2386" s="11"/>
      <c r="C2386" s="11"/>
      <c r="D2386" s="11"/>
      <c r="E2386" s="11"/>
      <c r="F2386" s="11"/>
      <c r="G2386" s="11"/>
      <c r="H2386" s="11"/>
      <c r="I2386" s="11"/>
      <c r="J2386" s="11"/>
      <c r="K2386" s="11"/>
      <c r="L2386" s="11"/>
      <c r="M2386" s="11"/>
      <c r="N2386" s="11"/>
      <c r="O2386" s="11"/>
      <c r="P2386" s="11"/>
      <c r="Q2386" s="11"/>
      <c r="R2386" s="11"/>
    </row>
    <row r="2387" spans="1:18" x14ac:dyDescent="0.2">
      <c r="A2387" s="11"/>
      <c r="B2387" s="11"/>
      <c r="C2387" s="11"/>
      <c r="D2387" s="11"/>
      <c r="E2387" s="11"/>
      <c r="F2387" s="11"/>
      <c r="G2387" s="11"/>
      <c r="H2387" s="11"/>
      <c r="I2387" s="11"/>
      <c r="J2387" s="11"/>
      <c r="K2387" s="11"/>
      <c r="L2387" s="11"/>
      <c r="M2387" s="11"/>
      <c r="N2387" s="11"/>
      <c r="O2387" s="11"/>
      <c r="P2387" s="11"/>
      <c r="Q2387" s="11"/>
      <c r="R2387" s="11"/>
    </row>
    <row r="2388" spans="1:18" x14ac:dyDescent="0.2">
      <c r="A2388" s="11"/>
      <c r="B2388" s="11"/>
      <c r="C2388" s="11"/>
      <c r="D2388" s="11"/>
      <c r="E2388" s="11"/>
      <c r="F2388" s="11"/>
      <c r="G2388" s="11"/>
      <c r="H2388" s="11"/>
      <c r="I2388" s="11"/>
      <c r="J2388" s="11"/>
      <c r="K2388" s="11"/>
      <c r="L2388" s="11"/>
      <c r="M2388" s="11"/>
      <c r="N2388" s="11"/>
      <c r="O2388" s="11"/>
      <c r="P2388" s="11"/>
      <c r="Q2388" s="11"/>
      <c r="R2388" s="11"/>
    </row>
    <row r="2389" spans="1:18" x14ac:dyDescent="0.2">
      <c r="A2389" s="11"/>
      <c r="B2389" s="11"/>
      <c r="C2389" s="11"/>
      <c r="D2389" s="11"/>
      <c r="E2389" s="11"/>
      <c r="F2389" s="11"/>
      <c r="G2389" s="11"/>
      <c r="H2389" s="11"/>
      <c r="I2389" s="11"/>
      <c r="J2389" s="11"/>
      <c r="K2389" s="11"/>
      <c r="L2389" s="11"/>
      <c r="M2389" s="11"/>
      <c r="N2389" s="11"/>
      <c r="O2389" s="11"/>
      <c r="P2389" s="11"/>
      <c r="Q2389" s="11"/>
      <c r="R2389" s="11"/>
    </row>
    <row r="2390" spans="1:18" x14ac:dyDescent="0.2">
      <c r="A2390" s="11"/>
      <c r="B2390" s="11"/>
      <c r="C2390" s="11"/>
      <c r="D2390" s="11"/>
      <c r="E2390" s="11"/>
      <c r="F2390" s="11"/>
      <c r="G2390" s="11"/>
      <c r="H2390" s="11"/>
      <c r="I2390" s="11"/>
      <c r="J2390" s="11"/>
      <c r="K2390" s="11"/>
      <c r="L2390" s="11"/>
      <c r="M2390" s="11"/>
      <c r="N2390" s="11"/>
      <c r="O2390" s="11"/>
      <c r="P2390" s="11"/>
      <c r="Q2390" s="11"/>
      <c r="R2390" s="11"/>
    </row>
    <row r="2391" spans="1:18" x14ac:dyDescent="0.2">
      <c r="A2391" s="11"/>
      <c r="B2391" s="11"/>
      <c r="C2391" s="11"/>
      <c r="D2391" s="11"/>
      <c r="E2391" s="11"/>
      <c r="F2391" s="11"/>
      <c r="G2391" s="11"/>
      <c r="H2391" s="11"/>
      <c r="I2391" s="11"/>
      <c r="J2391" s="11"/>
      <c r="K2391" s="11"/>
      <c r="L2391" s="11"/>
      <c r="M2391" s="11"/>
      <c r="N2391" s="11"/>
      <c r="O2391" s="11"/>
      <c r="P2391" s="11"/>
      <c r="Q2391" s="11"/>
      <c r="R2391" s="11"/>
    </row>
    <row r="2392" spans="1:18" x14ac:dyDescent="0.2">
      <c r="A2392" s="11"/>
      <c r="B2392" s="11"/>
      <c r="C2392" s="11"/>
      <c r="D2392" s="11"/>
      <c r="E2392" s="11"/>
      <c r="F2392" s="11"/>
      <c r="G2392" s="11"/>
      <c r="H2392" s="11"/>
      <c r="I2392" s="11"/>
      <c r="J2392" s="11"/>
      <c r="K2392" s="11"/>
      <c r="L2392" s="11"/>
      <c r="M2392" s="11"/>
      <c r="N2392" s="11"/>
      <c r="O2392" s="11"/>
      <c r="P2392" s="11"/>
      <c r="Q2392" s="11"/>
      <c r="R2392" s="11"/>
    </row>
    <row r="2393" spans="1:18" x14ac:dyDescent="0.2">
      <c r="A2393" s="11"/>
      <c r="B2393" s="11"/>
      <c r="C2393" s="11"/>
      <c r="D2393" s="11"/>
      <c r="E2393" s="11"/>
      <c r="F2393" s="11"/>
      <c r="G2393" s="11"/>
      <c r="H2393" s="11"/>
      <c r="I2393" s="11"/>
      <c r="J2393" s="11"/>
      <c r="K2393" s="11"/>
      <c r="L2393" s="11"/>
      <c r="M2393" s="11"/>
      <c r="N2393" s="11"/>
      <c r="O2393" s="11"/>
      <c r="P2393" s="11"/>
      <c r="Q2393" s="11"/>
      <c r="R2393" s="11"/>
    </row>
    <row r="2394" spans="1:18" x14ac:dyDescent="0.2">
      <c r="A2394" s="11"/>
      <c r="B2394" s="11"/>
      <c r="C2394" s="11"/>
      <c r="D2394" s="11"/>
      <c r="E2394" s="11"/>
      <c r="F2394" s="11"/>
      <c r="G2394" s="11"/>
      <c r="H2394" s="11"/>
      <c r="I2394" s="11"/>
      <c r="J2394" s="11"/>
      <c r="K2394" s="11"/>
      <c r="L2394" s="11"/>
      <c r="M2394" s="11"/>
      <c r="N2394" s="11"/>
      <c r="O2394" s="11"/>
      <c r="P2394" s="11"/>
      <c r="Q2394" s="11"/>
      <c r="R2394" s="11"/>
    </row>
    <row r="2395" spans="1:18" x14ac:dyDescent="0.2">
      <c r="A2395" s="11"/>
      <c r="B2395" s="11"/>
      <c r="C2395" s="11"/>
      <c r="D2395" s="11"/>
      <c r="E2395" s="11"/>
      <c r="F2395" s="11"/>
      <c r="G2395" s="11"/>
      <c r="H2395" s="11"/>
      <c r="I2395" s="11"/>
      <c r="J2395" s="11"/>
      <c r="K2395" s="11"/>
      <c r="L2395" s="11"/>
      <c r="M2395" s="11"/>
      <c r="N2395" s="11"/>
      <c r="O2395" s="11"/>
      <c r="P2395" s="11"/>
      <c r="Q2395" s="11"/>
      <c r="R2395" s="11"/>
    </row>
    <row r="2396" spans="1:18" x14ac:dyDescent="0.2">
      <c r="A2396" s="11"/>
      <c r="B2396" s="11"/>
      <c r="C2396" s="11"/>
      <c r="D2396" s="11"/>
      <c r="E2396" s="11"/>
      <c r="F2396" s="11"/>
      <c r="G2396" s="11"/>
      <c r="H2396" s="11"/>
      <c r="I2396" s="11"/>
      <c r="J2396" s="11"/>
      <c r="K2396" s="11"/>
      <c r="L2396" s="11"/>
      <c r="M2396" s="11"/>
      <c r="N2396" s="11"/>
      <c r="O2396" s="11"/>
      <c r="P2396" s="11"/>
      <c r="Q2396" s="11"/>
      <c r="R2396" s="11"/>
    </row>
    <row r="2397" spans="1:18" x14ac:dyDescent="0.2">
      <c r="A2397" s="11"/>
      <c r="B2397" s="11"/>
      <c r="C2397" s="11"/>
      <c r="D2397" s="11"/>
      <c r="E2397" s="11"/>
      <c r="F2397" s="11"/>
      <c r="G2397" s="11"/>
      <c r="H2397" s="11"/>
      <c r="I2397" s="11"/>
      <c r="J2397" s="11"/>
      <c r="K2397" s="11"/>
      <c r="L2397" s="11"/>
      <c r="M2397" s="11"/>
      <c r="N2397" s="11"/>
      <c r="O2397" s="11"/>
      <c r="P2397" s="11"/>
      <c r="Q2397" s="11"/>
      <c r="R2397" s="11"/>
    </row>
    <row r="2398" spans="1:18" x14ac:dyDescent="0.2">
      <c r="A2398" s="11"/>
      <c r="B2398" s="11"/>
      <c r="C2398" s="11"/>
      <c r="D2398" s="11"/>
      <c r="E2398" s="11"/>
      <c r="F2398" s="11"/>
      <c r="G2398" s="11"/>
      <c r="H2398" s="11"/>
      <c r="I2398" s="11"/>
      <c r="J2398" s="11"/>
      <c r="K2398" s="11"/>
      <c r="L2398" s="11"/>
      <c r="M2398" s="11"/>
      <c r="N2398" s="11"/>
      <c r="O2398" s="11"/>
      <c r="P2398" s="11"/>
      <c r="Q2398" s="11"/>
      <c r="R2398" s="11"/>
    </row>
    <row r="2399" spans="1:18" x14ac:dyDescent="0.2">
      <c r="A2399" s="11"/>
      <c r="B2399" s="11"/>
      <c r="C2399" s="11"/>
      <c r="D2399" s="11"/>
      <c r="E2399" s="11"/>
      <c r="F2399" s="11"/>
      <c r="G2399" s="11"/>
      <c r="H2399" s="11"/>
      <c r="I2399" s="11"/>
      <c r="J2399" s="11"/>
      <c r="K2399" s="11"/>
      <c r="L2399" s="11"/>
      <c r="M2399" s="11"/>
      <c r="N2399" s="11"/>
      <c r="O2399" s="11"/>
      <c r="P2399" s="11"/>
      <c r="Q2399" s="11"/>
      <c r="R2399" s="11"/>
    </row>
    <row r="2400" spans="1:18" x14ac:dyDescent="0.2">
      <c r="A2400" s="11"/>
      <c r="B2400" s="11"/>
      <c r="C2400" s="11"/>
      <c r="D2400" s="11"/>
      <c r="E2400" s="11"/>
      <c r="F2400" s="11"/>
      <c r="G2400" s="11"/>
      <c r="H2400" s="11"/>
      <c r="I2400" s="11"/>
      <c r="J2400" s="11"/>
      <c r="K2400" s="11"/>
      <c r="L2400" s="11"/>
      <c r="M2400" s="11"/>
      <c r="N2400" s="11"/>
      <c r="O2400" s="11"/>
      <c r="P2400" s="11"/>
      <c r="Q2400" s="11"/>
      <c r="R2400" s="11"/>
    </row>
    <row r="2401" spans="1:18" x14ac:dyDescent="0.2">
      <c r="A2401" s="11"/>
      <c r="B2401" s="11"/>
      <c r="C2401" s="11"/>
      <c r="D2401" s="11"/>
      <c r="E2401" s="11"/>
      <c r="F2401" s="11"/>
      <c r="G2401" s="11"/>
      <c r="H2401" s="11"/>
      <c r="I2401" s="11"/>
      <c r="J2401" s="11"/>
      <c r="K2401" s="11"/>
      <c r="L2401" s="11"/>
      <c r="M2401" s="11"/>
      <c r="N2401" s="11"/>
      <c r="O2401" s="11"/>
      <c r="P2401" s="11"/>
      <c r="Q2401" s="11"/>
      <c r="R2401" s="11"/>
    </row>
    <row r="2402" spans="1:18" x14ac:dyDescent="0.2">
      <c r="A2402" s="11"/>
      <c r="B2402" s="11"/>
      <c r="C2402" s="11"/>
      <c r="D2402" s="11"/>
      <c r="E2402" s="11"/>
      <c r="F2402" s="11"/>
      <c r="G2402" s="11"/>
      <c r="H2402" s="11"/>
      <c r="I2402" s="11"/>
      <c r="J2402" s="11"/>
      <c r="K2402" s="11"/>
      <c r="L2402" s="11"/>
      <c r="M2402" s="11"/>
      <c r="N2402" s="11"/>
      <c r="O2402" s="11"/>
      <c r="P2402" s="11"/>
      <c r="Q2402" s="11"/>
      <c r="R2402" s="11"/>
    </row>
    <row r="2403" spans="1:18" x14ac:dyDescent="0.2">
      <c r="A2403" s="11"/>
      <c r="B2403" s="11"/>
      <c r="C2403" s="11"/>
      <c r="D2403" s="11"/>
      <c r="E2403" s="11"/>
      <c r="F2403" s="11"/>
      <c r="G2403" s="11"/>
      <c r="H2403" s="11"/>
      <c r="I2403" s="11"/>
      <c r="J2403" s="11"/>
      <c r="K2403" s="11"/>
      <c r="L2403" s="11"/>
      <c r="M2403" s="11"/>
      <c r="N2403" s="11"/>
      <c r="O2403" s="11"/>
      <c r="P2403" s="11"/>
      <c r="Q2403" s="11"/>
      <c r="R2403" s="11"/>
    </row>
    <row r="2404" spans="1:18" x14ac:dyDescent="0.2">
      <c r="A2404" s="11"/>
      <c r="B2404" s="11"/>
      <c r="C2404" s="11"/>
      <c r="D2404" s="11"/>
      <c r="E2404" s="11"/>
      <c r="F2404" s="11"/>
      <c r="G2404" s="11"/>
      <c r="H2404" s="11"/>
      <c r="I2404" s="11"/>
      <c r="J2404" s="11"/>
      <c r="K2404" s="11"/>
      <c r="L2404" s="11"/>
      <c r="M2404" s="11"/>
      <c r="N2404" s="11"/>
      <c r="O2404" s="11"/>
      <c r="P2404" s="11"/>
      <c r="Q2404" s="11"/>
      <c r="R2404" s="11"/>
    </row>
    <row r="2405" spans="1:18" x14ac:dyDescent="0.2">
      <c r="A2405" s="11"/>
      <c r="B2405" s="11"/>
      <c r="C2405" s="11"/>
      <c r="D2405" s="11"/>
      <c r="E2405" s="11"/>
      <c r="F2405" s="11"/>
      <c r="G2405" s="11"/>
      <c r="H2405" s="11"/>
      <c r="I2405" s="11"/>
      <c r="J2405" s="11"/>
      <c r="K2405" s="11"/>
      <c r="L2405" s="11"/>
      <c r="M2405" s="11"/>
      <c r="N2405" s="11"/>
      <c r="O2405" s="11"/>
      <c r="P2405" s="11"/>
      <c r="Q2405" s="11"/>
      <c r="R2405" s="11"/>
    </row>
    <row r="2406" spans="1:18" x14ac:dyDescent="0.2">
      <c r="A2406" s="11"/>
      <c r="B2406" s="11"/>
      <c r="C2406" s="11"/>
      <c r="D2406" s="11"/>
      <c r="E2406" s="11"/>
      <c r="F2406" s="11"/>
      <c r="G2406" s="11"/>
      <c r="H2406" s="11"/>
      <c r="I2406" s="11"/>
      <c r="J2406" s="11"/>
      <c r="K2406" s="11"/>
      <c r="L2406" s="11"/>
      <c r="M2406" s="11"/>
      <c r="N2406" s="11"/>
      <c r="O2406" s="11"/>
      <c r="P2406" s="11"/>
      <c r="Q2406" s="11"/>
      <c r="R2406" s="11"/>
    </row>
    <row r="2407" spans="1:18" x14ac:dyDescent="0.2">
      <c r="A2407" s="11"/>
      <c r="B2407" s="11"/>
      <c r="C2407" s="11"/>
      <c r="D2407" s="11"/>
      <c r="E2407" s="11"/>
      <c r="F2407" s="11"/>
      <c r="G2407" s="11"/>
      <c r="H2407" s="11"/>
      <c r="I2407" s="11"/>
      <c r="J2407" s="11"/>
      <c r="K2407" s="11"/>
      <c r="L2407" s="11"/>
      <c r="M2407" s="11"/>
      <c r="N2407" s="11"/>
      <c r="O2407" s="11"/>
      <c r="P2407" s="11"/>
      <c r="Q2407" s="11"/>
      <c r="R2407" s="11"/>
    </row>
    <row r="2408" spans="1:18" x14ac:dyDescent="0.2">
      <c r="A2408" s="11"/>
      <c r="B2408" s="11"/>
      <c r="C2408" s="11"/>
      <c r="D2408" s="11"/>
      <c r="E2408" s="11"/>
      <c r="F2408" s="11"/>
      <c r="G2408" s="11"/>
      <c r="H2408" s="11"/>
      <c r="I2408" s="11"/>
      <c r="J2408" s="11"/>
      <c r="K2408" s="11"/>
      <c r="L2408" s="11"/>
      <c r="M2408" s="11"/>
      <c r="N2408" s="11"/>
      <c r="O2408" s="11"/>
      <c r="P2408" s="11"/>
      <c r="Q2408" s="11"/>
      <c r="R2408" s="11"/>
    </row>
    <row r="2409" spans="1:18" x14ac:dyDescent="0.2">
      <c r="A2409" s="11"/>
      <c r="B2409" s="11"/>
      <c r="C2409" s="11"/>
      <c r="D2409" s="11"/>
      <c r="E2409" s="11"/>
      <c r="F2409" s="11"/>
      <c r="G2409" s="11"/>
      <c r="H2409" s="11"/>
      <c r="I2409" s="11"/>
      <c r="J2409" s="11"/>
      <c r="K2409" s="11"/>
      <c r="L2409" s="11"/>
      <c r="M2409" s="11"/>
      <c r="N2409" s="11"/>
      <c r="O2409" s="11"/>
      <c r="P2409" s="11"/>
      <c r="Q2409" s="11"/>
      <c r="R2409" s="11"/>
    </row>
    <row r="2410" spans="1:18" x14ac:dyDescent="0.2">
      <c r="A2410" s="11"/>
      <c r="B2410" s="11"/>
      <c r="C2410" s="11"/>
      <c r="D2410" s="11"/>
      <c r="E2410" s="11"/>
      <c r="F2410" s="11"/>
      <c r="G2410" s="11"/>
      <c r="H2410" s="11"/>
      <c r="I2410" s="11"/>
      <c r="J2410" s="11"/>
      <c r="K2410" s="11"/>
      <c r="L2410" s="11"/>
      <c r="M2410" s="11"/>
      <c r="N2410" s="11"/>
      <c r="O2410" s="11"/>
      <c r="P2410" s="11"/>
      <c r="Q2410" s="11"/>
      <c r="R2410" s="11"/>
    </row>
    <row r="2411" spans="1:18" x14ac:dyDescent="0.2">
      <c r="A2411" s="11"/>
      <c r="B2411" s="11"/>
      <c r="C2411" s="11"/>
      <c r="D2411" s="11"/>
      <c r="E2411" s="11"/>
      <c r="F2411" s="11"/>
      <c r="G2411" s="11"/>
      <c r="H2411" s="11"/>
      <c r="I2411" s="11"/>
      <c r="J2411" s="11"/>
      <c r="K2411" s="11"/>
      <c r="L2411" s="11"/>
      <c r="M2411" s="11"/>
      <c r="N2411" s="11"/>
      <c r="O2411" s="11"/>
      <c r="P2411" s="11"/>
      <c r="Q2411" s="11"/>
      <c r="R2411" s="11"/>
    </row>
    <row r="2412" spans="1:18" x14ac:dyDescent="0.2">
      <c r="A2412" s="11"/>
      <c r="B2412" s="11"/>
      <c r="C2412" s="11"/>
      <c r="D2412" s="11"/>
      <c r="E2412" s="11"/>
      <c r="F2412" s="11"/>
      <c r="G2412" s="11"/>
      <c r="H2412" s="11"/>
      <c r="I2412" s="11"/>
      <c r="J2412" s="11"/>
      <c r="K2412" s="11"/>
      <c r="L2412" s="11"/>
      <c r="M2412" s="11"/>
      <c r="N2412" s="11"/>
      <c r="O2412" s="11"/>
      <c r="P2412" s="11"/>
      <c r="Q2412" s="11"/>
      <c r="R2412" s="11"/>
    </row>
    <row r="2413" spans="1:18" x14ac:dyDescent="0.2">
      <c r="A2413" s="11"/>
      <c r="B2413" s="11"/>
      <c r="C2413" s="11"/>
      <c r="D2413" s="11"/>
      <c r="E2413" s="11"/>
      <c r="F2413" s="11"/>
      <c r="G2413" s="11"/>
      <c r="H2413" s="11"/>
      <c r="I2413" s="11"/>
      <c r="J2413" s="11"/>
      <c r="K2413" s="11"/>
      <c r="L2413" s="11"/>
      <c r="M2413" s="11"/>
      <c r="N2413" s="11"/>
      <c r="O2413" s="11"/>
      <c r="P2413" s="11"/>
      <c r="Q2413" s="11"/>
      <c r="R2413" s="11"/>
    </row>
    <row r="2414" spans="1:18" x14ac:dyDescent="0.2">
      <c r="A2414" s="11"/>
      <c r="B2414" s="11"/>
      <c r="C2414" s="11"/>
      <c r="D2414" s="11"/>
      <c r="E2414" s="11"/>
      <c r="F2414" s="11"/>
      <c r="G2414" s="11"/>
      <c r="H2414" s="11"/>
      <c r="I2414" s="11"/>
      <c r="J2414" s="11"/>
      <c r="K2414" s="11"/>
      <c r="L2414" s="11"/>
      <c r="M2414" s="11"/>
      <c r="N2414" s="11"/>
      <c r="O2414" s="11"/>
      <c r="P2414" s="11"/>
      <c r="Q2414" s="11"/>
      <c r="R2414" s="11"/>
    </row>
    <row r="2415" spans="1:18" x14ac:dyDescent="0.2">
      <c r="A2415" s="11"/>
      <c r="B2415" s="11"/>
      <c r="C2415" s="11"/>
      <c r="D2415" s="11"/>
      <c r="E2415" s="11"/>
      <c r="F2415" s="11"/>
      <c r="G2415" s="11"/>
      <c r="H2415" s="11"/>
      <c r="I2415" s="11"/>
      <c r="J2415" s="11"/>
      <c r="K2415" s="11"/>
      <c r="L2415" s="11"/>
      <c r="M2415" s="11"/>
      <c r="N2415" s="11"/>
      <c r="O2415" s="11"/>
      <c r="P2415" s="11"/>
      <c r="Q2415" s="11"/>
      <c r="R2415" s="11"/>
    </row>
    <row r="2416" spans="1:18" x14ac:dyDescent="0.2">
      <c r="A2416" s="11"/>
      <c r="B2416" s="11"/>
      <c r="C2416" s="11"/>
      <c r="D2416" s="11"/>
      <c r="E2416" s="11"/>
      <c r="F2416" s="11"/>
      <c r="G2416" s="11"/>
      <c r="H2416" s="11"/>
      <c r="I2416" s="11"/>
      <c r="J2416" s="11"/>
      <c r="K2416" s="11"/>
      <c r="L2416" s="11"/>
      <c r="M2416" s="11"/>
      <c r="N2416" s="11"/>
      <c r="O2416" s="11"/>
      <c r="P2416" s="11"/>
      <c r="Q2416" s="11"/>
      <c r="R2416" s="11"/>
    </row>
    <row r="2417" spans="1:18" x14ac:dyDescent="0.2">
      <c r="A2417" s="11"/>
      <c r="B2417" s="11"/>
      <c r="C2417" s="11"/>
      <c r="D2417" s="11"/>
      <c r="E2417" s="11"/>
      <c r="F2417" s="11"/>
      <c r="G2417" s="11"/>
      <c r="H2417" s="11"/>
      <c r="I2417" s="11"/>
      <c r="J2417" s="11"/>
      <c r="K2417" s="11"/>
      <c r="L2417" s="11"/>
      <c r="M2417" s="11"/>
      <c r="N2417" s="11"/>
      <c r="O2417" s="11"/>
      <c r="P2417" s="11"/>
      <c r="Q2417" s="11"/>
      <c r="R2417" s="11"/>
    </row>
    <row r="2418" spans="1:18" x14ac:dyDescent="0.2">
      <c r="A2418" s="11"/>
      <c r="B2418" s="11"/>
      <c r="C2418" s="11"/>
      <c r="D2418" s="11"/>
      <c r="E2418" s="11"/>
      <c r="F2418" s="11"/>
      <c r="G2418" s="11"/>
      <c r="H2418" s="11"/>
      <c r="I2418" s="11"/>
      <c r="J2418" s="11"/>
      <c r="K2418" s="11"/>
      <c r="L2418" s="11"/>
      <c r="M2418" s="11"/>
      <c r="N2418" s="11"/>
      <c r="O2418" s="11"/>
      <c r="P2418" s="11"/>
      <c r="Q2418" s="11"/>
      <c r="R2418" s="11"/>
    </row>
    <row r="2419" spans="1:18" x14ac:dyDescent="0.2">
      <c r="A2419" s="11"/>
      <c r="B2419" s="11"/>
      <c r="C2419" s="11"/>
      <c r="D2419" s="11"/>
      <c r="E2419" s="11"/>
      <c r="F2419" s="11"/>
      <c r="G2419" s="11"/>
      <c r="H2419" s="11"/>
      <c r="I2419" s="11"/>
      <c r="J2419" s="11"/>
      <c r="K2419" s="11"/>
      <c r="L2419" s="11"/>
      <c r="M2419" s="11"/>
      <c r="N2419" s="11"/>
      <c r="O2419" s="11"/>
      <c r="P2419" s="11"/>
      <c r="Q2419" s="11"/>
      <c r="R2419" s="11"/>
    </row>
    <row r="2420" spans="1:18" x14ac:dyDescent="0.2">
      <c r="A2420" s="11"/>
      <c r="B2420" s="11"/>
      <c r="C2420" s="11"/>
      <c r="D2420" s="11"/>
      <c r="E2420" s="11"/>
      <c r="F2420" s="11"/>
      <c r="G2420" s="11"/>
      <c r="H2420" s="11"/>
      <c r="I2420" s="11"/>
      <c r="J2420" s="11"/>
      <c r="K2420" s="11"/>
      <c r="L2420" s="11"/>
      <c r="M2420" s="11"/>
      <c r="N2420" s="11"/>
      <c r="O2420" s="11"/>
      <c r="P2420" s="11"/>
      <c r="Q2420" s="11"/>
      <c r="R2420" s="11"/>
    </row>
    <row r="2421" spans="1:18" x14ac:dyDescent="0.2">
      <c r="A2421" s="11"/>
      <c r="B2421" s="11"/>
      <c r="C2421" s="11"/>
      <c r="D2421" s="11"/>
      <c r="E2421" s="11"/>
      <c r="F2421" s="11"/>
      <c r="G2421" s="11"/>
      <c r="H2421" s="11"/>
      <c r="I2421" s="11"/>
      <c r="J2421" s="11"/>
      <c r="K2421" s="11"/>
      <c r="L2421" s="11"/>
      <c r="M2421" s="11"/>
      <c r="N2421" s="11"/>
      <c r="O2421" s="11"/>
      <c r="P2421" s="11"/>
      <c r="Q2421" s="11"/>
      <c r="R2421" s="11"/>
    </row>
    <row r="2422" spans="1:18" x14ac:dyDescent="0.2">
      <c r="A2422" s="11"/>
      <c r="B2422" s="11"/>
      <c r="C2422" s="11"/>
      <c r="D2422" s="11"/>
      <c r="E2422" s="11"/>
      <c r="F2422" s="11"/>
      <c r="G2422" s="11"/>
      <c r="H2422" s="11"/>
      <c r="I2422" s="11"/>
      <c r="J2422" s="11"/>
      <c r="K2422" s="11"/>
      <c r="L2422" s="11"/>
      <c r="M2422" s="11"/>
      <c r="N2422" s="11"/>
      <c r="O2422" s="11"/>
      <c r="P2422" s="11"/>
      <c r="Q2422" s="11"/>
      <c r="R2422" s="11"/>
    </row>
    <row r="2423" spans="1:18" x14ac:dyDescent="0.2">
      <c r="A2423" s="11"/>
      <c r="B2423" s="11"/>
      <c r="C2423" s="11"/>
      <c r="D2423" s="11"/>
      <c r="E2423" s="11"/>
      <c r="F2423" s="11"/>
      <c r="G2423" s="11"/>
      <c r="H2423" s="11"/>
      <c r="I2423" s="11"/>
      <c r="J2423" s="11"/>
      <c r="K2423" s="11"/>
      <c r="L2423" s="11"/>
      <c r="M2423" s="11"/>
      <c r="N2423" s="11"/>
      <c r="O2423" s="11"/>
      <c r="P2423" s="11"/>
      <c r="Q2423" s="11"/>
      <c r="R2423" s="11"/>
    </row>
    <row r="2424" spans="1:18" x14ac:dyDescent="0.2">
      <c r="A2424" s="11"/>
      <c r="B2424" s="11"/>
      <c r="C2424" s="11"/>
      <c r="D2424" s="11"/>
      <c r="E2424" s="11"/>
      <c r="F2424" s="11"/>
      <c r="G2424" s="11"/>
      <c r="H2424" s="11"/>
      <c r="I2424" s="11"/>
      <c r="J2424" s="11"/>
      <c r="K2424" s="11"/>
      <c r="L2424" s="11"/>
      <c r="M2424" s="11"/>
      <c r="N2424" s="11"/>
      <c r="O2424" s="11"/>
      <c r="P2424" s="11"/>
      <c r="Q2424" s="11"/>
      <c r="R2424" s="11"/>
    </row>
    <row r="2425" spans="1:18" x14ac:dyDescent="0.2">
      <c r="A2425" s="11"/>
      <c r="B2425" s="11"/>
      <c r="C2425" s="11"/>
      <c r="D2425" s="11"/>
      <c r="E2425" s="11"/>
      <c r="F2425" s="11"/>
      <c r="G2425" s="11"/>
      <c r="H2425" s="11"/>
      <c r="I2425" s="11"/>
      <c r="J2425" s="11"/>
      <c r="K2425" s="11"/>
      <c r="L2425" s="11"/>
      <c r="M2425" s="11"/>
      <c r="N2425" s="11"/>
      <c r="O2425" s="11"/>
      <c r="P2425" s="11"/>
      <c r="Q2425" s="11"/>
      <c r="R2425" s="11"/>
    </row>
    <row r="2426" spans="1:18" x14ac:dyDescent="0.2">
      <c r="A2426" s="11"/>
      <c r="B2426" s="11"/>
      <c r="C2426" s="11"/>
      <c r="D2426" s="11"/>
      <c r="E2426" s="11"/>
      <c r="F2426" s="11"/>
      <c r="G2426" s="11"/>
      <c r="H2426" s="11"/>
      <c r="I2426" s="11"/>
      <c r="J2426" s="11"/>
      <c r="K2426" s="11"/>
      <c r="L2426" s="11"/>
      <c r="M2426" s="11"/>
      <c r="N2426" s="11"/>
      <c r="O2426" s="11"/>
      <c r="P2426" s="11"/>
      <c r="Q2426" s="11"/>
      <c r="R2426" s="11"/>
    </row>
    <row r="2427" spans="1:18" x14ac:dyDescent="0.2">
      <c r="A2427" s="11"/>
      <c r="B2427" s="11"/>
      <c r="C2427" s="11"/>
      <c r="D2427" s="11"/>
      <c r="E2427" s="11"/>
      <c r="F2427" s="11"/>
      <c r="G2427" s="11"/>
      <c r="H2427" s="11"/>
      <c r="I2427" s="11"/>
      <c r="J2427" s="11"/>
      <c r="K2427" s="11"/>
      <c r="L2427" s="11"/>
      <c r="M2427" s="11"/>
      <c r="N2427" s="11"/>
      <c r="O2427" s="11"/>
      <c r="P2427" s="11"/>
      <c r="Q2427" s="11"/>
      <c r="R2427" s="11"/>
    </row>
    <row r="2428" spans="1:18" x14ac:dyDescent="0.2">
      <c r="A2428" s="11"/>
      <c r="B2428" s="11"/>
      <c r="C2428" s="11"/>
      <c r="D2428" s="11"/>
      <c r="E2428" s="11"/>
      <c r="F2428" s="11"/>
      <c r="G2428" s="11"/>
      <c r="H2428" s="11"/>
      <c r="I2428" s="11"/>
      <c r="J2428" s="11"/>
      <c r="K2428" s="11"/>
      <c r="L2428" s="11"/>
      <c r="M2428" s="11"/>
      <c r="N2428" s="11"/>
      <c r="O2428" s="11"/>
      <c r="P2428" s="11"/>
      <c r="Q2428" s="11"/>
      <c r="R2428" s="11"/>
    </row>
    <row r="2429" spans="1:18" x14ac:dyDescent="0.2">
      <c r="A2429" s="11"/>
      <c r="B2429" s="11"/>
      <c r="C2429" s="11"/>
      <c r="D2429" s="11"/>
      <c r="E2429" s="11"/>
      <c r="F2429" s="11"/>
      <c r="G2429" s="11"/>
      <c r="H2429" s="11"/>
      <c r="I2429" s="11"/>
      <c r="J2429" s="11"/>
      <c r="K2429" s="11"/>
      <c r="L2429" s="11"/>
      <c r="M2429" s="11"/>
      <c r="N2429" s="11"/>
      <c r="O2429" s="11"/>
      <c r="P2429" s="11"/>
      <c r="Q2429" s="11"/>
      <c r="R2429" s="11"/>
    </row>
    <row r="2430" spans="1:18" x14ac:dyDescent="0.2">
      <c r="A2430" s="11"/>
      <c r="B2430" s="11"/>
      <c r="C2430" s="11"/>
      <c r="D2430" s="11"/>
      <c r="E2430" s="11"/>
      <c r="F2430" s="11"/>
      <c r="G2430" s="11"/>
      <c r="H2430" s="11"/>
      <c r="I2430" s="11"/>
      <c r="J2430" s="11"/>
      <c r="K2430" s="11"/>
      <c r="L2430" s="11"/>
      <c r="M2430" s="11"/>
      <c r="N2430" s="11"/>
      <c r="O2430" s="11"/>
      <c r="P2430" s="11"/>
      <c r="Q2430" s="11"/>
      <c r="R2430" s="11"/>
    </row>
    <row r="2431" spans="1:18" x14ac:dyDescent="0.2">
      <c r="A2431" s="11"/>
      <c r="B2431" s="11"/>
      <c r="C2431" s="11"/>
      <c r="D2431" s="11"/>
      <c r="E2431" s="11"/>
      <c r="F2431" s="11"/>
      <c r="G2431" s="11"/>
      <c r="H2431" s="11"/>
      <c r="I2431" s="11"/>
      <c r="J2431" s="11"/>
      <c r="K2431" s="11"/>
      <c r="L2431" s="11"/>
      <c r="M2431" s="11"/>
      <c r="N2431" s="11"/>
      <c r="O2431" s="11"/>
      <c r="P2431" s="11"/>
      <c r="Q2431" s="11"/>
      <c r="R2431" s="11"/>
    </row>
    <row r="2432" spans="1:18" x14ac:dyDescent="0.2">
      <c r="A2432" s="11"/>
      <c r="B2432" s="11"/>
      <c r="C2432" s="11"/>
      <c r="D2432" s="11"/>
      <c r="E2432" s="11"/>
      <c r="F2432" s="11"/>
      <c r="G2432" s="11"/>
      <c r="H2432" s="11"/>
      <c r="I2432" s="11"/>
      <c r="J2432" s="11"/>
      <c r="K2432" s="11"/>
      <c r="L2432" s="11"/>
      <c r="M2432" s="11"/>
      <c r="N2432" s="11"/>
      <c r="O2432" s="11"/>
      <c r="P2432" s="11"/>
      <c r="Q2432" s="11"/>
      <c r="R2432" s="11"/>
    </row>
    <row r="2433" spans="1:18" x14ac:dyDescent="0.2">
      <c r="A2433" s="11"/>
      <c r="B2433" s="11"/>
      <c r="C2433" s="11"/>
      <c r="D2433" s="11"/>
      <c r="E2433" s="11"/>
      <c r="F2433" s="11"/>
      <c r="G2433" s="11"/>
      <c r="H2433" s="11"/>
      <c r="I2433" s="11"/>
      <c r="J2433" s="11"/>
      <c r="K2433" s="11"/>
      <c r="L2433" s="11"/>
      <c r="M2433" s="11"/>
      <c r="N2433" s="11"/>
      <c r="O2433" s="11"/>
      <c r="P2433" s="11"/>
      <c r="Q2433" s="11"/>
      <c r="R2433" s="11"/>
    </row>
    <row r="2434" spans="1:18" x14ac:dyDescent="0.2">
      <c r="A2434" s="11"/>
      <c r="B2434" s="11"/>
      <c r="C2434" s="11"/>
      <c r="D2434" s="11"/>
      <c r="E2434" s="11"/>
      <c r="F2434" s="11"/>
      <c r="G2434" s="11"/>
      <c r="H2434" s="11"/>
      <c r="I2434" s="11"/>
      <c r="J2434" s="11"/>
      <c r="K2434" s="11"/>
      <c r="L2434" s="11"/>
      <c r="M2434" s="11"/>
      <c r="N2434" s="11"/>
      <c r="O2434" s="11"/>
      <c r="P2434" s="11"/>
      <c r="Q2434" s="11"/>
      <c r="R2434" s="11"/>
    </row>
    <row r="2435" spans="1:18" x14ac:dyDescent="0.2">
      <c r="A2435" s="11"/>
      <c r="B2435" s="11"/>
      <c r="C2435" s="11"/>
      <c r="D2435" s="11"/>
      <c r="E2435" s="11"/>
      <c r="F2435" s="11"/>
      <c r="G2435" s="11"/>
      <c r="H2435" s="11"/>
      <c r="I2435" s="11"/>
      <c r="J2435" s="11"/>
      <c r="K2435" s="11"/>
      <c r="L2435" s="11"/>
      <c r="M2435" s="11"/>
      <c r="N2435" s="11"/>
      <c r="O2435" s="11"/>
      <c r="P2435" s="11"/>
      <c r="Q2435" s="11"/>
      <c r="R2435" s="11"/>
    </row>
    <row r="2436" spans="1:18" x14ac:dyDescent="0.2">
      <c r="A2436" s="11"/>
      <c r="B2436" s="11"/>
      <c r="C2436" s="11"/>
      <c r="D2436" s="11"/>
      <c r="E2436" s="11"/>
      <c r="F2436" s="11"/>
      <c r="G2436" s="11"/>
      <c r="H2436" s="11"/>
      <c r="I2436" s="11"/>
      <c r="J2436" s="11"/>
      <c r="K2436" s="11"/>
      <c r="L2436" s="11"/>
      <c r="M2436" s="11"/>
      <c r="N2436" s="11"/>
      <c r="O2436" s="11"/>
      <c r="P2436" s="11"/>
      <c r="Q2436" s="11"/>
      <c r="R2436" s="11"/>
    </row>
    <row r="2437" spans="1:18" x14ac:dyDescent="0.2">
      <c r="A2437" s="11"/>
      <c r="B2437" s="11"/>
      <c r="C2437" s="11"/>
      <c r="D2437" s="11"/>
      <c r="E2437" s="11"/>
      <c r="F2437" s="11"/>
      <c r="G2437" s="11"/>
      <c r="H2437" s="11"/>
      <c r="I2437" s="11"/>
      <c r="J2437" s="11"/>
      <c r="K2437" s="11"/>
      <c r="L2437" s="11"/>
      <c r="M2437" s="11"/>
      <c r="N2437" s="11"/>
      <c r="O2437" s="11"/>
      <c r="P2437" s="11"/>
      <c r="Q2437" s="11"/>
      <c r="R2437" s="11"/>
    </row>
    <row r="2438" spans="1:18" x14ac:dyDescent="0.2">
      <c r="A2438" s="11"/>
      <c r="B2438" s="11"/>
      <c r="C2438" s="11"/>
      <c r="D2438" s="11"/>
      <c r="E2438" s="11"/>
      <c r="F2438" s="11"/>
      <c r="G2438" s="11"/>
      <c r="H2438" s="11"/>
      <c r="I2438" s="11"/>
      <c r="J2438" s="11"/>
      <c r="K2438" s="11"/>
      <c r="L2438" s="11"/>
      <c r="M2438" s="11"/>
      <c r="N2438" s="11"/>
      <c r="O2438" s="11"/>
      <c r="P2438" s="11"/>
      <c r="Q2438" s="11"/>
      <c r="R2438" s="11"/>
    </row>
    <row r="2439" spans="1:18" x14ac:dyDescent="0.2">
      <c r="A2439" s="11"/>
      <c r="B2439" s="11"/>
      <c r="C2439" s="11"/>
      <c r="D2439" s="11"/>
      <c r="E2439" s="11"/>
      <c r="F2439" s="11"/>
      <c r="G2439" s="11"/>
      <c r="H2439" s="11"/>
      <c r="I2439" s="11"/>
      <c r="J2439" s="11"/>
      <c r="K2439" s="11"/>
      <c r="L2439" s="11"/>
      <c r="M2439" s="11"/>
      <c r="N2439" s="11"/>
      <c r="O2439" s="11"/>
      <c r="P2439" s="11"/>
      <c r="Q2439" s="11"/>
      <c r="R2439" s="11"/>
    </row>
    <row r="2440" spans="1:18" x14ac:dyDescent="0.2">
      <c r="A2440" s="11"/>
      <c r="B2440" s="11"/>
      <c r="C2440" s="11"/>
      <c r="D2440" s="11"/>
      <c r="E2440" s="11"/>
      <c r="F2440" s="11"/>
      <c r="G2440" s="11"/>
      <c r="H2440" s="11"/>
      <c r="I2440" s="11"/>
      <c r="J2440" s="11"/>
      <c r="K2440" s="11"/>
      <c r="L2440" s="11"/>
      <c r="M2440" s="11"/>
      <c r="N2440" s="11"/>
      <c r="O2440" s="11"/>
      <c r="P2440" s="11"/>
      <c r="Q2440" s="11"/>
      <c r="R2440" s="11"/>
    </row>
    <row r="2441" spans="1:18" x14ac:dyDescent="0.2">
      <c r="A2441" s="11"/>
      <c r="B2441" s="11"/>
      <c r="C2441" s="11"/>
      <c r="D2441" s="11"/>
      <c r="E2441" s="11"/>
      <c r="F2441" s="11"/>
      <c r="G2441" s="11"/>
      <c r="H2441" s="11"/>
      <c r="I2441" s="11"/>
      <c r="J2441" s="11"/>
      <c r="K2441" s="11"/>
      <c r="L2441" s="11"/>
      <c r="M2441" s="11"/>
      <c r="N2441" s="11"/>
      <c r="O2441" s="11"/>
      <c r="P2441" s="11"/>
      <c r="Q2441" s="11"/>
      <c r="R2441" s="11"/>
    </row>
    <row r="2442" spans="1:18" x14ac:dyDescent="0.2">
      <c r="A2442" s="11"/>
      <c r="B2442" s="11"/>
      <c r="C2442" s="11"/>
      <c r="D2442" s="11"/>
      <c r="E2442" s="11"/>
      <c r="F2442" s="11"/>
      <c r="G2442" s="11"/>
      <c r="H2442" s="11"/>
      <c r="I2442" s="11"/>
      <c r="J2442" s="11"/>
      <c r="K2442" s="11"/>
      <c r="L2442" s="11"/>
      <c r="M2442" s="11"/>
      <c r="N2442" s="11"/>
      <c r="O2442" s="11"/>
      <c r="P2442" s="11"/>
      <c r="Q2442" s="11"/>
      <c r="R2442" s="11"/>
    </row>
    <row r="2443" spans="1:18" x14ac:dyDescent="0.2">
      <c r="A2443" s="11"/>
      <c r="B2443" s="11"/>
      <c r="C2443" s="11"/>
      <c r="D2443" s="11"/>
      <c r="E2443" s="11"/>
      <c r="F2443" s="11"/>
      <c r="G2443" s="11"/>
      <c r="H2443" s="11"/>
      <c r="I2443" s="11"/>
      <c r="J2443" s="11"/>
      <c r="K2443" s="11"/>
      <c r="L2443" s="11"/>
      <c r="M2443" s="11"/>
      <c r="N2443" s="11"/>
      <c r="O2443" s="11"/>
      <c r="P2443" s="11"/>
      <c r="Q2443" s="11"/>
      <c r="R2443" s="11"/>
    </row>
    <row r="2444" spans="1:18" x14ac:dyDescent="0.2">
      <c r="A2444" s="11"/>
      <c r="B2444" s="11"/>
      <c r="C2444" s="11"/>
      <c r="D2444" s="11"/>
      <c r="E2444" s="11"/>
      <c r="F2444" s="11"/>
      <c r="G2444" s="11"/>
      <c r="H2444" s="11"/>
      <c r="I2444" s="11"/>
      <c r="J2444" s="11"/>
      <c r="K2444" s="11"/>
      <c r="L2444" s="11"/>
      <c r="M2444" s="11"/>
      <c r="N2444" s="11"/>
      <c r="O2444" s="11"/>
      <c r="P2444" s="11"/>
      <c r="Q2444" s="11"/>
      <c r="R2444" s="11"/>
    </row>
    <row r="2445" spans="1:18" x14ac:dyDescent="0.2">
      <c r="A2445" s="11"/>
      <c r="B2445" s="11"/>
      <c r="C2445" s="11"/>
      <c r="D2445" s="11"/>
      <c r="E2445" s="11"/>
      <c r="F2445" s="11"/>
      <c r="G2445" s="11"/>
      <c r="H2445" s="11"/>
      <c r="I2445" s="11"/>
      <c r="J2445" s="11"/>
      <c r="K2445" s="11"/>
      <c r="L2445" s="11"/>
      <c r="M2445" s="11"/>
      <c r="N2445" s="11"/>
      <c r="O2445" s="11"/>
      <c r="P2445" s="11"/>
      <c r="Q2445" s="11"/>
      <c r="R2445" s="11"/>
    </row>
    <row r="2446" spans="1:18" x14ac:dyDescent="0.2">
      <c r="A2446" s="11"/>
      <c r="B2446" s="11"/>
      <c r="C2446" s="11"/>
      <c r="D2446" s="11"/>
      <c r="E2446" s="11"/>
      <c r="F2446" s="11"/>
      <c r="G2446" s="11"/>
      <c r="H2446" s="11"/>
      <c r="I2446" s="11"/>
      <c r="J2446" s="11"/>
      <c r="K2446" s="11"/>
      <c r="L2446" s="11"/>
      <c r="M2446" s="11"/>
      <c r="N2446" s="11"/>
      <c r="O2446" s="11"/>
      <c r="P2446" s="11"/>
      <c r="Q2446" s="11"/>
      <c r="R2446" s="11"/>
    </row>
    <row r="2447" spans="1:18" x14ac:dyDescent="0.2">
      <c r="A2447" s="11"/>
      <c r="B2447" s="11"/>
      <c r="C2447" s="11"/>
      <c r="D2447" s="11"/>
      <c r="E2447" s="11"/>
      <c r="F2447" s="11"/>
      <c r="G2447" s="11"/>
      <c r="H2447" s="11"/>
      <c r="I2447" s="11"/>
      <c r="J2447" s="11"/>
      <c r="K2447" s="11"/>
      <c r="L2447" s="11"/>
      <c r="M2447" s="11"/>
      <c r="N2447" s="11"/>
      <c r="O2447" s="11"/>
      <c r="P2447" s="11"/>
      <c r="Q2447" s="11"/>
      <c r="R2447" s="11"/>
    </row>
    <row r="2448" spans="1:18" x14ac:dyDescent="0.2">
      <c r="A2448" s="11"/>
      <c r="B2448" s="11"/>
      <c r="C2448" s="11"/>
      <c r="D2448" s="11"/>
      <c r="E2448" s="11"/>
      <c r="F2448" s="11"/>
      <c r="G2448" s="11"/>
      <c r="H2448" s="11"/>
      <c r="I2448" s="11"/>
      <c r="J2448" s="11"/>
      <c r="K2448" s="11"/>
      <c r="L2448" s="11"/>
      <c r="M2448" s="11"/>
      <c r="N2448" s="11"/>
      <c r="O2448" s="11"/>
      <c r="P2448" s="11"/>
      <c r="Q2448" s="11"/>
      <c r="R2448" s="11"/>
    </row>
    <row r="2449" spans="1:18" x14ac:dyDescent="0.2">
      <c r="A2449" s="11"/>
      <c r="B2449" s="11"/>
      <c r="C2449" s="11"/>
      <c r="D2449" s="11"/>
      <c r="E2449" s="11"/>
      <c r="F2449" s="11"/>
      <c r="G2449" s="11"/>
      <c r="H2449" s="11"/>
      <c r="I2449" s="11"/>
      <c r="J2449" s="11"/>
      <c r="K2449" s="11"/>
      <c r="L2449" s="11"/>
      <c r="M2449" s="11"/>
      <c r="N2449" s="11"/>
      <c r="O2449" s="11"/>
      <c r="P2449" s="11"/>
      <c r="Q2449" s="11"/>
      <c r="R2449" s="11"/>
    </row>
    <row r="2450" spans="1:18" x14ac:dyDescent="0.2">
      <c r="A2450" s="11"/>
      <c r="B2450" s="11"/>
      <c r="C2450" s="11"/>
      <c r="D2450" s="11"/>
      <c r="E2450" s="11"/>
      <c r="F2450" s="11"/>
      <c r="G2450" s="11"/>
      <c r="H2450" s="11"/>
      <c r="I2450" s="11"/>
      <c r="J2450" s="11"/>
      <c r="K2450" s="11"/>
      <c r="L2450" s="11"/>
      <c r="M2450" s="11"/>
      <c r="N2450" s="11"/>
      <c r="O2450" s="11"/>
      <c r="P2450" s="11"/>
      <c r="Q2450" s="11"/>
      <c r="R2450" s="11"/>
    </row>
    <row r="2451" spans="1:18" x14ac:dyDescent="0.2">
      <c r="A2451" s="11"/>
      <c r="B2451" s="11"/>
      <c r="C2451" s="11"/>
      <c r="D2451" s="11"/>
      <c r="E2451" s="11"/>
      <c r="F2451" s="11"/>
      <c r="G2451" s="11"/>
      <c r="H2451" s="11"/>
      <c r="I2451" s="11"/>
      <c r="J2451" s="11"/>
      <c r="K2451" s="11"/>
      <c r="L2451" s="11"/>
      <c r="M2451" s="11"/>
      <c r="N2451" s="11"/>
      <c r="O2451" s="11"/>
      <c r="P2451" s="11"/>
      <c r="Q2451" s="11"/>
      <c r="R2451" s="11"/>
    </row>
    <row r="2452" spans="1:18" x14ac:dyDescent="0.2">
      <c r="A2452" s="11"/>
      <c r="B2452" s="11"/>
      <c r="C2452" s="11"/>
      <c r="D2452" s="11"/>
      <c r="E2452" s="11"/>
      <c r="F2452" s="11"/>
      <c r="G2452" s="11"/>
      <c r="H2452" s="11"/>
      <c r="I2452" s="11"/>
      <c r="J2452" s="11"/>
      <c r="K2452" s="11"/>
      <c r="L2452" s="11"/>
      <c r="M2452" s="11"/>
      <c r="N2452" s="11"/>
      <c r="O2452" s="11"/>
      <c r="P2452" s="11"/>
      <c r="Q2452" s="11"/>
      <c r="R2452" s="11"/>
    </row>
    <row r="2453" spans="1:18" x14ac:dyDescent="0.2">
      <c r="A2453" s="11"/>
      <c r="B2453" s="11"/>
      <c r="C2453" s="11"/>
      <c r="D2453" s="11"/>
      <c r="E2453" s="11"/>
      <c r="F2453" s="11"/>
      <c r="G2453" s="11"/>
      <c r="H2453" s="11"/>
      <c r="I2453" s="11"/>
      <c r="J2453" s="11"/>
      <c r="K2453" s="11"/>
      <c r="L2453" s="11"/>
      <c r="M2453" s="11"/>
      <c r="N2453" s="11"/>
      <c r="O2453" s="11"/>
      <c r="P2453" s="11"/>
      <c r="Q2453" s="11"/>
      <c r="R2453" s="11"/>
    </row>
    <row r="2454" spans="1:18" x14ac:dyDescent="0.2">
      <c r="A2454" s="11"/>
      <c r="B2454" s="11"/>
      <c r="C2454" s="11"/>
      <c r="D2454" s="11"/>
      <c r="E2454" s="11"/>
      <c r="F2454" s="11"/>
      <c r="G2454" s="11"/>
      <c r="H2454" s="11"/>
      <c r="I2454" s="11"/>
      <c r="J2454" s="11"/>
      <c r="K2454" s="11"/>
      <c r="L2454" s="11"/>
      <c r="M2454" s="11"/>
      <c r="N2454" s="11"/>
      <c r="O2454" s="11"/>
      <c r="P2454" s="11"/>
      <c r="Q2454" s="11"/>
      <c r="R2454" s="11"/>
    </row>
    <row r="2455" spans="1:18" x14ac:dyDescent="0.2">
      <c r="A2455" s="11"/>
      <c r="B2455" s="11"/>
      <c r="C2455" s="11"/>
      <c r="D2455" s="11"/>
      <c r="E2455" s="11"/>
      <c r="F2455" s="11"/>
      <c r="G2455" s="11"/>
      <c r="H2455" s="11"/>
      <c r="I2455" s="11"/>
      <c r="J2455" s="11"/>
      <c r="K2455" s="11"/>
      <c r="L2455" s="11"/>
      <c r="M2455" s="11"/>
      <c r="N2455" s="11"/>
      <c r="O2455" s="11"/>
      <c r="P2455" s="11"/>
      <c r="Q2455" s="11"/>
      <c r="R2455" s="11"/>
    </row>
    <row r="2456" spans="1:18" x14ac:dyDescent="0.2">
      <c r="A2456" s="11"/>
      <c r="B2456" s="11"/>
      <c r="C2456" s="11"/>
      <c r="D2456" s="11"/>
      <c r="E2456" s="11"/>
      <c r="F2456" s="11"/>
      <c r="G2456" s="11"/>
      <c r="H2456" s="11"/>
      <c r="I2456" s="11"/>
      <c r="J2456" s="11"/>
      <c r="K2456" s="11"/>
      <c r="L2456" s="11"/>
      <c r="M2456" s="11"/>
      <c r="N2456" s="11"/>
      <c r="O2456" s="11"/>
      <c r="P2456" s="11"/>
      <c r="Q2456" s="11"/>
      <c r="R2456" s="11"/>
    </row>
    <row r="2457" spans="1:18" x14ac:dyDescent="0.2">
      <c r="A2457" s="11"/>
      <c r="B2457" s="11"/>
      <c r="C2457" s="11"/>
      <c r="D2457" s="11"/>
      <c r="E2457" s="11"/>
      <c r="F2457" s="11"/>
      <c r="G2457" s="11"/>
      <c r="H2457" s="11"/>
      <c r="I2457" s="11"/>
      <c r="J2457" s="11"/>
      <c r="K2457" s="11"/>
      <c r="L2457" s="11"/>
      <c r="M2457" s="11"/>
      <c r="N2457" s="11"/>
      <c r="O2457" s="11"/>
      <c r="P2457" s="11"/>
      <c r="Q2457" s="11"/>
      <c r="R2457" s="11"/>
    </row>
    <row r="2458" spans="1:18" x14ac:dyDescent="0.2">
      <c r="A2458" s="11"/>
      <c r="B2458" s="11"/>
      <c r="C2458" s="11"/>
      <c r="D2458" s="11"/>
      <c r="E2458" s="11"/>
      <c r="F2458" s="11"/>
      <c r="G2458" s="11"/>
      <c r="H2458" s="11"/>
      <c r="I2458" s="11"/>
      <c r="J2458" s="11"/>
      <c r="K2458" s="11"/>
      <c r="L2458" s="11"/>
      <c r="M2458" s="11"/>
      <c r="N2458" s="11"/>
      <c r="O2458" s="11"/>
      <c r="P2458" s="11"/>
      <c r="Q2458" s="11"/>
      <c r="R2458" s="11"/>
    </row>
    <row r="2459" spans="1:18" x14ac:dyDescent="0.2">
      <c r="A2459" s="11"/>
      <c r="B2459" s="11"/>
      <c r="C2459" s="11"/>
      <c r="D2459" s="11"/>
      <c r="E2459" s="11"/>
      <c r="F2459" s="11"/>
      <c r="G2459" s="11"/>
      <c r="H2459" s="11"/>
      <c r="I2459" s="11"/>
      <c r="J2459" s="11"/>
      <c r="K2459" s="11"/>
      <c r="L2459" s="11"/>
      <c r="M2459" s="11"/>
      <c r="N2459" s="11"/>
      <c r="O2459" s="11"/>
      <c r="P2459" s="11"/>
      <c r="Q2459" s="11"/>
      <c r="R2459" s="11"/>
    </row>
    <row r="2460" spans="1:18" x14ac:dyDescent="0.2">
      <c r="A2460" s="11"/>
      <c r="B2460" s="11"/>
      <c r="C2460" s="11"/>
      <c r="D2460" s="11"/>
      <c r="E2460" s="11"/>
      <c r="F2460" s="11"/>
      <c r="G2460" s="11"/>
      <c r="H2460" s="11"/>
      <c r="I2460" s="11"/>
      <c r="J2460" s="11"/>
      <c r="K2460" s="11"/>
      <c r="L2460" s="11"/>
      <c r="M2460" s="11"/>
      <c r="N2460" s="11"/>
      <c r="O2460" s="11"/>
      <c r="P2460" s="11"/>
      <c r="Q2460" s="11"/>
      <c r="R2460" s="11"/>
    </row>
    <row r="2461" spans="1:18" x14ac:dyDescent="0.2">
      <c r="A2461" s="11"/>
      <c r="B2461" s="11"/>
      <c r="C2461" s="11"/>
      <c r="D2461" s="11"/>
      <c r="E2461" s="11"/>
      <c r="F2461" s="11"/>
      <c r="G2461" s="11"/>
      <c r="H2461" s="11"/>
      <c r="I2461" s="11"/>
      <c r="J2461" s="11"/>
      <c r="K2461" s="11"/>
      <c r="L2461" s="11"/>
      <c r="M2461" s="11"/>
      <c r="N2461" s="11"/>
      <c r="O2461" s="11"/>
      <c r="P2461" s="11"/>
      <c r="Q2461" s="11"/>
      <c r="R2461" s="11"/>
    </row>
    <row r="2462" spans="1:18" x14ac:dyDescent="0.2">
      <c r="A2462" s="11"/>
      <c r="B2462" s="11"/>
      <c r="C2462" s="11"/>
      <c r="D2462" s="11"/>
      <c r="E2462" s="11"/>
      <c r="F2462" s="11"/>
      <c r="G2462" s="11"/>
      <c r="H2462" s="11"/>
      <c r="I2462" s="11"/>
      <c r="J2462" s="11"/>
      <c r="K2462" s="11"/>
      <c r="L2462" s="11"/>
      <c r="M2462" s="11"/>
      <c r="N2462" s="11"/>
      <c r="O2462" s="11"/>
      <c r="P2462" s="11"/>
      <c r="Q2462" s="11"/>
      <c r="R2462" s="11"/>
    </row>
    <row r="2463" spans="1:18" x14ac:dyDescent="0.2">
      <c r="A2463" s="11"/>
      <c r="B2463" s="11"/>
      <c r="C2463" s="11"/>
      <c r="D2463" s="11"/>
      <c r="E2463" s="11"/>
      <c r="F2463" s="11"/>
      <c r="G2463" s="11"/>
      <c r="H2463" s="11"/>
      <c r="I2463" s="11"/>
      <c r="J2463" s="11"/>
      <c r="K2463" s="11"/>
      <c r="L2463" s="11"/>
      <c r="M2463" s="11"/>
      <c r="N2463" s="11"/>
      <c r="O2463" s="11"/>
      <c r="P2463" s="11"/>
      <c r="Q2463" s="11"/>
      <c r="R2463" s="11"/>
    </row>
    <row r="2464" spans="1:18" x14ac:dyDescent="0.2">
      <c r="A2464" s="11"/>
      <c r="B2464" s="11"/>
      <c r="C2464" s="11"/>
      <c r="D2464" s="11"/>
      <c r="E2464" s="11"/>
      <c r="F2464" s="11"/>
      <c r="G2464" s="11"/>
      <c r="H2464" s="11"/>
      <c r="I2464" s="11"/>
      <c r="J2464" s="11"/>
      <c r="K2464" s="11"/>
      <c r="L2464" s="11"/>
      <c r="M2464" s="11"/>
      <c r="N2464" s="11"/>
      <c r="O2464" s="11"/>
      <c r="P2464" s="11"/>
      <c r="Q2464" s="11"/>
      <c r="R2464" s="11"/>
    </row>
    <row r="2465" spans="1:18" x14ac:dyDescent="0.2">
      <c r="A2465" s="11"/>
      <c r="B2465" s="11"/>
      <c r="C2465" s="11"/>
      <c r="D2465" s="11"/>
      <c r="E2465" s="11"/>
      <c r="F2465" s="11"/>
      <c r="G2465" s="11"/>
      <c r="H2465" s="11"/>
      <c r="I2465" s="11"/>
      <c r="J2465" s="11"/>
      <c r="K2465" s="11"/>
      <c r="L2465" s="11"/>
      <c r="M2465" s="11"/>
      <c r="N2465" s="11"/>
      <c r="O2465" s="11"/>
      <c r="P2465" s="11"/>
      <c r="Q2465" s="11"/>
      <c r="R2465" s="11"/>
    </row>
    <row r="2466" spans="1:18" x14ac:dyDescent="0.2">
      <c r="A2466" s="11"/>
      <c r="B2466" s="11"/>
      <c r="C2466" s="11"/>
      <c r="D2466" s="11"/>
      <c r="E2466" s="11"/>
      <c r="F2466" s="11"/>
      <c r="G2466" s="11"/>
      <c r="H2466" s="11"/>
      <c r="I2466" s="11"/>
      <c r="J2466" s="11"/>
      <c r="K2466" s="11"/>
      <c r="L2466" s="11"/>
      <c r="M2466" s="11"/>
      <c r="N2466" s="11"/>
      <c r="O2466" s="11"/>
      <c r="P2466" s="11"/>
      <c r="Q2466" s="11"/>
      <c r="R2466" s="11"/>
    </row>
    <row r="2467" spans="1:18" x14ac:dyDescent="0.2">
      <c r="A2467" s="11"/>
      <c r="B2467" s="11"/>
      <c r="C2467" s="11"/>
      <c r="D2467" s="11"/>
      <c r="E2467" s="11"/>
      <c r="F2467" s="11"/>
      <c r="G2467" s="11"/>
      <c r="H2467" s="11"/>
      <c r="I2467" s="11"/>
      <c r="J2467" s="11"/>
      <c r="K2467" s="11"/>
      <c r="L2467" s="11"/>
      <c r="M2467" s="11"/>
      <c r="N2467" s="11"/>
      <c r="O2467" s="11"/>
      <c r="P2467" s="11"/>
      <c r="Q2467" s="11"/>
      <c r="R2467" s="11"/>
    </row>
    <row r="2468" spans="1:18" x14ac:dyDescent="0.2">
      <c r="A2468" s="11"/>
      <c r="B2468" s="11"/>
      <c r="C2468" s="11"/>
      <c r="D2468" s="11"/>
      <c r="E2468" s="11"/>
      <c r="F2468" s="11"/>
      <c r="G2468" s="11"/>
      <c r="H2468" s="11"/>
      <c r="I2468" s="11"/>
      <c r="J2468" s="11"/>
      <c r="K2468" s="11"/>
      <c r="L2468" s="11"/>
      <c r="M2468" s="11"/>
      <c r="N2468" s="11"/>
      <c r="O2468" s="11"/>
      <c r="P2468" s="11"/>
      <c r="Q2468" s="11"/>
      <c r="R2468" s="11"/>
    </row>
    <row r="2469" spans="1:18" x14ac:dyDescent="0.2">
      <c r="A2469" s="11"/>
      <c r="B2469" s="11"/>
      <c r="C2469" s="11"/>
      <c r="D2469" s="11"/>
      <c r="E2469" s="11"/>
      <c r="F2469" s="11"/>
      <c r="G2469" s="11"/>
      <c r="H2469" s="11"/>
      <c r="I2469" s="11"/>
      <c r="J2469" s="11"/>
      <c r="K2469" s="11"/>
      <c r="L2469" s="11"/>
      <c r="M2469" s="11"/>
      <c r="N2469" s="11"/>
      <c r="O2469" s="11"/>
      <c r="P2469" s="11"/>
      <c r="Q2469" s="11"/>
      <c r="R2469" s="11"/>
    </row>
    <row r="2470" spans="1:18" x14ac:dyDescent="0.2">
      <c r="A2470" s="11"/>
      <c r="B2470" s="11"/>
      <c r="C2470" s="11"/>
      <c r="D2470" s="11"/>
      <c r="E2470" s="11"/>
      <c r="F2470" s="11"/>
      <c r="G2470" s="11"/>
      <c r="H2470" s="11"/>
      <c r="I2470" s="11"/>
      <c r="J2470" s="11"/>
      <c r="K2470" s="11"/>
      <c r="L2470" s="11"/>
      <c r="M2470" s="11"/>
      <c r="N2470" s="11"/>
      <c r="O2470" s="11"/>
      <c r="P2470" s="11"/>
      <c r="Q2470" s="11"/>
      <c r="R2470" s="11"/>
    </row>
    <row r="2471" spans="1:18" x14ac:dyDescent="0.2">
      <c r="A2471" s="11"/>
      <c r="B2471" s="11"/>
      <c r="C2471" s="11"/>
      <c r="D2471" s="11"/>
      <c r="E2471" s="11"/>
      <c r="F2471" s="11"/>
      <c r="G2471" s="11"/>
      <c r="H2471" s="11"/>
      <c r="I2471" s="11"/>
      <c r="J2471" s="11"/>
      <c r="K2471" s="11"/>
      <c r="L2471" s="11"/>
      <c r="M2471" s="11"/>
      <c r="N2471" s="11"/>
      <c r="O2471" s="11"/>
      <c r="P2471" s="11"/>
      <c r="Q2471" s="11"/>
      <c r="R2471" s="11"/>
    </row>
    <row r="2472" spans="1:18" x14ac:dyDescent="0.2">
      <c r="A2472" s="11"/>
      <c r="B2472" s="11"/>
      <c r="C2472" s="11"/>
      <c r="D2472" s="11"/>
      <c r="E2472" s="11"/>
      <c r="F2472" s="11"/>
      <c r="G2472" s="11"/>
      <c r="H2472" s="11"/>
      <c r="I2472" s="11"/>
      <c r="J2472" s="11"/>
      <c r="K2472" s="11"/>
      <c r="L2472" s="11"/>
      <c r="M2472" s="11"/>
      <c r="N2472" s="11"/>
      <c r="O2472" s="11"/>
      <c r="P2472" s="11"/>
      <c r="Q2472" s="11"/>
      <c r="R2472" s="11"/>
    </row>
    <row r="2473" spans="1:18" x14ac:dyDescent="0.2">
      <c r="A2473" s="11"/>
      <c r="B2473" s="11"/>
      <c r="C2473" s="11"/>
      <c r="D2473" s="11"/>
      <c r="E2473" s="11"/>
      <c r="F2473" s="11"/>
      <c r="G2473" s="11"/>
      <c r="H2473" s="11"/>
      <c r="I2473" s="11"/>
      <c r="J2473" s="11"/>
      <c r="K2473" s="11"/>
      <c r="L2473" s="11"/>
      <c r="M2473" s="11"/>
      <c r="N2473" s="11"/>
      <c r="O2473" s="11"/>
      <c r="P2473" s="11"/>
      <c r="Q2473" s="11"/>
      <c r="R2473" s="11"/>
    </row>
    <row r="2474" spans="1:18" x14ac:dyDescent="0.2">
      <c r="A2474" s="11"/>
      <c r="B2474" s="11"/>
      <c r="C2474" s="11"/>
      <c r="D2474" s="11"/>
      <c r="E2474" s="11"/>
      <c r="F2474" s="11"/>
      <c r="G2474" s="11"/>
      <c r="H2474" s="11"/>
      <c r="I2474" s="11"/>
      <c r="J2474" s="11"/>
      <c r="K2474" s="11"/>
      <c r="L2474" s="11"/>
      <c r="M2474" s="11"/>
      <c r="N2474" s="11"/>
      <c r="O2474" s="11"/>
      <c r="P2474" s="11"/>
      <c r="Q2474" s="11"/>
      <c r="R2474" s="11"/>
    </row>
    <row r="2475" spans="1:18" x14ac:dyDescent="0.2">
      <c r="A2475" s="11"/>
      <c r="B2475" s="11"/>
      <c r="C2475" s="11"/>
      <c r="D2475" s="11"/>
      <c r="E2475" s="11"/>
      <c r="F2475" s="11"/>
      <c r="G2475" s="11"/>
      <c r="H2475" s="11"/>
      <c r="I2475" s="11"/>
      <c r="J2475" s="11"/>
      <c r="K2475" s="11"/>
      <c r="L2475" s="11"/>
      <c r="M2475" s="11"/>
      <c r="N2475" s="11"/>
      <c r="O2475" s="11"/>
      <c r="P2475" s="11"/>
      <c r="Q2475" s="11"/>
      <c r="R2475" s="11"/>
    </row>
    <row r="2476" spans="1:18" x14ac:dyDescent="0.2">
      <c r="A2476" s="11"/>
      <c r="B2476" s="11"/>
      <c r="C2476" s="11"/>
      <c r="D2476" s="11"/>
      <c r="E2476" s="11"/>
      <c r="F2476" s="11"/>
      <c r="G2476" s="11"/>
      <c r="H2476" s="11"/>
      <c r="I2476" s="11"/>
      <c r="J2476" s="11"/>
      <c r="K2476" s="11"/>
      <c r="L2476" s="11"/>
      <c r="M2476" s="11"/>
      <c r="N2476" s="11"/>
      <c r="O2476" s="11"/>
      <c r="P2476" s="11"/>
      <c r="Q2476" s="11"/>
      <c r="R2476" s="11"/>
    </row>
    <row r="2477" spans="1:18" x14ac:dyDescent="0.2">
      <c r="A2477" s="11"/>
      <c r="B2477" s="11"/>
      <c r="C2477" s="11"/>
      <c r="D2477" s="11"/>
      <c r="E2477" s="11"/>
      <c r="F2477" s="11"/>
      <c r="G2477" s="11"/>
      <c r="H2477" s="11"/>
      <c r="I2477" s="11"/>
      <c r="J2477" s="11"/>
      <c r="K2477" s="11"/>
      <c r="L2477" s="11"/>
      <c r="M2477" s="11"/>
      <c r="N2477" s="11"/>
      <c r="O2477" s="11"/>
      <c r="P2477" s="11"/>
      <c r="Q2477" s="11"/>
      <c r="R2477" s="11"/>
    </row>
    <row r="2478" spans="1:18" x14ac:dyDescent="0.2">
      <c r="A2478" s="11"/>
      <c r="B2478" s="11"/>
      <c r="C2478" s="11"/>
      <c r="D2478" s="11"/>
      <c r="E2478" s="11"/>
      <c r="F2478" s="11"/>
      <c r="G2478" s="11"/>
      <c r="H2478" s="11"/>
      <c r="I2478" s="11"/>
      <c r="J2478" s="11"/>
      <c r="K2478" s="11"/>
      <c r="L2478" s="11"/>
      <c r="M2478" s="11"/>
      <c r="N2478" s="11"/>
      <c r="O2478" s="11"/>
      <c r="P2478" s="11"/>
      <c r="Q2478" s="11"/>
      <c r="R2478" s="11"/>
    </row>
    <row r="2479" spans="1:18" x14ac:dyDescent="0.2">
      <c r="A2479" s="11"/>
      <c r="B2479" s="11"/>
      <c r="C2479" s="11"/>
      <c r="D2479" s="11"/>
      <c r="E2479" s="11"/>
      <c r="F2479" s="11"/>
      <c r="G2479" s="11"/>
      <c r="H2479" s="11"/>
      <c r="I2479" s="11"/>
      <c r="J2479" s="11"/>
      <c r="K2479" s="11"/>
      <c r="L2479" s="11"/>
      <c r="M2479" s="11"/>
      <c r="N2479" s="11"/>
      <c r="O2479" s="11"/>
      <c r="P2479" s="11"/>
      <c r="Q2479" s="11"/>
      <c r="R2479" s="11"/>
    </row>
    <row r="2480" spans="1:18" x14ac:dyDescent="0.2">
      <c r="A2480" s="11"/>
      <c r="B2480" s="11"/>
      <c r="C2480" s="11"/>
      <c r="D2480" s="11"/>
      <c r="E2480" s="11"/>
      <c r="F2480" s="11"/>
      <c r="G2480" s="11"/>
      <c r="H2480" s="11"/>
      <c r="I2480" s="11"/>
      <c r="J2480" s="11"/>
      <c r="K2480" s="11"/>
      <c r="L2480" s="11"/>
      <c r="M2480" s="11"/>
      <c r="N2480" s="11"/>
      <c r="O2480" s="11"/>
      <c r="P2480" s="11"/>
      <c r="Q2480" s="11"/>
      <c r="R2480" s="11"/>
    </row>
    <row r="2481" spans="1:18" x14ac:dyDescent="0.2">
      <c r="A2481" s="11"/>
      <c r="B2481" s="11"/>
      <c r="C2481" s="11"/>
      <c r="D2481" s="11"/>
      <c r="E2481" s="11"/>
      <c r="F2481" s="11"/>
      <c r="G2481" s="11"/>
      <c r="H2481" s="11"/>
      <c r="I2481" s="11"/>
      <c r="J2481" s="11"/>
      <c r="K2481" s="11"/>
      <c r="L2481" s="11"/>
      <c r="M2481" s="11"/>
      <c r="N2481" s="11"/>
      <c r="O2481" s="11"/>
      <c r="P2481" s="11"/>
      <c r="Q2481" s="11"/>
      <c r="R2481" s="11"/>
    </row>
    <row r="2482" spans="1:18" x14ac:dyDescent="0.2">
      <c r="A2482" s="11"/>
      <c r="B2482" s="11"/>
      <c r="C2482" s="11"/>
      <c r="D2482" s="11"/>
      <c r="E2482" s="11"/>
      <c r="F2482" s="11"/>
      <c r="G2482" s="11"/>
      <c r="H2482" s="11"/>
      <c r="I2482" s="11"/>
      <c r="J2482" s="11"/>
      <c r="K2482" s="11"/>
      <c r="L2482" s="11"/>
      <c r="M2482" s="11"/>
      <c r="N2482" s="11"/>
      <c r="O2482" s="11"/>
      <c r="P2482" s="11"/>
      <c r="Q2482" s="11"/>
      <c r="R2482" s="11"/>
    </row>
    <row r="2483" spans="1:18" x14ac:dyDescent="0.2">
      <c r="A2483" s="11"/>
      <c r="B2483" s="11"/>
      <c r="C2483" s="11"/>
      <c r="D2483" s="11"/>
      <c r="E2483" s="11"/>
      <c r="F2483" s="11"/>
      <c r="G2483" s="11"/>
      <c r="H2483" s="11"/>
      <c r="I2483" s="11"/>
      <c r="J2483" s="11"/>
      <c r="K2483" s="11"/>
      <c r="L2483" s="11"/>
      <c r="M2483" s="11"/>
      <c r="N2483" s="11"/>
      <c r="O2483" s="11"/>
      <c r="P2483" s="11"/>
      <c r="Q2483" s="11"/>
      <c r="R2483" s="11"/>
    </row>
    <row r="2484" spans="1:18" x14ac:dyDescent="0.2">
      <c r="A2484" s="11"/>
      <c r="B2484" s="11"/>
      <c r="C2484" s="11"/>
      <c r="D2484" s="11"/>
      <c r="E2484" s="11"/>
      <c r="F2484" s="11"/>
      <c r="G2484" s="11"/>
      <c r="H2484" s="11"/>
      <c r="I2484" s="11"/>
      <c r="J2484" s="11"/>
      <c r="K2484" s="11"/>
      <c r="L2484" s="11"/>
      <c r="M2484" s="11"/>
      <c r="N2484" s="11"/>
      <c r="O2484" s="11"/>
      <c r="P2484" s="11"/>
      <c r="Q2484" s="11"/>
      <c r="R2484" s="11"/>
    </row>
    <row r="2485" spans="1:18" x14ac:dyDescent="0.2">
      <c r="A2485" s="11"/>
      <c r="B2485" s="11"/>
      <c r="C2485" s="11"/>
      <c r="D2485" s="11"/>
      <c r="E2485" s="11"/>
      <c r="F2485" s="11"/>
      <c r="G2485" s="11"/>
      <c r="H2485" s="11"/>
      <c r="I2485" s="11"/>
      <c r="J2485" s="11"/>
      <c r="K2485" s="11"/>
      <c r="L2485" s="11"/>
      <c r="M2485" s="11"/>
      <c r="N2485" s="11"/>
      <c r="O2485" s="11"/>
      <c r="P2485" s="11"/>
      <c r="Q2485" s="11"/>
      <c r="R2485" s="11"/>
    </row>
    <row r="2486" spans="1:18" x14ac:dyDescent="0.2">
      <c r="A2486" s="11"/>
      <c r="B2486" s="11"/>
      <c r="C2486" s="11"/>
      <c r="D2486" s="11"/>
      <c r="E2486" s="11"/>
      <c r="F2486" s="11"/>
      <c r="G2486" s="11"/>
      <c r="H2486" s="11"/>
      <c r="I2486" s="11"/>
      <c r="J2486" s="11"/>
      <c r="K2486" s="11"/>
      <c r="L2486" s="11"/>
      <c r="M2486" s="11"/>
      <c r="N2486" s="11"/>
      <c r="O2486" s="11"/>
      <c r="P2486" s="11"/>
      <c r="Q2486" s="11"/>
      <c r="R2486" s="11"/>
    </row>
    <row r="2487" spans="1:18" x14ac:dyDescent="0.2">
      <c r="A2487" s="11"/>
      <c r="B2487" s="11"/>
      <c r="C2487" s="11"/>
      <c r="D2487" s="11"/>
      <c r="E2487" s="11"/>
      <c r="F2487" s="11"/>
      <c r="G2487" s="11"/>
      <c r="H2487" s="11"/>
      <c r="I2487" s="11"/>
      <c r="J2487" s="11"/>
      <c r="K2487" s="11"/>
      <c r="L2487" s="11"/>
      <c r="M2487" s="11"/>
      <c r="N2487" s="11"/>
      <c r="O2487" s="11"/>
      <c r="P2487" s="11"/>
      <c r="Q2487" s="11"/>
      <c r="R2487" s="11"/>
    </row>
    <row r="2488" spans="1:18" x14ac:dyDescent="0.2">
      <c r="A2488" s="11"/>
      <c r="B2488" s="11"/>
      <c r="C2488" s="11"/>
      <c r="D2488" s="11"/>
      <c r="E2488" s="11"/>
      <c r="F2488" s="11"/>
      <c r="G2488" s="11"/>
      <c r="H2488" s="11"/>
      <c r="I2488" s="11"/>
      <c r="J2488" s="11"/>
      <c r="K2488" s="11"/>
      <c r="L2488" s="11"/>
      <c r="M2488" s="11"/>
      <c r="N2488" s="11"/>
      <c r="O2488" s="11"/>
      <c r="P2488" s="11"/>
      <c r="Q2488" s="11"/>
      <c r="R2488" s="11"/>
    </row>
    <row r="2489" spans="1:18" x14ac:dyDescent="0.2">
      <c r="A2489" s="11"/>
      <c r="B2489" s="11"/>
      <c r="C2489" s="11"/>
      <c r="D2489" s="11"/>
      <c r="E2489" s="11"/>
      <c r="F2489" s="11"/>
      <c r="G2489" s="11"/>
      <c r="H2489" s="11"/>
      <c r="I2489" s="11"/>
      <c r="J2489" s="11"/>
      <c r="K2489" s="11"/>
      <c r="L2489" s="11"/>
      <c r="M2489" s="11"/>
      <c r="N2489" s="11"/>
      <c r="O2489" s="11"/>
      <c r="P2489" s="11"/>
      <c r="Q2489" s="11"/>
      <c r="R2489" s="11"/>
    </row>
    <row r="2490" spans="1:18" x14ac:dyDescent="0.2">
      <c r="A2490" s="11"/>
      <c r="B2490" s="11"/>
      <c r="C2490" s="11"/>
      <c r="D2490" s="11"/>
      <c r="E2490" s="11"/>
      <c r="F2490" s="11"/>
      <c r="G2490" s="11"/>
      <c r="H2490" s="11"/>
      <c r="I2490" s="11"/>
      <c r="J2490" s="11"/>
      <c r="K2490" s="11"/>
      <c r="L2490" s="11"/>
      <c r="M2490" s="11"/>
      <c r="N2490" s="11"/>
      <c r="O2490" s="11"/>
      <c r="P2490" s="11"/>
      <c r="Q2490" s="11"/>
      <c r="R2490" s="11"/>
    </row>
    <row r="2491" spans="1:18" x14ac:dyDescent="0.2">
      <c r="A2491" s="11"/>
      <c r="B2491" s="11"/>
      <c r="C2491" s="11"/>
      <c r="D2491" s="11"/>
      <c r="E2491" s="11"/>
      <c r="F2491" s="11"/>
      <c r="G2491" s="11"/>
      <c r="H2491" s="11"/>
      <c r="I2491" s="11"/>
      <c r="J2491" s="11"/>
      <c r="K2491" s="11"/>
      <c r="L2491" s="11"/>
      <c r="M2491" s="11"/>
      <c r="N2491" s="11"/>
      <c r="O2491" s="11"/>
      <c r="P2491" s="11"/>
      <c r="Q2491" s="11"/>
      <c r="R2491" s="11"/>
    </row>
    <row r="2492" spans="1:18" x14ac:dyDescent="0.2">
      <c r="A2492" s="11"/>
      <c r="B2492" s="11"/>
      <c r="C2492" s="11"/>
      <c r="D2492" s="11"/>
      <c r="E2492" s="11"/>
      <c r="F2492" s="11"/>
      <c r="G2492" s="11"/>
      <c r="H2492" s="11"/>
      <c r="I2492" s="11"/>
      <c r="J2492" s="11"/>
      <c r="K2492" s="11"/>
      <c r="L2492" s="11"/>
      <c r="M2492" s="11"/>
      <c r="N2492" s="11"/>
      <c r="O2492" s="11"/>
      <c r="P2492" s="11"/>
      <c r="Q2492" s="11"/>
      <c r="R2492" s="11"/>
    </row>
    <row r="2493" spans="1:18" x14ac:dyDescent="0.2">
      <c r="A2493" s="11"/>
      <c r="B2493" s="11"/>
      <c r="C2493" s="11"/>
      <c r="D2493" s="11"/>
      <c r="E2493" s="11"/>
      <c r="F2493" s="11"/>
      <c r="G2493" s="11"/>
      <c r="H2493" s="11"/>
      <c r="I2493" s="11"/>
      <c r="J2493" s="11"/>
      <c r="K2493" s="11"/>
      <c r="L2493" s="11"/>
      <c r="M2493" s="11"/>
      <c r="N2493" s="11"/>
      <c r="O2493" s="11"/>
      <c r="P2493" s="11"/>
      <c r="Q2493" s="11"/>
      <c r="R2493" s="11"/>
    </row>
    <row r="2494" spans="1:18" x14ac:dyDescent="0.2">
      <c r="A2494" s="11"/>
      <c r="B2494" s="11"/>
      <c r="C2494" s="11"/>
      <c r="D2494" s="11"/>
      <c r="E2494" s="11"/>
      <c r="F2494" s="11"/>
      <c r="G2494" s="11"/>
      <c r="H2494" s="11"/>
      <c r="I2494" s="11"/>
      <c r="J2494" s="11"/>
      <c r="K2494" s="11"/>
      <c r="L2494" s="11"/>
      <c r="M2494" s="11"/>
      <c r="N2494" s="11"/>
      <c r="O2494" s="11"/>
      <c r="P2494" s="11"/>
      <c r="Q2494" s="11"/>
      <c r="R2494" s="11"/>
    </row>
    <row r="2495" spans="1:18" x14ac:dyDescent="0.2">
      <c r="A2495" s="11"/>
      <c r="B2495" s="11"/>
      <c r="C2495" s="11"/>
      <c r="D2495" s="11"/>
      <c r="E2495" s="11"/>
      <c r="F2495" s="11"/>
      <c r="G2495" s="11"/>
      <c r="H2495" s="11"/>
      <c r="I2495" s="11"/>
      <c r="J2495" s="11"/>
      <c r="K2495" s="11"/>
      <c r="L2495" s="11"/>
      <c r="M2495" s="11"/>
      <c r="N2495" s="11"/>
      <c r="O2495" s="11"/>
      <c r="P2495" s="11"/>
      <c r="Q2495" s="11"/>
      <c r="R2495" s="11"/>
    </row>
    <row r="2496" spans="1:18" x14ac:dyDescent="0.2">
      <c r="A2496" s="11"/>
      <c r="B2496" s="11"/>
      <c r="C2496" s="11"/>
      <c r="D2496" s="11"/>
      <c r="E2496" s="11"/>
      <c r="F2496" s="11"/>
      <c r="G2496" s="11"/>
      <c r="H2496" s="11"/>
      <c r="I2496" s="11"/>
      <c r="J2496" s="11"/>
      <c r="K2496" s="11"/>
      <c r="L2496" s="11"/>
      <c r="M2496" s="11"/>
      <c r="N2496" s="11"/>
      <c r="O2496" s="11"/>
      <c r="P2496" s="11"/>
      <c r="Q2496" s="11"/>
      <c r="R2496" s="11"/>
    </row>
    <row r="2497" spans="1:18" x14ac:dyDescent="0.2">
      <c r="A2497" s="11"/>
      <c r="B2497" s="11"/>
      <c r="C2497" s="11"/>
      <c r="D2497" s="11"/>
      <c r="E2497" s="11"/>
      <c r="F2497" s="11"/>
      <c r="G2497" s="11"/>
      <c r="H2497" s="11"/>
      <c r="I2497" s="11"/>
      <c r="J2497" s="11"/>
      <c r="K2497" s="11"/>
      <c r="L2497" s="11"/>
      <c r="M2497" s="11"/>
      <c r="N2497" s="11"/>
      <c r="O2497" s="11"/>
      <c r="P2497" s="11"/>
      <c r="Q2497" s="11"/>
      <c r="R2497" s="11"/>
    </row>
    <row r="2498" spans="1:18" x14ac:dyDescent="0.2">
      <c r="A2498" s="11"/>
      <c r="B2498" s="11"/>
      <c r="C2498" s="11"/>
      <c r="D2498" s="11"/>
      <c r="E2498" s="11"/>
      <c r="F2498" s="11"/>
      <c r="G2498" s="11"/>
      <c r="H2498" s="11"/>
      <c r="I2498" s="11"/>
      <c r="J2498" s="11"/>
      <c r="K2498" s="11"/>
      <c r="L2498" s="11"/>
      <c r="M2498" s="11"/>
      <c r="N2498" s="11"/>
      <c r="O2498" s="11"/>
      <c r="P2498" s="11"/>
      <c r="Q2498" s="11"/>
      <c r="R2498" s="11"/>
    </row>
    <row r="2499" spans="1:18" x14ac:dyDescent="0.2">
      <c r="A2499" s="11"/>
      <c r="B2499" s="11"/>
      <c r="C2499" s="11"/>
      <c r="D2499" s="11"/>
      <c r="E2499" s="11"/>
      <c r="F2499" s="11"/>
      <c r="G2499" s="11"/>
      <c r="H2499" s="11"/>
      <c r="I2499" s="11"/>
      <c r="J2499" s="11"/>
      <c r="K2499" s="11"/>
      <c r="L2499" s="11"/>
      <c r="M2499" s="11"/>
      <c r="N2499" s="11"/>
      <c r="O2499" s="11"/>
      <c r="P2499" s="11"/>
      <c r="Q2499" s="11"/>
      <c r="R2499" s="11"/>
    </row>
    <row r="2500" spans="1:18" x14ac:dyDescent="0.2">
      <c r="A2500" s="11"/>
      <c r="B2500" s="11"/>
      <c r="C2500" s="11"/>
      <c r="D2500" s="11"/>
      <c r="E2500" s="11"/>
      <c r="F2500" s="11"/>
      <c r="G2500" s="11"/>
      <c r="H2500" s="11"/>
      <c r="I2500" s="11"/>
      <c r="J2500" s="11"/>
      <c r="K2500" s="11"/>
      <c r="L2500" s="11"/>
      <c r="M2500" s="11"/>
      <c r="N2500" s="11"/>
      <c r="O2500" s="11"/>
      <c r="P2500" s="11"/>
      <c r="Q2500" s="11"/>
      <c r="R2500" s="11"/>
    </row>
    <row r="2501" spans="1:18" x14ac:dyDescent="0.2">
      <c r="A2501" s="11"/>
      <c r="B2501" s="11"/>
      <c r="C2501" s="11"/>
      <c r="D2501" s="11"/>
      <c r="E2501" s="11"/>
      <c r="F2501" s="11"/>
      <c r="G2501" s="11"/>
      <c r="H2501" s="11"/>
      <c r="I2501" s="11"/>
      <c r="J2501" s="11"/>
      <c r="K2501" s="11"/>
      <c r="L2501" s="11"/>
      <c r="M2501" s="11"/>
      <c r="N2501" s="11"/>
      <c r="O2501" s="11"/>
      <c r="P2501" s="11"/>
      <c r="Q2501" s="11"/>
      <c r="R2501" s="11"/>
    </row>
    <row r="2502" spans="1:18" x14ac:dyDescent="0.2">
      <c r="A2502" s="11"/>
      <c r="B2502" s="11"/>
      <c r="C2502" s="11"/>
      <c r="D2502" s="11"/>
      <c r="E2502" s="11"/>
      <c r="F2502" s="11"/>
      <c r="G2502" s="11"/>
      <c r="H2502" s="11"/>
      <c r="I2502" s="11"/>
      <c r="J2502" s="11"/>
      <c r="K2502" s="11"/>
      <c r="L2502" s="11"/>
      <c r="M2502" s="11"/>
      <c r="N2502" s="11"/>
      <c r="O2502" s="11"/>
      <c r="P2502" s="11"/>
      <c r="Q2502" s="11"/>
      <c r="R2502" s="11"/>
    </row>
    <row r="2503" spans="1:18" x14ac:dyDescent="0.2">
      <c r="A2503" s="11"/>
      <c r="B2503" s="11"/>
      <c r="C2503" s="11"/>
      <c r="D2503" s="11"/>
      <c r="E2503" s="11"/>
      <c r="F2503" s="11"/>
      <c r="G2503" s="11"/>
      <c r="H2503" s="11"/>
      <c r="I2503" s="11"/>
      <c r="J2503" s="11"/>
      <c r="K2503" s="11"/>
      <c r="L2503" s="11"/>
      <c r="M2503" s="11"/>
      <c r="N2503" s="11"/>
      <c r="O2503" s="11"/>
      <c r="P2503" s="11"/>
      <c r="Q2503" s="11"/>
      <c r="R2503" s="11"/>
    </row>
    <row r="2504" spans="1:18" x14ac:dyDescent="0.2">
      <c r="A2504" s="11"/>
      <c r="B2504" s="11"/>
      <c r="C2504" s="11"/>
      <c r="D2504" s="11"/>
      <c r="E2504" s="11"/>
      <c r="F2504" s="11"/>
      <c r="G2504" s="11"/>
      <c r="H2504" s="11"/>
      <c r="I2504" s="11"/>
      <c r="J2504" s="11"/>
      <c r="K2504" s="11"/>
      <c r="L2504" s="11"/>
      <c r="M2504" s="11"/>
      <c r="N2504" s="11"/>
      <c r="O2504" s="11"/>
      <c r="P2504" s="11"/>
      <c r="Q2504" s="11"/>
      <c r="R2504" s="11"/>
    </row>
    <row r="2505" spans="1:18" x14ac:dyDescent="0.2">
      <c r="A2505" s="11"/>
      <c r="B2505" s="11"/>
      <c r="C2505" s="11"/>
      <c r="D2505" s="11"/>
      <c r="E2505" s="11"/>
      <c r="F2505" s="11"/>
      <c r="G2505" s="11"/>
      <c r="H2505" s="11"/>
      <c r="I2505" s="11"/>
      <c r="J2505" s="11"/>
      <c r="K2505" s="11"/>
      <c r="L2505" s="11"/>
      <c r="M2505" s="11"/>
      <c r="N2505" s="11"/>
      <c r="O2505" s="11"/>
      <c r="P2505" s="11"/>
      <c r="Q2505" s="11"/>
      <c r="R2505" s="11"/>
    </row>
    <row r="2506" spans="1:18" x14ac:dyDescent="0.2">
      <c r="A2506" s="11"/>
      <c r="B2506" s="11"/>
      <c r="C2506" s="11"/>
      <c r="D2506" s="11"/>
      <c r="E2506" s="11"/>
      <c r="F2506" s="11"/>
      <c r="G2506" s="11"/>
      <c r="H2506" s="11"/>
      <c r="I2506" s="11"/>
      <c r="J2506" s="11"/>
      <c r="K2506" s="11"/>
      <c r="L2506" s="11"/>
      <c r="M2506" s="11"/>
      <c r="N2506" s="11"/>
      <c r="O2506" s="11"/>
      <c r="P2506" s="11"/>
      <c r="Q2506" s="11"/>
      <c r="R2506" s="11"/>
    </row>
    <row r="2507" spans="1:18" x14ac:dyDescent="0.2">
      <c r="A2507" s="11"/>
      <c r="B2507" s="11"/>
      <c r="C2507" s="11"/>
      <c r="D2507" s="11"/>
      <c r="E2507" s="11"/>
      <c r="F2507" s="11"/>
      <c r="G2507" s="11"/>
      <c r="H2507" s="11"/>
      <c r="I2507" s="11"/>
      <c r="J2507" s="11"/>
      <c r="K2507" s="11"/>
      <c r="L2507" s="11"/>
      <c r="M2507" s="11"/>
      <c r="N2507" s="11"/>
      <c r="O2507" s="11"/>
      <c r="P2507" s="11"/>
      <c r="Q2507" s="11"/>
      <c r="R2507" s="11"/>
    </row>
    <row r="2508" spans="1:18" x14ac:dyDescent="0.2">
      <c r="A2508" s="11"/>
      <c r="B2508" s="11"/>
      <c r="C2508" s="11"/>
      <c r="D2508" s="11"/>
      <c r="E2508" s="11"/>
      <c r="F2508" s="11"/>
      <c r="G2508" s="11"/>
      <c r="H2508" s="11"/>
      <c r="I2508" s="11"/>
      <c r="J2508" s="11"/>
      <c r="K2508" s="11"/>
      <c r="L2508" s="11"/>
      <c r="M2508" s="11"/>
      <c r="N2508" s="11"/>
      <c r="O2508" s="11"/>
      <c r="P2508" s="11"/>
      <c r="Q2508" s="11"/>
      <c r="R2508" s="11"/>
    </row>
    <row r="2509" spans="1:18" x14ac:dyDescent="0.2">
      <c r="A2509" s="11"/>
      <c r="B2509" s="11"/>
      <c r="C2509" s="11"/>
      <c r="D2509" s="11"/>
      <c r="E2509" s="11"/>
      <c r="F2509" s="11"/>
      <c r="G2509" s="11"/>
      <c r="H2509" s="11"/>
      <c r="I2509" s="11"/>
      <c r="J2509" s="11"/>
      <c r="K2509" s="11"/>
      <c r="L2509" s="11"/>
      <c r="M2509" s="11"/>
      <c r="N2509" s="11"/>
      <c r="O2509" s="11"/>
      <c r="P2509" s="11"/>
      <c r="Q2509" s="11"/>
      <c r="R2509" s="11"/>
    </row>
    <row r="2510" spans="1:18" x14ac:dyDescent="0.2">
      <c r="A2510" s="11"/>
      <c r="B2510" s="11"/>
      <c r="C2510" s="11"/>
      <c r="D2510" s="11"/>
      <c r="E2510" s="11"/>
      <c r="F2510" s="11"/>
      <c r="G2510" s="11"/>
      <c r="H2510" s="11"/>
      <c r="I2510" s="11"/>
      <c r="J2510" s="11"/>
      <c r="K2510" s="11"/>
      <c r="L2510" s="11"/>
      <c r="M2510" s="11"/>
      <c r="N2510" s="11"/>
      <c r="O2510" s="11"/>
      <c r="P2510" s="11"/>
      <c r="Q2510" s="11"/>
      <c r="R2510" s="11"/>
    </row>
    <row r="2511" spans="1:18" x14ac:dyDescent="0.2">
      <c r="A2511" s="11"/>
      <c r="B2511" s="11"/>
      <c r="C2511" s="11"/>
      <c r="D2511" s="11"/>
      <c r="E2511" s="11"/>
      <c r="F2511" s="11"/>
      <c r="G2511" s="11"/>
      <c r="H2511" s="11"/>
      <c r="I2511" s="11"/>
      <c r="J2511" s="11"/>
      <c r="K2511" s="11"/>
      <c r="L2511" s="11"/>
      <c r="M2511" s="11"/>
      <c r="N2511" s="11"/>
      <c r="O2511" s="11"/>
      <c r="P2511" s="11"/>
      <c r="Q2511" s="11"/>
      <c r="R2511" s="11"/>
    </row>
    <row r="2512" spans="1:18" x14ac:dyDescent="0.2">
      <c r="A2512" s="11"/>
      <c r="B2512" s="11"/>
      <c r="C2512" s="11"/>
      <c r="D2512" s="11"/>
      <c r="E2512" s="11"/>
      <c r="F2512" s="11"/>
      <c r="G2512" s="11"/>
      <c r="H2512" s="11"/>
      <c r="I2512" s="11"/>
      <c r="J2512" s="11"/>
      <c r="K2512" s="11"/>
      <c r="L2512" s="11"/>
      <c r="M2512" s="11"/>
      <c r="N2512" s="11"/>
      <c r="O2512" s="11"/>
      <c r="P2512" s="11"/>
      <c r="Q2512" s="11"/>
      <c r="R2512" s="11"/>
    </row>
    <row r="2513" spans="1:18" x14ac:dyDescent="0.2">
      <c r="A2513" s="11"/>
      <c r="B2513" s="11"/>
      <c r="C2513" s="11"/>
      <c r="D2513" s="11"/>
      <c r="E2513" s="11"/>
      <c r="F2513" s="11"/>
      <c r="G2513" s="11"/>
      <c r="H2513" s="11"/>
      <c r="I2513" s="11"/>
      <c r="J2513" s="11"/>
      <c r="K2513" s="11"/>
      <c r="L2513" s="11"/>
      <c r="M2513" s="11"/>
      <c r="N2513" s="11"/>
      <c r="O2513" s="11"/>
      <c r="P2513" s="11"/>
      <c r="Q2513" s="11"/>
      <c r="R2513" s="11"/>
    </row>
    <row r="2514" spans="1:18" x14ac:dyDescent="0.2">
      <c r="A2514" s="11"/>
      <c r="B2514" s="11"/>
      <c r="C2514" s="11"/>
      <c r="D2514" s="11"/>
      <c r="E2514" s="11"/>
      <c r="F2514" s="11"/>
      <c r="G2514" s="11"/>
      <c r="H2514" s="11"/>
      <c r="I2514" s="11"/>
      <c r="J2514" s="11"/>
      <c r="K2514" s="11"/>
      <c r="L2514" s="11"/>
      <c r="M2514" s="11"/>
      <c r="N2514" s="11"/>
      <c r="O2514" s="11"/>
      <c r="P2514" s="11"/>
      <c r="Q2514" s="11"/>
      <c r="R2514" s="11"/>
    </row>
    <row r="2515" spans="1:18" x14ac:dyDescent="0.2">
      <c r="A2515" s="11"/>
      <c r="B2515" s="11"/>
      <c r="C2515" s="11"/>
      <c r="D2515" s="11"/>
      <c r="E2515" s="11"/>
      <c r="F2515" s="11"/>
      <c r="G2515" s="11"/>
      <c r="H2515" s="11"/>
      <c r="I2515" s="11"/>
      <c r="J2515" s="11"/>
      <c r="K2515" s="11"/>
      <c r="L2515" s="11"/>
      <c r="M2515" s="11"/>
      <c r="N2515" s="11"/>
      <c r="O2515" s="11"/>
      <c r="P2515" s="11"/>
      <c r="Q2515" s="11"/>
      <c r="R2515" s="11"/>
    </row>
    <row r="2516" spans="1:18" x14ac:dyDescent="0.2">
      <c r="A2516" s="11"/>
      <c r="B2516" s="11"/>
      <c r="C2516" s="11"/>
      <c r="D2516" s="11"/>
      <c r="E2516" s="11"/>
      <c r="F2516" s="11"/>
      <c r="G2516" s="11"/>
      <c r="H2516" s="11"/>
      <c r="I2516" s="11"/>
      <c r="J2516" s="11"/>
      <c r="K2516" s="11"/>
      <c r="L2516" s="11"/>
      <c r="M2516" s="11"/>
      <c r="N2516" s="11"/>
      <c r="O2516" s="11"/>
      <c r="P2516" s="11"/>
      <c r="Q2516" s="11"/>
      <c r="R2516" s="11"/>
    </row>
    <row r="2517" spans="1:18" x14ac:dyDescent="0.2">
      <c r="A2517" s="11"/>
      <c r="B2517" s="11"/>
      <c r="C2517" s="11"/>
      <c r="D2517" s="11"/>
      <c r="E2517" s="11"/>
      <c r="F2517" s="11"/>
      <c r="G2517" s="11"/>
      <c r="H2517" s="11"/>
      <c r="I2517" s="11"/>
      <c r="J2517" s="11"/>
      <c r="K2517" s="11"/>
      <c r="L2517" s="11"/>
      <c r="M2517" s="11"/>
      <c r="N2517" s="11"/>
      <c r="O2517" s="11"/>
      <c r="P2517" s="11"/>
      <c r="Q2517" s="11"/>
      <c r="R2517" s="11"/>
    </row>
    <row r="2518" spans="1:18" x14ac:dyDescent="0.2">
      <c r="A2518" s="11"/>
      <c r="B2518" s="11"/>
      <c r="C2518" s="11"/>
      <c r="D2518" s="11"/>
      <c r="E2518" s="11"/>
      <c r="F2518" s="11"/>
      <c r="G2518" s="11"/>
      <c r="H2518" s="11"/>
      <c r="I2518" s="11"/>
      <c r="J2518" s="11"/>
      <c r="K2518" s="11"/>
      <c r="L2518" s="11"/>
      <c r="M2518" s="11"/>
      <c r="N2518" s="11"/>
      <c r="O2518" s="11"/>
      <c r="P2518" s="11"/>
      <c r="Q2518" s="11"/>
      <c r="R2518" s="11"/>
    </row>
    <row r="2519" spans="1:18" x14ac:dyDescent="0.2">
      <c r="A2519" s="11"/>
      <c r="B2519" s="11"/>
      <c r="C2519" s="11"/>
      <c r="D2519" s="11"/>
      <c r="E2519" s="11"/>
      <c r="F2519" s="11"/>
      <c r="G2519" s="11"/>
      <c r="H2519" s="11"/>
      <c r="I2519" s="11"/>
      <c r="J2519" s="11"/>
      <c r="K2519" s="11"/>
      <c r="L2519" s="11"/>
      <c r="M2519" s="11"/>
      <c r="N2519" s="11"/>
      <c r="O2519" s="11"/>
      <c r="P2519" s="11"/>
      <c r="Q2519" s="11"/>
      <c r="R2519" s="11"/>
    </row>
    <row r="2520" spans="1:18" x14ac:dyDescent="0.2">
      <c r="A2520" s="11"/>
      <c r="B2520" s="11"/>
      <c r="C2520" s="11"/>
      <c r="D2520" s="11"/>
      <c r="E2520" s="11"/>
      <c r="F2520" s="11"/>
      <c r="G2520" s="11"/>
      <c r="H2520" s="11"/>
      <c r="I2520" s="11"/>
      <c r="J2520" s="11"/>
      <c r="K2520" s="11"/>
      <c r="L2520" s="11"/>
      <c r="M2520" s="11"/>
      <c r="N2520" s="11"/>
      <c r="O2520" s="11"/>
      <c r="P2520" s="11"/>
      <c r="Q2520" s="11"/>
      <c r="R2520" s="11"/>
    </row>
    <row r="2521" spans="1:18" x14ac:dyDescent="0.2">
      <c r="A2521" s="11"/>
      <c r="B2521" s="11"/>
      <c r="C2521" s="11"/>
      <c r="D2521" s="11"/>
      <c r="E2521" s="11"/>
      <c r="F2521" s="11"/>
      <c r="G2521" s="11"/>
      <c r="H2521" s="11"/>
      <c r="I2521" s="11"/>
      <c r="J2521" s="11"/>
      <c r="K2521" s="11"/>
      <c r="L2521" s="11"/>
      <c r="M2521" s="11"/>
      <c r="N2521" s="11"/>
      <c r="O2521" s="11"/>
      <c r="P2521" s="11"/>
      <c r="Q2521" s="11"/>
      <c r="R2521" s="11"/>
    </row>
    <row r="2522" spans="1:18" x14ac:dyDescent="0.2">
      <c r="A2522" s="11"/>
      <c r="B2522" s="11"/>
      <c r="C2522" s="11"/>
      <c r="D2522" s="11"/>
      <c r="E2522" s="11"/>
      <c r="F2522" s="11"/>
      <c r="G2522" s="11"/>
      <c r="H2522" s="11"/>
      <c r="I2522" s="11"/>
      <c r="J2522" s="11"/>
      <c r="K2522" s="11"/>
      <c r="L2522" s="11"/>
      <c r="M2522" s="11"/>
      <c r="N2522" s="11"/>
      <c r="O2522" s="11"/>
      <c r="P2522" s="11"/>
      <c r="Q2522" s="11"/>
      <c r="R2522" s="11"/>
    </row>
    <row r="2523" spans="1:18" x14ac:dyDescent="0.2">
      <c r="A2523" s="11"/>
      <c r="B2523" s="11"/>
      <c r="C2523" s="11"/>
      <c r="D2523" s="11"/>
      <c r="E2523" s="11"/>
      <c r="F2523" s="11"/>
      <c r="G2523" s="11"/>
      <c r="H2523" s="11"/>
      <c r="I2523" s="11"/>
      <c r="J2523" s="11"/>
      <c r="K2523" s="11"/>
      <c r="L2523" s="11"/>
      <c r="M2523" s="11"/>
      <c r="N2523" s="11"/>
      <c r="O2523" s="11"/>
      <c r="P2523" s="11"/>
      <c r="Q2523" s="11"/>
      <c r="R2523" s="11"/>
    </row>
    <row r="2524" spans="1:18" x14ac:dyDescent="0.2">
      <c r="A2524" s="11"/>
      <c r="B2524" s="11"/>
      <c r="C2524" s="11"/>
      <c r="D2524" s="11"/>
      <c r="E2524" s="11"/>
      <c r="F2524" s="11"/>
      <c r="G2524" s="11"/>
      <c r="H2524" s="11"/>
      <c r="I2524" s="11"/>
      <c r="J2524" s="11"/>
      <c r="K2524" s="11"/>
      <c r="L2524" s="11"/>
      <c r="M2524" s="11"/>
      <c r="N2524" s="11"/>
      <c r="O2524" s="11"/>
      <c r="P2524" s="11"/>
      <c r="Q2524" s="11"/>
      <c r="R2524" s="11"/>
    </row>
    <row r="2525" spans="1:18" x14ac:dyDescent="0.2">
      <c r="A2525" s="11"/>
      <c r="B2525" s="11"/>
      <c r="C2525" s="11"/>
      <c r="D2525" s="11"/>
      <c r="E2525" s="11"/>
      <c r="F2525" s="11"/>
      <c r="G2525" s="11"/>
      <c r="H2525" s="11"/>
      <c r="I2525" s="11"/>
      <c r="J2525" s="11"/>
      <c r="K2525" s="11"/>
      <c r="L2525" s="11"/>
      <c r="M2525" s="11"/>
      <c r="N2525" s="11"/>
      <c r="O2525" s="11"/>
      <c r="P2525" s="11"/>
      <c r="Q2525" s="11"/>
      <c r="R2525" s="11"/>
    </row>
    <row r="2526" spans="1:18" x14ac:dyDescent="0.2">
      <c r="A2526" s="11"/>
      <c r="B2526" s="11"/>
      <c r="C2526" s="11"/>
      <c r="D2526" s="11"/>
      <c r="E2526" s="11"/>
      <c r="F2526" s="11"/>
      <c r="G2526" s="11"/>
      <c r="H2526" s="11"/>
      <c r="I2526" s="11"/>
      <c r="J2526" s="11"/>
      <c r="K2526" s="11"/>
      <c r="L2526" s="11"/>
      <c r="M2526" s="11"/>
      <c r="N2526" s="11"/>
      <c r="O2526" s="11"/>
      <c r="P2526" s="11"/>
      <c r="Q2526" s="11"/>
      <c r="R2526" s="11"/>
    </row>
    <row r="2527" spans="1:18" x14ac:dyDescent="0.2">
      <c r="A2527" s="11"/>
      <c r="B2527" s="11"/>
      <c r="C2527" s="11"/>
      <c r="D2527" s="11"/>
      <c r="E2527" s="11"/>
      <c r="F2527" s="11"/>
      <c r="G2527" s="11"/>
      <c r="H2527" s="11"/>
      <c r="I2527" s="11"/>
      <c r="J2527" s="11"/>
      <c r="K2527" s="11"/>
      <c r="L2527" s="11"/>
      <c r="M2527" s="11"/>
      <c r="N2527" s="11"/>
      <c r="O2527" s="11"/>
      <c r="P2527" s="11"/>
      <c r="Q2527" s="11"/>
      <c r="R2527" s="11"/>
    </row>
    <row r="2528" spans="1:18" x14ac:dyDescent="0.2">
      <c r="A2528" s="11"/>
      <c r="B2528" s="11"/>
      <c r="C2528" s="11"/>
      <c r="D2528" s="11"/>
      <c r="E2528" s="11"/>
      <c r="F2528" s="11"/>
      <c r="G2528" s="11"/>
      <c r="H2528" s="11"/>
      <c r="I2528" s="11"/>
      <c r="J2528" s="11"/>
      <c r="K2528" s="11"/>
      <c r="L2528" s="11"/>
      <c r="M2528" s="11"/>
      <c r="N2528" s="11"/>
      <c r="O2528" s="11"/>
      <c r="P2528" s="11"/>
      <c r="Q2528" s="11"/>
      <c r="R2528" s="11"/>
    </row>
    <row r="2529" spans="1:18" x14ac:dyDescent="0.2">
      <c r="A2529" s="11"/>
      <c r="B2529" s="11"/>
      <c r="C2529" s="11"/>
      <c r="D2529" s="11"/>
      <c r="E2529" s="11"/>
      <c r="F2529" s="11"/>
      <c r="G2529" s="11"/>
      <c r="H2529" s="11"/>
      <c r="I2529" s="11"/>
      <c r="J2529" s="11"/>
      <c r="K2529" s="11"/>
      <c r="L2529" s="11"/>
      <c r="M2529" s="11"/>
      <c r="N2529" s="11"/>
      <c r="O2529" s="11"/>
      <c r="P2529" s="11"/>
      <c r="Q2529" s="11"/>
      <c r="R2529" s="11"/>
    </row>
    <row r="2530" spans="1:18" x14ac:dyDescent="0.2">
      <c r="A2530" s="11"/>
      <c r="B2530" s="11"/>
      <c r="C2530" s="11"/>
      <c r="D2530" s="11"/>
      <c r="E2530" s="11"/>
      <c r="F2530" s="11"/>
      <c r="G2530" s="11"/>
      <c r="H2530" s="11"/>
      <c r="I2530" s="11"/>
      <c r="J2530" s="11"/>
      <c r="K2530" s="11"/>
      <c r="L2530" s="11"/>
      <c r="M2530" s="11"/>
      <c r="N2530" s="11"/>
      <c r="O2530" s="11"/>
      <c r="P2530" s="11"/>
      <c r="Q2530" s="11"/>
      <c r="R2530" s="11"/>
    </row>
    <row r="2531" spans="1:18" x14ac:dyDescent="0.2">
      <c r="A2531" s="11"/>
      <c r="B2531" s="11"/>
      <c r="C2531" s="11"/>
      <c r="D2531" s="11"/>
      <c r="E2531" s="11"/>
      <c r="F2531" s="11"/>
      <c r="G2531" s="11"/>
      <c r="H2531" s="11"/>
      <c r="I2531" s="11"/>
      <c r="J2531" s="11"/>
      <c r="K2531" s="11"/>
      <c r="L2531" s="11"/>
      <c r="M2531" s="11"/>
      <c r="N2531" s="11"/>
      <c r="O2531" s="11"/>
      <c r="P2531" s="11"/>
      <c r="Q2531" s="11"/>
      <c r="R2531" s="11"/>
    </row>
    <row r="2532" spans="1:18" x14ac:dyDescent="0.2">
      <c r="A2532" s="11"/>
      <c r="B2532" s="11"/>
      <c r="C2532" s="11"/>
      <c r="D2532" s="11"/>
      <c r="E2532" s="11"/>
      <c r="F2532" s="11"/>
      <c r="G2532" s="11"/>
      <c r="H2532" s="11"/>
      <c r="I2532" s="11"/>
      <c r="J2532" s="11"/>
      <c r="K2532" s="11"/>
      <c r="L2532" s="11"/>
      <c r="M2532" s="11"/>
      <c r="N2532" s="11"/>
      <c r="O2532" s="11"/>
      <c r="P2532" s="11"/>
      <c r="Q2532" s="11"/>
      <c r="R2532" s="11"/>
    </row>
    <row r="2533" spans="1:18" x14ac:dyDescent="0.2">
      <c r="A2533" s="11"/>
      <c r="B2533" s="11"/>
      <c r="C2533" s="11"/>
      <c r="D2533" s="11"/>
      <c r="E2533" s="11"/>
      <c r="F2533" s="11"/>
      <c r="G2533" s="11"/>
      <c r="H2533" s="11"/>
      <c r="I2533" s="11"/>
      <c r="J2533" s="11"/>
      <c r="K2533" s="11"/>
      <c r="L2533" s="11"/>
      <c r="M2533" s="11"/>
      <c r="N2533" s="11"/>
      <c r="O2533" s="11"/>
      <c r="P2533" s="11"/>
      <c r="Q2533" s="11"/>
      <c r="R2533" s="11"/>
    </row>
    <row r="2534" spans="1:18" x14ac:dyDescent="0.2">
      <c r="A2534" s="11"/>
      <c r="B2534" s="11"/>
      <c r="C2534" s="11"/>
      <c r="D2534" s="11"/>
      <c r="E2534" s="11"/>
      <c r="F2534" s="11"/>
      <c r="G2534" s="11"/>
      <c r="H2534" s="11"/>
      <c r="I2534" s="11"/>
      <c r="J2534" s="11"/>
      <c r="K2534" s="11"/>
      <c r="L2534" s="11"/>
      <c r="M2534" s="11"/>
      <c r="N2534" s="11"/>
      <c r="O2534" s="11"/>
      <c r="P2534" s="11"/>
      <c r="Q2534" s="11"/>
      <c r="R2534" s="11"/>
    </row>
    <row r="2535" spans="1:18" x14ac:dyDescent="0.2">
      <c r="A2535" s="11"/>
      <c r="B2535" s="11"/>
      <c r="C2535" s="11"/>
      <c r="D2535" s="11"/>
      <c r="E2535" s="11"/>
      <c r="F2535" s="11"/>
      <c r="G2535" s="11"/>
      <c r="H2535" s="11"/>
      <c r="I2535" s="11"/>
      <c r="J2535" s="11"/>
      <c r="K2535" s="11"/>
      <c r="L2535" s="11"/>
      <c r="M2535" s="11"/>
      <c r="N2535" s="11"/>
      <c r="O2535" s="11"/>
      <c r="P2535" s="11"/>
      <c r="Q2535" s="11"/>
      <c r="R2535" s="11"/>
    </row>
    <row r="2536" spans="1:18" x14ac:dyDescent="0.2">
      <c r="A2536" s="11"/>
      <c r="B2536" s="11"/>
      <c r="C2536" s="11"/>
      <c r="D2536" s="11"/>
      <c r="E2536" s="11"/>
      <c r="F2536" s="11"/>
      <c r="G2536" s="11"/>
      <c r="H2536" s="11"/>
      <c r="I2536" s="11"/>
      <c r="J2536" s="11"/>
      <c r="K2536" s="11"/>
      <c r="L2536" s="11"/>
      <c r="M2536" s="11"/>
      <c r="N2536" s="11"/>
      <c r="O2536" s="11"/>
      <c r="P2536" s="11"/>
      <c r="Q2536" s="11"/>
      <c r="R2536" s="11"/>
    </row>
    <row r="2537" spans="1:18" x14ac:dyDescent="0.2">
      <c r="A2537" s="11"/>
      <c r="B2537" s="11"/>
      <c r="C2537" s="11"/>
      <c r="D2537" s="11"/>
      <c r="E2537" s="11"/>
      <c r="F2537" s="11"/>
      <c r="G2537" s="11"/>
      <c r="H2537" s="11"/>
      <c r="I2537" s="11"/>
      <c r="J2537" s="11"/>
      <c r="K2537" s="11"/>
      <c r="L2537" s="11"/>
      <c r="M2537" s="11"/>
      <c r="N2537" s="11"/>
      <c r="O2537" s="11"/>
      <c r="P2537" s="11"/>
      <c r="Q2537" s="11"/>
      <c r="R2537" s="11"/>
    </row>
    <row r="2538" spans="1:18" x14ac:dyDescent="0.2">
      <c r="A2538" s="11"/>
      <c r="B2538" s="11"/>
      <c r="C2538" s="11"/>
      <c r="D2538" s="11"/>
      <c r="E2538" s="11"/>
      <c r="F2538" s="11"/>
      <c r="G2538" s="11"/>
      <c r="H2538" s="11"/>
      <c r="I2538" s="11"/>
      <c r="J2538" s="11"/>
      <c r="K2538" s="11"/>
      <c r="L2538" s="11"/>
      <c r="M2538" s="11"/>
      <c r="N2538" s="11"/>
      <c r="O2538" s="11"/>
      <c r="P2538" s="11"/>
      <c r="Q2538" s="11"/>
      <c r="R2538" s="11"/>
    </row>
    <row r="2539" spans="1:18" x14ac:dyDescent="0.2">
      <c r="A2539" s="11"/>
      <c r="B2539" s="11"/>
      <c r="C2539" s="11"/>
      <c r="D2539" s="11"/>
      <c r="E2539" s="11"/>
      <c r="F2539" s="11"/>
      <c r="G2539" s="11"/>
      <c r="H2539" s="11"/>
      <c r="I2539" s="11"/>
      <c r="J2539" s="11"/>
      <c r="K2539" s="11"/>
      <c r="L2539" s="11"/>
      <c r="M2539" s="11"/>
      <c r="N2539" s="11"/>
      <c r="O2539" s="11"/>
      <c r="P2539" s="11"/>
      <c r="Q2539" s="11"/>
      <c r="R2539" s="11"/>
    </row>
    <row r="2540" spans="1:18" x14ac:dyDescent="0.2">
      <c r="A2540" s="11"/>
      <c r="B2540" s="11"/>
      <c r="C2540" s="11"/>
      <c r="D2540" s="11"/>
      <c r="E2540" s="11"/>
      <c r="F2540" s="11"/>
      <c r="G2540" s="11"/>
      <c r="H2540" s="11"/>
      <c r="I2540" s="11"/>
      <c r="J2540" s="11"/>
      <c r="K2540" s="11"/>
      <c r="L2540" s="11"/>
      <c r="M2540" s="11"/>
      <c r="N2540" s="11"/>
      <c r="O2540" s="11"/>
      <c r="P2540" s="11"/>
      <c r="Q2540" s="11"/>
      <c r="R2540" s="11"/>
    </row>
    <row r="2541" spans="1:18" x14ac:dyDescent="0.2">
      <c r="A2541" s="11"/>
      <c r="B2541" s="11"/>
      <c r="C2541" s="11"/>
      <c r="D2541" s="11"/>
      <c r="E2541" s="11"/>
      <c r="F2541" s="11"/>
      <c r="G2541" s="11"/>
      <c r="H2541" s="11"/>
      <c r="I2541" s="11"/>
      <c r="J2541" s="11"/>
      <c r="K2541" s="11"/>
      <c r="L2541" s="11"/>
      <c r="M2541" s="11"/>
      <c r="N2541" s="11"/>
      <c r="O2541" s="11"/>
      <c r="P2541" s="11"/>
      <c r="Q2541" s="11"/>
      <c r="R2541" s="11"/>
    </row>
    <row r="2542" spans="1:18" x14ac:dyDescent="0.2">
      <c r="A2542" s="11"/>
      <c r="B2542" s="11"/>
      <c r="C2542" s="11"/>
      <c r="D2542" s="11"/>
      <c r="E2542" s="11"/>
      <c r="F2542" s="11"/>
      <c r="G2542" s="11"/>
      <c r="H2542" s="11"/>
      <c r="I2542" s="11"/>
      <c r="J2542" s="11"/>
      <c r="K2542" s="11"/>
      <c r="L2542" s="11"/>
      <c r="M2542" s="11"/>
      <c r="N2542" s="11"/>
      <c r="O2542" s="11"/>
      <c r="P2542" s="11"/>
      <c r="Q2542" s="11"/>
      <c r="R2542" s="11"/>
    </row>
    <row r="2543" spans="1:18" x14ac:dyDescent="0.2">
      <c r="A2543" s="11"/>
      <c r="B2543" s="11"/>
      <c r="C2543" s="11"/>
      <c r="D2543" s="11"/>
      <c r="E2543" s="11"/>
      <c r="F2543" s="11"/>
      <c r="G2543" s="11"/>
      <c r="H2543" s="11"/>
      <c r="I2543" s="11"/>
      <c r="J2543" s="11"/>
      <c r="K2543" s="11"/>
      <c r="L2543" s="11"/>
      <c r="M2543" s="11"/>
      <c r="N2543" s="11"/>
      <c r="O2543" s="11"/>
      <c r="P2543" s="11"/>
      <c r="Q2543" s="11"/>
      <c r="R2543" s="11"/>
    </row>
    <row r="2544" spans="1:18" x14ac:dyDescent="0.2">
      <c r="A2544" s="11"/>
      <c r="B2544" s="11"/>
      <c r="C2544" s="11"/>
      <c r="D2544" s="11"/>
      <c r="E2544" s="11"/>
      <c r="F2544" s="11"/>
      <c r="G2544" s="11"/>
      <c r="H2544" s="11"/>
      <c r="I2544" s="11"/>
      <c r="J2544" s="11"/>
      <c r="K2544" s="11"/>
      <c r="L2544" s="11"/>
      <c r="M2544" s="11"/>
      <c r="N2544" s="11"/>
      <c r="O2544" s="11"/>
      <c r="P2544" s="11"/>
      <c r="Q2544" s="11"/>
      <c r="R2544" s="11"/>
    </row>
    <row r="2545" spans="1:18" x14ac:dyDescent="0.2">
      <c r="A2545" s="11"/>
      <c r="B2545" s="11"/>
      <c r="C2545" s="11"/>
      <c r="D2545" s="11"/>
      <c r="E2545" s="11"/>
      <c r="F2545" s="11"/>
      <c r="G2545" s="11"/>
      <c r="H2545" s="11"/>
      <c r="I2545" s="11"/>
      <c r="J2545" s="11"/>
      <c r="K2545" s="11"/>
      <c r="L2545" s="11"/>
      <c r="M2545" s="11"/>
      <c r="N2545" s="11"/>
      <c r="O2545" s="11"/>
      <c r="P2545" s="11"/>
      <c r="Q2545" s="11"/>
      <c r="R2545" s="11"/>
    </row>
    <row r="2546" spans="1:18" x14ac:dyDescent="0.2">
      <c r="A2546" s="11"/>
      <c r="B2546" s="11"/>
      <c r="C2546" s="11"/>
      <c r="D2546" s="11"/>
      <c r="E2546" s="11"/>
      <c r="F2546" s="11"/>
      <c r="G2546" s="11"/>
      <c r="H2546" s="11"/>
      <c r="I2546" s="11"/>
      <c r="J2546" s="11"/>
      <c r="K2546" s="11"/>
      <c r="L2546" s="11"/>
      <c r="M2546" s="11"/>
      <c r="N2546" s="11"/>
      <c r="O2546" s="11"/>
      <c r="P2546" s="11"/>
      <c r="Q2546" s="11"/>
      <c r="R2546" s="11"/>
    </row>
    <row r="2547" spans="1:18" x14ac:dyDescent="0.2">
      <c r="A2547" s="11"/>
      <c r="B2547" s="11"/>
      <c r="C2547" s="11"/>
      <c r="D2547" s="11"/>
      <c r="E2547" s="11"/>
      <c r="F2547" s="11"/>
      <c r="G2547" s="11"/>
      <c r="H2547" s="11"/>
      <c r="I2547" s="11"/>
      <c r="J2547" s="11"/>
      <c r="K2547" s="11"/>
      <c r="L2547" s="11"/>
      <c r="M2547" s="11"/>
      <c r="N2547" s="11"/>
      <c r="O2547" s="11"/>
      <c r="P2547" s="11"/>
      <c r="Q2547" s="11"/>
      <c r="R2547" s="11"/>
    </row>
    <row r="2548" spans="1:18" x14ac:dyDescent="0.2">
      <c r="A2548" s="11"/>
      <c r="B2548" s="11"/>
      <c r="C2548" s="11"/>
      <c r="D2548" s="11"/>
      <c r="E2548" s="11"/>
      <c r="F2548" s="11"/>
      <c r="G2548" s="11"/>
      <c r="H2548" s="11"/>
      <c r="I2548" s="11"/>
      <c r="J2548" s="11"/>
      <c r="K2548" s="11"/>
      <c r="L2548" s="11"/>
      <c r="M2548" s="11"/>
      <c r="N2548" s="11"/>
      <c r="O2548" s="11"/>
      <c r="P2548" s="11"/>
      <c r="Q2548" s="11"/>
      <c r="R2548" s="11"/>
    </row>
    <row r="2549" spans="1:18" x14ac:dyDescent="0.2">
      <c r="A2549" s="11"/>
      <c r="B2549" s="11"/>
      <c r="C2549" s="11"/>
      <c r="D2549" s="11"/>
      <c r="E2549" s="11"/>
      <c r="F2549" s="11"/>
      <c r="G2549" s="11"/>
      <c r="H2549" s="11"/>
      <c r="I2549" s="11"/>
      <c r="J2549" s="11"/>
      <c r="K2549" s="11"/>
      <c r="L2549" s="11"/>
      <c r="M2549" s="11"/>
      <c r="N2549" s="11"/>
      <c r="O2549" s="11"/>
      <c r="P2549" s="11"/>
      <c r="Q2549" s="11"/>
      <c r="R2549" s="11"/>
    </row>
    <row r="2550" spans="1:18" x14ac:dyDescent="0.2">
      <c r="A2550" s="11"/>
      <c r="B2550" s="11"/>
      <c r="C2550" s="11"/>
      <c r="D2550" s="11"/>
      <c r="E2550" s="11"/>
      <c r="F2550" s="11"/>
      <c r="G2550" s="11"/>
      <c r="H2550" s="11"/>
      <c r="I2550" s="11"/>
      <c r="J2550" s="11"/>
      <c r="K2550" s="11"/>
      <c r="L2550" s="11"/>
      <c r="M2550" s="11"/>
      <c r="N2550" s="11"/>
      <c r="O2550" s="11"/>
      <c r="P2550" s="11"/>
      <c r="Q2550" s="11"/>
      <c r="R2550" s="11"/>
    </row>
    <row r="2551" spans="1:18" x14ac:dyDescent="0.2">
      <c r="A2551" s="11"/>
      <c r="B2551" s="11"/>
      <c r="C2551" s="11"/>
      <c r="D2551" s="11"/>
      <c r="E2551" s="11"/>
      <c r="F2551" s="11"/>
      <c r="G2551" s="11"/>
      <c r="H2551" s="11"/>
      <c r="I2551" s="11"/>
      <c r="J2551" s="11"/>
      <c r="K2551" s="11"/>
      <c r="L2551" s="11"/>
      <c r="M2551" s="11"/>
      <c r="N2551" s="11"/>
      <c r="O2551" s="11"/>
      <c r="P2551" s="11"/>
      <c r="Q2551" s="11"/>
      <c r="R2551" s="11"/>
    </row>
    <row r="2552" spans="1:18" x14ac:dyDescent="0.2">
      <c r="A2552" s="11"/>
      <c r="B2552" s="11"/>
      <c r="C2552" s="11"/>
      <c r="D2552" s="11"/>
      <c r="E2552" s="11"/>
      <c r="F2552" s="11"/>
      <c r="G2552" s="11"/>
      <c r="H2552" s="11"/>
      <c r="I2552" s="11"/>
      <c r="J2552" s="11"/>
      <c r="K2552" s="11"/>
      <c r="L2552" s="11"/>
      <c r="M2552" s="11"/>
      <c r="N2552" s="11"/>
      <c r="O2552" s="11"/>
      <c r="P2552" s="11"/>
      <c r="Q2552" s="11"/>
      <c r="R2552" s="11"/>
    </row>
    <row r="2553" spans="1:18" x14ac:dyDescent="0.2">
      <c r="A2553" s="11"/>
      <c r="B2553" s="11"/>
      <c r="C2553" s="11"/>
      <c r="D2553" s="11"/>
      <c r="E2553" s="11"/>
      <c r="F2553" s="11"/>
      <c r="G2553" s="11"/>
      <c r="H2553" s="11"/>
      <c r="I2553" s="11"/>
      <c r="J2553" s="11"/>
      <c r="K2553" s="11"/>
      <c r="L2553" s="11"/>
      <c r="M2553" s="11"/>
      <c r="N2553" s="11"/>
      <c r="O2553" s="11"/>
      <c r="P2553" s="11"/>
      <c r="Q2553" s="11"/>
      <c r="R2553" s="11"/>
    </row>
    <row r="2554" spans="1:18" x14ac:dyDescent="0.2">
      <c r="A2554" s="11"/>
      <c r="B2554" s="11"/>
      <c r="C2554" s="11"/>
      <c r="D2554" s="11"/>
      <c r="E2554" s="11"/>
      <c r="F2554" s="11"/>
      <c r="G2554" s="11"/>
      <c r="H2554" s="11"/>
      <c r="I2554" s="11"/>
      <c r="J2554" s="11"/>
      <c r="K2554" s="11"/>
      <c r="L2554" s="11"/>
      <c r="M2554" s="11"/>
      <c r="N2554" s="11"/>
      <c r="O2554" s="11"/>
      <c r="P2554" s="11"/>
      <c r="Q2554" s="11"/>
      <c r="R2554" s="11"/>
    </row>
    <row r="2555" spans="1:18" x14ac:dyDescent="0.2">
      <c r="A2555" s="11"/>
      <c r="B2555" s="11"/>
      <c r="C2555" s="11"/>
      <c r="D2555" s="11"/>
      <c r="E2555" s="11"/>
      <c r="F2555" s="11"/>
      <c r="G2555" s="11"/>
      <c r="H2555" s="11"/>
      <c r="I2555" s="11"/>
      <c r="J2555" s="11"/>
      <c r="K2555" s="11"/>
      <c r="L2555" s="11"/>
      <c r="M2555" s="11"/>
      <c r="N2555" s="11"/>
      <c r="O2555" s="11"/>
      <c r="P2555" s="11"/>
      <c r="Q2555" s="11"/>
      <c r="R2555" s="11"/>
    </row>
    <row r="2556" spans="1:18" x14ac:dyDescent="0.2">
      <c r="A2556" s="11"/>
      <c r="B2556" s="11"/>
      <c r="C2556" s="11"/>
      <c r="D2556" s="11"/>
      <c r="E2556" s="11"/>
      <c r="F2556" s="11"/>
      <c r="G2556" s="11"/>
      <c r="H2556" s="11"/>
      <c r="I2556" s="11"/>
      <c r="J2556" s="11"/>
      <c r="K2556" s="11"/>
      <c r="L2556" s="11"/>
      <c r="M2556" s="11"/>
      <c r="N2556" s="11"/>
      <c r="O2556" s="11"/>
      <c r="P2556" s="11"/>
      <c r="Q2556" s="11"/>
      <c r="R2556" s="11"/>
    </row>
    <row r="2557" spans="1:18" x14ac:dyDescent="0.2">
      <c r="A2557" s="11"/>
      <c r="B2557" s="11"/>
      <c r="C2557" s="11"/>
      <c r="D2557" s="11"/>
      <c r="E2557" s="11"/>
      <c r="F2557" s="11"/>
      <c r="G2557" s="11"/>
      <c r="H2557" s="11"/>
      <c r="I2557" s="11"/>
      <c r="J2557" s="11"/>
      <c r="K2557" s="11"/>
      <c r="L2557" s="11"/>
      <c r="M2557" s="11"/>
      <c r="N2557" s="11"/>
      <c r="O2557" s="11"/>
      <c r="P2557" s="11"/>
      <c r="Q2557" s="11"/>
      <c r="R2557" s="11"/>
    </row>
    <row r="2558" spans="1:18" x14ac:dyDescent="0.2">
      <c r="A2558" s="11"/>
      <c r="B2558" s="11"/>
      <c r="C2558" s="11"/>
      <c r="D2558" s="11"/>
      <c r="E2558" s="11"/>
      <c r="F2558" s="11"/>
      <c r="G2558" s="11"/>
      <c r="H2558" s="11"/>
      <c r="I2558" s="11"/>
      <c r="J2558" s="11"/>
      <c r="K2558" s="11"/>
      <c r="L2558" s="11"/>
      <c r="M2558" s="11"/>
      <c r="N2558" s="11"/>
      <c r="O2558" s="11"/>
      <c r="P2558" s="11"/>
      <c r="Q2558" s="11"/>
      <c r="R2558" s="11"/>
    </row>
    <row r="2559" spans="1:18" x14ac:dyDescent="0.2">
      <c r="A2559" s="11"/>
      <c r="B2559" s="11"/>
      <c r="C2559" s="11"/>
      <c r="D2559" s="11"/>
      <c r="E2559" s="11"/>
      <c r="F2559" s="11"/>
      <c r="G2559" s="11"/>
      <c r="H2559" s="11"/>
      <c r="I2559" s="11"/>
      <c r="J2559" s="11"/>
      <c r="K2559" s="11"/>
      <c r="L2559" s="11"/>
      <c r="M2559" s="11"/>
      <c r="N2559" s="11"/>
      <c r="O2559" s="11"/>
      <c r="P2559" s="11"/>
      <c r="Q2559" s="11"/>
      <c r="R2559" s="11"/>
    </row>
    <row r="2560" spans="1:18" x14ac:dyDescent="0.2">
      <c r="A2560" s="11"/>
      <c r="B2560" s="11"/>
      <c r="C2560" s="11"/>
      <c r="D2560" s="11"/>
      <c r="E2560" s="11"/>
      <c r="F2560" s="11"/>
      <c r="G2560" s="11"/>
      <c r="H2560" s="11"/>
      <c r="I2560" s="11"/>
      <c r="J2560" s="11"/>
      <c r="K2560" s="11"/>
      <c r="L2560" s="11"/>
      <c r="M2560" s="11"/>
      <c r="N2560" s="11"/>
      <c r="O2560" s="11"/>
      <c r="P2560" s="11"/>
      <c r="Q2560" s="11"/>
      <c r="R2560" s="11"/>
    </row>
    <row r="2561" spans="1:18" x14ac:dyDescent="0.2">
      <c r="A2561" s="11"/>
      <c r="B2561" s="11"/>
      <c r="C2561" s="11"/>
      <c r="D2561" s="11"/>
      <c r="E2561" s="11"/>
      <c r="F2561" s="11"/>
      <c r="G2561" s="11"/>
      <c r="H2561" s="11"/>
      <c r="I2561" s="11"/>
      <c r="J2561" s="11"/>
      <c r="K2561" s="11"/>
      <c r="L2561" s="11"/>
      <c r="M2561" s="11"/>
      <c r="N2561" s="11"/>
      <c r="O2561" s="11"/>
      <c r="P2561" s="11"/>
      <c r="Q2561" s="11"/>
      <c r="R2561" s="11"/>
    </row>
    <row r="2562" spans="1:18" x14ac:dyDescent="0.2">
      <c r="A2562" s="11"/>
      <c r="B2562" s="11"/>
      <c r="C2562" s="11"/>
      <c r="D2562" s="11"/>
      <c r="E2562" s="11"/>
      <c r="F2562" s="11"/>
      <c r="G2562" s="11"/>
      <c r="H2562" s="11"/>
      <c r="I2562" s="11"/>
      <c r="J2562" s="11"/>
      <c r="K2562" s="11"/>
      <c r="L2562" s="11"/>
      <c r="M2562" s="11"/>
      <c r="N2562" s="11"/>
      <c r="O2562" s="11"/>
      <c r="P2562" s="11"/>
      <c r="Q2562" s="11"/>
      <c r="R2562" s="11"/>
    </row>
    <row r="2563" spans="1:18" x14ac:dyDescent="0.2">
      <c r="A2563" s="11"/>
      <c r="B2563" s="11"/>
      <c r="C2563" s="11"/>
      <c r="D2563" s="11"/>
      <c r="E2563" s="11"/>
      <c r="F2563" s="11"/>
      <c r="G2563" s="11"/>
      <c r="H2563" s="11"/>
      <c r="I2563" s="11"/>
      <c r="J2563" s="11"/>
      <c r="K2563" s="11"/>
      <c r="L2563" s="11"/>
      <c r="M2563" s="11"/>
      <c r="N2563" s="11"/>
      <c r="O2563" s="11"/>
      <c r="P2563" s="11"/>
      <c r="Q2563" s="11"/>
      <c r="R2563" s="11"/>
    </row>
    <row r="2564" spans="1:18" x14ac:dyDescent="0.2">
      <c r="A2564" s="11"/>
      <c r="B2564" s="11"/>
      <c r="C2564" s="11"/>
      <c r="D2564" s="11"/>
      <c r="E2564" s="11"/>
      <c r="F2564" s="11"/>
      <c r="G2564" s="11"/>
      <c r="H2564" s="11"/>
      <c r="I2564" s="11"/>
      <c r="J2564" s="11"/>
      <c r="K2564" s="11"/>
      <c r="L2564" s="11"/>
      <c r="M2564" s="11"/>
      <c r="N2564" s="11"/>
      <c r="O2564" s="11"/>
      <c r="P2564" s="11"/>
      <c r="Q2564" s="11"/>
      <c r="R2564" s="11"/>
    </row>
    <row r="2565" spans="1:18" x14ac:dyDescent="0.2">
      <c r="A2565" s="11"/>
      <c r="B2565" s="11"/>
      <c r="C2565" s="11"/>
      <c r="D2565" s="11"/>
      <c r="E2565" s="11"/>
      <c r="F2565" s="11"/>
      <c r="G2565" s="11"/>
      <c r="H2565" s="11"/>
      <c r="I2565" s="11"/>
      <c r="J2565" s="11"/>
      <c r="K2565" s="11"/>
      <c r="L2565" s="11"/>
      <c r="M2565" s="11"/>
      <c r="N2565" s="11"/>
      <c r="O2565" s="11"/>
      <c r="P2565" s="11"/>
      <c r="Q2565" s="11"/>
      <c r="R2565" s="11"/>
    </row>
    <row r="2566" spans="1:18" x14ac:dyDescent="0.2">
      <c r="A2566" s="11"/>
      <c r="B2566" s="11"/>
      <c r="C2566" s="11"/>
      <c r="D2566" s="11"/>
      <c r="E2566" s="11"/>
      <c r="F2566" s="11"/>
      <c r="G2566" s="11"/>
      <c r="H2566" s="11"/>
      <c r="I2566" s="11"/>
      <c r="J2566" s="11"/>
      <c r="K2566" s="11"/>
      <c r="L2566" s="11"/>
      <c r="M2566" s="11"/>
      <c r="N2566" s="11"/>
      <c r="O2566" s="11"/>
      <c r="P2566" s="11"/>
      <c r="Q2566" s="11"/>
      <c r="R2566" s="11"/>
    </row>
    <row r="2567" spans="1:18" x14ac:dyDescent="0.2">
      <c r="A2567" s="11"/>
      <c r="B2567" s="11"/>
      <c r="C2567" s="11"/>
      <c r="D2567" s="11"/>
      <c r="E2567" s="11"/>
      <c r="F2567" s="11"/>
      <c r="G2567" s="11"/>
      <c r="H2567" s="11"/>
      <c r="I2567" s="11"/>
      <c r="J2567" s="11"/>
      <c r="K2567" s="11"/>
      <c r="L2567" s="11"/>
      <c r="M2567" s="11"/>
      <c r="N2567" s="11"/>
      <c r="O2567" s="11"/>
      <c r="P2567" s="11"/>
      <c r="Q2567" s="11"/>
      <c r="R2567" s="11"/>
    </row>
    <row r="2568" spans="1:18" x14ac:dyDescent="0.2">
      <c r="A2568" s="11"/>
      <c r="B2568" s="11"/>
      <c r="C2568" s="11"/>
      <c r="D2568" s="11"/>
      <c r="E2568" s="11"/>
      <c r="F2568" s="11"/>
      <c r="G2568" s="11"/>
      <c r="H2568" s="11"/>
      <c r="I2568" s="11"/>
      <c r="J2568" s="11"/>
      <c r="K2568" s="11"/>
      <c r="L2568" s="11"/>
      <c r="M2568" s="11"/>
      <c r="N2568" s="11"/>
      <c r="O2568" s="11"/>
      <c r="P2568" s="11"/>
      <c r="Q2568" s="11"/>
      <c r="R2568" s="11"/>
    </row>
    <row r="2569" spans="1:18" x14ac:dyDescent="0.2">
      <c r="A2569" s="11"/>
      <c r="B2569" s="11"/>
      <c r="C2569" s="11"/>
      <c r="D2569" s="11"/>
      <c r="E2569" s="11"/>
      <c r="F2569" s="11"/>
      <c r="G2569" s="11"/>
      <c r="H2569" s="11"/>
      <c r="I2569" s="11"/>
      <c r="J2569" s="11"/>
      <c r="K2569" s="11"/>
      <c r="L2569" s="11"/>
      <c r="M2569" s="11"/>
      <c r="N2569" s="11"/>
      <c r="O2569" s="11"/>
      <c r="P2569" s="11"/>
      <c r="Q2569" s="11"/>
      <c r="R2569" s="11"/>
    </row>
    <row r="2570" spans="1:18" x14ac:dyDescent="0.2">
      <c r="A2570" s="11"/>
      <c r="B2570" s="11"/>
      <c r="C2570" s="11"/>
      <c r="D2570" s="11"/>
      <c r="E2570" s="11"/>
      <c r="F2570" s="11"/>
      <c r="G2570" s="11"/>
      <c r="H2570" s="11"/>
      <c r="I2570" s="11"/>
      <c r="J2570" s="11"/>
      <c r="K2570" s="11"/>
      <c r="L2570" s="11"/>
      <c r="M2570" s="11"/>
      <c r="N2570" s="11"/>
      <c r="O2570" s="11"/>
      <c r="P2570" s="11"/>
      <c r="Q2570" s="11"/>
      <c r="R2570" s="11"/>
    </row>
    <row r="2571" spans="1:18" x14ac:dyDescent="0.2">
      <c r="A2571" s="11"/>
      <c r="B2571" s="11"/>
      <c r="C2571" s="11"/>
      <c r="D2571" s="11"/>
      <c r="E2571" s="11"/>
      <c r="F2571" s="11"/>
      <c r="G2571" s="11"/>
      <c r="H2571" s="11"/>
      <c r="I2571" s="11"/>
      <c r="J2571" s="11"/>
      <c r="K2571" s="11"/>
      <c r="L2571" s="11"/>
      <c r="M2571" s="11"/>
      <c r="N2571" s="11"/>
      <c r="O2571" s="11"/>
      <c r="P2571" s="11"/>
      <c r="Q2571" s="11"/>
      <c r="R2571" s="11"/>
    </row>
    <row r="2572" spans="1:18" x14ac:dyDescent="0.2">
      <c r="A2572" s="11"/>
      <c r="B2572" s="11"/>
      <c r="C2572" s="11"/>
      <c r="D2572" s="11"/>
      <c r="E2572" s="11"/>
      <c r="F2572" s="11"/>
      <c r="G2572" s="11"/>
      <c r="H2572" s="11"/>
      <c r="I2572" s="11"/>
      <c r="J2572" s="11"/>
      <c r="K2572" s="11"/>
      <c r="L2572" s="11"/>
      <c r="M2572" s="11"/>
      <c r="N2572" s="11"/>
      <c r="O2572" s="11"/>
      <c r="P2572" s="11"/>
      <c r="Q2572" s="11"/>
      <c r="R2572" s="11"/>
    </row>
    <row r="2573" spans="1:18" x14ac:dyDescent="0.2">
      <c r="A2573" s="11"/>
      <c r="B2573" s="11"/>
      <c r="C2573" s="11"/>
      <c r="D2573" s="11"/>
      <c r="E2573" s="11"/>
      <c r="F2573" s="11"/>
      <c r="G2573" s="11"/>
      <c r="H2573" s="11"/>
      <c r="I2573" s="11"/>
      <c r="J2573" s="11"/>
      <c r="K2573" s="11"/>
      <c r="L2573" s="11"/>
      <c r="M2573" s="11"/>
      <c r="N2573" s="11"/>
      <c r="O2573" s="11"/>
      <c r="P2573" s="11"/>
      <c r="Q2573" s="11"/>
      <c r="R2573" s="11"/>
    </row>
    <row r="2574" spans="1:18" x14ac:dyDescent="0.2">
      <c r="A2574" s="11"/>
      <c r="B2574" s="11"/>
      <c r="C2574" s="11"/>
      <c r="D2574" s="11"/>
      <c r="E2574" s="11"/>
      <c r="F2574" s="11"/>
      <c r="G2574" s="11"/>
      <c r="H2574" s="11"/>
      <c r="I2574" s="11"/>
      <c r="J2574" s="11"/>
      <c r="K2574" s="11"/>
      <c r="L2574" s="11"/>
      <c r="M2574" s="11"/>
      <c r="N2574" s="11"/>
      <c r="O2574" s="11"/>
      <c r="P2574" s="11"/>
      <c r="Q2574" s="11"/>
      <c r="R2574" s="11"/>
    </row>
    <row r="2575" spans="1:18" x14ac:dyDescent="0.2">
      <c r="A2575" s="11"/>
      <c r="B2575" s="11"/>
      <c r="C2575" s="11"/>
      <c r="D2575" s="11"/>
      <c r="E2575" s="11"/>
      <c r="F2575" s="11"/>
      <c r="G2575" s="11"/>
      <c r="H2575" s="11"/>
      <c r="I2575" s="11"/>
      <c r="J2575" s="11"/>
      <c r="K2575" s="11"/>
      <c r="L2575" s="11"/>
      <c r="M2575" s="11"/>
      <c r="N2575" s="11"/>
      <c r="O2575" s="11"/>
      <c r="P2575" s="11"/>
      <c r="Q2575" s="11"/>
      <c r="R2575" s="11"/>
    </row>
    <row r="2576" spans="1:18" x14ac:dyDescent="0.2">
      <c r="A2576" s="11"/>
      <c r="B2576" s="11"/>
      <c r="C2576" s="11"/>
      <c r="D2576" s="11"/>
      <c r="E2576" s="11"/>
      <c r="F2576" s="11"/>
      <c r="G2576" s="11"/>
      <c r="H2576" s="11"/>
      <c r="I2576" s="11"/>
      <c r="J2576" s="11"/>
      <c r="K2576" s="11"/>
      <c r="L2576" s="11"/>
      <c r="M2576" s="11"/>
      <c r="N2576" s="11"/>
      <c r="O2576" s="11"/>
      <c r="P2576" s="11"/>
      <c r="Q2576" s="11"/>
      <c r="R2576" s="11"/>
    </row>
    <row r="2577" spans="1:18" x14ac:dyDescent="0.2">
      <c r="A2577" s="11"/>
      <c r="B2577" s="11"/>
      <c r="C2577" s="11"/>
      <c r="D2577" s="11"/>
      <c r="E2577" s="11"/>
      <c r="F2577" s="11"/>
      <c r="G2577" s="11"/>
      <c r="H2577" s="11"/>
      <c r="I2577" s="11"/>
      <c r="J2577" s="11"/>
      <c r="K2577" s="11"/>
      <c r="L2577" s="11"/>
      <c r="M2577" s="11"/>
      <c r="N2577" s="11"/>
      <c r="O2577" s="11"/>
      <c r="P2577" s="11"/>
      <c r="Q2577" s="11"/>
      <c r="R2577" s="11"/>
    </row>
    <row r="2578" spans="1:18" x14ac:dyDescent="0.2">
      <c r="A2578" s="11"/>
      <c r="B2578" s="11"/>
      <c r="C2578" s="11"/>
      <c r="D2578" s="11"/>
      <c r="E2578" s="11"/>
      <c r="F2578" s="11"/>
      <c r="G2578" s="11"/>
      <c r="H2578" s="11"/>
      <c r="I2578" s="11"/>
      <c r="J2578" s="11"/>
      <c r="K2578" s="11"/>
      <c r="L2578" s="11"/>
      <c r="M2578" s="11"/>
      <c r="N2578" s="11"/>
      <c r="O2578" s="11"/>
      <c r="P2578" s="11"/>
      <c r="Q2578" s="11"/>
      <c r="R2578" s="11"/>
    </row>
    <row r="2579" spans="1:18" x14ac:dyDescent="0.2">
      <c r="A2579" s="11"/>
      <c r="B2579" s="11"/>
      <c r="C2579" s="11"/>
      <c r="D2579" s="11"/>
      <c r="E2579" s="11"/>
      <c r="F2579" s="11"/>
      <c r="G2579" s="11"/>
      <c r="H2579" s="11"/>
      <c r="I2579" s="11"/>
      <c r="J2579" s="11"/>
      <c r="K2579" s="11"/>
      <c r="L2579" s="11"/>
      <c r="M2579" s="11"/>
      <c r="N2579" s="11"/>
      <c r="O2579" s="11"/>
      <c r="P2579" s="11"/>
      <c r="Q2579" s="11"/>
      <c r="R2579" s="11"/>
    </row>
    <row r="2580" spans="1:18" x14ac:dyDescent="0.2">
      <c r="A2580" s="11"/>
      <c r="B2580" s="11"/>
      <c r="C2580" s="11"/>
      <c r="D2580" s="11"/>
      <c r="E2580" s="11"/>
      <c r="F2580" s="11"/>
      <c r="G2580" s="11"/>
      <c r="H2580" s="11"/>
      <c r="I2580" s="11"/>
      <c r="J2580" s="11"/>
      <c r="K2580" s="11"/>
      <c r="L2580" s="11"/>
      <c r="M2580" s="11"/>
      <c r="N2580" s="11"/>
      <c r="O2580" s="11"/>
      <c r="P2580" s="11"/>
      <c r="Q2580" s="11"/>
      <c r="R2580" s="11"/>
    </row>
    <row r="2581" spans="1:18" x14ac:dyDescent="0.2">
      <c r="A2581" s="11"/>
      <c r="B2581" s="11"/>
      <c r="C2581" s="11"/>
      <c r="D2581" s="11"/>
      <c r="E2581" s="11"/>
      <c r="F2581" s="11"/>
      <c r="G2581" s="11"/>
      <c r="H2581" s="11"/>
      <c r="I2581" s="11"/>
      <c r="J2581" s="11"/>
      <c r="K2581" s="11"/>
      <c r="L2581" s="11"/>
      <c r="M2581" s="11"/>
      <c r="N2581" s="11"/>
      <c r="O2581" s="11"/>
      <c r="P2581" s="11"/>
      <c r="Q2581" s="11"/>
      <c r="R2581" s="11"/>
    </row>
    <row r="2582" spans="1:18" x14ac:dyDescent="0.2">
      <c r="A2582" s="11"/>
      <c r="B2582" s="11"/>
      <c r="C2582" s="11"/>
      <c r="D2582" s="11"/>
      <c r="E2582" s="11"/>
      <c r="F2582" s="11"/>
      <c r="G2582" s="11"/>
      <c r="H2582" s="11"/>
      <c r="I2582" s="11"/>
      <c r="J2582" s="11"/>
      <c r="K2582" s="11"/>
      <c r="L2582" s="11"/>
      <c r="M2582" s="11"/>
      <c r="N2582" s="11"/>
      <c r="O2582" s="11"/>
      <c r="P2582" s="11"/>
      <c r="Q2582" s="11"/>
      <c r="R2582" s="11"/>
    </row>
    <row r="2583" spans="1:18" x14ac:dyDescent="0.2">
      <c r="A2583" s="11"/>
      <c r="B2583" s="11"/>
      <c r="C2583" s="11"/>
      <c r="D2583" s="11"/>
      <c r="E2583" s="11"/>
      <c r="F2583" s="11"/>
      <c r="G2583" s="11"/>
      <c r="H2583" s="11"/>
      <c r="I2583" s="11"/>
      <c r="J2583" s="11"/>
      <c r="K2583" s="11"/>
      <c r="L2583" s="11"/>
      <c r="M2583" s="11"/>
      <c r="N2583" s="11"/>
      <c r="O2583" s="11"/>
      <c r="P2583" s="11"/>
      <c r="Q2583" s="11"/>
      <c r="R2583" s="11"/>
    </row>
    <row r="2584" spans="1:18" x14ac:dyDescent="0.2">
      <c r="A2584" s="11"/>
      <c r="B2584" s="11"/>
      <c r="C2584" s="11"/>
      <c r="D2584" s="11"/>
      <c r="E2584" s="11"/>
      <c r="F2584" s="11"/>
      <c r="G2584" s="11"/>
      <c r="H2584" s="11"/>
      <c r="I2584" s="11"/>
      <c r="J2584" s="11"/>
      <c r="K2584" s="11"/>
      <c r="L2584" s="11"/>
      <c r="M2584" s="11"/>
      <c r="N2584" s="11"/>
      <c r="O2584" s="11"/>
      <c r="P2584" s="11"/>
      <c r="Q2584" s="11"/>
      <c r="R2584" s="11"/>
    </row>
    <row r="2585" spans="1:18" x14ac:dyDescent="0.2">
      <c r="A2585" s="11"/>
      <c r="B2585" s="11"/>
      <c r="C2585" s="11"/>
      <c r="D2585" s="11"/>
      <c r="E2585" s="11"/>
      <c r="F2585" s="11"/>
      <c r="G2585" s="11"/>
      <c r="H2585" s="11"/>
      <c r="I2585" s="11"/>
      <c r="J2585" s="11"/>
      <c r="K2585" s="11"/>
      <c r="L2585" s="11"/>
      <c r="M2585" s="11"/>
      <c r="N2585" s="11"/>
      <c r="O2585" s="11"/>
      <c r="P2585" s="11"/>
      <c r="Q2585" s="11"/>
      <c r="R2585" s="11"/>
    </row>
    <row r="2586" spans="1:18" x14ac:dyDescent="0.2">
      <c r="A2586" s="11"/>
      <c r="B2586" s="11"/>
      <c r="C2586" s="11"/>
      <c r="D2586" s="11"/>
      <c r="E2586" s="11"/>
      <c r="F2586" s="11"/>
      <c r="G2586" s="11"/>
      <c r="H2586" s="11"/>
      <c r="I2586" s="11"/>
      <c r="J2586" s="11"/>
      <c r="K2586" s="11"/>
      <c r="L2586" s="11"/>
      <c r="M2586" s="11"/>
      <c r="N2586" s="11"/>
      <c r="O2586" s="11"/>
      <c r="P2586" s="11"/>
      <c r="Q2586" s="11"/>
      <c r="R2586" s="11"/>
    </row>
    <row r="2587" spans="1:18" x14ac:dyDescent="0.2">
      <c r="A2587" s="11"/>
      <c r="B2587" s="11"/>
      <c r="C2587" s="11"/>
      <c r="D2587" s="11"/>
      <c r="E2587" s="11"/>
      <c r="F2587" s="11"/>
      <c r="G2587" s="11"/>
      <c r="H2587" s="11"/>
      <c r="I2587" s="11"/>
      <c r="J2587" s="11"/>
      <c r="K2587" s="11"/>
      <c r="L2587" s="11"/>
      <c r="M2587" s="11"/>
      <c r="N2587" s="11"/>
      <c r="O2587" s="11"/>
      <c r="P2587" s="11"/>
      <c r="Q2587" s="11"/>
      <c r="R2587" s="11"/>
    </row>
    <row r="2588" spans="1:18" x14ac:dyDescent="0.2">
      <c r="A2588" s="11"/>
      <c r="B2588" s="11"/>
      <c r="C2588" s="11"/>
      <c r="D2588" s="11"/>
      <c r="E2588" s="11"/>
      <c r="F2588" s="11"/>
      <c r="G2588" s="11"/>
      <c r="H2588" s="11"/>
      <c r="I2588" s="11"/>
      <c r="J2588" s="11"/>
      <c r="K2588" s="11"/>
      <c r="L2588" s="11"/>
      <c r="M2588" s="11"/>
      <c r="N2588" s="11"/>
      <c r="O2588" s="11"/>
      <c r="P2588" s="11"/>
      <c r="Q2588" s="11"/>
      <c r="R2588" s="11"/>
    </row>
    <row r="2589" spans="1:18" x14ac:dyDescent="0.2">
      <c r="A2589" s="11"/>
      <c r="B2589" s="11"/>
      <c r="C2589" s="11"/>
      <c r="D2589" s="11"/>
      <c r="E2589" s="11"/>
      <c r="F2589" s="11"/>
      <c r="G2589" s="11"/>
      <c r="H2589" s="11"/>
      <c r="I2589" s="11"/>
      <c r="J2589" s="11"/>
      <c r="K2589" s="11"/>
      <c r="L2589" s="11"/>
      <c r="M2589" s="11"/>
      <c r="N2589" s="11"/>
      <c r="O2589" s="11"/>
      <c r="P2589" s="11"/>
      <c r="Q2589" s="11"/>
      <c r="R2589" s="11"/>
    </row>
    <row r="2590" spans="1:18" x14ac:dyDescent="0.2">
      <c r="A2590" s="11"/>
      <c r="B2590" s="11"/>
      <c r="C2590" s="11"/>
      <c r="D2590" s="11"/>
      <c r="E2590" s="11"/>
      <c r="F2590" s="11"/>
      <c r="G2590" s="11"/>
      <c r="H2590" s="11"/>
      <c r="I2590" s="11"/>
      <c r="J2590" s="11"/>
      <c r="K2590" s="11"/>
      <c r="L2590" s="11"/>
      <c r="M2590" s="11"/>
      <c r="N2590" s="11"/>
      <c r="O2590" s="11"/>
      <c r="P2590" s="11"/>
      <c r="Q2590" s="11"/>
      <c r="R2590" s="11"/>
    </row>
    <row r="2591" spans="1:18" x14ac:dyDescent="0.2">
      <c r="A2591" s="11"/>
      <c r="B2591" s="11"/>
      <c r="C2591" s="11"/>
      <c r="D2591" s="11"/>
      <c r="E2591" s="11"/>
      <c r="F2591" s="11"/>
      <c r="G2591" s="11"/>
      <c r="H2591" s="11"/>
      <c r="I2591" s="11"/>
      <c r="J2591" s="11"/>
      <c r="K2591" s="11"/>
      <c r="L2591" s="11"/>
      <c r="M2591" s="11"/>
      <c r="N2591" s="11"/>
      <c r="O2591" s="11"/>
      <c r="P2591" s="11"/>
      <c r="Q2591" s="11"/>
      <c r="R2591" s="11"/>
    </row>
    <row r="2592" spans="1:18" x14ac:dyDescent="0.2">
      <c r="A2592" s="11"/>
      <c r="B2592" s="11"/>
      <c r="C2592" s="11"/>
      <c r="D2592" s="11"/>
      <c r="E2592" s="11"/>
      <c r="F2592" s="11"/>
      <c r="G2592" s="11"/>
      <c r="H2592" s="11"/>
      <c r="I2592" s="11"/>
      <c r="J2592" s="11"/>
      <c r="K2592" s="11"/>
      <c r="L2592" s="11"/>
      <c r="M2592" s="11"/>
      <c r="N2592" s="11"/>
      <c r="O2592" s="11"/>
      <c r="P2592" s="11"/>
      <c r="Q2592" s="11"/>
      <c r="R2592" s="11"/>
    </row>
    <row r="2593" spans="1:18" x14ac:dyDescent="0.2">
      <c r="A2593" s="11"/>
      <c r="B2593" s="11"/>
      <c r="C2593" s="11"/>
      <c r="D2593" s="11"/>
      <c r="E2593" s="11"/>
      <c r="F2593" s="11"/>
      <c r="G2593" s="11"/>
      <c r="H2593" s="11"/>
      <c r="I2593" s="11"/>
      <c r="J2593" s="11"/>
      <c r="K2593" s="11"/>
      <c r="L2593" s="11"/>
      <c r="M2593" s="11"/>
      <c r="N2593" s="11"/>
      <c r="O2593" s="11"/>
      <c r="P2593" s="11"/>
      <c r="Q2593" s="11"/>
      <c r="R2593" s="11"/>
    </row>
    <row r="2594" spans="1:18" x14ac:dyDescent="0.2">
      <c r="A2594" s="11"/>
      <c r="B2594" s="11"/>
      <c r="C2594" s="11"/>
      <c r="D2594" s="11"/>
      <c r="E2594" s="11"/>
      <c r="F2594" s="11"/>
      <c r="G2594" s="11"/>
      <c r="H2594" s="11"/>
      <c r="I2594" s="11"/>
      <c r="J2594" s="11"/>
      <c r="K2594" s="11"/>
      <c r="L2594" s="11"/>
      <c r="M2594" s="11"/>
      <c r="N2594" s="11"/>
      <c r="O2594" s="11"/>
      <c r="P2594" s="11"/>
      <c r="Q2594" s="11"/>
      <c r="R2594" s="11"/>
    </row>
    <row r="2595" spans="1:18" x14ac:dyDescent="0.2">
      <c r="A2595" s="11"/>
      <c r="B2595" s="11"/>
      <c r="C2595" s="11"/>
      <c r="D2595" s="11"/>
      <c r="E2595" s="11"/>
      <c r="F2595" s="11"/>
      <c r="G2595" s="11"/>
      <c r="H2595" s="11"/>
      <c r="I2595" s="11"/>
      <c r="J2595" s="11"/>
      <c r="K2595" s="11"/>
      <c r="L2595" s="11"/>
      <c r="M2595" s="11"/>
      <c r="N2595" s="11"/>
      <c r="O2595" s="11"/>
      <c r="P2595" s="11"/>
      <c r="Q2595" s="11"/>
      <c r="R2595" s="11"/>
    </row>
    <row r="2596" spans="1:18" x14ac:dyDescent="0.2">
      <c r="A2596" s="11"/>
      <c r="B2596" s="11"/>
      <c r="C2596" s="11"/>
      <c r="D2596" s="11"/>
      <c r="E2596" s="11"/>
      <c r="F2596" s="11"/>
      <c r="G2596" s="11"/>
      <c r="H2596" s="11"/>
      <c r="I2596" s="11"/>
      <c r="J2596" s="11"/>
      <c r="K2596" s="11"/>
      <c r="L2596" s="11"/>
      <c r="M2596" s="11"/>
      <c r="N2596" s="11"/>
      <c r="O2596" s="11"/>
      <c r="P2596" s="11"/>
      <c r="Q2596" s="11"/>
      <c r="R2596" s="11"/>
    </row>
    <row r="2597" spans="1:18" x14ac:dyDescent="0.2">
      <c r="A2597" s="11"/>
      <c r="B2597" s="11"/>
      <c r="C2597" s="11"/>
      <c r="D2597" s="11"/>
      <c r="E2597" s="11"/>
      <c r="F2597" s="11"/>
      <c r="G2597" s="11"/>
      <c r="H2597" s="11"/>
      <c r="I2597" s="11"/>
      <c r="J2597" s="11"/>
      <c r="K2597" s="11"/>
      <c r="L2597" s="11"/>
      <c r="M2597" s="11"/>
      <c r="N2597" s="11"/>
      <c r="O2597" s="11"/>
      <c r="P2597" s="11"/>
      <c r="Q2597" s="11"/>
      <c r="R2597" s="11"/>
    </row>
    <row r="2598" spans="1:18" x14ac:dyDescent="0.2">
      <c r="A2598" s="11"/>
      <c r="B2598" s="11"/>
      <c r="C2598" s="11"/>
      <c r="D2598" s="11"/>
      <c r="E2598" s="11"/>
      <c r="F2598" s="11"/>
      <c r="G2598" s="11"/>
      <c r="H2598" s="11"/>
      <c r="I2598" s="11"/>
      <c r="J2598" s="11"/>
      <c r="K2598" s="11"/>
      <c r="L2598" s="11"/>
      <c r="M2598" s="11"/>
      <c r="N2598" s="11"/>
      <c r="O2598" s="11"/>
      <c r="P2598" s="11"/>
      <c r="Q2598" s="11"/>
      <c r="R2598" s="11"/>
    </row>
    <row r="2599" spans="1:18" x14ac:dyDescent="0.2">
      <c r="A2599" s="11"/>
      <c r="B2599" s="11"/>
      <c r="C2599" s="11"/>
      <c r="D2599" s="11"/>
      <c r="E2599" s="11"/>
      <c r="F2599" s="11"/>
      <c r="G2599" s="11"/>
      <c r="H2599" s="11"/>
      <c r="I2599" s="11"/>
      <c r="J2599" s="11"/>
      <c r="K2599" s="11"/>
      <c r="L2599" s="11"/>
      <c r="M2599" s="11"/>
      <c r="N2599" s="11"/>
      <c r="O2599" s="11"/>
      <c r="P2599" s="11"/>
      <c r="Q2599" s="11"/>
      <c r="R2599" s="11"/>
    </row>
    <row r="2600" spans="1:18" x14ac:dyDescent="0.2">
      <c r="A2600" s="11"/>
      <c r="B2600" s="11"/>
      <c r="C2600" s="11"/>
      <c r="D2600" s="11"/>
      <c r="E2600" s="11"/>
      <c r="F2600" s="11"/>
      <c r="G2600" s="11"/>
      <c r="H2600" s="11"/>
      <c r="I2600" s="11"/>
      <c r="J2600" s="11"/>
      <c r="K2600" s="11"/>
      <c r="L2600" s="11"/>
      <c r="M2600" s="11"/>
      <c r="N2600" s="11"/>
      <c r="O2600" s="11"/>
      <c r="P2600" s="11"/>
      <c r="Q2600" s="11"/>
      <c r="R2600" s="11"/>
    </row>
    <row r="2601" spans="1:18" x14ac:dyDescent="0.2">
      <c r="A2601" s="11"/>
      <c r="B2601" s="11"/>
      <c r="C2601" s="11"/>
      <c r="D2601" s="11"/>
      <c r="E2601" s="11"/>
      <c r="F2601" s="11"/>
      <c r="G2601" s="11"/>
      <c r="H2601" s="11"/>
      <c r="I2601" s="11"/>
      <c r="J2601" s="11"/>
      <c r="K2601" s="11"/>
      <c r="L2601" s="11"/>
      <c r="M2601" s="11"/>
      <c r="N2601" s="11"/>
      <c r="O2601" s="11"/>
      <c r="P2601" s="11"/>
      <c r="Q2601" s="11"/>
      <c r="R2601" s="11"/>
    </row>
    <row r="2602" spans="1:18" x14ac:dyDescent="0.2">
      <c r="A2602" s="11"/>
      <c r="B2602" s="11"/>
      <c r="C2602" s="11"/>
      <c r="D2602" s="11"/>
      <c r="E2602" s="11"/>
      <c r="F2602" s="11"/>
      <c r="G2602" s="11"/>
      <c r="H2602" s="11"/>
      <c r="I2602" s="11"/>
      <c r="J2602" s="11"/>
      <c r="K2602" s="11"/>
      <c r="L2602" s="11"/>
      <c r="M2602" s="11"/>
      <c r="N2602" s="11"/>
      <c r="O2602" s="11"/>
      <c r="P2602" s="11"/>
      <c r="Q2602" s="11"/>
      <c r="R2602" s="11"/>
    </row>
    <row r="2603" spans="1:18" x14ac:dyDescent="0.2">
      <c r="A2603" s="11"/>
      <c r="B2603" s="11"/>
      <c r="C2603" s="11"/>
      <c r="D2603" s="11"/>
      <c r="E2603" s="11"/>
      <c r="F2603" s="11"/>
      <c r="G2603" s="11"/>
      <c r="H2603" s="11"/>
      <c r="I2603" s="11"/>
      <c r="J2603" s="11"/>
      <c r="K2603" s="11"/>
      <c r="L2603" s="11"/>
      <c r="M2603" s="11"/>
      <c r="N2603" s="11"/>
      <c r="O2603" s="11"/>
      <c r="P2603" s="11"/>
      <c r="Q2603" s="11"/>
      <c r="R2603" s="11"/>
    </row>
    <row r="2604" spans="1:18" x14ac:dyDescent="0.2">
      <c r="A2604" s="11"/>
      <c r="B2604" s="11"/>
      <c r="C2604" s="11"/>
      <c r="D2604" s="11"/>
      <c r="E2604" s="11"/>
      <c r="F2604" s="11"/>
      <c r="G2604" s="11"/>
      <c r="H2604" s="11"/>
      <c r="I2604" s="11"/>
      <c r="J2604" s="11"/>
      <c r="K2604" s="11"/>
      <c r="L2604" s="11"/>
      <c r="M2604" s="11"/>
      <c r="N2604" s="11"/>
      <c r="O2604" s="11"/>
      <c r="P2604" s="11"/>
      <c r="Q2604" s="11"/>
      <c r="R2604" s="11"/>
    </row>
    <row r="2605" spans="1:18" x14ac:dyDescent="0.2">
      <c r="A2605" s="11"/>
      <c r="B2605" s="11"/>
      <c r="C2605" s="11"/>
      <c r="D2605" s="11"/>
      <c r="E2605" s="11"/>
      <c r="F2605" s="11"/>
      <c r="G2605" s="11"/>
      <c r="H2605" s="11"/>
      <c r="I2605" s="11"/>
      <c r="J2605" s="11"/>
      <c r="K2605" s="11"/>
      <c r="L2605" s="11"/>
      <c r="M2605" s="11"/>
      <c r="N2605" s="11"/>
      <c r="O2605" s="11"/>
      <c r="P2605" s="11"/>
      <c r="Q2605" s="11"/>
      <c r="R2605" s="11"/>
    </row>
    <row r="2606" spans="1:18" x14ac:dyDescent="0.2">
      <c r="A2606" s="11"/>
      <c r="B2606" s="11"/>
      <c r="C2606" s="11"/>
      <c r="D2606" s="11"/>
      <c r="E2606" s="11"/>
      <c r="F2606" s="11"/>
      <c r="G2606" s="11"/>
      <c r="H2606" s="11"/>
      <c r="I2606" s="11"/>
      <c r="J2606" s="11"/>
      <c r="K2606" s="11"/>
      <c r="L2606" s="11"/>
      <c r="M2606" s="11"/>
      <c r="N2606" s="11"/>
      <c r="O2606" s="11"/>
      <c r="P2606" s="11"/>
      <c r="Q2606" s="11"/>
      <c r="R2606" s="11"/>
    </row>
    <row r="2607" spans="1:18" x14ac:dyDescent="0.2">
      <c r="A2607" s="11"/>
      <c r="B2607" s="11"/>
      <c r="C2607" s="11"/>
      <c r="D2607" s="11"/>
      <c r="E2607" s="11"/>
      <c r="F2607" s="11"/>
      <c r="G2607" s="11"/>
      <c r="H2607" s="11"/>
      <c r="I2607" s="11"/>
      <c r="J2607" s="11"/>
      <c r="K2607" s="11"/>
      <c r="L2607" s="11"/>
      <c r="M2607" s="11"/>
      <c r="N2607" s="11"/>
      <c r="O2607" s="11"/>
      <c r="P2607" s="11"/>
      <c r="Q2607" s="11"/>
      <c r="R2607" s="11"/>
    </row>
    <row r="2608" spans="1:18" x14ac:dyDescent="0.2">
      <c r="A2608" s="11"/>
      <c r="B2608" s="11"/>
      <c r="C2608" s="11"/>
      <c r="D2608" s="11"/>
      <c r="E2608" s="11"/>
      <c r="F2608" s="11"/>
      <c r="G2608" s="11"/>
      <c r="H2608" s="11"/>
      <c r="I2608" s="11"/>
      <c r="J2608" s="11"/>
      <c r="K2608" s="11"/>
      <c r="L2608" s="11"/>
      <c r="M2608" s="11"/>
      <c r="N2608" s="11"/>
      <c r="O2608" s="11"/>
      <c r="P2608" s="11"/>
      <c r="Q2608" s="11"/>
      <c r="R2608" s="11"/>
    </row>
    <row r="2609" spans="1:18" x14ac:dyDescent="0.2">
      <c r="A2609" s="11"/>
      <c r="B2609" s="11"/>
      <c r="C2609" s="11"/>
      <c r="D2609" s="11"/>
      <c r="E2609" s="11"/>
      <c r="F2609" s="11"/>
      <c r="G2609" s="11"/>
      <c r="H2609" s="11"/>
      <c r="I2609" s="11"/>
      <c r="J2609" s="11"/>
      <c r="K2609" s="11"/>
      <c r="L2609" s="11"/>
      <c r="M2609" s="11"/>
      <c r="N2609" s="11"/>
      <c r="O2609" s="11"/>
      <c r="P2609" s="11"/>
      <c r="Q2609" s="11"/>
      <c r="R2609" s="11"/>
    </row>
    <row r="2610" spans="1:18" x14ac:dyDescent="0.2">
      <c r="A2610" s="11"/>
      <c r="B2610" s="11"/>
      <c r="C2610" s="11"/>
      <c r="D2610" s="11"/>
      <c r="E2610" s="11"/>
      <c r="F2610" s="11"/>
      <c r="G2610" s="11"/>
      <c r="H2610" s="11"/>
      <c r="I2610" s="11"/>
      <c r="J2610" s="11"/>
      <c r="K2610" s="11"/>
      <c r="L2610" s="11"/>
      <c r="M2610" s="11"/>
      <c r="N2610" s="11"/>
      <c r="O2610" s="11"/>
      <c r="P2610" s="11"/>
      <c r="Q2610" s="11"/>
      <c r="R2610" s="11"/>
    </row>
    <row r="2611" spans="1:18" x14ac:dyDescent="0.2">
      <c r="A2611" s="11"/>
      <c r="B2611" s="11"/>
      <c r="C2611" s="11"/>
      <c r="D2611" s="11"/>
      <c r="E2611" s="11"/>
      <c r="F2611" s="11"/>
      <c r="G2611" s="11"/>
      <c r="H2611" s="11"/>
      <c r="I2611" s="11"/>
      <c r="J2611" s="11"/>
      <c r="K2611" s="11"/>
      <c r="L2611" s="11"/>
      <c r="M2611" s="11"/>
      <c r="N2611" s="11"/>
      <c r="O2611" s="11"/>
      <c r="P2611" s="11"/>
      <c r="Q2611" s="11"/>
      <c r="R2611" s="11"/>
    </row>
    <row r="2612" spans="1:18" x14ac:dyDescent="0.2">
      <c r="A2612" s="11"/>
      <c r="B2612" s="11"/>
      <c r="C2612" s="11"/>
      <c r="D2612" s="11"/>
      <c r="E2612" s="11"/>
      <c r="F2612" s="11"/>
      <c r="G2612" s="11"/>
      <c r="H2612" s="11"/>
      <c r="I2612" s="11"/>
      <c r="J2612" s="11"/>
      <c r="K2612" s="11"/>
      <c r="L2612" s="11"/>
      <c r="M2612" s="11"/>
      <c r="N2612" s="11"/>
      <c r="O2612" s="11"/>
      <c r="P2612" s="11"/>
      <c r="Q2612" s="11"/>
      <c r="R2612" s="11"/>
    </row>
    <row r="2613" spans="1:18" x14ac:dyDescent="0.2">
      <c r="A2613" s="11"/>
      <c r="B2613" s="11"/>
      <c r="C2613" s="11"/>
      <c r="D2613" s="11"/>
      <c r="E2613" s="11"/>
      <c r="F2613" s="11"/>
      <c r="G2613" s="11"/>
      <c r="H2613" s="11"/>
      <c r="I2613" s="11"/>
      <c r="J2613" s="11"/>
      <c r="K2613" s="11"/>
      <c r="L2613" s="11"/>
      <c r="M2613" s="11"/>
      <c r="N2613" s="11"/>
      <c r="O2613" s="11"/>
      <c r="P2613" s="11"/>
      <c r="Q2613" s="11"/>
      <c r="R2613" s="11"/>
    </row>
    <row r="2614" spans="1:18" x14ac:dyDescent="0.2">
      <c r="A2614" s="11"/>
      <c r="B2614" s="11"/>
      <c r="C2614" s="11"/>
      <c r="D2614" s="11"/>
      <c r="E2614" s="11"/>
      <c r="F2614" s="11"/>
      <c r="G2614" s="11"/>
      <c r="H2614" s="11"/>
      <c r="I2614" s="11"/>
      <c r="J2614" s="11"/>
      <c r="K2614" s="11"/>
      <c r="L2614" s="11"/>
      <c r="M2614" s="11"/>
      <c r="N2614" s="11"/>
      <c r="O2614" s="11"/>
      <c r="P2614" s="11"/>
      <c r="Q2614" s="11"/>
      <c r="R2614" s="11"/>
    </row>
    <row r="2615" spans="1:18" x14ac:dyDescent="0.2">
      <c r="A2615" s="11"/>
      <c r="B2615" s="11"/>
      <c r="C2615" s="11"/>
      <c r="D2615" s="11"/>
      <c r="E2615" s="11"/>
      <c r="F2615" s="11"/>
      <c r="G2615" s="11"/>
      <c r="H2615" s="11"/>
      <c r="I2615" s="11"/>
      <c r="J2615" s="11"/>
      <c r="K2615" s="11"/>
      <c r="L2615" s="11"/>
      <c r="M2615" s="11"/>
      <c r="N2615" s="11"/>
      <c r="O2615" s="11"/>
      <c r="P2615" s="11"/>
      <c r="Q2615" s="11"/>
      <c r="R2615" s="11"/>
    </row>
    <row r="2616" spans="1:18" x14ac:dyDescent="0.2">
      <c r="A2616" s="11"/>
      <c r="B2616" s="11"/>
      <c r="C2616" s="11"/>
      <c r="D2616" s="11"/>
      <c r="E2616" s="11"/>
      <c r="F2616" s="11"/>
      <c r="G2616" s="11"/>
      <c r="H2616" s="11"/>
      <c r="I2616" s="11"/>
      <c r="J2616" s="11"/>
      <c r="K2616" s="11"/>
      <c r="L2616" s="11"/>
      <c r="M2616" s="11"/>
      <c r="N2616" s="11"/>
      <c r="O2616" s="11"/>
      <c r="P2616" s="11"/>
      <c r="Q2616" s="11"/>
      <c r="R2616" s="11"/>
    </row>
    <row r="2617" spans="1:18" x14ac:dyDescent="0.2">
      <c r="A2617" s="11"/>
      <c r="B2617" s="11"/>
      <c r="C2617" s="11"/>
      <c r="D2617" s="11"/>
      <c r="E2617" s="11"/>
      <c r="F2617" s="11"/>
      <c r="G2617" s="11"/>
      <c r="H2617" s="11"/>
      <c r="I2617" s="11"/>
      <c r="J2617" s="11"/>
      <c r="K2617" s="11"/>
      <c r="L2617" s="11"/>
      <c r="M2617" s="11"/>
      <c r="N2617" s="11"/>
      <c r="O2617" s="11"/>
      <c r="P2617" s="11"/>
      <c r="Q2617" s="11"/>
      <c r="R2617" s="11"/>
    </row>
    <row r="2618" spans="1:18" x14ac:dyDescent="0.2">
      <c r="A2618" s="11"/>
      <c r="B2618" s="11"/>
      <c r="C2618" s="11"/>
      <c r="D2618" s="11"/>
      <c r="E2618" s="11"/>
      <c r="F2618" s="11"/>
      <c r="G2618" s="11"/>
      <c r="H2618" s="11"/>
      <c r="I2618" s="11"/>
      <c r="J2618" s="11"/>
      <c r="K2618" s="11"/>
      <c r="L2618" s="11"/>
      <c r="M2618" s="11"/>
      <c r="N2618" s="11"/>
      <c r="O2618" s="11"/>
      <c r="P2618" s="11"/>
      <c r="Q2618" s="11"/>
      <c r="R2618" s="11"/>
    </row>
    <row r="2619" spans="1:18" x14ac:dyDescent="0.2">
      <c r="A2619" s="11"/>
      <c r="B2619" s="11"/>
      <c r="C2619" s="11"/>
      <c r="D2619" s="11"/>
      <c r="E2619" s="11"/>
      <c r="F2619" s="11"/>
      <c r="G2619" s="11"/>
      <c r="H2619" s="11"/>
      <c r="I2619" s="11"/>
      <c r="J2619" s="11"/>
      <c r="K2619" s="11"/>
      <c r="L2619" s="11"/>
      <c r="M2619" s="11"/>
      <c r="N2619" s="11"/>
      <c r="O2619" s="11"/>
      <c r="P2619" s="11"/>
      <c r="Q2619" s="11"/>
      <c r="R2619" s="11"/>
    </row>
    <row r="2620" spans="1:18" x14ac:dyDescent="0.2">
      <c r="A2620" s="11"/>
      <c r="B2620" s="11"/>
      <c r="C2620" s="11"/>
      <c r="D2620" s="11"/>
      <c r="E2620" s="11"/>
      <c r="F2620" s="11"/>
      <c r="G2620" s="11"/>
      <c r="H2620" s="11"/>
      <c r="I2620" s="11"/>
      <c r="J2620" s="11"/>
      <c r="K2620" s="11"/>
      <c r="L2620" s="11"/>
      <c r="M2620" s="11"/>
      <c r="N2620" s="11"/>
      <c r="O2620" s="11"/>
      <c r="P2620" s="11"/>
      <c r="Q2620" s="11"/>
      <c r="R2620" s="11"/>
    </row>
    <row r="2621" spans="1:18" x14ac:dyDescent="0.2">
      <c r="A2621" s="11"/>
      <c r="B2621" s="11"/>
      <c r="C2621" s="11"/>
      <c r="D2621" s="11"/>
      <c r="E2621" s="11"/>
      <c r="F2621" s="11"/>
      <c r="G2621" s="11"/>
      <c r="H2621" s="11"/>
      <c r="I2621" s="11"/>
      <c r="J2621" s="11"/>
      <c r="K2621" s="11"/>
      <c r="L2621" s="11"/>
      <c r="M2621" s="11"/>
      <c r="N2621" s="11"/>
      <c r="O2621" s="11"/>
      <c r="P2621" s="11"/>
      <c r="Q2621" s="11"/>
      <c r="R2621" s="11"/>
    </row>
    <row r="2622" spans="1:18" x14ac:dyDescent="0.2">
      <c r="A2622" s="11"/>
      <c r="B2622" s="11"/>
      <c r="C2622" s="11"/>
      <c r="D2622" s="11"/>
      <c r="E2622" s="11"/>
      <c r="F2622" s="11"/>
      <c r="G2622" s="11"/>
      <c r="H2622" s="11"/>
      <c r="I2622" s="11"/>
      <c r="J2622" s="11"/>
      <c r="K2622" s="11"/>
      <c r="L2622" s="11"/>
      <c r="M2622" s="11"/>
      <c r="N2622" s="11"/>
      <c r="O2622" s="11"/>
      <c r="P2622" s="11"/>
      <c r="Q2622" s="11"/>
      <c r="R2622" s="11"/>
    </row>
    <row r="2623" spans="1:18" x14ac:dyDescent="0.2">
      <c r="A2623" s="11"/>
      <c r="B2623" s="11"/>
      <c r="C2623" s="11"/>
      <c r="D2623" s="11"/>
      <c r="E2623" s="11"/>
      <c r="F2623" s="11"/>
      <c r="G2623" s="11"/>
      <c r="H2623" s="11"/>
      <c r="I2623" s="11"/>
      <c r="J2623" s="11"/>
      <c r="K2623" s="11"/>
      <c r="L2623" s="11"/>
      <c r="M2623" s="11"/>
      <c r="N2623" s="11"/>
      <c r="O2623" s="11"/>
      <c r="P2623" s="11"/>
      <c r="Q2623" s="11"/>
      <c r="R2623" s="11"/>
    </row>
    <row r="2624" spans="1:18" x14ac:dyDescent="0.2">
      <c r="A2624" s="11"/>
      <c r="B2624" s="11"/>
      <c r="C2624" s="11"/>
      <c r="D2624" s="11"/>
      <c r="E2624" s="11"/>
      <c r="F2624" s="11"/>
      <c r="G2624" s="11"/>
      <c r="H2624" s="11"/>
      <c r="I2624" s="11"/>
      <c r="J2624" s="11"/>
      <c r="K2624" s="11"/>
      <c r="L2624" s="11"/>
      <c r="M2624" s="11"/>
      <c r="N2624" s="11"/>
      <c r="O2624" s="11"/>
      <c r="P2624" s="11"/>
      <c r="Q2624" s="11"/>
      <c r="R2624" s="11"/>
    </row>
    <row r="2625" spans="1:18" x14ac:dyDescent="0.2">
      <c r="A2625" s="11"/>
      <c r="B2625" s="11"/>
      <c r="C2625" s="11"/>
      <c r="D2625" s="11"/>
      <c r="E2625" s="11"/>
      <c r="F2625" s="11"/>
      <c r="G2625" s="11"/>
      <c r="H2625" s="11"/>
      <c r="I2625" s="11"/>
      <c r="J2625" s="11"/>
      <c r="K2625" s="11"/>
      <c r="L2625" s="11"/>
      <c r="M2625" s="11"/>
      <c r="N2625" s="11"/>
      <c r="O2625" s="11"/>
      <c r="P2625" s="11"/>
      <c r="Q2625" s="11"/>
      <c r="R2625" s="11"/>
    </row>
    <row r="2626" spans="1:18" x14ac:dyDescent="0.2">
      <c r="A2626" s="11"/>
      <c r="B2626" s="11"/>
      <c r="C2626" s="11"/>
      <c r="D2626" s="11"/>
      <c r="E2626" s="11"/>
      <c r="F2626" s="11"/>
      <c r="G2626" s="11"/>
      <c r="H2626" s="11"/>
      <c r="I2626" s="11"/>
      <c r="J2626" s="11"/>
      <c r="K2626" s="11"/>
      <c r="L2626" s="11"/>
      <c r="M2626" s="11"/>
      <c r="N2626" s="11"/>
      <c r="O2626" s="11"/>
      <c r="P2626" s="11"/>
      <c r="Q2626" s="11"/>
      <c r="R2626" s="11"/>
    </row>
    <row r="2627" spans="1:18" x14ac:dyDescent="0.2">
      <c r="A2627" s="11"/>
      <c r="B2627" s="11"/>
      <c r="C2627" s="11"/>
      <c r="D2627" s="11"/>
      <c r="E2627" s="11"/>
      <c r="F2627" s="11"/>
      <c r="G2627" s="11"/>
      <c r="H2627" s="11"/>
      <c r="I2627" s="11"/>
      <c r="J2627" s="11"/>
      <c r="K2627" s="11"/>
      <c r="L2627" s="11"/>
      <c r="M2627" s="11"/>
      <c r="N2627" s="11"/>
      <c r="O2627" s="11"/>
      <c r="P2627" s="11"/>
      <c r="Q2627" s="11"/>
      <c r="R2627" s="11"/>
    </row>
    <row r="2628" spans="1:18" x14ac:dyDescent="0.2">
      <c r="A2628" s="11"/>
      <c r="B2628" s="11"/>
      <c r="C2628" s="11"/>
      <c r="D2628" s="11"/>
      <c r="E2628" s="11"/>
      <c r="F2628" s="11"/>
      <c r="G2628" s="11"/>
      <c r="H2628" s="11"/>
      <c r="I2628" s="11"/>
      <c r="J2628" s="11"/>
      <c r="K2628" s="11"/>
      <c r="L2628" s="11"/>
      <c r="M2628" s="11"/>
      <c r="N2628" s="11"/>
      <c r="O2628" s="11"/>
      <c r="P2628" s="11"/>
      <c r="Q2628" s="11"/>
      <c r="R2628" s="11"/>
    </row>
    <row r="2629" spans="1:18" x14ac:dyDescent="0.2">
      <c r="A2629" s="11"/>
      <c r="B2629" s="11"/>
      <c r="C2629" s="11"/>
      <c r="D2629" s="11"/>
      <c r="E2629" s="11"/>
      <c r="F2629" s="11"/>
      <c r="G2629" s="11"/>
      <c r="H2629" s="11"/>
      <c r="I2629" s="11"/>
      <c r="J2629" s="11"/>
      <c r="K2629" s="11"/>
      <c r="L2629" s="11"/>
      <c r="M2629" s="11"/>
      <c r="N2629" s="11"/>
      <c r="O2629" s="11"/>
      <c r="P2629" s="11"/>
      <c r="Q2629" s="11"/>
      <c r="R2629" s="11"/>
    </row>
    <row r="2630" spans="1:18" x14ac:dyDescent="0.2">
      <c r="A2630" s="11"/>
      <c r="B2630" s="11"/>
      <c r="C2630" s="11"/>
      <c r="D2630" s="11"/>
      <c r="E2630" s="11"/>
      <c r="F2630" s="11"/>
      <c r="G2630" s="11"/>
      <c r="H2630" s="11"/>
      <c r="I2630" s="11"/>
      <c r="J2630" s="11"/>
      <c r="K2630" s="11"/>
      <c r="L2630" s="11"/>
      <c r="M2630" s="11"/>
      <c r="N2630" s="11"/>
      <c r="O2630" s="11"/>
      <c r="P2630" s="11"/>
      <c r="Q2630" s="11"/>
      <c r="R2630" s="11"/>
    </row>
    <row r="2631" spans="1:18" x14ac:dyDescent="0.2">
      <c r="A2631" s="11"/>
      <c r="B2631" s="11"/>
      <c r="C2631" s="11"/>
      <c r="D2631" s="11"/>
      <c r="E2631" s="11"/>
      <c r="F2631" s="11"/>
      <c r="G2631" s="11"/>
      <c r="H2631" s="11"/>
      <c r="I2631" s="11"/>
      <c r="J2631" s="11"/>
      <c r="K2631" s="11"/>
      <c r="L2631" s="11"/>
      <c r="M2631" s="11"/>
      <c r="N2631" s="11"/>
      <c r="O2631" s="11"/>
      <c r="P2631" s="11"/>
      <c r="Q2631" s="11"/>
      <c r="R2631" s="11"/>
    </row>
    <row r="2632" spans="1:18" x14ac:dyDescent="0.2">
      <c r="A2632" s="11"/>
      <c r="B2632" s="11"/>
      <c r="C2632" s="11"/>
      <c r="D2632" s="11"/>
      <c r="E2632" s="11"/>
      <c r="F2632" s="11"/>
      <c r="G2632" s="11"/>
      <c r="H2632" s="11"/>
      <c r="I2632" s="11"/>
      <c r="J2632" s="11"/>
      <c r="K2632" s="11"/>
      <c r="L2632" s="11"/>
      <c r="M2632" s="11"/>
      <c r="N2632" s="11"/>
      <c r="O2632" s="11"/>
      <c r="P2632" s="11"/>
      <c r="Q2632" s="11"/>
      <c r="R2632" s="11"/>
    </row>
    <row r="2633" spans="1:18" x14ac:dyDescent="0.2">
      <c r="A2633" s="11"/>
      <c r="B2633" s="11"/>
      <c r="C2633" s="11"/>
      <c r="D2633" s="11"/>
      <c r="E2633" s="11"/>
      <c r="F2633" s="11"/>
      <c r="G2633" s="11"/>
      <c r="H2633" s="11"/>
      <c r="I2633" s="11"/>
      <c r="J2633" s="11"/>
      <c r="K2633" s="11"/>
      <c r="L2633" s="11"/>
      <c r="M2633" s="11"/>
      <c r="N2633" s="11"/>
      <c r="O2633" s="11"/>
      <c r="P2633" s="11"/>
      <c r="Q2633" s="11"/>
      <c r="R2633" s="11"/>
    </row>
    <row r="2634" spans="1:18" x14ac:dyDescent="0.2">
      <c r="A2634" s="11"/>
      <c r="B2634" s="11"/>
      <c r="C2634" s="11"/>
      <c r="D2634" s="11"/>
      <c r="E2634" s="11"/>
      <c r="F2634" s="11"/>
      <c r="G2634" s="11"/>
      <c r="H2634" s="11"/>
      <c r="I2634" s="11"/>
      <c r="J2634" s="11"/>
      <c r="K2634" s="11"/>
      <c r="L2634" s="11"/>
      <c r="M2634" s="11"/>
      <c r="N2634" s="11"/>
      <c r="O2634" s="11"/>
      <c r="P2634" s="11"/>
      <c r="Q2634" s="11"/>
      <c r="R2634" s="11"/>
    </row>
    <row r="2635" spans="1:18" x14ac:dyDescent="0.2">
      <c r="A2635" s="11"/>
      <c r="B2635" s="11"/>
      <c r="C2635" s="11"/>
      <c r="D2635" s="11"/>
      <c r="E2635" s="11"/>
      <c r="F2635" s="11"/>
      <c r="G2635" s="11"/>
      <c r="H2635" s="11"/>
      <c r="I2635" s="11"/>
      <c r="J2635" s="11"/>
      <c r="K2635" s="11"/>
      <c r="L2635" s="11"/>
      <c r="M2635" s="11"/>
      <c r="N2635" s="11"/>
      <c r="O2635" s="11"/>
      <c r="P2635" s="11"/>
      <c r="Q2635" s="11"/>
      <c r="R2635" s="11"/>
    </row>
    <row r="2636" spans="1:18" x14ac:dyDescent="0.2">
      <c r="A2636" s="11"/>
      <c r="B2636" s="11"/>
      <c r="C2636" s="11"/>
      <c r="D2636" s="11"/>
      <c r="E2636" s="11"/>
      <c r="F2636" s="11"/>
      <c r="G2636" s="11"/>
      <c r="H2636" s="11"/>
      <c r="I2636" s="11"/>
      <c r="J2636" s="11"/>
      <c r="K2636" s="11"/>
      <c r="L2636" s="11"/>
      <c r="M2636" s="11"/>
      <c r="N2636" s="11"/>
      <c r="O2636" s="11"/>
      <c r="P2636" s="11"/>
      <c r="Q2636" s="11"/>
      <c r="R2636" s="11"/>
    </row>
    <row r="2637" spans="1:18" x14ac:dyDescent="0.2">
      <c r="A2637" s="11"/>
      <c r="B2637" s="11"/>
      <c r="C2637" s="11"/>
      <c r="D2637" s="11"/>
      <c r="E2637" s="11"/>
      <c r="F2637" s="11"/>
      <c r="G2637" s="11"/>
      <c r="H2637" s="11"/>
      <c r="I2637" s="11"/>
      <c r="J2637" s="11"/>
      <c r="K2637" s="11"/>
      <c r="L2637" s="11"/>
      <c r="M2637" s="11"/>
      <c r="N2637" s="11"/>
      <c r="O2637" s="11"/>
      <c r="P2637" s="11"/>
      <c r="Q2637" s="11"/>
      <c r="R2637" s="11"/>
    </row>
    <row r="2638" spans="1:18" x14ac:dyDescent="0.2">
      <c r="A2638" s="11"/>
      <c r="B2638" s="11"/>
      <c r="C2638" s="11"/>
      <c r="D2638" s="11"/>
      <c r="E2638" s="11"/>
      <c r="F2638" s="11"/>
      <c r="G2638" s="11"/>
      <c r="H2638" s="11"/>
      <c r="I2638" s="11"/>
      <c r="J2638" s="11"/>
      <c r="K2638" s="11"/>
      <c r="L2638" s="11"/>
      <c r="M2638" s="11"/>
      <c r="N2638" s="11"/>
      <c r="O2638" s="11"/>
      <c r="P2638" s="11"/>
      <c r="Q2638" s="11"/>
      <c r="R2638" s="11"/>
    </row>
    <row r="2639" spans="1:18" x14ac:dyDescent="0.2">
      <c r="A2639" s="11"/>
      <c r="B2639" s="11"/>
      <c r="C2639" s="11"/>
      <c r="D2639" s="11"/>
      <c r="E2639" s="11"/>
      <c r="F2639" s="11"/>
      <c r="G2639" s="11"/>
      <c r="H2639" s="11"/>
      <c r="I2639" s="11"/>
      <c r="J2639" s="11"/>
      <c r="K2639" s="11"/>
      <c r="L2639" s="11"/>
      <c r="M2639" s="11"/>
      <c r="N2639" s="11"/>
      <c r="O2639" s="11"/>
      <c r="P2639" s="11"/>
      <c r="Q2639" s="11"/>
      <c r="R2639" s="11"/>
    </row>
    <row r="2640" spans="1:18" x14ac:dyDescent="0.2">
      <c r="A2640" s="11"/>
      <c r="B2640" s="11"/>
      <c r="C2640" s="11"/>
      <c r="D2640" s="11"/>
      <c r="E2640" s="11"/>
      <c r="F2640" s="11"/>
      <c r="G2640" s="11"/>
      <c r="H2640" s="11"/>
      <c r="I2640" s="11"/>
      <c r="J2640" s="11"/>
      <c r="K2640" s="11"/>
      <c r="L2640" s="11"/>
      <c r="M2640" s="11"/>
      <c r="N2640" s="11"/>
      <c r="O2640" s="11"/>
      <c r="P2640" s="11"/>
      <c r="Q2640" s="11"/>
      <c r="R2640" s="11"/>
    </row>
    <row r="2641" spans="1:18" x14ac:dyDescent="0.2">
      <c r="A2641" s="11"/>
      <c r="B2641" s="11"/>
      <c r="C2641" s="11"/>
      <c r="D2641" s="11"/>
      <c r="E2641" s="11"/>
      <c r="F2641" s="11"/>
      <c r="G2641" s="11"/>
      <c r="H2641" s="11"/>
      <c r="I2641" s="11"/>
      <c r="J2641" s="11"/>
      <c r="K2641" s="11"/>
      <c r="L2641" s="11"/>
      <c r="M2641" s="11"/>
      <c r="N2641" s="11"/>
      <c r="O2641" s="11"/>
      <c r="P2641" s="11"/>
      <c r="Q2641" s="11"/>
      <c r="R2641" s="11"/>
    </row>
    <row r="2642" spans="1:18" x14ac:dyDescent="0.2">
      <c r="A2642" s="11"/>
      <c r="B2642" s="11"/>
      <c r="C2642" s="11"/>
      <c r="D2642" s="11"/>
      <c r="E2642" s="11"/>
      <c r="F2642" s="11"/>
      <c r="G2642" s="11"/>
      <c r="H2642" s="11"/>
      <c r="I2642" s="11"/>
      <c r="J2642" s="11"/>
      <c r="K2642" s="11"/>
      <c r="L2642" s="11"/>
      <c r="M2642" s="11"/>
      <c r="N2642" s="11"/>
      <c r="O2642" s="11"/>
      <c r="P2642" s="11"/>
      <c r="Q2642" s="11"/>
      <c r="R2642" s="11"/>
    </row>
    <row r="2643" spans="1:18" x14ac:dyDescent="0.2">
      <c r="A2643" s="11"/>
      <c r="B2643" s="11"/>
      <c r="C2643" s="11"/>
      <c r="D2643" s="11"/>
      <c r="E2643" s="11"/>
      <c r="F2643" s="11"/>
      <c r="G2643" s="11"/>
      <c r="H2643" s="11"/>
      <c r="I2643" s="11"/>
      <c r="J2643" s="11"/>
      <c r="K2643" s="11"/>
      <c r="L2643" s="11"/>
      <c r="M2643" s="11"/>
      <c r="N2643" s="11"/>
      <c r="O2643" s="11"/>
      <c r="P2643" s="11"/>
      <c r="Q2643" s="11"/>
      <c r="R2643" s="11"/>
    </row>
    <row r="2644" spans="1:18" x14ac:dyDescent="0.2">
      <c r="A2644" s="11"/>
      <c r="B2644" s="11"/>
      <c r="C2644" s="11"/>
      <c r="D2644" s="11"/>
      <c r="E2644" s="11"/>
      <c r="F2644" s="11"/>
      <c r="G2644" s="11"/>
      <c r="H2644" s="11"/>
      <c r="I2644" s="11"/>
      <c r="J2644" s="11"/>
      <c r="K2644" s="11"/>
      <c r="L2644" s="11"/>
      <c r="M2644" s="11"/>
      <c r="N2644" s="11"/>
      <c r="O2644" s="11"/>
      <c r="P2644" s="11"/>
      <c r="Q2644" s="11"/>
      <c r="R2644" s="11"/>
    </row>
    <row r="2645" spans="1:18" x14ac:dyDescent="0.2">
      <c r="A2645" s="11"/>
      <c r="B2645" s="11"/>
      <c r="C2645" s="11"/>
      <c r="D2645" s="11"/>
      <c r="E2645" s="11"/>
      <c r="F2645" s="11"/>
      <c r="G2645" s="11"/>
      <c r="H2645" s="11"/>
      <c r="I2645" s="11"/>
      <c r="J2645" s="11"/>
      <c r="K2645" s="11"/>
      <c r="L2645" s="11"/>
      <c r="M2645" s="11"/>
      <c r="N2645" s="11"/>
      <c r="O2645" s="11"/>
      <c r="P2645" s="11"/>
      <c r="Q2645" s="11"/>
      <c r="R2645" s="11"/>
    </row>
    <row r="2646" spans="1:18" x14ac:dyDescent="0.2">
      <c r="A2646" s="11"/>
      <c r="B2646" s="11"/>
      <c r="C2646" s="11"/>
      <c r="D2646" s="11"/>
      <c r="E2646" s="11"/>
      <c r="F2646" s="11"/>
      <c r="G2646" s="11"/>
      <c r="H2646" s="11"/>
      <c r="I2646" s="11"/>
      <c r="J2646" s="11"/>
      <c r="K2646" s="11"/>
      <c r="L2646" s="11"/>
      <c r="M2646" s="11"/>
      <c r="N2646" s="11"/>
      <c r="O2646" s="11"/>
      <c r="P2646" s="11"/>
      <c r="Q2646" s="11"/>
      <c r="R2646" s="11"/>
    </row>
    <row r="2647" spans="1:18" x14ac:dyDescent="0.2">
      <c r="A2647" s="11"/>
      <c r="B2647" s="11"/>
      <c r="C2647" s="11"/>
      <c r="D2647" s="11"/>
      <c r="E2647" s="11"/>
      <c r="F2647" s="11"/>
      <c r="G2647" s="11"/>
      <c r="H2647" s="11"/>
      <c r="I2647" s="11"/>
      <c r="J2647" s="11"/>
      <c r="K2647" s="11"/>
      <c r="L2647" s="11"/>
      <c r="M2647" s="11"/>
      <c r="N2647" s="11"/>
      <c r="O2647" s="11"/>
      <c r="P2647" s="11"/>
      <c r="Q2647" s="11"/>
      <c r="R2647" s="11"/>
    </row>
    <row r="2648" spans="1:18" x14ac:dyDescent="0.2">
      <c r="A2648" s="11"/>
      <c r="B2648" s="11"/>
      <c r="C2648" s="11"/>
      <c r="D2648" s="11"/>
      <c r="E2648" s="11"/>
      <c r="F2648" s="11"/>
      <c r="G2648" s="11"/>
      <c r="H2648" s="11"/>
      <c r="I2648" s="11"/>
      <c r="J2648" s="11"/>
      <c r="K2648" s="11"/>
      <c r="L2648" s="11"/>
      <c r="M2648" s="11"/>
      <c r="N2648" s="11"/>
      <c r="O2648" s="11"/>
      <c r="P2648" s="11"/>
      <c r="Q2648" s="11"/>
      <c r="R2648" s="11"/>
    </row>
    <row r="2649" spans="1:18" x14ac:dyDescent="0.2">
      <c r="A2649" s="11"/>
      <c r="B2649" s="11"/>
      <c r="C2649" s="11"/>
      <c r="D2649" s="11"/>
      <c r="E2649" s="11"/>
      <c r="F2649" s="11"/>
      <c r="G2649" s="11"/>
      <c r="H2649" s="11"/>
      <c r="I2649" s="11"/>
      <c r="J2649" s="11"/>
      <c r="K2649" s="11"/>
      <c r="L2649" s="11"/>
      <c r="M2649" s="11"/>
      <c r="N2649" s="11"/>
      <c r="O2649" s="11"/>
      <c r="P2649" s="11"/>
      <c r="Q2649" s="11"/>
      <c r="R2649" s="11"/>
    </row>
    <row r="2650" spans="1:18" x14ac:dyDescent="0.2">
      <c r="A2650" s="11"/>
      <c r="B2650" s="11"/>
      <c r="C2650" s="11"/>
      <c r="D2650" s="11"/>
      <c r="E2650" s="11"/>
      <c r="F2650" s="11"/>
      <c r="G2650" s="11"/>
      <c r="H2650" s="11"/>
      <c r="I2650" s="11"/>
      <c r="J2650" s="11"/>
      <c r="K2650" s="11"/>
      <c r="L2650" s="11"/>
      <c r="M2650" s="11"/>
      <c r="N2650" s="11"/>
      <c r="O2650" s="11"/>
      <c r="P2650" s="11"/>
      <c r="Q2650" s="11"/>
      <c r="R2650" s="11"/>
    </row>
    <row r="2651" spans="1:18" x14ac:dyDescent="0.2">
      <c r="A2651" s="11"/>
      <c r="B2651" s="11"/>
      <c r="C2651" s="11"/>
      <c r="D2651" s="11"/>
      <c r="E2651" s="11"/>
      <c r="F2651" s="11"/>
      <c r="G2651" s="11"/>
      <c r="H2651" s="11"/>
      <c r="I2651" s="11"/>
      <c r="J2651" s="11"/>
      <c r="K2651" s="11"/>
      <c r="L2651" s="11"/>
      <c r="M2651" s="11"/>
      <c r="N2651" s="11"/>
      <c r="O2651" s="11"/>
      <c r="P2651" s="11"/>
      <c r="Q2651" s="11"/>
      <c r="R2651" s="11"/>
    </row>
    <row r="2652" spans="1:18" x14ac:dyDescent="0.2">
      <c r="A2652" s="11"/>
      <c r="B2652" s="11"/>
      <c r="C2652" s="11"/>
      <c r="D2652" s="11"/>
      <c r="E2652" s="11"/>
      <c r="F2652" s="11"/>
      <c r="G2652" s="11"/>
      <c r="H2652" s="11"/>
      <c r="I2652" s="11"/>
      <c r="J2652" s="11"/>
      <c r="K2652" s="11"/>
      <c r="L2652" s="11"/>
      <c r="M2652" s="11"/>
      <c r="N2652" s="11"/>
      <c r="O2652" s="11"/>
      <c r="P2652" s="11"/>
      <c r="Q2652" s="11"/>
      <c r="R2652" s="11"/>
    </row>
    <row r="2653" spans="1:18" x14ac:dyDescent="0.2">
      <c r="A2653" s="11"/>
      <c r="B2653" s="11"/>
      <c r="C2653" s="11"/>
      <c r="D2653" s="11"/>
      <c r="E2653" s="11"/>
      <c r="F2653" s="11"/>
      <c r="G2653" s="11"/>
      <c r="H2653" s="11"/>
      <c r="I2653" s="11"/>
      <c r="J2653" s="11"/>
      <c r="K2653" s="11"/>
      <c r="L2653" s="11"/>
      <c r="M2653" s="11"/>
      <c r="N2653" s="11"/>
      <c r="O2653" s="11"/>
      <c r="P2653" s="11"/>
      <c r="Q2653" s="11"/>
      <c r="R2653" s="11"/>
    </row>
    <row r="2654" spans="1:18" x14ac:dyDescent="0.2">
      <c r="A2654" s="11"/>
      <c r="B2654" s="11"/>
      <c r="C2654" s="11"/>
      <c r="D2654" s="11"/>
      <c r="E2654" s="11"/>
      <c r="F2654" s="11"/>
      <c r="G2654" s="11"/>
      <c r="H2654" s="11"/>
      <c r="I2654" s="11"/>
      <c r="J2654" s="11"/>
      <c r="K2654" s="11"/>
      <c r="L2654" s="11"/>
      <c r="M2654" s="11"/>
      <c r="N2654" s="11"/>
      <c r="O2654" s="11"/>
      <c r="P2654" s="11"/>
      <c r="Q2654" s="11"/>
      <c r="R2654" s="11"/>
    </row>
    <row r="2655" spans="1:18" x14ac:dyDescent="0.2">
      <c r="A2655" s="11"/>
      <c r="B2655" s="11"/>
      <c r="C2655" s="11"/>
      <c r="D2655" s="11"/>
      <c r="E2655" s="11"/>
      <c r="F2655" s="11"/>
      <c r="G2655" s="11"/>
      <c r="H2655" s="11"/>
      <c r="I2655" s="11"/>
      <c r="J2655" s="11"/>
      <c r="K2655" s="11"/>
      <c r="L2655" s="11"/>
      <c r="M2655" s="11"/>
      <c r="N2655" s="11"/>
      <c r="O2655" s="11"/>
      <c r="P2655" s="11"/>
      <c r="Q2655" s="11"/>
      <c r="R2655" s="11"/>
    </row>
    <row r="2656" spans="1:18" x14ac:dyDescent="0.2">
      <c r="A2656" s="11"/>
      <c r="B2656" s="11"/>
      <c r="C2656" s="11"/>
      <c r="D2656" s="11"/>
      <c r="E2656" s="11"/>
      <c r="F2656" s="11"/>
      <c r="G2656" s="11"/>
      <c r="H2656" s="11"/>
      <c r="I2656" s="11"/>
      <c r="J2656" s="11"/>
      <c r="K2656" s="11"/>
      <c r="L2656" s="11"/>
      <c r="M2656" s="11"/>
      <c r="N2656" s="11"/>
      <c r="O2656" s="11"/>
      <c r="P2656" s="11"/>
      <c r="Q2656" s="11"/>
      <c r="R2656" s="11"/>
    </row>
    <row r="2657" spans="1:18" x14ac:dyDescent="0.2">
      <c r="A2657" s="11"/>
      <c r="B2657" s="11"/>
      <c r="C2657" s="11"/>
      <c r="D2657" s="11"/>
      <c r="E2657" s="11"/>
      <c r="F2657" s="11"/>
      <c r="G2657" s="11"/>
      <c r="H2657" s="11"/>
      <c r="I2657" s="11"/>
      <c r="J2657" s="11"/>
      <c r="K2657" s="11"/>
      <c r="L2657" s="11"/>
      <c r="M2657" s="11"/>
      <c r="N2657" s="11"/>
      <c r="O2657" s="11"/>
      <c r="P2657" s="11"/>
      <c r="Q2657" s="11"/>
      <c r="R2657" s="11"/>
    </row>
    <row r="2658" spans="1:18" x14ac:dyDescent="0.2">
      <c r="A2658" s="11"/>
      <c r="B2658" s="11"/>
      <c r="C2658" s="11"/>
      <c r="D2658" s="11"/>
      <c r="E2658" s="11"/>
      <c r="F2658" s="11"/>
      <c r="G2658" s="11"/>
      <c r="H2658" s="11"/>
      <c r="I2658" s="11"/>
      <c r="J2658" s="11"/>
      <c r="K2658" s="11"/>
      <c r="L2658" s="11"/>
      <c r="M2658" s="11"/>
      <c r="N2658" s="11"/>
      <c r="O2658" s="11"/>
      <c r="P2658" s="11"/>
      <c r="Q2658" s="11"/>
      <c r="R2658" s="11"/>
    </row>
    <row r="2659" spans="1:18" x14ac:dyDescent="0.2">
      <c r="A2659" s="11"/>
      <c r="B2659" s="11"/>
      <c r="C2659" s="11"/>
      <c r="D2659" s="11"/>
      <c r="E2659" s="11"/>
      <c r="F2659" s="11"/>
      <c r="G2659" s="11"/>
      <c r="H2659" s="11"/>
      <c r="I2659" s="11"/>
      <c r="J2659" s="11"/>
      <c r="K2659" s="11"/>
      <c r="L2659" s="11"/>
      <c r="M2659" s="11"/>
      <c r="N2659" s="11"/>
      <c r="O2659" s="11"/>
      <c r="P2659" s="11"/>
      <c r="Q2659" s="11"/>
      <c r="R2659" s="11"/>
    </row>
    <row r="2660" spans="1:18" x14ac:dyDescent="0.2">
      <c r="A2660" s="11"/>
      <c r="B2660" s="11"/>
      <c r="C2660" s="11"/>
      <c r="D2660" s="11"/>
      <c r="E2660" s="11"/>
      <c r="F2660" s="11"/>
      <c r="G2660" s="11"/>
      <c r="H2660" s="11"/>
      <c r="I2660" s="11"/>
      <c r="J2660" s="11"/>
      <c r="K2660" s="11"/>
      <c r="L2660" s="11"/>
      <c r="M2660" s="11"/>
      <c r="N2660" s="11"/>
      <c r="O2660" s="11"/>
      <c r="P2660" s="11"/>
      <c r="Q2660" s="11"/>
      <c r="R2660" s="11"/>
    </row>
    <row r="2661" spans="1:18" x14ac:dyDescent="0.2">
      <c r="A2661" s="11"/>
      <c r="B2661" s="11"/>
      <c r="C2661" s="11"/>
      <c r="D2661" s="11"/>
      <c r="E2661" s="11"/>
      <c r="F2661" s="11"/>
      <c r="G2661" s="11"/>
      <c r="H2661" s="11"/>
      <c r="I2661" s="11"/>
      <c r="J2661" s="11"/>
      <c r="K2661" s="11"/>
      <c r="L2661" s="11"/>
      <c r="M2661" s="11"/>
      <c r="N2661" s="11"/>
      <c r="O2661" s="11"/>
      <c r="P2661" s="11"/>
      <c r="Q2661" s="11"/>
      <c r="R2661" s="11"/>
    </row>
    <row r="2662" spans="1:18" x14ac:dyDescent="0.2">
      <c r="A2662" s="11"/>
      <c r="B2662" s="11"/>
      <c r="C2662" s="11"/>
      <c r="D2662" s="11"/>
      <c r="E2662" s="11"/>
      <c r="F2662" s="11"/>
      <c r="G2662" s="11"/>
      <c r="H2662" s="11"/>
      <c r="I2662" s="11"/>
      <c r="J2662" s="11"/>
      <c r="K2662" s="11"/>
      <c r="L2662" s="11"/>
      <c r="M2662" s="11"/>
      <c r="N2662" s="11"/>
      <c r="O2662" s="11"/>
      <c r="P2662" s="11"/>
      <c r="Q2662" s="11"/>
      <c r="R2662" s="11"/>
    </row>
    <row r="2663" spans="1:18" x14ac:dyDescent="0.2">
      <c r="A2663" s="11"/>
      <c r="B2663" s="11"/>
      <c r="C2663" s="11"/>
      <c r="D2663" s="11"/>
      <c r="E2663" s="11"/>
      <c r="F2663" s="11"/>
      <c r="G2663" s="11"/>
      <c r="H2663" s="11"/>
      <c r="I2663" s="11"/>
      <c r="J2663" s="11"/>
      <c r="K2663" s="11"/>
      <c r="L2663" s="11"/>
      <c r="M2663" s="11"/>
      <c r="N2663" s="11"/>
      <c r="O2663" s="11"/>
      <c r="P2663" s="11"/>
      <c r="Q2663" s="11"/>
      <c r="R2663" s="11"/>
    </row>
    <row r="2664" spans="1:18" x14ac:dyDescent="0.2">
      <c r="A2664" s="11"/>
      <c r="B2664" s="11"/>
      <c r="C2664" s="11"/>
      <c r="D2664" s="11"/>
      <c r="E2664" s="11"/>
      <c r="F2664" s="11"/>
      <c r="G2664" s="11"/>
      <c r="H2664" s="11"/>
      <c r="I2664" s="11"/>
      <c r="J2664" s="11"/>
      <c r="K2664" s="11"/>
      <c r="L2664" s="11"/>
      <c r="M2664" s="11"/>
      <c r="N2664" s="11"/>
      <c r="O2664" s="11"/>
      <c r="P2664" s="11"/>
      <c r="Q2664" s="11"/>
      <c r="R2664" s="11"/>
    </row>
    <row r="2665" spans="1:18" x14ac:dyDescent="0.2">
      <c r="A2665" s="11"/>
      <c r="B2665" s="11"/>
      <c r="C2665" s="11"/>
      <c r="D2665" s="11"/>
      <c r="E2665" s="11"/>
      <c r="F2665" s="11"/>
      <c r="G2665" s="11"/>
      <c r="H2665" s="11"/>
      <c r="I2665" s="11"/>
      <c r="J2665" s="11"/>
      <c r="K2665" s="11"/>
      <c r="L2665" s="11"/>
      <c r="M2665" s="11"/>
      <c r="N2665" s="11"/>
      <c r="O2665" s="11"/>
      <c r="P2665" s="11"/>
      <c r="Q2665" s="11"/>
      <c r="R2665" s="11"/>
    </row>
    <row r="2666" spans="1:18" x14ac:dyDescent="0.2">
      <c r="A2666" s="11"/>
      <c r="B2666" s="11"/>
      <c r="C2666" s="11"/>
      <c r="D2666" s="11"/>
      <c r="E2666" s="11"/>
      <c r="F2666" s="11"/>
      <c r="G2666" s="11"/>
      <c r="H2666" s="11"/>
      <c r="I2666" s="11"/>
      <c r="J2666" s="11"/>
      <c r="K2666" s="11"/>
      <c r="L2666" s="11"/>
      <c r="M2666" s="11"/>
      <c r="N2666" s="11"/>
      <c r="O2666" s="11"/>
      <c r="P2666" s="11"/>
      <c r="Q2666" s="11"/>
      <c r="R2666" s="11"/>
    </row>
    <row r="2667" spans="1:18" x14ac:dyDescent="0.2">
      <c r="A2667" s="11"/>
      <c r="B2667" s="11"/>
      <c r="C2667" s="11"/>
      <c r="D2667" s="11"/>
      <c r="E2667" s="11"/>
      <c r="F2667" s="11"/>
      <c r="G2667" s="11"/>
      <c r="H2667" s="11"/>
      <c r="I2667" s="11"/>
      <c r="J2667" s="11"/>
      <c r="K2667" s="11"/>
      <c r="L2667" s="11"/>
      <c r="M2667" s="11"/>
      <c r="N2667" s="11"/>
      <c r="O2667" s="11"/>
      <c r="P2667" s="11"/>
      <c r="Q2667" s="11"/>
      <c r="R2667" s="11"/>
    </row>
    <row r="2668" spans="1:18" x14ac:dyDescent="0.2">
      <c r="A2668" s="11"/>
      <c r="B2668" s="11"/>
      <c r="C2668" s="11"/>
      <c r="D2668" s="11"/>
      <c r="E2668" s="11"/>
      <c r="F2668" s="11"/>
      <c r="G2668" s="11"/>
      <c r="H2668" s="11"/>
      <c r="I2668" s="11"/>
      <c r="J2668" s="11"/>
      <c r="K2668" s="11"/>
      <c r="L2668" s="11"/>
      <c r="M2668" s="11"/>
      <c r="N2668" s="11"/>
      <c r="O2668" s="11"/>
      <c r="P2668" s="11"/>
      <c r="Q2668" s="11"/>
      <c r="R2668" s="11"/>
    </row>
    <row r="2669" spans="1:18" x14ac:dyDescent="0.2">
      <c r="A2669" s="11"/>
      <c r="B2669" s="11"/>
      <c r="C2669" s="11"/>
      <c r="D2669" s="11"/>
      <c r="E2669" s="11"/>
      <c r="F2669" s="11"/>
      <c r="G2669" s="11"/>
      <c r="H2669" s="11"/>
      <c r="I2669" s="11"/>
      <c r="J2669" s="11"/>
      <c r="K2669" s="11"/>
      <c r="L2669" s="11"/>
      <c r="M2669" s="11"/>
      <c r="N2669" s="11"/>
      <c r="O2669" s="11"/>
      <c r="P2669" s="11"/>
      <c r="Q2669" s="11"/>
      <c r="R2669" s="11"/>
    </row>
    <row r="2670" spans="1:18" x14ac:dyDescent="0.2">
      <c r="A2670" s="11"/>
      <c r="B2670" s="11"/>
      <c r="C2670" s="11"/>
      <c r="D2670" s="11"/>
      <c r="E2670" s="11"/>
      <c r="F2670" s="11"/>
      <c r="G2670" s="11"/>
      <c r="H2670" s="11"/>
      <c r="I2670" s="11"/>
      <c r="J2670" s="11"/>
      <c r="K2670" s="11"/>
      <c r="L2670" s="11"/>
      <c r="M2670" s="11"/>
      <c r="N2670" s="11"/>
      <c r="O2670" s="11"/>
      <c r="P2670" s="11"/>
      <c r="Q2670" s="11"/>
      <c r="R2670" s="11"/>
    </row>
    <row r="2671" spans="1:18" x14ac:dyDescent="0.2">
      <c r="A2671" s="11"/>
      <c r="B2671" s="11"/>
      <c r="C2671" s="11"/>
      <c r="D2671" s="11"/>
      <c r="E2671" s="11"/>
      <c r="F2671" s="11"/>
      <c r="G2671" s="11"/>
      <c r="H2671" s="11"/>
      <c r="I2671" s="11"/>
      <c r="J2671" s="11"/>
      <c r="K2671" s="11"/>
      <c r="L2671" s="11"/>
      <c r="M2671" s="11"/>
      <c r="N2671" s="11"/>
      <c r="O2671" s="11"/>
      <c r="P2671" s="11"/>
      <c r="Q2671" s="11"/>
      <c r="R2671" s="11"/>
    </row>
    <row r="2672" spans="1:18" x14ac:dyDescent="0.2">
      <c r="A2672" s="11"/>
      <c r="B2672" s="11"/>
      <c r="C2672" s="11"/>
      <c r="D2672" s="11"/>
      <c r="E2672" s="11"/>
      <c r="F2672" s="11"/>
      <c r="G2672" s="11"/>
      <c r="H2672" s="11"/>
      <c r="I2672" s="11"/>
      <c r="J2672" s="11"/>
      <c r="K2672" s="11"/>
      <c r="L2672" s="11"/>
      <c r="M2672" s="11"/>
      <c r="N2672" s="11"/>
      <c r="O2672" s="11"/>
      <c r="P2672" s="11"/>
      <c r="Q2672" s="11"/>
      <c r="R2672" s="11"/>
    </row>
    <row r="2673" spans="1:18" x14ac:dyDescent="0.2">
      <c r="A2673" s="11"/>
      <c r="B2673" s="11"/>
      <c r="C2673" s="11"/>
      <c r="D2673" s="11"/>
      <c r="E2673" s="11"/>
      <c r="F2673" s="11"/>
      <c r="G2673" s="11"/>
      <c r="H2673" s="11"/>
      <c r="I2673" s="11"/>
      <c r="J2673" s="11"/>
      <c r="K2673" s="11"/>
      <c r="L2673" s="11"/>
      <c r="M2673" s="11"/>
      <c r="N2673" s="11"/>
      <c r="O2673" s="11"/>
      <c r="P2673" s="11"/>
      <c r="Q2673" s="11"/>
      <c r="R2673" s="11"/>
    </row>
    <row r="2674" spans="1:18" x14ac:dyDescent="0.2">
      <c r="A2674" s="11"/>
      <c r="B2674" s="11"/>
      <c r="C2674" s="11"/>
      <c r="D2674" s="11"/>
      <c r="E2674" s="11"/>
      <c r="F2674" s="11"/>
      <c r="G2674" s="11"/>
      <c r="H2674" s="11"/>
      <c r="I2674" s="11"/>
      <c r="J2674" s="11"/>
      <c r="K2674" s="11"/>
      <c r="L2674" s="11"/>
      <c r="M2674" s="11"/>
      <c r="N2674" s="11"/>
      <c r="O2674" s="11"/>
      <c r="P2674" s="11"/>
      <c r="Q2674" s="11"/>
      <c r="R2674" s="11"/>
    </row>
    <row r="2675" spans="1:18" x14ac:dyDescent="0.2">
      <c r="A2675" s="11"/>
      <c r="B2675" s="11"/>
      <c r="C2675" s="11"/>
      <c r="D2675" s="11"/>
      <c r="E2675" s="11"/>
      <c r="F2675" s="11"/>
      <c r="G2675" s="11"/>
      <c r="H2675" s="11"/>
      <c r="I2675" s="11"/>
      <c r="J2675" s="11"/>
      <c r="K2675" s="11"/>
      <c r="L2675" s="11"/>
      <c r="M2675" s="11"/>
      <c r="N2675" s="11"/>
      <c r="O2675" s="11"/>
      <c r="P2675" s="11"/>
      <c r="Q2675" s="11"/>
      <c r="R2675" s="11"/>
    </row>
    <row r="2676" spans="1:18" x14ac:dyDescent="0.2">
      <c r="A2676" s="11"/>
      <c r="B2676" s="11"/>
      <c r="C2676" s="11"/>
      <c r="D2676" s="11"/>
      <c r="E2676" s="11"/>
      <c r="F2676" s="11"/>
      <c r="G2676" s="11"/>
      <c r="H2676" s="11"/>
      <c r="I2676" s="11"/>
      <c r="J2676" s="11"/>
      <c r="K2676" s="11"/>
      <c r="L2676" s="11"/>
      <c r="M2676" s="11"/>
      <c r="N2676" s="11"/>
      <c r="O2676" s="11"/>
      <c r="P2676" s="11"/>
      <c r="Q2676" s="11"/>
      <c r="R2676" s="11"/>
    </row>
    <row r="2677" spans="1:18" x14ac:dyDescent="0.2">
      <c r="A2677" s="11"/>
      <c r="B2677" s="11"/>
      <c r="C2677" s="11"/>
      <c r="D2677" s="11"/>
      <c r="E2677" s="11"/>
      <c r="F2677" s="11"/>
      <c r="G2677" s="11"/>
      <c r="H2677" s="11"/>
      <c r="I2677" s="11"/>
      <c r="J2677" s="11"/>
      <c r="K2677" s="11"/>
      <c r="L2677" s="11"/>
      <c r="M2677" s="11"/>
      <c r="N2677" s="11"/>
      <c r="O2677" s="11"/>
      <c r="P2677" s="11"/>
      <c r="Q2677" s="11"/>
      <c r="R2677" s="11"/>
    </row>
    <row r="2678" spans="1:18" x14ac:dyDescent="0.2">
      <c r="A2678" s="11"/>
      <c r="B2678" s="11"/>
      <c r="C2678" s="11"/>
      <c r="D2678" s="11"/>
      <c r="E2678" s="11"/>
      <c r="F2678" s="11"/>
      <c r="G2678" s="11"/>
      <c r="H2678" s="11"/>
      <c r="I2678" s="11"/>
      <c r="J2678" s="11"/>
      <c r="K2678" s="11"/>
      <c r="L2678" s="11"/>
      <c r="M2678" s="11"/>
      <c r="N2678" s="11"/>
      <c r="O2678" s="11"/>
      <c r="P2678" s="11"/>
      <c r="Q2678" s="11"/>
      <c r="R2678" s="11"/>
    </row>
    <row r="2679" spans="1:18" x14ac:dyDescent="0.2">
      <c r="A2679" s="11"/>
      <c r="B2679" s="11"/>
      <c r="C2679" s="11"/>
      <c r="D2679" s="11"/>
      <c r="E2679" s="11"/>
      <c r="F2679" s="11"/>
      <c r="G2679" s="11"/>
      <c r="H2679" s="11"/>
      <c r="I2679" s="11"/>
      <c r="J2679" s="11"/>
      <c r="K2679" s="11"/>
      <c r="L2679" s="11"/>
      <c r="M2679" s="11"/>
      <c r="N2679" s="11"/>
      <c r="O2679" s="11"/>
      <c r="P2679" s="11"/>
      <c r="Q2679" s="11"/>
      <c r="R2679" s="11"/>
    </row>
    <row r="2680" spans="1:18" x14ac:dyDescent="0.2">
      <c r="A2680" s="11"/>
      <c r="B2680" s="11"/>
      <c r="C2680" s="11"/>
      <c r="D2680" s="11"/>
      <c r="E2680" s="11"/>
      <c r="F2680" s="11"/>
      <c r="G2680" s="11"/>
      <c r="H2680" s="11"/>
      <c r="I2680" s="11"/>
      <c r="J2680" s="11"/>
      <c r="K2680" s="11"/>
      <c r="L2680" s="11"/>
      <c r="M2680" s="11"/>
      <c r="N2680" s="11"/>
      <c r="O2680" s="11"/>
      <c r="P2680" s="11"/>
      <c r="Q2680" s="11"/>
      <c r="R2680" s="11"/>
    </row>
    <row r="2681" spans="1:18" x14ac:dyDescent="0.2">
      <c r="A2681" s="11"/>
      <c r="B2681" s="11"/>
      <c r="C2681" s="11"/>
      <c r="D2681" s="11"/>
      <c r="E2681" s="11"/>
      <c r="F2681" s="11"/>
      <c r="G2681" s="11"/>
      <c r="H2681" s="11"/>
      <c r="I2681" s="11"/>
      <c r="J2681" s="11"/>
      <c r="K2681" s="11"/>
      <c r="L2681" s="11"/>
      <c r="M2681" s="11"/>
      <c r="N2681" s="11"/>
      <c r="O2681" s="11"/>
      <c r="P2681" s="11"/>
      <c r="Q2681" s="11"/>
      <c r="R2681" s="11"/>
    </row>
    <row r="2682" spans="1:18" x14ac:dyDescent="0.2">
      <c r="A2682" s="11"/>
      <c r="B2682" s="11"/>
      <c r="C2682" s="11"/>
      <c r="D2682" s="11"/>
      <c r="E2682" s="11"/>
      <c r="F2682" s="11"/>
      <c r="G2682" s="11"/>
      <c r="H2682" s="11"/>
      <c r="I2682" s="11"/>
      <c r="J2682" s="11"/>
      <c r="K2682" s="11"/>
      <c r="L2682" s="11"/>
      <c r="M2682" s="11"/>
      <c r="N2682" s="11"/>
      <c r="O2682" s="11"/>
      <c r="P2682" s="11"/>
      <c r="Q2682" s="11"/>
      <c r="R2682" s="11"/>
    </row>
    <row r="2683" spans="1:18" x14ac:dyDescent="0.2">
      <c r="A2683" s="11"/>
      <c r="B2683" s="11"/>
      <c r="C2683" s="11"/>
      <c r="D2683" s="11"/>
      <c r="E2683" s="11"/>
      <c r="F2683" s="11"/>
      <c r="G2683" s="11"/>
      <c r="H2683" s="11"/>
      <c r="I2683" s="11"/>
      <c r="J2683" s="11"/>
      <c r="K2683" s="11"/>
      <c r="L2683" s="11"/>
      <c r="M2683" s="11"/>
      <c r="N2683" s="11"/>
      <c r="O2683" s="11"/>
      <c r="P2683" s="11"/>
      <c r="Q2683" s="11"/>
      <c r="R2683" s="11"/>
    </row>
    <row r="2684" spans="1:18" x14ac:dyDescent="0.2">
      <c r="A2684" s="11"/>
      <c r="B2684" s="11"/>
      <c r="C2684" s="11"/>
      <c r="D2684" s="11"/>
      <c r="E2684" s="11"/>
      <c r="F2684" s="11"/>
      <c r="G2684" s="11"/>
      <c r="H2684" s="11"/>
      <c r="I2684" s="11"/>
      <c r="J2684" s="11"/>
      <c r="K2684" s="11"/>
      <c r="L2684" s="11"/>
      <c r="M2684" s="11"/>
      <c r="N2684" s="11"/>
      <c r="O2684" s="11"/>
      <c r="P2684" s="11"/>
      <c r="Q2684" s="11"/>
      <c r="R2684" s="11"/>
    </row>
    <row r="2685" spans="1:18" x14ac:dyDescent="0.2">
      <c r="A2685" s="11"/>
      <c r="B2685" s="11"/>
      <c r="C2685" s="11"/>
      <c r="D2685" s="11"/>
      <c r="E2685" s="11"/>
      <c r="F2685" s="11"/>
      <c r="G2685" s="11"/>
      <c r="H2685" s="11"/>
      <c r="I2685" s="11"/>
      <c r="J2685" s="11"/>
      <c r="K2685" s="11"/>
      <c r="L2685" s="11"/>
      <c r="M2685" s="11"/>
      <c r="N2685" s="11"/>
      <c r="O2685" s="11"/>
      <c r="P2685" s="11"/>
      <c r="Q2685" s="11"/>
      <c r="R2685" s="11"/>
    </row>
    <row r="2686" spans="1:18" x14ac:dyDescent="0.2">
      <c r="A2686" s="11"/>
      <c r="B2686" s="11"/>
      <c r="C2686" s="11"/>
      <c r="D2686" s="11"/>
      <c r="E2686" s="11"/>
      <c r="F2686" s="11"/>
      <c r="G2686" s="11"/>
      <c r="H2686" s="11"/>
      <c r="I2686" s="11"/>
      <c r="J2686" s="11"/>
      <c r="K2686" s="11"/>
      <c r="L2686" s="11"/>
      <c r="M2686" s="11"/>
      <c r="N2686" s="11"/>
      <c r="O2686" s="11"/>
      <c r="P2686" s="11"/>
      <c r="Q2686" s="11"/>
      <c r="R2686" s="11"/>
    </row>
    <row r="2687" spans="1:18" x14ac:dyDescent="0.2">
      <c r="A2687" s="11"/>
      <c r="B2687" s="11"/>
      <c r="C2687" s="11"/>
      <c r="D2687" s="11"/>
      <c r="E2687" s="11"/>
      <c r="F2687" s="11"/>
      <c r="G2687" s="11"/>
      <c r="H2687" s="11"/>
      <c r="I2687" s="11"/>
      <c r="J2687" s="11"/>
      <c r="K2687" s="11"/>
      <c r="L2687" s="11"/>
      <c r="M2687" s="11"/>
      <c r="N2687" s="11"/>
      <c r="O2687" s="11"/>
      <c r="P2687" s="11"/>
      <c r="Q2687" s="11"/>
      <c r="R2687" s="11"/>
    </row>
    <row r="2688" spans="1:18" x14ac:dyDescent="0.2">
      <c r="A2688" s="11"/>
      <c r="B2688" s="11"/>
      <c r="C2688" s="11"/>
      <c r="D2688" s="11"/>
      <c r="E2688" s="11"/>
      <c r="F2688" s="11"/>
      <c r="G2688" s="11"/>
      <c r="H2688" s="11"/>
      <c r="I2688" s="11"/>
      <c r="J2688" s="11"/>
      <c r="K2688" s="11"/>
      <c r="L2688" s="11"/>
      <c r="M2688" s="11"/>
      <c r="N2688" s="11"/>
      <c r="O2688" s="11"/>
      <c r="P2688" s="11"/>
      <c r="Q2688" s="11"/>
      <c r="R2688" s="11"/>
    </row>
    <row r="2689" spans="1:18" x14ac:dyDescent="0.2">
      <c r="A2689" s="11"/>
      <c r="B2689" s="11"/>
      <c r="C2689" s="11"/>
      <c r="D2689" s="11"/>
      <c r="E2689" s="11"/>
      <c r="F2689" s="11"/>
      <c r="G2689" s="11"/>
      <c r="H2689" s="11"/>
      <c r="I2689" s="11"/>
      <c r="J2689" s="11"/>
      <c r="K2689" s="11"/>
      <c r="L2689" s="11"/>
      <c r="M2689" s="11"/>
      <c r="N2689" s="11"/>
      <c r="O2689" s="11"/>
      <c r="P2689" s="11"/>
      <c r="Q2689" s="11"/>
      <c r="R2689" s="11"/>
    </row>
    <row r="2690" spans="1:18" x14ac:dyDescent="0.2">
      <c r="A2690" s="11"/>
      <c r="B2690" s="11"/>
      <c r="C2690" s="11"/>
      <c r="D2690" s="11"/>
      <c r="E2690" s="11"/>
      <c r="F2690" s="11"/>
      <c r="G2690" s="11"/>
      <c r="H2690" s="11"/>
      <c r="I2690" s="11"/>
      <c r="J2690" s="11"/>
      <c r="K2690" s="11"/>
      <c r="L2690" s="11"/>
      <c r="M2690" s="11"/>
      <c r="N2690" s="11"/>
      <c r="O2690" s="11"/>
      <c r="P2690" s="11"/>
      <c r="Q2690" s="11"/>
      <c r="R2690" s="11"/>
    </row>
    <row r="2691" spans="1:18" x14ac:dyDescent="0.2">
      <c r="A2691" s="11"/>
      <c r="B2691" s="11"/>
      <c r="C2691" s="11"/>
      <c r="D2691" s="11"/>
      <c r="E2691" s="11"/>
      <c r="F2691" s="11"/>
      <c r="G2691" s="11"/>
      <c r="H2691" s="11"/>
      <c r="I2691" s="11"/>
      <c r="J2691" s="11"/>
      <c r="K2691" s="11"/>
      <c r="L2691" s="11"/>
      <c r="M2691" s="11"/>
      <c r="N2691" s="11"/>
      <c r="O2691" s="11"/>
      <c r="P2691" s="11"/>
      <c r="Q2691" s="11"/>
      <c r="R2691" s="11"/>
    </row>
    <row r="2692" spans="1:18" x14ac:dyDescent="0.2">
      <c r="A2692" s="11"/>
      <c r="B2692" s="11"/>
      <c r="C2692" s="11"/>
      <c r="D2692" s="11"/>
      <c r="E2692" s="11"/>
      <c r="F2692" s="11"/>
      <c r="G2692" s="11"/>
      <c r="H2692" s="11"/>
      <c r="I2692" s="11"/>
      <c r="J2692" s="11"/>
      <c r="K2692" s="11"/>
      <c r="L2692" s="11"/>
      <c r="M2692" s="11"/>
      <c r="N2692" s="11"/>
      <c r="O2692" s="11"/>
      <c r="P2692" s="11"/>
      <c r="Q2692" s="11"/>
      <c r="R2692" s="11"/>
    </row>
    <row r="2693" spans="1:18" x14ac:dyDescent="0.2">
      <c r="A2693" s="11"/>
      <c r="B2693" s="11"/>
      <c r="C2693" s="11"/>
      <c r="D2693" s="11"/>
      <c r="E2693" s="11"/>
      <c r="F2693" s="11"/>
      <c r="G2693" s="11"/>
      <c r="H2693" s="11"/>
      <c r="I2693" s="11"/>
      <c r="J2693" s="11"/>
      <c r="K2693" s="11"/>
      <c r="L2693" s="11"/>
      <c r="M2693" s="11"/>
      <c r="N2693" s="11"/>
      <c r="O2693" s="11"/>
      <c r="P2693" s="11"/>
      <c r="Q2693" s="11"/>
      <c r="R2693" s="11"/>
    </row>
    <row r="2694" spans="1:18" x14ac:dyDescent="0.2">
      <c r="A2694" s="11"/>
      <c r="B2694" s="11"/>
      <c r="C2694" s="11"/>
      <c r="D2694" s="11"/>
      <c r="E2694" s="11"/>
      <c r="F2694" s="11"/>
      <c r="G2694" s="11"/>
      <c r="H2694" s="11"/>
      <c r="I2694" s="11"/>
      <c r="J2694" s="11"/>
      <c r="K2694" s="11"/>
      <c r="L2694" s="11"/>
      <c r="M2694" s="11"/>
      <c r="N2694" s="11"/>
      <c r="O2694" s="11"/>
      <c r="P2694" s="11"/>
      <c r="Q2694" s="11"/>
      <c r="R2694" s="11"/>
    </row>
    <row r="2695" spans="1:18" x14ac:dyDescent="0.2">
      <c r="A2695" s="11"/>
      <c r="B2695" s="11"/>
      <c r="C2695" s="11"/>
      <c r="D2695" s="11"/>
      <c r="E2695" s="11"/>
      <c r="F2695" s="11"/>
      <c r="G2695" s="11"/>
      <c r="H2695" s="11"/>
      <c r="I2695" s="11"/>
      <c r="J2695" s="11"/>
      <c r="K2695" s="11"/>
      <c r="L2695" s="11"/>
      <c r="M2695" s="11"/>
      <c r="N2695" s="11"/>
      <c r="O2695" s="11"/>
      <c r="P2695" s="11"/>
      <c r="Q2695" s="11"/>
      <c r="R2695" s="11"/>
    </row>
    <row r="2696" spans="1:18" x14ac:dyDescent="0.2">
      <c r="A2696" s="11"/>
      <c r="B2696" s="11"/>
      <c r="C2696" s="11"/>
      <c r="D2696" s="11"/>
      <c r="E2696" s="11"/>
      <c r="F2696" s="11"/>
      <c r="G2696" s="11"/>
      <c r="H2696" s="11"/>
      <c r="I2696" s="11"/>
      <c r="J2696" s="11"/>
      <c r="K2696" s="11"/>
      <c r="L2696" s="11"/>
      <c r="M2696" s="11"/>
      <c r="N2696" s="11"/>
      <c r="O2696" s="11"/>
      <c r="P2696" s="11"/>
      <c r="Q2696" s="11"/>
      <c r="R2696" s="11"/>
    </row>
    <row r="2697" spans="1:18" x14ac:dyDescent="0.2">
      <c r="A2697" s="11"/>
      <c r="B2697" s="11"/>
      <c r="C2697" s="11"/>
      <c r="D2697" s="11"/>
      <c r="E2697" s="11"/>
      <c r="F2697" s="11"/>
      <c r="G2697" s="11"/>
      <c r="H2697" s="11"/>
      <c r="I2697" s="11"/>
      <c r="J2697" s="11"/>
      <c r="K2697" s="11"/>
      <c r="L2697" s="11"/>
      <c r="M2697" s="11"/>
      <c r="N2697" s="11"/>
      <c r="O2697" s="11"/>
      <c r="P2697" s="11"/>
      <c r="Q2697" s="11"/>
      <c r="R2697" s="11"/>
    </row>
    <row r="2698" spans="1:18" x14ac:dyDescent="0.2">
      <c r="A2698" s="11"/>
      <c r="B2698" s="11"/>
      <c r="C2698" s="11"/>
      <c r="D2698" s="11"/>
      <c r="E2698" s="11"/>
      <c r="F2698" s="11"/>
      <c r="G2698" s="11"/>
      <c r="H2698" s="11"/>
      <c r="I2698" s="11"/>
      <c r="J2698" s="11"/>
      <c r="K2698" s="11"/>
      <c r="L2698" s="11"/>
      <c r="M2698" s="11"/>
      <c r="N2698" s="11"/>
      <c r="O2698" s="11"/>
      <c r="P2698" s="11"/>
      <c r="Q2698" s="11"/>
      <c r="R2698" s="11"/>
    </row>
    <row r="2699" spans="1:18" x14ac:dyDescent="0.2">
      <c r="A2699" s="11"/>
      <c r="B2699" s="11"/>
      <c r="C2699" s="11"/>
      <c r="D2699" s="11"/>
      <c r="E2699" s="11"/>
      <c r="F2699" s="11"/>
      <c r="G2699" s="11"/>
      <c r="H2699" s="11"/>
      <c r="I2699" s="11"/>
      <c r="J2699" s="11"/>
      <c r="K2699" s="11"/>
      <c r="L2699" s="11"/>
      <c r="M2699" s="11"/>
      <c r="N2699" s="11"/>
      <c r="O2699" s="11"/>
      <c r="P2699" s="11"/>
      <c r="Q2699" s="11"/>
      <c r="R2699" s="11"/>
    </row>
    <row r="2700" spans="1:18" x14ac:dyDescent="0.2">
      <c r="A2700" s="11"/>
      <c r="B2700" s="11"/>
      <c r="C2700" s="11"/>
      <c r="D2700" s="11"/>
      <c r="E2700" s="11"/>
      <c r="F2700" s="11"/>
      <c r="G2700" s="11"/>
      <c r="H2700" s="11"/>
      <c r="I2700" s="11"/>
      <c r="J2700" s="11"/>
      <c r="K2700" s="11"/>
      <c r="L2700" s="11"/>
      <c r="M2700" s="11"/>
      <c r="N2700" s="11"/>
      <c r="O2700" s="11"/>
      <c r="P2700" s="11"/>
      <c r="Q2700" s="11"/>
      <c r="R2700" s="11"/>
    </row>
    <row r="2701" spans="1:18" x14ac:dyDescent="0.2">
      <c r="A2701" s="11"/>
      <c r="B2701" s="11"/>
      <c r="C2701" s="11"/>
      <c r="D2701" s="11"/>
      <c r="E2701" s="11"/>
      <c r="F2701" s="11"/>
      <c r="G2701" s="11"/>
      <c r="H2701" s="11"/>
      <c r="I2701" s="11"/>
      <c r="J2701" s="11"/>
      <c r="K2701" s="11"/>
      <c r="L2701" s="11"/>
      <c r="M2701" s="11"/>
      <c r="N2701" s="11"/>
      <c r="O2701" s="11"/>
      <c r="P2701" s="11"/>
      <c r="Q2701" s="11"/>
      <c r="R2701" s="11"/>
    </row>
    <row r="2702" spans="1:18" x14ac:dyDescent="0.2">
      <c r="A2702" s="11"/>
      <c r="B2702" s="11"/>
      <c r="C2702" s="11"/>
      <c r="D2702" s="11"/>
      <c r="E2702" s="11"/>
      <c r="F2702" s="11"/>
      <c r="G2702" s="11"/>
      <c r="H2702" s="11"/>
      <c r="I2702" s="11"/>
      <c r="J2702" s="11"/>
      <c r="K2702" s="11"/>
      <c r="L2702" s="11"/>
      <c r="M2702" s="11"/>
      <c r="N2702" s="11"/>
      <c r="O2702" s="11"/>
      <c r="P2702" s="11"/>
      <c r="Q2702" s="11"/>
      <c r="R2702" s="11"/>
    </row>
    <row r="2703" spans="1:18" x14ac:dyDescent="0.2">
      <c r="A2703" s="11"/>
      <c r="B2703" s="11"/>
      <c r="C2703" s="11"/>
      <c r="D2703" s="11"/>
      <c r="E2703" s="11"/>
      <c r="F2703" s="11"/>
      <c r="G2703" s="11"/>
      <c r="H2703" s="11"/>
      <c r="I2703" s="11"/>
      <c r="J2703" s="11"/>
      <c r="K2703" s="11"/>
      <c r="L2703" s="11"/>
      <c r="M2703" s="11"/>
      <c r="N2703" s="11"/>
      <c r="O2703" s="11"/>
      <c r="P2703" s="11"/>
      <c r="Q2703" s="11"/>
      <c r="R2703" s="11"/>
    </row>
    <row r="2704" spans="1:18" x14ac:dyDescent="0.2">
      <c r="A2704" s="11"/>
      <c r="B2704" s="11"/>
      <c r="C2704" s="11"/>
      <c r="D2704" s="11"/>
      <c r="E2704" s="11"/>
      <c r="F2704" s="11"/>
      <c r="G2704" s="11"/>
      <c r="H2704" s="11"/>
      <c r="I2704" s="11"/>
      <c r="J2704" s="11"/>
      <c r="K2704" s="11"/>
      <c r="L2704" s="11"/>
      <c r="M2704" s="11"/>
      <c r="N2704" s="11"/>
      <c r="O2704" s="11"/>
      <c r="P2704" s="11"/>
      <c r="Q2704" s="11"/>
      <c r="R2704" s="11"/>
    </row>
    <row r="2705" spans="1:18" x14ac:dyDescent="0.2">
      <c r="A2705" s="11"/>
      <c r="B2705" s="11"/>
      <c r="C2705" s="11"/>
      <c r="D2705" s="11"/>
      <c r="E2705" s="11"/>
      <c r="F2705" s="11"/>
      <c r="G2705" s="11"/>
      <c r="H2705" s="11"/>
      <c r="I2705" s="11"/>
      <c r="J2705" s="11"/>
      <c r="K2705" s="11"/>
      <c r="L2705" s="11"/>
      <c r="M2705" s="11"/>
      <c r="N2705" s="11"/>
      <c r="O2705" s="11"/>
      <c r="P2705" s="11"/>
      <c r="Q2705" s="11"/>
      <c r="R2705" s="11"/>
    </row>
    <row r="2706" spans="1:18" x14ac:dyDescent="0.2">
      <c r="A2706" s="11"/>
      <c r="B2706" s="11"/>
      <c r="C2706" s="11"/>
      <c r="D2706" s="11"/>
      <c r="E2706" s="11"/>
      <c r="F2706" s="11"/>
      <c r="G2706" s="11"/>
      <c r="H2706" s="11"/>
      <c r="I2706" s="11"/>
      <c r="J2706" s="11"/>
      <c r="K2706" s="11"/>
      <c r="L2706" s="11"/>
      <c r="M2706" s="11"/>
      <c r="N2706" s="11"/>
      <c r="O2706" s="11"/>
      <c r="P2706" s="11"/>
      <c r="Q2706" s="11"/>
      <c r="R2706" s="11"/>
    </row>
    <row r="2707" spans="1:18" x14ac:dyDescent="0.2">
      <c r="A2707" s="11"/>
      <c r="B2707" s="11"/>
      <c r="C2707" s="11"/>
      <c r="D2707" s="11"/>
      <c r="E2707" s="11"/>
      <c r="F2707" s="11"/>
      <c r="G2707" s="11"/>
      <c r="H2707" s="11"/>
      <c r="I2707" s="11"/>
      <c r="J2707" s="11"/>
      <c r="K2707" s="11"/>
      <c r="L2707" s="11"/>
      <c r="M2707" s="11"/>
      <c r="N2707" s="11"/>
      <c r="O2707" s="11"/>
      <c r="P2707" s="11"/>
      <c r="Q2707" s="11"/>
      <c r="R2707" s="11"/>
    </row>
    <row r="2708" spans="1:18" x14ac:dyDescent="0.2">
      <c r="A2708" s="11"/>
      <c r="B2708" s="11"/>
      <c r="C2708" s="11"/>
      <c r="D2708" s="11"/>
      <c r="E2708" s="11"/>
      <c r="F2708" s="11"/>
      <c r="G2708" s="11"/>
      <c r="H2708" s="11"/>
      <c r="I2708" s="11"/>
      <c r="J2708" s="11"/>
      <c r="K2708" s="11"/>
      <c r="L2708" s="11"/>
      <c r="M2708" s="11"/>
      <c r="N2708" s="11"/>
      <c r="O2708" s="11"/>
      <c r="P2708" s="11"/>
      <c r="Q2708" s="11"/>
      <c r="R2708" s="11"/>
    </row>
    <row r="2709" spans="1:18" x14ac:dyDescent="0.2">
      <c r="A2709" s="11"/>
      <c r="B2709" s="11"/>
      <c r="C2709" s="11"/>
      <c r="D2709" s="11"/>
      <c r="E2709" s="11"/>
      <c r="F2709" s="11"/>
      <c r="G2709" s="11"/>
      <c r="H2709" s="11"/>
      <c r="I2709" s="11"/>
      <c r="J2709" s="11"/>
      <c r="K2709" s="11"/>
      <c r="L2709" s="11"/>
      <c r="M2709" s="11"/>
      <c r="N2709" s="11"/>
      <c r="O2709" s="11"/>
      <c r="P2709" s="11"/>
      <c r="Q2709" s="11"/>
      <c r="R2709" s="11"/>
    </row>
    <row r="2710" spans="1:18" x14ac:dyDescent="0.2">
      <c r="A2710" s="11"/>
      <c r="B2710" s="11"/>
      <c r="C2710" s="11"/>
      <c r="D2710" s="11"/>
      <c r="E2710" s="11"/>
      <c r="F2710" s="11"/>
      <c r="G2710" s="11"/>
      <c r="H2710" s="11"/>
      <c r="I2710" s="11"/>
      <c r="J2710" s="11"/>
      <c r="K2710" s="11"/>
      <c r="L2710" s="11"/>
      <c r="M2710" s="11"/>
      <c r="N2710" s="11"/>
      <c r="O2710" s="11"/>
      <c r="P2710" s="11"/>
      <c r="Q2710" s="11"/>
      <c r="R2710" s="11"/>
    </row>
    <row r="2711" spans="1:18" x14ac:dyDescent="0.2">
      <c r="A2711" s="11"/>
      <c r="B2711" s="11"/>
      <c r="C2711" s="11"/>
      <c r="D2711" s="11"/>
      <c r="E2711" s="11"/>
      <c r="F2711" s="11"/>
      <c r="G2711" s="11"/>
      <c r="H2711" s="11"/>
      <c r="I2711" s="11"/>
      <c r="J2711" s="11"/>
      <c r="K2711" s="11"/>
      <c r="L2711" s="11"/>
      <c r="M2711" s="11"/>
      <c r="N2711" s="11"/>
      <c r="O2711" s="11"/>
      <c r="P2711" s="11"/>
      <c r="Q2711" s="11"/>
      <c r="R2711" s="11"/>
    </row>
    <row r="2712" spans="1:18" x14ac:dyDescent="0.2">
      <c r="A2712" s="11"/>
      <c r="B2712" s="11"/>
      <c r="C2712" s="11"/>
      <c r="D2712" s="11"/>
      <c r="E2712" s="11"/>
      <c r="F2712" s="11"/>
      <c r="G2712" s="11"/>
      <c r="H2712" s="11"/>
      <c r="I2712" s="11"/>
      <c r="J2712" s="11"/>
      <c r="K2712" s="11"/>
      <c r="L2712" s="11"/>
      <c r="M2712" s="11"/>
      <c r="N2712" s="11"/>
      <c r="O2712" s="11"/>
      <c r="P2712" s="11"/>
      <c r="Q2712" s="11"/>
      <c r="R2712" s="11"/>
    </row>
    <row r="2713" spans="1:18" x14ac:dyDescent="0.2">
      <c r="A2713" s="11"/>
      <c r="B2713" s="11"/>
      <c r="C2713" s="11"/>
      <c r="D2713" s="11"/>
      <c r="E2713" s="11"/>
      <c r="F2713" s="11"/>
      <c r="G2713" s="11"/>
      <c r="H2713" s="11"/>
      <c r="I2713" s="11"/>
      <c r="J2713" s="11"/>
      <c r="K2713" s="11"/>
      <c r="L2713" s="11"/>
      <c r="M2713" s="11"/>
      <c r="N2713" s="11"/>
      <c r="O2713" s="11"/>
      <c r="P2713" s="11"/>
      <c r="Q2713" s="11"/>
      <c r="R2713" s="11"/>
    </row>
    <row r="2714" spans="1:18" x14ac:dyDescent="0.2">
      <c r="A2714" s="11"/>
      <c r="B2714" s="11"/>
      <c r="C2714" s="11"/>
      <c r="D2714" s="11"/>
      <c r="E2714" s="11"/>
      <c r="F2714" s="11"/>
      <c r="G2714" s="11"/>
      <c r="H2714" s="11"/>
      <c r="I2714" s="11"/>
      <c r="J2714" s="11"/>
      <c r="K2714" s="11"/>
      <c r="L2714" s="11"/>
      <c r="M2714" s="11"/>
      <c r="N2714" s="11"/>
      <c r="O2714" s="11"/>
      <c r="P2714" s="11"/>
      <c r="Q2714" s="11"/>
      <c r="R2714" s="11"/>
    </row>
    <row r="2715" spans="1:18" x14ac:dyDescent="0.2">
      <c r="A2715" s="11"/>
      <c r="B2715" s="11"/>
      <c r="C2715" s="11"/>
      <c r="D2715" s="11"/>
      <c r="E2715" s="11"/>
      <c r="F2715" s="11"/>
      <c r="G2715" s="11"/>
      <c r="H2715" s="11"/>
      <c r="I2715" s="11"/>
      <c r="J2715" s="11"/>
      <c r="K2715" s="11"/>
      <c r="L2715" s="11"/>
      <c r="M2715" s="11"/>
      <c r="N2715" s="11"/>
      <c r="O2715" s="11"/>
      <c r="P2715" s="11"/>
      <c r="Q2715" s="11"/>
      <c r="R2715" s="11"/>
    </row>
    <row r="2716" spans="1:18" x14ac:dyDescent="0.2">
      <c r="A2716" s="11"/>
      <c r="B2716" s="11"/>
      <c r="C2716" s="11"/>
      <c r="D2716" s="11"/>
      <c r="E2716" s="11"/>
      <c r="F2716" s="11"/>
      <c r="G2716" s="11"/>
      <c r="H2716" s="11"/>
      <c r="I2716" s="11"/>
      <c r="J2716" s="11"/>
      <c r="K2716" s="11"/>
      <c r="L2716" s="11"/>
      <c r="M2716" s="11"/>
      <c r="N2716" s="11"/>
      <c r="O2716" s="11"/>
      <c r="P2716" s="11"/>
      <c r="Q2716" s="11"/>
      <c r="R2716" s="11"/>
    </row>
    <row r="2717" spans="1:18" x14ac:dyDescent="0.2">
      <c r="A2717" s="11"/>
      <c r="B2717" s="11"/>
      <c r="C2717" s="11"/>
      <c r="D2717" s="11"/>
      <c r="E2717" s="11"/>
      <c r="F2717" s="11"/>
      <c r="G2717" s="11"/>
      <c r="H2717" s="11"/>
      <c r="I2717" s="11"/>
      <c r="J2717" s="11"/>
      <c r="K2717" s="11"/>
      <c r="L2717" s="11"/>
      <c r="M2717" s="11"/>
      <c r="N2717" s="11"/>
      <c r="O2717" s="11"/>
      <c r="P2717" s="11"/>
      <c r="Q2717" s="11"/>
      <c r="R2717" s="11"/>
    </row>
    <row r="2718" spans="1:18" x14ac:dyDescent="0.2">
      <c r="A2718" s="11"/>
      <c r="B2718" s="11"/>
      <c r="C2718" s="11"/>
      <c r="D2718" s="11"/>
      <c r="E2718" s="11"/>
      <c r="F2718" s="11"/>
      <c r="G2718" s="11"/>
      <c r="H2718" s="11"/>
      <c r="I2718" s="11"/>
      <c r="J2718" s="11"/>
      <c r="K2718" s="11"/>
      <c r="L2718" s="11"/>
      <c r="M2718" s="11"/>
      <c r="N2718" s="11"/>
      <c r="O2718" s="11"/>
      <c r="P2718" s="11"/>
      <c r="Q2718" s="11"/>
      <c r="R2718" s="11"/>
    </row>
    <row r="2719" spans="1:18" x14ac:dyDescent="0.2">
      <c r="A2719" s="11"/>
      <c r="B2719" s="11"/>
      <c r="C2719" s="11"/>
      <c r="D2719" s="11"/>
      <c r="E2719" s="11"/>
      <c r="F2719" s="11"/>
      <c r="G2719" s="11"/>
      <c r="H2719" s="11"/>
      <c r="I2719" s="11"/>
      <c r="J2719" s="11"/>
      <c r="K2719" s="11"/>
      <c r="L2719" s="11"/>
      <c r="M2719" s="11"/>
      <c r="N2719" s="11"/>
      <c r="O2719" s="11"/>
      <c r="P2719" s="11"/>
      <c r="Q2719" s="11"/>
      <c r="R2719" s="11"/>
    </row>
    <row r="2720" spans="1:18" x14ac:dyDescent="0.2">
      <c r="A2720" s="11"/>
      <c r="B2720" s="11"/>
      <c r="C2720" s="11"/>
      <c r="D2720" s="11"/>
      <c r="E2720" s="11"/>
      <c r="F2720" s="11"/>
      <c r="G2720" s="11"/>
      <c r="H2720" s="11"/>
      <c r="I2720" s="11"/>
      <c r="J2720" s="11"/>
      <c r="K2720" s="11"/>
      <c r="L2720" s="11"/>
      <c r="M2720" s="11"/>
      <c r="N2720" s="11"/>
      <c r="O2720" s="11"/>
      <c r="P2720" s="11"/>
      <c r="Q2720" s="11"/>
      <c r="R2720" s="11"/>
    </row>
    <row r="2721" spans="1:18" x14ac:dyDescent="0.2">
      <c r="A2721" s="11"/>
      <c r="B2721" s="11"/>
      <c r="C2721" s="11"/>
      <c r="D2721" s="11"/>
      <c r="E2721" s="11"/>
      <c r="F2721" s="11"/>
      <c r="G2721" s="11"/>
      <c r="H2721" s="11"/>
      <c r="I2721" s="11"/>
      <c r="J2721" s="11"/>
      <c r="K2721" s="11"/>
      <c r="L2721" s="11"/>
      <c r="M2721" s="11"/>
      <c r="N2721" s="11"/>
      <c r="O2721" s="11"/>
      <c r="P2721" s="11"/>
      <c r="Q2721" s="11"/>
      <c r="R2721" s="11"/>
    </row>
    <row r="2722" spans="1:18" x14ac:dyDescent="0.2">
      <c r="A2722" s="11"/>
      <c r="B2722" s="11"/>
      <c r="C2722" s="11"/>
      <c r="D2722" s="11"/>
      <c r="E2722" s="11"/>
      <c r="F2722" s="11"/>
      <c r="G2722" s="11"/>
      <c r="H2722" s="11"/>
      <c r="I2722" s="11"/>
      <c r="J2722" s="11"/>
      <c r="K2722" s="11"/>
      <c r="L2722" s="11"/>
      <c r="M2722" s="11"/>
      <c r="N2722" s="11"/>
      <c r="O2722" s="11"/>
      <c r="P2722" s="11"/>
      <c r="Q2722" s="11"/>
      <c r="R2722" s="11"/>
    </row>
    <row r="2723" spans="1:18" x14ac:dyDescent="0.2">
      <c r="A2723" s="11"/>
      <c r="B2723" s="11"/>
      <c r="C2723" s="11"/>
      <c r="D2723" s="11"/>
      <c r="E2723" s="11"/>
      <c r="F2723" s="11"/>
      <c r="G2723" s="11"/>
      <c r="H2723" s="11"/>
      <c r="I2723" s="11"/>
      <c r="J2723" s="11"/>
      <c r="K2723" s="11"/>
      <c r="L2723" s="11"/>
      <c r="M2723" s="11"/>
      <c r="N2723" s="11"/>
      <c r="O2723" s="11"/>
      <c r="P2723" s="11"/>
      <c r="Q2723" s="11"/>
      <c r="R2723" s="11"/>
    </row>
    <row r="2724" spans="1:18" x14ac:dyDescent="0.2">
      <c r="A2724" s="11"/>
      <c r="B2724" s="11"/>
      <c r="C2724" s="11"/>
      <c r="D2724" s="11"/>
      <c r="E2724" s="11"/>
      <c r="F2724" s="11"/>
      <c r="G2724" s="11"/>
      <c r="H2724" s="11"/>
      <c r="I2724" s="11"/>
      <c r="J2724" s="11"/>
      <c r="K2724" s="11"/>
      <c r="L2724" s="11"/>
      <c r="M2724" s="11"/>
      <c r="N2724" s="11"/>
      <c r="O2724" s="11"/>
      <c r="P2724" s="11"/>
      <c r="Q2724" s="11"/>
      <c r="R2724" s="11"/>
    </row>
    <row r="2725" spans="1:18" x14ac:dyDescent="0.2">
      <c r="A2725" s="11"/>
      <c r="B2725" s="11"/>
      <c r="C2725" s="11"/>
      <c r="D2725" s="11"/>
      <c r="E2725" s="11"/>
      <c r="F2725" s="11"/>
      <c r="G2725" s="11"/>
      <c r="H2725" s="11"/>
      <c r="I2725" s="11"/>
      <c r="J2725" s="11"/>
      <c r="K2725" s="11"/>
      <c r="L2725" s="11"/>
      <c r="M2725" s="11"/>
      <c r="N2725" s="11"/>
      <c r="O2725" s="11"/>
      <c r="P2725" s="11"/>
      <c r="Q2725" s="11"/>
      <c r="R2725" s="11"/>
    </row>
    <row r="2726" spans="1:18" x14ac:dyDescent="0.2">
      <c r="A2726" s="11"/>
      <c r="B2726" s="11"/>
      <c r="C2726" s="11"/>
      <c r="D2726" s="11"/>
      <c r="E2726" s="11"/>
      <c r="F2726" s="11"/>
      <c r="G2726" s="11"/>
      <c r="H2726" s="11"/>
      <c r="I2726" s="11"/>
      <c r="J2726" s="11"/>
      <c r="K2726" s="11"/>
      <c r="L2726" s="11"/>
      <c r="M2726" s="11"/>
      <c r="N2726" s="11"/>
      <c r="O2726" s="11"/>
      <c r="P2726" s="11"/>
      <c r="Q2726" s="11"/>
      <c r="R2726" s="11"/>
    </row>
    <row r="2727" spans="1:18" x14ac:dyDescent="0.2">
      <c r="A2727" s="11"/>
      <c r="B2727" s="11"/>
      <c r="C2727" s="11"/>
      <c r="D2727" s="11"/>
      <c r="E2727" s="11"/>
      <c r="F2727" s="11"/>
      <c r="G2727" s="11"/>
      <c r="H2727" s="11"/>
      <c r="I2727" s="11"/>
      <c r="J2727" s="11"/>
      <c r="K2727" s="11"/>
      <c r="L2727" s="11"/>
      <c r="M2727" s="11"/>
      <c r="N2727" s="11"/>
      <c r="O2727" s="11"/>
      <c r="P2727" s="11"/>
      <c r="Q2727" s="11"/>
      <c r="R2727" s="11"/>
    </row>
    <row r="2728" spans="1:18" x14ac:dyDescent="0.2">
      <c r="A2728" s="11"/>
      <c r="B2728" s="11"/>
      <c r="C2728" s="11"/>
      <c r="D2728" s="11"/>
      <c r="E2728" s="11"/>
      <c r="F2728" s="11"/>
      <c r="G2728" s="11"/>
      <c r="H2728" s="11"/>
      <c r="I2728" s="11"/>
      <c r="J2728" s="11"/>
      <c r="K2728" s="11"/>
      <c r="L2728" s="11"/>
      <c r="M2728" s="11"/>
      <c r="N2728" s="11"/>
      <c r="O2728" s="11"/>
      <c r="P2728" s="11"/>
      <c r="Q2728" s="11"/>
      <c r="R2728" s="11"/>
    </row>
    <row r="2729" spans="1:18" x14ac:dyDescent="0.2">
      <c r="A2729" s="11"/>
      <c r="B2729" s="11"/>
      <c r="C2729" s="11"/>
      <c r="D2729" s="11"/>
      <c r="E2729" s="11"/>
      <c r="F2729" s="11"/>
      <c r="G2729" s="11"/>
      <c r="H2729" s="11"/>
      <c r="I2729" s="11"/>
      <c r="J2729" s="11"/>
      <c r="K2729" s="11"/>
      <c r="L2729" s="11"/>
      <c r="M2729" s="11"/>
      <c r="N2729" s="11"/>
      <c r="O2729" s="11"/>
      <c r="P2729" s="11"/>
      <c r="Q2729" s="11"/>
      <c r="R2729" s="11"/>
    </row>
    <row r="2730" spans="1:18" x14ac:dyDescent="0.2">
      <c r="A2730" s="11"/>
      <c r="B2730" s="11"/>
      <c r="C2730" s="11"/>
      <c r="D2730" s="11"/>
      <c r="E2730" s="11"/>
      <c r="F2730" s="11"/>
      <c r="G2730" s="11"/>
      <c r="H2730" s="11"/>
      <c r="I2730" s="11"/>
      <c r="J2730" s="11"/>
      <c r="K2730" s="11"/>
      <c r="L2730" s="11"/>
      <c r="M2730" s="11"/>
      <c r="N2730" s="11"/>
      <c r="O2730" s="11"/>
      <c r="P2730" s="11"/>
      <c r="Q2730" s="11"/>
      <c r="R2730" s="11"/>
    </row>
    <row r="2731" spans="1:18" x14ac:dyDescent="0.2">
      <c r="A2731" s="11"/>
      <c r="B2731" s="11"/>
      <c r="C2731" s="11"/>
      <c r="D2731" s="11"/>
      <c r="E2731" s="11"/>
      <c r="F2731" s="11"/>
      <c r="G2731" s="11"/>
      <c r="H2731" s="11"/>
      <c r="I2731" s="11"/>
      <c r="J2731" s="11"/>
      <c r="K2731" s="11"/>
      <c r="L2731" s="11"/>
      <c r="M2731" s="11"/>
      <c r="N2731" s="11"/>
      <c r="O2731" s="11"/>
      <c r="P2731" s="11"/>
      <c r="Q2731" s="11"/>
      <c r="R2731" s="11"/>
    </row>
    <row r="2732" spans="1:18" x14ac:dyDescent="0.2">
      <c r="A2732" s="11"/>
      <c r="B2732" s="11"/>
      <c r="C2732" s="11"/>
      <c r="D2732" s="11"/>
      <c r="E2732" s="11"/>
      <c r="F2732" s="11"/>
      <c r="G2732" s="11"/>
      <c r="H2732" s="11"/>
      <c r="I2732" s="11"/>
      <c r="J2732" s="11"/>
      <c r="K2732" s="11"/>
      <c r="L2732" s="11"/>
      <c r="M2732" s="11"/>
      <c r="N2732" s="11"/>
      <c r="O2732" s="11"/>
      <c r="P2732" s="11"/>
      <c r="Q2732" s="11"/>
      <c r="R2732" s="11"/>
    </row>
    <row r="2733" spans="1:18" x14ac:dyDescent="0.2">
      <c r="A2733" s="11"/>
      <c r="B2733" s="11"/>
      <c r="C2733" s="11"/>
      <c r="D2733" s="11"/>
      <c r="E2733" s="11"/>
      <c r="F2733" s="11"/>
      <c r="G2733" s="11"/>
      <c r="H2733" s="11"/>
      <c r="I2733" s="11"/>
      <c r="J2733" s="11"/>
      <c r="K2733" s="11"/>
      <c r="L2733" s="11"/>
      <c r="M2733" s="11"/>
      <c r="N2733" s="11"/>
      <c r="O2733" s="11"/>
      <c r="P2733" s="11"/>
      <c r="Q2733" s="11"/>
      <c r="R2733" s="11"/>
    </row>
    <row r="2734" spans="1:18" x14ac:dyDescent="0.2">
      <c r="A2734" s="11"/>
      <c r="B2734" s="11"/>
      <c r="C2734" s="11"/>
      <c r="D2734" s="11"/>
      <c r="E2734" s="11"/>
      <c r="F2734" s="11"/>
      <c r="G2734" s="11"/>
      <c r="H2734" s="11"/>
      <c r="I2734" s="11"/>
      <c r="J2734" s="11"/>
      <c r="K2734" s="11"/>
      <c r="L2734" s="11"/>
      <c r="M2734" s="11"/>
      <c r="N2734" s="11"/>
      <c r="O2734" s="11"/>
      <c r="P2734" s="11"/>
      <c r="Q2734" s="11"/>
      <c r="R2734" s="11"/>
    </row>
    <row r="2735" spans="1:18" x14ac:dyDescent="0.2">
      <c r="A2735" s="11"/>
      <c r="B2735" s="11"/>
      <c r="C2735" s="11"/>
      <c r="D2735" s="11"/>
      <c r="E2735" s="11"/>
      <c r="F2735" s="11"/>
      <c r="G2735" s="11"/>
      <c r="H2735" s="11"/>
      <c r="I2735" s="11"/>
      <c r="J2735" s="11"/>
      <c r="K2735" s="11"/>
      <c r="L2735" s="11"/>
      <c r="M2735" s="11"/>
      <c r="N2735" s="11"/>
      <c r="O2735" s="11"/>
      <c r="P2735" s="11"/>
      <c r="Q2735" s="11"/>
      <c r="R2735" s="11"/>
    </row>
    <row r="2736" spans="1:18" x14ac:dyDescent="0.2">
      <c r="A2736" s="11"/>
      <c r="B2736" s="11"/>
      <c r="C2736" s="11"/>
      <c r="D2736" s="11"/>
      <c r="E2736" s="11"/>
      <c r="F2736" s="11"/>
      <c r="G2736" s="11"/>
      <c r="H2736" s="11"/>
      <c r="I2736" s="11"/>
      <c r="J2736" s="11"/>
      <c r="K2736" s="11"/>
      <c r="L2736" s="11"/>
      <c r="M2736" s="11"/>
      <c r="N2736" s="11"/>
      <c r="O2736" s="11"/>
      <c r="P2736" s="11"/>
      <c r="Q2736" s="11"/>
      <c r="R2736" s="11"/>
    </row>
    <row r="2737" spans="1:18" x14ac:dyDescent="0.2">
      <c r="A2737" s="11"/>
      <c r="B2737" s="11"/>
      <c r="C2737" s="11"/>
      <c r="D2737" s="11"/>
      <c r="E2737" s="11"/>
      <c r="F2737" s="11"/>
      <c r="G2737" s="11"/>
      <c r="H2737" s="11"/>
      <c r="I2737" s="11"/>
      <c r="J2737" s="11"/>
      <c r="K2737" s="11"/>
      <c r="L2737" s="11"/>
      <c r="M2737" s="11"/>
      <c r="N2737" s="11"/>
      <c r="O2737" s="11"/>
      <c r="P2737" s="11"/>
      <c r="Q2737" s="11"/>
      <c r="R2737" s="11"/>
    </row>
    <row r="2738" spans="1:18" x14ac:dyDescent="0.2">
      <c r="A2738" s="11"/>
      <c r="B2738" s="11"/>
      <c r="C2738" s="11"/>
      <c r="D2738" s="11"/>
      <c r="E2738" s="11"/>
      <c r="F2738" s="11"/>
      <c r="G2738" s="11"/>
      <c r="H2738" s="11"/>
      <c r="I2738" s="11"/>
      <c r="J2738" s="11"/>
      <c r="K2738" s="11"/>
      <c r="L2738" s="11"/>
      <c r="M2738" s="11"/>
      <c r="N2738" s="11"/>
      <c r="O2738" s="11"/>
      <c r="P2738" s="11"/>
      <c r="Q2738" s="11"/>
      <c r="R2738" s="11"/>
    </row>
    <row r="2739" spans="1:18" x14ac:dyDescent="0.2">
      <c r="A2739" s="11"/>
      <c r="B2739" s="11"/>
      <c r="C2739" s="11"/>
      <c r="D2739" s="11"/>
      <c r="E2739" s="11"/>
      <c r="F2739" s="11"/>
      <c r="G2739" s="11"/>
      <c r="H2739" s="11"/>
      <c r="I2739" s="11"/>
      <c r="J2739" s="11"/>
      <c r="K2739" s="11"/>
      <c r="L2739" s="11"/>
      <c r="M2739" s="11"/>
      <c r="N2739" s="11"/>
      <c r="O2739" s="11"/>
      <c r="P2739" s="11"/>
      <c r="Q2739" s="11"/>
      <c r="R2739" s="11"/>
    </row>
    <row r="2740" spans="1:18" x14ac:dyDescent="0.2">
      <c r="A2740" s="11"/>
      <c r="B2740" s="11"/>
      <c r="C2740" s="11"/>
      <c r="D2740" s="11"/>
      <c r="E2740" s="11"/>
      <c r="F2740" s="11"/>
      <c r="G2740" s="11"/>
      <c r="H2740" s="11"/>
      <c r="I2740" s="11"/>
      <c r="J2740" s="11"/>
      <c r="K2740" s="11"/>
      <c r="L2740" s="11"/>
      <c r="M2740" s="11"/>
      <c r="N2740" s="11"/>
      <c r="O2740" s="11"/>
      <c r="P2740" s="11"/>
      <c r="Q2740" s="11"/>
      <c r="R2740" s="11"/>
    </row>
    <row r="2741" spans="1:18" x14ac:dyDescent="0.2">
      <c r="A2741" s="11"/>
      <c r="B2741" s="11"/>
      <c r="C2741" s="11"/>
      <c r="D2741" s="11"/>
      <c r="E2741" s="11"/>
      <c r="F2741" s="11"/>
      <c r="G2741" s="11"/>
      <c r="H2741" s="11"/>
      <c r="I2741" s="11"/>
      <c r="J2741" s="11"/>
      <c r="K2741" s="11"/>
      <c r="L2741" s="11"/>
      <c r="M2741" s="11"/>
      <c r="N2741" s="11"/>
      <c r="O2741" s="11"/>
      <c r="P2741" s="11"/>
      <c r="Q2741" s="11"/>
      <c r="R2741" s="11"/>
    </row>
    <row r="2742" spans="1:18" x14ac:dyDescent="0.2">
      <c r="A2742" s="11"/>
      <c r="B2742" s="11"/>
      <c r="C2742" s="11"/>
      <c r="D2742" s="11"/>
      <c r="E2742" s="11"/>
      <c r="F2742" s="11"/>
      <c r="G2742" s="11"/>
      <c r="H2742" s="11"/>
      <c r="I2742" s="11"/>
      <c r="J2742" s="11"/>
      <c r="K2742" s="11"/>
      <c r="L2742" s="11"/>
      <c r="M2742" s="11"/>
      <c r="N2742" s="11"/>
      <c r="O2742" s="11"/>
      <c r="P2742" s="11"/>
      <c r="Q2742" s="11"/>
      <c r="R2742" s="11"/>
    </row>
    <row r="2743" spans="1:18" x14ac:dyDescent="0.2">
      <c r="A2743" s="11"/>
      <c r="B2743" s="11"/>
      <c r="C2743" s="11"/>
      <c r="D2743" s="11"/>
      <c r="E2743" s="11"/>
      <c r="F2743" s="11"/>
      <c r="G2743" s="11"/>
      <c r="H2743" s="11"/>
      <c r="I2743" s="11"/>
      <c r="J2743" s="11"/>
      <c r="K2743" s="11"/>
      <c r="L2743" s="11"/>
      <c r="M2743" s="11"/>
      <c r="N2743" s="11"/>
      <c r="O2743" s="11"/>
      <c r="P2743" s="11"/>
      <c r="Q2743" s="11"/>
      <c r="R2743" s="11"/>
    </row>
    <row r="2744" spans="1:18" x14ac:dyDescent="0.2">
      <c r="A2744" s="11"/>
      <c r="B2744" s="11"/>
      <c r="C2744" s="11"/>
      <c r="D2744" s="11"/>
      <c r="E2744" s="11"/>
      <c r="F2744" s="11"/>
      <c r="G2744" s="11"/>
      <c r="H2744" s="11"/>
      <c r="I2744" s="11"/>
      <c r="J2744" s="11"/>
      <c r="K2744" s="11"/>
      <c r="L2744" s="11"/>
      <c r="M2744" s="11"/>
      <c r="N2744" s="11"/>
      <c r="O2744" s="11"/>
      <c r="P2744" s="11"/>
      <c r="Q2744" s="11"/>
      <c r="R2744" s="11"/>
    </row>
    <row r="2745" spans="1:18" x14ac:dyDescent="0.2">
      <c r="A2745" s="11"/>
      <c r="B2745" s="11"/>
      <c r="C2745" s="11"/>
      <c r="D2745" s="11"/>
      <c r="E2745" s="11"/>
      <c r="F2745" s="11"/>
      <c r="G2745" s="11"/>
      <c r="H2745" s="11"/>
      <c r="I2745" s="11"/>
      <c r="J2745" s="11"/>
      <c r="K2745" s="11"/>
      <c r="L2745" s="11"/>
      <c r="M2745" s="11"/>
      <c r="N2745" s="11"/>
      <c r="O2745" s="11"/>
      <c r="P2745" s="11"/>
      <c r="Q2745" s="11"/>
      <c r="R2745" s="11"/>
    </row>
    <row r="2746" spans="1:18" x14ac:dyDescent="0.2">
      <c r="A2746" s="11"/>
      <c r="B2746" s="11"/>
      <c r="C2746" s="11"/>
      <c r="D2746" s="11"/>
      <c r="E2746" s="11"/>
      <c r="F2746" s="11"/>
      <c r="G2746" s="11"/>
      <c r="H2746" s="11"/>
      <c r="I2746" s="11"/>
      <c r="J2746" s="11"/>
      <c r="K2746" s="11"/>
      <c r="L2746" s="11"/>
      <c r="M2746" s="11"/>
      <c r="N2746" s="11"/>
      <c r="O2746" s="11"/>
      <c r="P2746" s="11"/>
      <c r="Q2746" s="11"/>
      <c r="R2746" s="11"/>
    </row>
    <row r="2747" spans="1:18" x14ac:dyDescent="0.2">
      <c r="A2747" s="11"/>
      <c r="B2747" s="11"/>
      <c r="C2747" s="11"/>
      <c r="D2747" s="11"/>
      <c r="E2747" s="11"/>
      <c r="F2747" s="11"/>
      <c r="G2747" s="11"/>
      <c r="H2747" s="11"/>
      <c r="I2747" s="11"/>
      <c r="J2747" s="11"/>
      <c r="K2747" s="11"/>
      <c r="L2747" s="11"/>
      <c r="M2747" s="11"/>
      <c r="N2747" s="11"/>
      <c r="O2747" s="11"/>
      <c r="P2747" s="11"/>
      <c r="Q2747" s="11"/>
      <c r="R2747" s="11"/>
    </row>
    <row r="2748" spans="1:18" x14ac:dyDescent="0.2">
      <c r="A2748" s="11"/>
      <c r="B2748" s="11"/>
      <c r="C2748" s="11"/>
      <c r="D2748" s="11"/>
      <c r="E2748" s="11"/>
      <c r="F2748" s="11"/>
      <c r="G2748" s="11"/>
      <c r="H2748" s="11"/>
      <c r="I2748" s="11"/>
      <c r="J2748" s="11"/>
      <c r="K2748" s="11"/>
      <c r="L2748" s="11"/>
      <c r="M2748" s="11"/>
      <c r="N2748" s="11"/>
      <c r="O2748" s="11"/>
      <c r="P2748" s="11"/>
      <c r="Q2748" s="11"/>
      <c r="R2748" s="11"/>
    </row>
    <row r="2749" spans="1:18" x14ac:dyDescent="0.2">
      <c r="A2749" s="11"/>
      <c r="B2749" s="11"/>
      <c r="C2749" s="11"/>
      <c r="D2749" s="11"/>
      <c r="E2749" s="11"/>
      <c r="F2749" s="11"/>
      <c r="G2749" s="11"/>
      <c r="H2749" s="11"/>
      <c r="I2749" s="11"/>
      <c r="J2749" s="11"/>
      <c r="K2749" s="11"/>
      <c r="L2749" s="11"/>
      <c r="M2749" s="11"/>
      <c r="N2749" s="11"/>
      <c r="O2749" s="11"/>
      <c r="P2749" s="11"/>
      <c r="Q2749" s="11"/>
      <c r="R2749" s="11"/>
    </row>
    <row r="2750" spans="1:18" x14ac:dyDescent="0.2">
      <c r="A2750" s="11"/>
      <c r="B2750" s="11"/>
      <c r="C2750" s="11"/>
      <c r="D2750" s="11"/>
      <c r="E2750" s="11"/>
      <c r="F2750" s="11"/>
      <c r="G2750" s="11"/>
      <c r="H2750" s="11"/>
      <c r="I2750" s="11"/>
      <c r="J2750" s="11"/>
      <c r="K2750" s="11"/>
      <c r="L2750" s="11"/>
      <c r="M2750" s="11"/>
      <c r="N2750" s="11"/>
      <c r="O2750" s="11"/>
      <c r="P2750" s="11"/>
      <c r="Q2750" s="11"/>
      <c r="R2750" s="11"/>
    </row>
    <row r="2751" spans="1:18" x14ac:dyDescent="0.2">
      <c r="A2751" s="11"/>
      <c r="B2751" s="11"/>
      <c r="C2751" s="11"/>
      <c r="D2751" s="11"/>
      <c r="E2751" s="11"/>
      <c r="F2751" s="11"/>
      <c r="G2751" s="11"/>
      <c r="H2751" s="11"/>
      <c r="I2751" s="11"/>
      <c r="J2751" s="11"/>
      <c r="K2751" s="11"/>
      <c r="L2751" s="11"/>
      <c r="M2751" s="11"/>
      <c r="N2751" s="11"/>
      <c r="O2751" s="11"/>
      <c r="P2751" s="11"/>
      <c r="Q2751" s="11"/>
      <c r="R2751" s="11"/>
    </row>
    <row r="2752" spans="1:18" x14ac:dyDescent="0.2">
      <c r="A2752" s="11"/>
      <c r="B2752" s="11"/>
      <c r="C2752" s="11"/>
      <c r="D2752" s="11"/>
      <c r="E2752" s="11"/>
      <c r="F2752" s="11"/>
      <c r="G2752" s="11"/>
      <c r="H2752" s="11"/>
      <c r="I2752" s="11"/>
      <c r="J2752" s="11"/>
      <c r="K2752" s="11"/>
      <c r="L2752" s="11"/>
      <c r="M2752" s="11"/>
      <c r="N2752" s="11"/>
      <c r="O2752" s="11"/>
      <c r="P2752" s="11"/>
      <c r="Q2752" s="11"/>
      <c r="R2752" s="11"/>
    </row>
    <row r="2753" spans="1:18" x14ac:dyDescent="0.2">
      <c r="A2753" s="11"/>
      <c r="B2753" s="11"/>
      <c r="C2753" s="11"/>
      <c r="D2753" s="11"/>
      <c r="E2753" s="11"/>
      <c r="F2753" s="11"/>
      <c r="G2753" s="11"/>
      <c r="H2753" s="11"/>
      <c r="I2753" s="11"/>
      <c r="J2753" s="11"/>
      <c r="K2753" s="11"/>
      <c r="L2753" s="11"/>
      <c r="M2753" s="11"/>
      <c r="N2753" s="11"/>
      <c r="O2753" s="11"/>
      <c r="P2753" s="11"/>
      <c r="Q2753" s="11"/>
      <c r="R2753" s="11"/>
    </row>
    <row r="2754" spans="1:18" x14ac:dyDescent="0.2">
      <c r="A2754" s="11"/>
      <c r="B2754" s="11"/>
      <c r="C2754" s="11"/>
      <c r="D2754" s="11"/>
      <c r="E2754" s="11"/>
      <c r="F2754" s="11"/>
      <c r="G2754" s="11"/>
      <c r="H2754" s="11"/>
      <c r="I2754" s="11"/>
      <c r="J2754" s="11"/>
      <c r="K2754" s="11"/>
      <c r="L2754" s="11"/>
      <c r="M2754" s="11"/>
      <c r="N2754" s="11"/>
      <c r="O2754" s="11"/>
      <c r="P2754" s="11"/>
      <c r="Q2754" s="11"/>
      <c r="R2754" s="11"/>
    </row>
    <row r="2755" spans="1:18" x14ac:dyDescent="0.2">
      <c r="A2755" s="11"/>
      <c r="B2755" s="11"/>
      <c r="C2755" s="11"/>
      <c r="D2755" s="11"/>
      <c r="E2755" s="11"/>
      <c r="F2755" s="11"/>
      <c r="G2755" s="11"/>
      <c r="H2755" s="11"/>
      <c r="I2755" s="11"/>
      <c r="J2755" s="11"/>
      <c r="K2755" s="11"/>
      <c r="L2755" s="11"/>
      <c r="M2755" s="11"/>
      <c r="N2755" s="11"/>
      <c r="O2755" s="11"/>
      <c r="P2755" s="11"/>
      <c r="Q2755" s="11"/>
      <c r="R2755" s="11"/>
    </row>
    <row r="2756" spans="1:18" x14ac:dyDescent="0.2">
      <c r="A2756" s="11"/>
      <c r="B2756" s="11"/>
      <c r="C2756" s="11"/>
      <c r="D2756" s="11"/>
      <c r="E2756" s="11"/>
      <c r="F2756" s="11"/>
      <c r="G2756" s="11"/>
      <c r="H2756" s="11"/>
      <c r="I2756" s="11"/>
      <c r="J2756" s="11"/>
      <c r="K2756" s="11"/>
      <c r="L2756" s="11"/>
      <c r="M2756" s="11"/>
      <c r="N2756" s="11"/>
      <c r="O2756" s="11"/>
      <c r="P2756" s="11"/>
      <c r="Q2756" s="11"/>
      <c r="R2756" s="11"/>
    </row>
    <row r="2757" spans="1:18" x14ac:dyDescent="0.2">
      <c r="A2757" s="11"/>
      <c r="B2757" s="11"/>
      <c r="C2757" s="11"/>
      <c r="D2757" s="11"/>
      <c r="E2757" s="11"/>
      <c r="F2757" s="11"/>
      <c r="G2757" s="11"/>
      <c r="H2757" s="11"/>
      <c r="I2757" s="11"/>
      <c r="J2757" s="11"/>
      <c r="K2757" s="11"/>
      <c r="L2757" s="11"/>
      <c r="M2757" s="11"/>
      <c r="N2757" s="11"/>
      <c r="O2757" s="11"/>
      <c r="P2757" s="11"/>
      <c r="Q2757" s="11"/>
      <c r="R2757" s="11"/>
    </row>
    <row r="2758" spans="1:18" x14ac:dyDescent="0.2">
      <c r="A2758" s="11"/>
      <c r="B2758" s="11"/>
      <c r="C2758" s="11"/>
      <c r="D2758" s="11"/>
      <c r="E2758" s="11"/>
      <c r="F2758" s="11"/>
      <c r="G2758" s="11"/>
      <c r="H2758" s="11"/>
      <c r="I2758" s="11"/>
      <c r="J2758" s="11"/>
      <c r="K2758" s="11"/>
      <c r="L2758" s="11"/>
      <c r="M2758" s="11"/>
      <c r="N2758" s="11"/>
      <c r="O2758" s="11"/>
      <c r="P2758" s="11"/>
      <c r="Q2758" s="11"/>
      <c r="R2758" s="11"/>
    </row>
    <row r="2759" spans="1:18" x14ac:dyDescent="0.2">
      <c r="A2759" s="11"/>
      <c r="B2759" s="11"/>
      <c r="C2759" s="11"/>
      <c r="D2759" s="11"/>
      <c r="E2759" s="11"/>
      <c r="F2759" s="11"/>
      <c r="G2759" s="11"/>
      <c r="H2759" s="11"/>
      <c r="I2759" s="11"/>
      <c r="J2759" s="11"/>
      <c r="K2759" s="11"/>
      <c r="L2759" s="11"/>
      <c r="M2759" s="11"/>
      <c r="N2759" s="11"/>
      <c r="O2759" s="11"/>
      <c r="P2759" s="11"/>
      <c r="Q2759" s="11"/>
      <c r="R2759" s="11"/>
    </row>
    <row r="2760" spans="1:18" x14ac:dyDescent="0.2">
      <c r="A2760" s="11"/>
      <c r="B2760" s="11"/>
      <c r="C2760" s="11"/>
      <c r="D2760" s="11"/>
      <c r="E2760" s="11"/>
      <c r="F2760" s="11"/>
      <c r="G2760" s="11"/>
      <c r="H2760" s="11"/>
      <c r="I2760" s="11"/>
      <c r="J2760" s="11"/>
      <c r="K2760" s="11"/>
      <c r="L2760" s="11"/>
      <c r="M2760" s="11"/>
      <c r="N2760" s="11"/>
      <c r="O2760" s="11"/>
      <c r="P2760" s="11"/>
      <c r="Q2760" s="11"/>
      <c r="R2760" s="11"/>
    </row>
    <row r="2761" spans="1:18" x14ac:dyDescent="0.2">
      <c r="A2761" s="11"/>
      <c r="B2761" s="11"/>
      <c r="C2761" s="11"/>
      <c r="D2761" s="11"/>
      <c r="E2761" s="11"/>
      <c r="F2761" s="11"/>
      <c r="G2761" s="11"/>
      <c r="H2761" s="11"/>
      <c r="I2761" s="11"/>
      <c r="J2761" s="11"/>
      <c r="K2761" s="11"/>
      <c r="L2761" s="11"/>
      <c r="M2761" s="11"/>
      <c r="N2761" s="11"/>
      <c r="O2761" s="11"/>
      <c r="P2761" s="11"/>
      <c r="Q2761" s="11"/>
      <c r="R2761" s="11"/>
    </row>
    <row r="2762" spans="1:18" x14ac:dyDescent="0.2">
      <c r="A2762" s="11"/>
      <c r="B2762" s="11"/>
      <c r="C2762" s="11"/>
      <c r="D2762" s="11"/>
      <c r="E2762" s="11"/>
      <c r="F2762" s="11"/>
      <c r="G2762" s="11"/>
      <c r="H2762" s="11"/>
      <c r="I2762" s="11"/>
      <c r="J2762" s="11"/>
      <c r="K2762" s="11"/>
      <c r="L2762" s="11"/>
      <c r="M2762" s="11"/>
      <c r="N2762" s="11"/>
      <c r="O2762" s="11"/>
      <c r="P2762" s="11"/>
      <c r="Q2762" s="11"/>
      <c r="R2762" s="11"/>
    </row>
    <row r="2763" spans="1:18" x14ac:dyDescent="0.2">
      <c r="A2763" s="11"/>
      <c r="B2763" s="11"/>
      <c r="C2763" s="11"/>
      <c r="D2763" s="11"/>
      <c r="E2763" s="11"/>
      <c r="F2763" s="11"/>
      <c r="G2763" s="11"/>
      <c r="H2763" s="11"/>
      <c r="I2763" s="11"/>
      <c r="J2763" s="11"/>
      <c r="K2763" s="11"/>
      <c r="L2763" s="11"/>
      <c r="M2763" s="11"/>
      <c r="N2763" s="11"/>
      <c r="O2763" s="11"/>
      <c r="P2763" s="11"/>
      <c r="Q2763" s="11"/>
      <c r="R2763" s="11"/>
    </row>
    <row r="2764" spans="1:18" x14ac:dyDescent="0.2">
      <c r="A2764" s="11"/>
      <c r="B2764" s="11"/>
      <c r="C2764" s="11"/>
      <c r="D2764" s="11"/>
      <c r="E2764" s="11"/>
      <c r="F2764" s="11"/>
      <c r="G2764" s="11"/>
      <c r="H2764" s="11"/>
      <c r="I2764" s="11"/>
      <c r="J2764" s="11"/>
      <c r="K2764" s="11"/>
      <c r="L2764" s="11"/>
      <c r="M2764" s="11"/>
      <c r="N2764" s="11"/>
      <c r="O2764" s="11"/>
      <c r="P2764" s="11"/>
      <c r="Q2764" s="11"/>
      <c r="R2764" s="11"/>
    </row>
    <row r="2765" spans="1:18" x14ac:dyDescent="0.2">
      <c r="A2765" s="11"/>
      <c r="B2765" s="11"/>
      <c r="C2765" s="11"/>
      <c r="D2765" s="11"/>
      <c r="E2765" s="11"/>
      <c r="F2765" s="11"/>
      <c r="G2765" s="11"/>
      <c r="H2765" s="11"/>
      <c r="I2765" s="11"/>
      <c r="J2765" s="11"/>
      <c r="K2765" s="11"/>
      <c r="L2765" s="11"/>
      <c r="M2765" s="11"/>
      <c r="N2765" s="11"/>
      <c r="O2765" s="11"/>
      <c r="P2765" s="11"/>
      <c r="Q2765" s="11"/>
      <c r="R2765" s="11"/>
    </row>
    <row r="2766" spans="1:18" x14ac:dyDescent="0.2">
      <c r="A2766" s="11"/>
      <c r="B2766" s="11"/>
      <c r="C2766" s="11"/>
      <c r="D2766" s="11"/>
      <c r="E2766" s="11"/>
      <c r="F2766" s="11"/>
      <c r="G2766" s="11"/>
      <c r="H2766" s="11"/>
      <c r="I2766" s="11"/>
      <c r="J2766" s="11"/>
      <c r="K2766" s="11"/>
      <c r="L2766" s="11"/>
      <c r="M2766" s="11"/>
      <c r="N2766" s="11"/>
      <c r="O2766" s="11"/>
      <c r="P2766" s="11"/>
      <c r="Q2766" s="11"/>
      <c r="R2766" s="11"/>
    </row>
    <row r="2767" spans="1:18" x14ac:dyDescent="0.2">
      <c r="A2767" s="11"/>
      <c r="B2767" s="11"/>
      <c r="C2767" s="11"/>
      <c r="D2767" s="11"/>
      <c r="E2767" s="11"/>
      <c r="F2767" s="11"/>
      <c r="G2767" s="11"/>
      <c r="H2767" s="11"/>
      <c r="I2767" s="11"/>
      <c r="J2767" s="11"/>
      <c r="K2767" s="11"/>
      <c r="L2767" s="11"/>
      <c r="M2767" s="11"/>
      <c r="N2767" s="11"/>
      <c r="O2767" s="11"/>
      <c r="P2767" s="11"/>
      <c r="Q2767" s="11"/>
      <c r="R2767" s="11"/>
    </row>
    <row r="2768" spans="1:18" x14ac:dyDescent="0.2">
      <c r="A2768" s="11"/>
      <c r="B2768" s="11"/>
      <c r="C2768" s="11"/>
      <c r="D2768" s="11"/>
      <c r="E2768" s="11"/>
      <c r="F2768" s="11"/>
      <c r="G2768" s="11"/>
      <c r="H2768" s="11"/>
      <c r="I2768" s="11"/>
      <c r="J2768" s="11"/>
      <c r="K2768" s="11"/>
      <c r="L2768" s="11"/>
      <c r="M2768" s="11"/>
      <c r="N2768" s="11"/>
      <c r="O2768" s="11"/>
      <c r="P2768" s="11"/>
      <c r="Q2768" s="11"/>
      <c r="R2768" s="11"/>
    </row>
    <row r="2769" spans="1:18" x14ac:dyDescent="0.2">
      <c r="A2769" s="11"/>
      <c r="B2769" s="11"/>
      <c r="C2769" s="11"/>
      <c r="D2769" s="11"/>
      <c r="E2769" s="11"/>
      <c r="F2769" s="11"/>
      <c r="G2769" s="11"/>
      <c r="H2769" s="11"/>
      <c r="I2769" s="11"/>
      <c r="J2769" s="11"/>
      <c r="K2769" s="11"/>
      <c r="L2769" s="11"/>
      <c r="M2769" s="11"/>
      <c r="N2769" s="11"/>
      <c r="O2769" s="11"/>
      <c r="P2769" s="11"/>
      <c r="Q2769" s="11"/>
      <c r="R2769" s="11"/>
    </row>
    <row r="2770" spans="1:18" x14ac:dyDescent="0.2">
      <c r="A2770" s="11"/>
      <c r="B2770" s="11"/>
      <c r="C2770" s="11"/>
      <c r="D2770" s="11"/>
      <c r="E2770" s="11"/>
      <c r="F2770" s="11"/>
      <c r="G2770" s="11"/>
      <c r="H2770" s="11"/>
      <c r="I2770" s="11"/>
      <c r="J2770" s="11"/>
      <c r="K2770" s="11"/>
      <c r="L2770" s="11"/>
      <c r="M2770" s="11"/>
      <c r="N2770" s="11"/>
      <c r="O2770" s="11"/>
      <c r="P2770" s="11"/>
      <c r="Q2770" s="11"/>
      <c r="R2770" s="11"/>
    </row>
    <row r="2771" spans="1:18" x14ac:dyDescent="0.2">
      <c r="A2771" s="11"/>
      <c r="B2771" s="11"/>
      <c r="C2771" s="11"/>
      <c r="D2771" s="11"/>
      <c r="E2771" s="11"/>
      <c r="F2771" s="11"/>
      <c r="G2771" s="11"/>
      <c r="H2771" s="11"/>
      <c r="I2771" s="11"/>
      <c r="J2771" s="11"/>
      <c r="K2771" s="11"/>
      <c r="L2771" s="11"/>
      <c r="M2771" s="11"/>
      <c r="N2771" s="11"/>
      <c r="O2771" s="11"/>
      <c r="P2771" s="11"/>
      <c r="Q2771" s="11"/>
      <c r="R2771" s="11"/>
    </row>
    <row r="2772" spans="1:18" x14ac:dyDescent="0.2">
      <c r="A2772" s="11"/>
      <c r="B2772" s="11"/>
      <c r="C2772" s="11"/>
      <c r="D2772" s="11"/>
      <c r="E2772" s="11"/>
      <c r="F2772" s="11"/>
      <c r="G2772" s="11"/>
      <c r="H2772" s="11"/>
      <c r="I2772" s="11"/>
      <c r="J2772" s="11"/>
      <c r="K2772" s="11"/>
      <c r="L2772" s="11"/>
      <c r="M2772" s="11"/>
      <c r="N2772" s="11"/>
      <c r="O2772" s="11"/>
      <c r="P2772" s="11"/>
      <c r="Q2772" s="11"/>
      <c r="R2772" s="11"/>
    </row>
    <row r="2773" spans="1:18" x14ac:dyDescent="0.2">
      <c r="A2773" s="11"/>
      <c r="B2773" s="11"/>
      <c r="C2773" s="11"/>
      <c r="D2773" s="11"/>
      <c r="E2773" s="11"/>
      <c r="F2773" s="11"/>
      <c r="G2773" s="11"/>
      <c r="H2773" s="11"/>
      <c r="I2773" s="11"/>
      <c r="J2773" s="11"/>
      <c r="K2773" s="11"/>
      <c r="L2773" s="11"/>
      <c r="M2773" s="11"/>
      <c r="N2773" s="11"/>
      <c r="O2773" s="11"/>
      <c r="P2773" s="11"/>
      <c r="Q2773" s="11"/>
      <c r="R2773" s="11"/>
    </row>
    <row r="2774" spans="1:18" x14ac:dyDescent="0.2">
      <c r="A2774" s="11"/>
      <c r="B2774" s="11"/>
      <c r="C2774" s="11"/>
      <c r="D2774" s="11"/>
      <c r="E2774" s="11"/>
      <c r="F2774" s="11"/>
      <c r="G2774" s="11"/>
      <c r="H2774" s="11"/>
      <c r="I2774" s="11"/>
      <c r="J2774" s="11"/>
      <c r="K2774" s="11"/>
      <c r="L2774" s="11"/>
      <c r="M2774" s="11"/>
      <c r="N2774" s="11"/>
      <c r="O2774" s="11"/>
      <c r="P2774" s="11"/>
      <c r="Q2774" s="11"/>
      <c r="R2774" s="11"/>
    </row>
    <row r="2775" spans="1:18" x14ac:dyDescent="0.2">
      <c r="A2775" s="11"/>
      <c r="B2775" s="11"/>
      <c r="C2775" s="11"/>
      <c r="D2775" s="11"/>
      <c r="E2775" s="11"/>
      <c r="F2775" s="11"/>
      <c r="G2775" s="11"/>
      <c r="H2775" s="11"/>
      <c r="I2775" s="11"/>
      <c r="J2775" s="11"/>
      <c r="K2775" s="11"/>
      <c r="L2775" s="11"/>
      <c r="M2775" s="11"/>
      <c r="N2775" s="11"/>
      <c r="O2775" s="11"/>
      <c r="P2775" s="11"/>
      <c r="Q2775" s="11"/>
      <c r="R2775" s="11"/>
    </row>
    <row r="2776" spans="1:18" x14ac:dyDescent="0.2">
      <c r="A2776" s="11"/>
      <c r="B2776" s="11"/>
      <c r="C2776" s="11"/>
      <c r="D2776" s="11"/>
      <c r="E2776" s="11"/>
      <c r="F2776" s="11"/>
      <c r="G2776" s="11"/>
      <c r="H2776" s="11"/>
      <c r="I2776" s="11"/>
      <c r="J2776" s="11"/>
      <c r="K2776" s="11"/>
      <c r="L2776" s="11"/>
      <c r="M2776" s="11"/>
      <c r="N2776" s="11"/>
      <c r="O2776" s="11"/>
      <c r="P2776" s="11"/>
      <c r="Q2776" s="11"/>
      <c r="R2776" s="11"/>
    </row>
    <row r="2777" spans="1:18" x14ac:dyDescent="0.2">
      <c r="A2777" s="11"/>
      <c r="B2777" s="11"/>
      <c r="C2777" s="11"/>
      <c r="D2777" s="11"/>
      <c r="E2777" s="11"/>
      <c r="F2777" s="11"/>
      <c r="G2777" s="11"/>
      <c r="H2777" s="11"/>
      <c r="I2777" s="11"/>
      <c r="J2777" s="11"/>
      <c r="K2777" s="11"/>
      <c r="L2777" s="11"/>
      <c r="M2777" s="11"/>
      <c r="N2777" s="11"/>
      <c r="O2777" s="11"/>
      <c r="P2777" s="11"/>
      <c r="Q2777" s="11"/>
      <c r="R2777" s="11"/>
    </row>
    <row r="2778" spans="1:18" x14ac:dyDescent="0.2">
      <c r="A2778" s="11"/>
      <c r="B2778" s="11"/>
      <c r="C2778" s="11"/>
      <c r="D2778" s="11"/>
      <c r="E2778" s="11"/>
      <c r="F2778" s="11"/>
      <c r="G2778" s="11"/>
      <c r="H2778" s="11"/>
      <c r="I2778" s="11"/>
      <c r="J2778" s="11"/>
      <c r="K2778" s="11"/>
      <c r="L2778" s="11"/>
      <c r="M2778" s="11"/>
      <c r="N2778" s="11"/>
      <c r="O2778" s="11"/>
      <c r="P2778" s="11"/>
      <c r="Q2778" s="11"/>
      <c r="R2778" s="11"/>
    </row>
    <row r="2779" spans="1:18" x14ac:dyDescent="0.2">
      <c r="A2779" s="11"/>
      <c r="B2779" s="11"/>
      <c r="C2779" s="11"/>
      <c r="D2779" s="11"/>
      <c r="E2779" s="11"/>
      <c r="F2779" s="11"/>
      <c r="G2779" s="11"/>
      <c r="H2779" s="11"/>
      <c r="I2779" s="11"/>
      <c r="J2779" s="11"/>
      <c r="K2779" s="11"/>
      <c r="L2779" s="11"/>
      <c r="M2779" s="11"/>
      <c r="N2779" s="11"/>
      <c r="O2779" s="11"/>
      <c r="P2779" s="11"/>
      <c r="Q2779" s="11"/>
      <c r="R2779" s="11"/>
    </row>
    <row r="2780" spans="1:18" x14ac:dyDescent="0.2">
      <c r="A2780" s="11"/>
      <c r="B2780" s="11"/>
      <c r="C2780" s="11"/>
      <c r="D2780" s="11"/>
      <c r="E2780" s="11"/>
      <c r="F2780" s="11"/>
      <c r="G2780" s="11"/>
      <c r="H2780" s="11"/>
      <c r="I2780" s="11"/>
      <c r="J2780" s="11"/>
      <c r="K2780" s="11"/>
      <c r="L2780" s="11"/>
      <c r="M2780" s="11"/>
      <c r="N2780" s="11"/>
      <c r="O2780" s="11"/>
      <c r="P2780" s="11"/>
      <c r="Q2780" s="11"/>
      <c r="R2780" s="11"/>
    </row>
    <row r="2781" spans="1:18" x14ac:dyDescent="0.2">
      <c r="A2781" s="11"/>
      <c r="B2781" s="11"/>
      <c r="C2781" s="11"/>
      <c r="D2781" s="11"/>
      <c r="E2781" s="11"/>
      <c r="F2781" s="11"/>
      <c r="G2781" s="11"/>
      <c r="H2781" s="11"/>
      <c r="I2781" s="11"/>
      <c r="J2781" s="11"/>
      <c r="K2781" s="11"/>
      <c r="L2781" s="11"/>
      <c r="M2781" s="11"/>
      <c r="N2781" s="11"/>
      <c r="O2781" s="11"/>
      <c r="P2781" s="11"/>
      <c r="Q2781" s="11"/>
      <c r="R2781" s="11"/>
    </row>
    <row r="2782" spans="1:18" x14ac:dyDescent="0.2">
      <c r="A2782" s="11"/>
      <c r="B2782" s="11"/>
      <c r="C2782" s="11"/>
      <c r="D2782" s="11"/>
      <c r="E2782" s="11"/>
      <c r="F2782" s="11"/>
      <c r="G2782" s="11"/>
      <c r="H2782" s="11"/>
      <c r="I2782" s="11"/>
      <c r="J2782" s="11"/>
      <c r="K2782" s="11"/>
      <c r="L2782" s="11"/>
      <c r="M2782" s="11"/>
      <c r="N2782" s="11"/>
      <c r="O2782" s="11"/>
      <c r="P2782" s="11"/>
      <c r="Q2782" s="11"/>
      <c r="R2782" s="11"/>
    </row>
    <row r="2783" spans="1:18" x14ac:dyDescent="0.2">
      <c r="A2783" s="11"/>
      <c r="B2783" s="11"/>
      <c r="C2783" s="11"/>
      <c r="D2783" s="11"/>
      <c r="E2783" s="11"/>
      <c r="F2783" s="11"/>
      <c r="G2783" s="11"/>
      <c r="H2783" s="11"/>
      <c r="I2783" s="11"/>
      <c r="J2783" s="11"/>
      <c r="K2783" s="11"/>
      <c r="L2783" s="11"/>
      <c r="M2783" s="11"/>
      <c r="N2783" s="11"/>
      <c r="O2783" s="11"/>
      <c r="P2783" s="11"/>
      <c r="Q2783" s="11"/>
      <c r="R2783" s="11"/>
    </row>
    <row r="2784" spans="1:18" x14ac:dyDescent="0.2">
      <c r="A2784" s="11"/>
      <c r="B2784" s="11"/>
      <c r="C2784" s="11"/>
      <c r="D2784" s="11"/>
      <c r="E2784" s="11"/>
      <c r="F2784" s="11"/>
      <c r="G2784" s="11"/>
      <c r="H2784" s="11"/>
      <c r="I2784" s="11"/>
      <c r="J2784" s="11"/>
      <c r="K2784" s="11"/>
      <c r="L2784" s="11"/>
      <c r="M2784" s="11"/>
      <c r="N2784" s="11"/>
      <c r="O2784" s="11"/>
      <c r="P2784" s="11"/>
      <c r="Q2784" s="11"/>
      <c r="R2784" s="11"/>
    </row>
    <row r="2785" spans="1:18" x14ac:dyDescent="0.2">
      <c r="A2785" s="11"/>
      <c r="B2785" s="11"/>
      <c r="C2785" s="11"/>
      <c r="D2785" s="11"/>
      <c r="E2785" s="11"/>
      <c r="F2785" s="11"/>
      <c r="G2785" s="11"/>
      <c r="H2785" s="11"/>
      <c r="I2785" s="11"/>
      <c r="J2785" s="11"/>
      <c r="K2785" s="11"/>
      <c r="L2785" s="11"/>
      <c r="M2785" s="11"/>
      <c r="N2785" s="11"/>
      <c r="O2785" s="11"/>
      <c r="P2785" s="11"/>
      <c r="Q2785" s="11"/>
      <c r="R2785" s="11"/>
    </row>
    <row r="2786" spans="1:18" x14ac:dyDescent="0.2">
      <c r="A2786" s="11"/>
      <c r="B2786" s="11"/>
      <c r="C2786" s="11"/>
      <c r="D2786" s="11"/>
      <c r="E2786" s="11"/>
      <c r="F2786" s="11"/>
      <c r="G2786" s="11"/>
      <c r="H2786" s="11"/>
      <c r="I2786" s="11"/>
      <c r="J2786" s="11"/>
      <c r="K2786" s="11"/>
      <c r="L2786" s="11"/>
      <c r="M2786" s="11"/>
      <c r="N2786" s="11"/>
      <c r="O2786" s="11"/>
      <c r="P2786" s="11"/>
      <c r="Q2786" s="11"/>
      <c r="R2786" s="11"/>
    </row>
    <row r="2787" spans="1:18" x14ac:dyDescent="0.2">
      <c r="A2787" s="11"/>
      <c r="B2787" s="11"/>
      <c r="C2787" s="11"/>
      <c r="D2787" s="11"/>
      <c r="E2787" s="11"/>
      <c r="F2787" s="11"/>
      <c r="G2787" s="11"/>
      <c r="H2787" s="11"/>
      <c r="I2787" s="11"/>
      <c r="J2787" s="11"/>
      <c r="K2787" s="11"/>
      <c r="L2787" s="11"/>
      <c r="M2787" s="11"/>
      <c r="N2787" s="11"/>
      <c r="O2787" s="11"/>
      <c r="P2787" s="11"/>
      <c r="Q2787" s="11"/>
      <c r="R2787" s="11"/>
    </row>
    <row r="2788" spans="1:18" x14ac:dyDescent="0.2">
      <c r="A2788" s="11"/>
      <c r="B2788" s="11"/>
      <c r="C2788" s="11"/>
      <c r="D2788" s="11"/>
      <c r="E2788" s="11"/>
      <c r="F2788" s="11"/>
      <c r="G2788" s="11"/>
      <c r="H2788" s="11"/>
      <c r="I2788" s="11"/>
      <c r="J2788" s="11"/>
      <c r="K2788" s="11"/>
      <c r="L2788" s="11"/>
      <c r="M2788" s="11"/>
      <c r="N2788" s="11"/>
      <c r="O2788" s="11"/>
      <c r="P2788" s="11"/>
      <c r="Q2788" s="11"/>
      <c r="R2788" s="11"/>
    </row>
    <row r="2789" spans="1:18" x14ac:dyDescent="0.2">
      <c r="A2789" s="11"/>
      <c r="B2789" s="11"/>
      <c r="C2789" s="11"/>
      <c r="D2789" s="11"/>
      <c r="E2789" s="11"/>
      <c r="F2789" s="11"/>
      <c r="G2789" s="11"/>
      <c r="H2789" s="11"/>
      <c r="I2789" s="11"/>
      <c r="J2789" s="11"/>
      <c r="K2789" s="11"/>
      <c r="L2789" s="11"/>
      <c r="M2789" s="11"/>
      <c r="N2789" s="11"/>
      <c r="O2789" s="11"/>
      <c r="P2789" s="11"/>
      <c r="Q2789" s="11"/>
      <c r="R2789" s="11"/>
    </row>
    <row r="2790" spans="1:18" x14ac:dyDescent="0.2">
      <c r="A2790" s="11"/>
      <c r="B2790" s="11"/>
      <c r="C2790" s="11"/>
      <c r="D2790" s="11"/>
      <c r="E2790" s="11"/>
      <c r="F2790" s="11"/>
      <c r="G2790" s="11"/>
      <c r="H2790" s="11"/>
      <c r="I2790" s="11"/>
      <c r="J2790" s="11"/>
      <c r="K2790" s="11"/>
      <c r="L2790" s="11"/>
      <c r="M2790" s="11"/>
      <c r="N2790" s="11"/>
      <c r="O2790" s="11"/>
      <c r="P2790" s="11"/>
      <c r="Q2790" s="11"/>
      <c r="R2790" s="11"/>
    </row>
    <row r="2791" spans="1:18" x14ac:dyDescent="0.2">
      <c r="A2791" s="11"/>
      <c r="B2791" s="11"/>
      <c r="C2791" s="11"/>
      <c r="D2791" s="11"/>
      <c r="E2791" s="11"/>
      <c r="F2791" s="11"/>
      <c r="G2791" s="11"/>
      <c r="H2791" s="11"/>
      <c r="I2791" s="11"/>
      <c r="J2791" s="11"/>
      <c r="K2791" s="11"/>
      <c r="L2791" s="11"/>
      <c r="M2791" s="11"/>
      <c r="N2791" s="11"/>
      <c r="O2791" s="11"/>
      <c r="P2791" s="11"/>
      <c r="Q2791" s="11"/>
      <c r="R2791" s="11"/>
    </row>
    <row r="2792" spans="1:18" x14ac:dyDescent="0.2">
      <c r="A2792" s="11"/>
      <c r="B2792" s="11"/>
      <c r="C2792" s="11"/>
      <c r="D2792" s="11"/>
      <c r="E2792" s="11"/>
      <c r="F2792" s="11"/>
      <c r="G2792" s="11"/>
      <c r="H2792" s="11"/>
      <c r="I2792" s="11"/>
      <c r="J2792" s="11"/>
      <c r="K2792" s="11"/>
      <c r="L2792" s="11"/>
      <c r="M2792" s="11"/>
      <c r="N2792" s="11"/>
      <c r="O2792" s="11"/>
      <c r="P2792" s="11"/>
      <c r="Q2792" s="11"/>
      <c r="R2792" s="11"/>
    </row>
    <row r="2793" spans="1:18" x14ac:dyDescent="0.2">
      <c r="A2793" s="11"/>
      <c r="B2793" s="11"/>
      <c r="C2793" s="11"/>
      <c r="D2793" s="11"/>
      <c r="E2793" s="11"/>
      <c r="F2793" s="11"/>
      <c r="G2793" s="11"/>
      <c r="H2793" s="11"/>
      <c r="I2793" s="11"/>
      <c r="J2793" s="11"/>
      <c r="K2793" s="11"/>
      <c r="L2793" s="11"/>
      <c r="M2793" s="11"/>
      <c r="N2793" s="11"/>
      <c r="O2793" s="11"/>
      <c r="P2793" s="11"/>
      <c r="Q2793" s="11"/>
      <c r="R2793" s="11"/>
    </row>
    <row r="2794" spans="1:18" x14ac:dyDescent="0.2">
      <c r="A2794" s="11"/>
      <c r="B2794" s="11"/>
      <c r="C2794" s="11"/>
      <c r="D2794" s="11"/>
      <c r="E2794" s="11"/>
      <c r="F2794" s="11"/>
      <c r="G2794" s="11"/>
      <c r="H2794" s="11"/>
      <c r="I2794" s="11"/>
      <c r="J2794" s="11"/>
      <c r="K2794" s="11"/>
      <c r="L2794" s="11"/>
      <c r="M2794" s="11"/>
      <c r="N2794" s="11"/>
      <c r="O2794" s="11"/>
      <c r="P2794" s="11"/>
      <c r="Q2794" s="11"/>
      <c r="R2794" s="11"/>
    </row>
    <row r="2795" spans="1:18" x14ac:dyDescent="0.2">
      <c r="A2795" s="11"/>
      <c r="B2795" s="11"/>
      <c r="C2795" s="11"/>
      <c r="D2795" s="11"/>
      <c r="E2795" s="11"/>
      <c r="F2795" s="11"/>
      <c r="G2795" s="11"/>
      <c r="H2795" s="11"/>
      <c r="I2795" s="11"/>
      <c r="J2795" s="11"/>
      <c r="K2795" s="11"/>
      <c r="L2795" s="11"/>
      <c r="M2795" s="11"/>
      <c r="N2795" s="11"/>
      <c r="O2795" s="11"/>
      <c r="P2795" s="11"/>
      <c r="Q2795" s="11"/>
      <c r="R2795" s="11"/>
    </row>
    <row r="2796" spans="1:18" x14ac:dyDescent="0.2">
      <c r="A2796" s="11"/>
      <c r="B2796" s="11"/>
      <c r="C2796" s="11"/>
      <c r="D2796" s="11"/>
      <c r="E2796" s="11"/>
      <c r="F2796" s="11"/>
      <c r="G2796" s="11"/>
      <c r="H2796" s="11"/>
      <c r="I2796" s="11"/>
      <c r="J2796" s="11"/>
      <c r="K2796" s="11"/>
      <c r="L2796" s="11"/>
      <c r="M2796" s="11"/>
      <c r="N2796" s="11"/>
      <c r="O2796" s="11"/>
      <c r="P2796" s="11"/>
      <c r="Q2796" s="11"/>
      <c r="R2796" s="11"/>
    </row>
    <row r="2797" spans="1:18" x14ac:dyDescent="0.2">
      <c r="A2797" s="11"/>
      <c r="B2797" s="11"/>
      <c r="C2797" s="11"/>
      <c r="D2797" s="11"/>
      <c r="E2797" s="11"/>
      <c r="F2797" s="11"/>
      <c r="G2797" s="11"/>
      <c r="H2797" s="11"/>
      <c r="I2797" s="11"/>
      <c r="J2797" s="11"/>
      <c r="K2797" s="11"/>
      <c r="L2797" s="11"/>
      <c r="M2797" s="11"/>
      <c r="N2797" s="11"/>
      <c r="O2797" s="11"/>
      <c r="P2797" s="11"/>
      <c r="Q2797" s="11"/>
      <c r="R2797" s="11"/>
    </row>
    <row r="2798" spans="1:18" x14ac:dyDescent="0.2">
      <c r="A2798" s="11"/>
      <c r="B2798" s="11"/>
      <c r="C2798" s="11"/>
      <c r="D2798" s="11"/>
      <c r="E2798" s="11"/>
      <c r="F2798" s="11"/>
      <c r="G2798" s="11"/>
      <c r="H2798" s="11"/>
      <c r="I2798" s="11"/>
      <c r="J2798" s="11"/>
      <c r="K2798" s="11"/>
      <c r="L2798" s="11"/>
      <c r="M2798" s="11"/>
      <c r="N2798" s="11"/>
      <c r="O2798" s="11"/>
      <c r="P2798" s="11"/>
      <c r="Q2798" s="11"/>
      <c r="R2798" s="11"/>
    </row>
    <row r="2799" spans="1:18" x14ac:dyDescent="0.2">
      <c r="A2799" s="11"/>
      <c r="B2799" s="11"/>
      <c r="C2799" s="11"/>
      <c r="D2799" s="11"/>
      <c r="E2799" s="11"/>
      <c r="F2799" s="11"/>
      <c r="G2799" s="11"/>
      <c r="H2799" s="11"/>
      <c r="I2799" s="11"/>
      <c r="J2799" s="11"/>
      <c r="K2799" s="11"/>
      <c r="L2799" s="11"/>
      <c r="M2799" s="11"/>
      <c r="N2799" s="11"/>
      <c r="O2799" s="11"/>
      <c r="P2799" s="11"/>
      <c r="Q2799" s="11"/>
      <c r="R2799" s="11"/>
    </row>
    <row r="2800" spans="1:18" x14ac:dyDescent="0.2">
      <c r="A2800" s="11"/>
      <c r="B2800" s="11"/>
      <c r="C2800" s="11"/>
      <c r="D2800" s="11"/>
      <c r="E2800" s="11"/>
      <c r="F2800" s="11"/>
      <c r="G2800" s="11"/>
      <c r="H2800" s="11"/>
      <c r="I2800" s="11"/>
      <c r="J2800" s="11"/>
      <c r="K2800" s="11"/>
      <c r="L2800" s="11"/>
      <c r="M2800" s="11"/>
      <c r="N2800" s="11"/>
      <c r="O2800" s="11"/>
      <c r="P2800" s="11"/>
      <c r="Q2800" s="11"/>
      <c r="R2800" s="11"/>
    </row>
    <row r="2801" spans="1:18" x14ac:dyDescent="0.2">
      <c r="A2801" s="11"/>
      <c r="B2801" s="11"/>
      <c r="C2801" s="11"/>
      <c r="D2801" s="11"/>
      <c r="E2801" s="11"/>
      <c r="F2801" s="11"/>
      <c r="G2801" s="11"/>
      <c r="H2801" s="11"/>
      <c r="I2801" s="11"/>
      <c r="J2801" s="11"/>
      <c r="K2801" s="11"/>
      <c r="L2801" s="11"/>
      <c r="M2801" s="11"/>
      <c r="N2801" s="11"/>
      <c r="O2801" s="11"/>
      <c r="P2801" s="11"/>
      <c r="Q2801" s="11"/>
      <c r="R2801" s="11"/>
    </row>
    <row r="2802" spans="1:18" x14ac:dyDescent="0.2">
      <c r="A2802" s="11"/>
      <c r="B2802" s="11"/>
      <c r="C2802" s="11"/>
      <c r="D2802" s="11"/>
      <c r="E2802" s="11"/>
      <c r="F2802" s="11"/>
      <c r="G2802" s="11"/>
      <c r="H2802" s="11"/>
      <c r="I2802" s="11"/>
      <c r="J2802" s="11"/>
      <c r="K2802" s="11"/>
      <c r="L2802" s="11"/>
      <c r="M2802" s="11"/>
      <c r="N2802" s="11"/>
      <c r="O2802" s="11"/>
      <c r="P2802" s="11"/>
      <c r="Q2802" s="11"/>
      <c r="R2802" s="11"/>
    </row>
    <row r="2803" spans="1:18" x14ac:dyDescent="0.2">
      <c r="A2803" s="11"/>
      <c r="B2803" s="11"/>
      <c r="C2803" s="11"/>
      <c r="D2803" s="11"/>
      <c r="E2803" s="11"/>
      <c r="F2803" s="11"/>
      <c r="G2803" s="11"/>
      <c r="H2803" s="11"/>
      <c r="I2803" s="11"/>
      <c r="J2803" s="11"/>
      <c r="K2803" s="11"/>
      <c r="L2803" s="11"/>
      <c r="M2803" s="11"/>
      <c r="N2803" s="11"/>
      <c r="O2803" s="11"/>
      <c r="P2803" s="11"/>
      <c r="Q2803" s="11"/>
      <c r="R2803" s="11"/>
    </row>
    <row r="2804" spans="1:18" x14ac:dyDescent="0.2">
      <c r="A2804" s="11"/>
      <c r="B2804" s="11"/>
      <c r="C2804" s="11"/>
      <c r="D2804" s="11"/>
      <c r="E2804" s="11"/>
      <c r="F2804" s="11"/>
      <c r="G2804" s="11"/>
      <c r="H2804" s="11"/>
      <c r="I2804" s="11"/>
      <c r="J2804" s="11"/>
      <c r="K2804" s="11"/>
      <c r="L2804" s="11"/>
      <c r="M2804" s="11"/>
      <c r="N2804" s="11"/>
      <c r="O2804" s="11"/>
      <c r="P2804" s="11"/>
      <c r="Q2804" s="11"/>
      <c r="R2804" s="11"/>
    </row>
    <row r="2805" spans="1:18" x14ac:dyDescent="0.2">
      <c r="A2805" s="11"/>
      <c r="B2805" s="11"/>
      <c r="C2805" s="11"/>
      <c r="D2805" s="11"/>
      <c r="E2805" s="11"/>
      <c r="F2805" s="11"/>
      <c r="G2805" s="11"/>
      <c r="H2805" s="11"/>
      <c r="I2805" s="11"/>
      <c r="J2805" s="11"/>
      <c r="K2805" s="11"/>
      <c r="L2805" s="11"/>
      <c r="M2805" s="11"/>
      <c r="N2805" s="11"/>
      <c r="O2805" s="11"/>
      <c r="P2805" s="11"/>
      <c r="Q2805" s="11"/>
      <c r="R2805" s="11"/>
    </row>
    <row r="2806" spans="1:18" x14ac:dyDescent="0.2">
      <c r="A2806" s="11"/>
      <c r="B2806" s="11"/>
      <c r="C2806" s="11"/>
      <c r="D2806" s="11"/>
      <c r="E2806" s="11"/>
      <c r="F2806" s="11"/>
      <c r="G2806" s="11"/>
      <c r="H2806" s="11"/>
      <c r="I2806" s="11"/>
      <c r="J2806" s="11"/>
      <c r="K2806" s="11"/>
      <c r="L2806" s="11"/>
      <c r="M2806" s="11"/>
      <c r="N2806" s="11"/>
      <c r="O2806" s="11"/>
      <c r="P2806" s="11"/>
      <c r="Q2806" s="11"/>
      <c r="R2806" s="11"/>
    </row>
    <row r="2807" spans="1:18" x14ac:dyDescent="0.2">
      <c r="A2807" s="11"/>
      <c r="B2807" s="11"/>
      <c r="C2807" s="11"/>
      <c r="D2807" s="11"/>
      <c r="E2807" s="11"/>
      <c r="F2807" s="11"/>
      <c r="G2807" s="11"/>
      <c r="H2807" s="11"/>
      <c r="I2807" s="11"/>
      <c r="J2807" s="11"/>
      <c r="K2807" s="11"/>
      <c r="L2807" s="11"/>
      <c r="M2807" s="11"/>
      <c r="N2807" s="11"/>
      <c r="O2807" s="11"/>
      <c r="P2807" s="11"/>
      <c r="Q2807" s="11"/>
      <c r="R2807" s="11"/>
    </row>
    <row r="2808" spans="1:18" x14ac:dyDescent="0.2">
      <c r="A2808" s="11"/>
      <c r="B2808" s="11"/>
      <c r="C2808" s="11"/>
      <c r="D2808" s="11"/>
      <c r="E2808" s="11"/>
      <c r="F2808" s="11"/>
      <c r="G2808" s="11"/>
      <c r="H2808" s="11"/>
      <c r="I2808" s="11"/>
      <c r="J2808" s="11"/>
      <c r="K2808" s="11"/>
      <c r="L2808" s="11"/>
      <c r="M2808" s="11"/>
      <c r="N2808" s="11"/>
      <c r="O2808" s="11"/>
      <c r="P2808" s="11"/>
      <c r="Q2808" s="11"/>
      <c r="R2808" s="11"/>
    </row>
    <row r="2809" spans="1:18" x14ac:dyDescent="0.2">
      <c r="A2809" s="11"/>
      <c r="B2809" s="11"/>
      <c r="C2809" s="11"/>
      <c r="D2809" s="11"/>
      <c r="E2809" s="11"/>
      <c r="F2809" s="11"/>
      <c r="G2809" s="11"/>
      <c r="H2809" s="11"/>
      <c r="I2809" s="11"/>
      <c r="J2809" s="11"/>
      <c r="K2809" s="11"/>
      <c r="L2809" s="11"/>
      <c r="M2809" s="11"/>
      <c r="N2809" s="11"/>
      <c r="O2809" s="11"/>
      <c r="P2809" s="11"/>
      <c r="Q2809" s="11"/>
      <c r="R2809" s="11"/>
    </row>
    <row r="2810" spans="1:18" x14ac:dyDescent="0.2">
      <c r="A2810" s="11"/>
      <c r="B2810" s="11"/>
      <c r="C2810" s="11"/>
      <c r="D2810" s="11"/>
      <c r="E2810" s="11"/>
      <c r="F2810" s="11"/>
      <c r="G2810" s="11"/>
      <c r="H2810" s="11"/>
      <c r="I2810" s="11"/>
      <c r="J2810" s="11"/>
      <c r="K2810" s="11"/>
      <c r="L2810" s="11"/>
      <c r="M2810" s="11"/>
      <c r="N2810" s="11"/>
      <c r="O2810" s="11"/>
      <c r="P2810" s="11"/>
      <c r="Q2810" s="11"/>
      <c r="R2810" s="11"/>
    </row>
    <row r="2811" spans="1:18" x14ac:dyDescent="0.2">
      <c r="A2811" s="11"/>
      <c r="B2811" s="11"/>
      <c r="C2811" s="11"/>
      <c r="D2811" s="11"/>
      <c r="E2811" s="11"/>
      <c r="F2811" s="11"/>
      <c r="G2811" s="11"/>
      <c r="H2811" s="11"/>
      <c r="I2811" s="11"/>
      <c r="J2811" s="11"/>
      <c r="K2811" s="11"/>
      <c r="L2811" s="11"/>
      <c r="M2811" s="11"/>
      <c r="N2811" s="11"/>
      <c r="O2811" s="11"/>
      <c r="P2811" s="11"/>
      <c r="Q2811" s="11"/>
      <c r="R2811" s="11"/>
    </row>
    <row r="2812" spans="1:18" x14ac:dyDescent="0.2">
      <c r="A2812" s="11"/>
      <c r="B2812" s="11"/>
      <c r="C2812" s="11"/>
      <c r="D2812" s="11"/>
      <c r="E2812" s="11"/>
      <c r="F2812" s="11"/>
      <c r="G2812" s="11"/>
      <c r="H2812" s="11"/>
      <c r="I2812" s="11"/>
      <c r="J2812" s="11"/>
      <c r="K2812" s="11"/>
      <c r="L2812" s="11"/>
      <c r="M2812" s="11"/>
      <c r="N2812" s="11"/>
      <c r="O2812" s="11"/>
      <c r="P2812" s="11"/>
      <c r="Q2812" s="11"/>
      <c r="R2812" s="11"/>
    </row>
    <row r="2813" spans="1:18" x14ac:dyDescent="0.2">
      <c r="A2813" s="11"/>
      <c r="B2813" s="11"/>
      <c r="C2813" s="11"/>
      <c r="D2813" s="11"/>
      <c r="E2813" s="11"/>
      <c r="F2813" s="11"/>
      <c r="G2813" s="11"/>
      <c r="H2813" s="11"/>
      <c r="I2813" s="11"/>
      <c r="J2813" s="11"/>
      <c r="K2813" s="11"/>
      <c r="L2813" s="11"/>
      <c r="M2813" s="11"/>
      <c r="N2813" s="11"/>
      <c r="O2813" s="11"/>
      <c r="P2813" s="11"/>
      <c r="Q2813" s="11"/>
      <c r="R2813" s="11"/>
    </row>
    <row r="2814" spans="1:18" x14ac:dyDescent="0.2">
      <c r="A2814" s="11"/>
      <c r="B2814" s="11"/>
      <c r="C2814" s="11"/>
      <c r="D2814" s="11"/>
      <c r="E2814" s="11"/>
      <c r="F2814" s="11"/>
      <c r="G2814" s="11"/>
      <c r="H2814" s="11"/>
      <c r="I2814" s="11"/>
      <c r="J2814" s="11"/>
      <c r="K2814" s="11"/>
      <c r="L2814" s="11"/>
      <c r="M2814" s="11"/>
      <c r="N2814" s="11"/>
      <c r="O2814" s="11"/>
      <c r="P2814" s="11"/>
      <c r="Q2814" s="11"/>
      <c r="R2814" s="11"/>
    </row>
    <row r="2815" spans="1:18" x14ac:dyDescent="0.2">
      <c r="A2815" s="11"/>
      <c r="B2815" s="11"/>
      <c r="C2815" s="11"/>
      <c r="D2815" s="11"/>
      <c r="E2815" s="11"/>
      <c r="F2815" s="11"/>
      <c r="G2815" s="11"/>
      <c r="H2815" s="11"/>
      <c r="I2815" s="11"/>
      <c r="J2815" s="11"/>
      <c r="K2815" s="11"/>
      <c r="L2815" s="11"/>
      <c r="M2815" s="11"/>
      <c r="N2815" s="11"/>
      <c r="O2815" s="11"/>
      <c r="P2815" s="11"/>
      <c r="Q2815" s="11"/>
      <c r="R2815" s="11"/>
    </row>
    <row r="2816" spans="1:18" x14ac:dyDescent="0.2">
      <c r="A2816" s="11"/>
      <c r="B2816" s="11"/>
      <c r="C2816" s="11"/>
      <c r="D2816" s="11"/>
      <c r="E2816" s="11"/>
      <c r="F2816" s="11"/>
      <c r="G2816" s="11"/>
      <c r="H2816" s="11"/>
      <c r="I2816" s="11"/>
      <c r="J2816" s="11"/>
      <c r="K2816" s="11"/>
      <c r="L2816" s="11"/>
      <c r="M2816" s="11"/>
      <c r="N2816" s="11"/>
      <c r="O2816" s="11"/>
      <c r="P2816" s="11"/>
      <c r="Q2816" s="11"/>
      <c r="R2816" s="11"/>
    </row>
    <row r="2817" spans="1:18" x14ac:dyDescent="0.2">
      <c r="A2817" s="11"/>
      <c r="B2817" s="11"/>
      <c r="C2817" s="11"/>
      <c r="D2817" s="11"/>
      <c r="E2817" s="11"/>
      <c r="F2817" s="11"/>
      <c r="G2817" s="11"/>
      <c r="H2817" s="11"/>
      <c r="I2817" s="11"/>
      <c r="J2817" s="11"/>
      <c r="K2817" s="11"/>
      <c r="L2817" s="11"/>
      <c r="M2817" s="11"/>
      <c r="N2817" s="11"/>
      <c r="O2817" s="11"/>
      <c r="P2817" s="11"/>
      <c r="Q2817" s="11"/>
      <c r="R2817" s="11"/>
    </row>
    <row r="2818" spans="1:18" x14ac:dyDescent="0.2">
      <c r="A2818" s="11"/>
      <c r="B2818" s="11"/>
      <c r="C2818" s="11"/>
      <c r="D2818" s="11"/>
      <c r="E2818" s="11"/>
      <c r="F2818" s="11"/>
      <c r="G2818" s="11"/>
      <c r="H2818" s="11"/>
      <c r="I2818" s="11"/>
      <c r="J2818" s="11"/>
      <c r="K2818" s="11"/>
      <c r="L2818" s="11"/>
      <c r="M2818" s="11"/>
      <c r="N2818" s="11"/>
      <c r="O2818" s="11"/>
      <c r="P2818" s="11"/>
      <c r="Q2818" s="11"/>
      <c r="R2818" s="11"/>
    </row>
    <row r="2819" spans="1:18" x14ac:dyDescent="0.2">
      <c r="A2819" s="11"/>
      <c r="B2819" s="11"/>
      <c r="C2819" s="11"/>
      <c r="D2819" s="11"/>
      <c r="E2819" s="11"/>
      <c r="F2819" s="11"/>
      <c r="G2819" s="11"/>
      <c r="H2819" s="11"/>
      <c r="I2819" s="11"/>
      <c r="J2819" s="11"/>
      <c r="K2819" s="11"/>
      <c r="L2819" s="11"/>
      <c r="M2819" s="11"/>
      <c r="N2819" s="11"/>
      <c r="O2819" s="11"/>
      <c r="P2819" s="11"/>
      <c r="Q2819" s="11"/>
      <c r="R2819" s="11"/>
    </row>
    <row r="2820" spans="1:18" x14ac:dyDescent="0.2">
      <c r="A2820" s="11"/>
      <c r="B2820" s="11"/>
      <c r="C2820" s="11"/>
      <c r="D2820" s="11"/>
      <c r="E2820" s="11"/>
      <c r="F2820" s="11"/>
      <c r="G2820" s="11"/>
      <c r="H2820" s="11"/>
      <c r="I2820" s="11"/>
      <c r="J2820" s="11"/>
      <c r="K2820" s="11"/>
      <c r="L2820" s="11"/>
      <c r="M2820" s="11"/>
      <c r="N2820" s="11"/>
      <c r="O2820" s="11"/>
      <c r="P2820" s="11"/>
      <c r="Q2820" s="11"/>
      <c r="R2820" s="11"/>
    </row>
    <row r="2821" spans="1:18" x14ac:dyDescent="0.2">
      <c r="A2821" s="11"/>
      <c r="B2821" s="11"/>
      <c r="C2821" s="11"/>
      <c r="D2821" s="11"/>
      <c r="E2821" s="11"/>
      <c r="F2821" s="11"/>
      <c r="G2821" s="11"/>
      <c r="H2821" s="11"/>
      <c r="I2821" s="11"/>
      <c r="J2821" s="11"/>
      <c r="K2821" s="11"/>
      <c r="L2821" s="11"/>
      <c r="M2821" s="11"/>
      <c r="N2821" s="11"/>
      <c r="O2821" s="11"/>
      <c r="P2821" s="11"/>
      <c r="Q2821" s="11"/>
      <c r="R2821" s="11"/>
    </row>
    <row r="2822" spans="1:18" x14ac:dyDescent="0.2">
      <c r="A2822" s="11"/>
      <c r="B2822" s="11"/>
      <c r="C2822" s="11"/>
      <c r="D2822" s="11"/>
      <c r="E2822" s="11"/>
      <c r="F2822" s="11"/>
      <c r="G2822" s="11"/>
      <c r="H2822" s="11"/>
      <c r="I2822" s="11"/>
      <c r="J2822" s="11"/>
      <c r="K2822" s="11"/>
      <c r="L2822" s="11"/>
      <c r="M2822" s="11"/>
      <c r="N2822" s="11"/>
      <c r="O2822" s="11"/>
      <c r="P2822" s="11"/>
      <c r="Q2822" s="11"/>
      <c r="R2822" s="11"/>
    </row>
    <row r="2823" spans="1:18" x14ac:dyDescent="0.2">
      <c r="A2823" s="11"/>
      <c r="B2823" s="11"/>
      <c r="C2823" s="11"/>
      <c r="D2823" s="11"/>
      <c r="E2823" s="11"/>
      <c r="F2823" s="11"/>
      <c r="G2823" s="11"/>
      <c r="H2823" s="11"/>
      <c r="I2823" s="11"/>
      <c r="J2823" s="11"/>
      <c r="K2823" s="11"/>
      <c r="L2823" s="11"/>
      <c r="M2823" s="11"/>
      <c r="N2823" s="11"/>
      <c r="O2823" s="11"/>
      <c r="P2823" s="11"/>
      <c r="Q2823" s="11"/>
      <c r="R2823" s="11"/>
    </row>
    <row r="2824" spans="1:18" x14ac:dyDescent="0.2">
      <c r="A2824" s="11"/>
      <c r="B2824" s="11"/>
      <c r="C2824" s="11"/>
      <c r="D2824" s="11"/>
      <c r="E2824" s="11"/>
      <c r="F2824" s="11"/>
      <c r="G2824" s="11"/>
      <c r="H2824" s="11"/>
      <c r="I2824" s="11"/>
      <c r="J2824" s="11"/>
      <c r="K2824" s="11"/>
      <c r="L2824" s="11"/>
      <c r="M2824" s="11"/>
      <c r="N2824" s="11"/>
      <c r="O2824" s="11"/>
      <c r="P2824" s="11"/>
      <c r="Q2824" s="11"/>
      <c r="R2824" s="11"/>
    </row>
    <row r="2825" spans="1:18" x14ac:dyDescent="0.2">
      <c r="A2825" s="11"/>
      <c r="B2825" s="11"/>
      <c r="C2825" s="11"/>
      <c r="D2825" s="11"/>
      <c r="E2825" s="11"/>
      <c r="F2825" s="11"/>
      <c r="G2825" s="11"/>
      <c r="H2825" s="11"/>
      <c r="I2825" s="11"/>
      <c r="J2825" s="11"/>
      <c r="K2825" s="11"/>
      <c r="L2825" s="11"/>
      <c r="M2825" s="11"/>
      <c r="N2825" s="11"/>
      <c r="O2825" s="11"/>
      <c r="P2825" s="11"/>
      <c r="Q2825" s="11"/>
      <c r="R2825" s="11"/>
    </row>
    <row r="2826" spans="1:18" x14ac:dyDescent="0.2">
      <c r="A2826" s="11"/>
      <c r="B2826" s="11"/>
      <c r="C2826" s="11"/>
      <c r="D2826" s="11"/>
      <c r="E2826" s="11"/>
      <c r="F2826" s="11"/>
      <c r="G2826" s="11"/>
      <c r="H2826" s="11"/>
      <c r="I2826" s="11"/>
      <c r="J2826" s="11"/>
      <c r="K2826" s="11"/>
      <c r="L2826" s="11"/>
      <c r="M2826" s="11"/>
      <c r="N2826" s="11"/>
      <c r="O2826" s="11"/>
      <c r="P2826" s="11"/>
      <c r="Q2826" s="11"/>
      <c r="R2826" s="11"/>
    </row>
    <row r="2827" spans="1:18" x14ac:dyDescent="0.2">
      <c r="A2827" s="11"/>
      <c r="B2827" s="11"/>
      <c r="C2827" s="11"/>
      <c r="D2827" s="11"/>
      <c r="E2827" s="11"/>
      <c r="F2827" s="11"/>
      <c r="G2827" s="11"/>
      <c r="H2827" s="11"/>
      <c r="I2827" s="11"/>
      <c r="J2827" s="11"/>
      <c r="K2827" s="11"/>
      <c r="L2827" s="11"/>
      <c r="M2827" s="11"/>
      <c r="N2827" s="11"/>
      <c r="O2827" s="11"/>
      <c r="P2827" s="11"/>
      <c r="Q2827" s="11"/>
      <c r="R2827" s="11"/>
    </row>
    <row r="2828" spans="1:18" x14ac:dyDescent="0.2">
      <c r="A2828" s="11"/>
      <c r="B2828" s="11"/>
      <c r="C2828" s="11"/>
      <c r="D2828" s="11"/>
      <c r="E2828" s="11"/>
      <c r="F2828" s="11"/>
      <c r="G2828" s="11"/>
      <c r="H2828" s="11"/>
      <c r="I2828" s="11"/>
      <c r="J2828" s="11"/>
      <c r="K2828" s="11"/>
      <c r="L2828" s="11"/>
      <c r="M2828" s="11"/>
      <c r="N2828" s="11"/>
      <c r="O2828" s="11"/>
      <c r="P2828" s="11"/>
      <c r="Q2828" s="11"/>
      <c r="R2828" s="11"/>
    </row>
    <row r="2829" spans="1:18" x14ac:dyDescent="0.2">
      <c r="A2829" s="11"/>
      <c r="B2829" s="11"/>
      <c r="C2829" s="11"/>
      <c r="D2829" s="11"/>
      <c r="E2829" s="11"/>
      <c r="F2829" s="11"/>
      <c r="G2829" s="11"/>
      <c r="H2829" s="11"/>
      <c r="I2829" s="11"/>
      <c r="J2829" s="11"/>
      <c r="K2829" s="11"/>
      <c r="L2829" s="11"/>
      <c r="M2829" s="11"/>
      <c r="N2829" s="11"/>
      <c r="O2829" s="11"/>
      <c r="P2829" s="11"/>
      <c r="Q2829" s="11"/>
      <c r="R2829" s="11"/>
    </row>
    <row r="2830" spans="1:18" x14ac:dyDescent="0.2">
      <c r="A2830" s="11"/>
      <c r="B2830" s="11"/>
      <c r="C2830" s="11"/>
      <c r="D2830" s="11"/>
      <c r="E2830" s="11"/>
      <c r="F2830" s="11"/>
      <c r="G2830" s="11"/>
      <c r="H2830" s="11"/>
      <c r="I2830" s="11"/>
      <c r="J2830" s="11"/>
      <c r="K2830" s="11"/>
      <c r="L2830" s="11"/>
      <c r="M2830" s="11"/>
      <c r="N2830" s="11"/>
      <c r="O2830" s="11"/>
      <c r="P2830" s="11"/>
      <c r="Q2830" s="11"/>
      <c r="R2830" s="11"/>
    </row>
    <row r="2831" spans="1:18" x14ac:dyDescent="0.2">
      <c r="A2831" s="11"/>
      <c r="B2831" s="11"/>
      <c r="C2831" s="11"/>
      <c r="D2831" s="11"/>
      <c r="E2831" s="11"/>
      <c r="F2831" s="11"/>
      <c r="G2831" s="11"/>
      <c r="H2831" s="11"/>
      <c r="I2831" s="11"/>
      <c r="J2831" s="11"/>
      <c r="K2831" s="11"/>
      <c r="L2831" s="11"/>
      <c r="M2831" s="11"/>
      <c r="N2831" s="11"/>
      <c r="O2831" s="11"/>
      <c r="P2831" s="11"/>
      <c r="Q2831" s="11"/>
      <c r="R2831" s="11"/>
    </row>
    <row r="2832" spans="1:18" x14ac:dyDescent="0.2">
      <c r="A2832" s="11"/>
      <c r="B2832" s="11"/>
      <c r="C2832" s="11"/>
      <c r="D2832" s="11"/>
      <c r="E2832" s="11"/>
      <c r="F2832" s="11"/>
      <c r="G2832" s="11"/>
      <c r="H2832" s="11"/>
      <c r="I2832" s="11"/>
      <c r="J2832" s="11"/>
      <c r="K2832" s="11"/>
      <c r="L2832" s="11"/>
      <c r="M2832" s="11"/>
      <c r="N2832" s="11"/>
      <c r="O2832" s="11"/>
      <c r="P2832" s="11"/>
      <c r="Q2832" s="11"/>
      <c r="R2832" s="11"/>
    </row>
    <row r="2833" spans="1:18" x14ac:dyDescent="0.2">
      <c r="A2833" s="11"/>
      <c r="B2833" s="11"/>
      <c r="C2833" s="11"/>
      <c r="D2833" s="11"/>
      <c r="E2833" s="11"/>
      <c r="F2833" s="11"/>
      <c r="G2833" s="11"/>
      <c r="H2833" s="11"/>
      <c r="I2833" s="11"/>
      <c r="J2833" s="11"/>
      <c r="K2833" s="11"/>
      <c r="L2833" s="11"/>
      <c r="M2833" s="11"/>
      <c r="N2833" s="11"/>
      <c r="O2833" s="11"/>
      <c r="P2833" s="11"/>
      <c r="Q2833" s="11"/>
      <c r="R2833" s="11"/>
    </row>
    <row r="2834" spans="1:18" x14ac:dyDescent="0.2">
      <c r="A2834" s="11"/>
      <c r="B2834" s="11"/>
      <c r="C2834" s="11"/>
      <c r="D2834" s="11"/>
      <c r="E2834" s="11"/>
      <c r="F2834" s="11"/>
      <c r="G2834" s="11"/>
      <c r="H2834" s="11"/>
      <c r="I2834" s="11"/>
      <c r="J2834" s="11"/>
      <c r="K2834" s="11"/>
      <c r="L2834" s="11"/>
      <c r="M2834" s="11"/>
      <c r="N2834" s="11"/>
      <c r="O2834" s="11"/>
      <c r="P2834" s="11"/>
      <c r="Q2834" s="11"/>
      <c r="R2834" s="11"/>
    </row>
    <row r="2835" spans="1:18" x14ac:dyDescent="0.2">
      <c r="A2835" s="11"/>
      <c r="B2835" s="11"/>
      <c r="C2835" s="11"/>
      <c r="D2835" s="11"/>
      <c r="E2835" s="11"/>
      <c r="F2835" s="11"/>
      <c r="G2835" s="11"/>
      <c r="H2835" s="11"/>
      <c r="I2835" s="11"/>
      <c r="J2835" s="11"/>
      <c r="K2835" s="11"/>
      <c r="L2835" s="11"/>
      <c r="M2835" s="11"/>
      <c r="N2835" s="11"/>
      <c r="O2835" s="11"/>
      <c r="P2835" s="11"/>
      <c r="Q2835" s="11"/>
      <c r="R2835" s="11"/>
    </row>
    <row r="2836" spans="1:18" x14ac:dyDescent="0.2">
      <c r="A2836" s="11"/>
      <c r="B2836" s="11"/>
      <c r="C2836" s="11"/>
      <c r="D2836" s="11"/>
      <c r="E2836" s="11"/>
      <c r="F2836" s="11"/>
      <c r="G2836" s="11"/>
      <c r="H2836" s="11"/>
      <c r="I2836" s="11"/>
      <c r="J2836" s="11"/>
      <c r="K2836" s="11"/>
      <c r="L2836" s="11"/>
      <c r="M2836" s="11"/>
      <c r="N2836" s="11"/>
      <c r="O2836" s="11"/>
      <c r="P2836" s="11"/>
      <c r="Q2836" s="11"/>
      <c r="R2836" s="11"/>
    </row>
    <row r="2837" spans="1:18" x14ac:dyDescent="0.2">
      <c r="A2837" s="11"/>
      <c r="B2837" s="11"/>
      <c r="C2837" s="11"/>
      <c r="D2837" s="11"/>
      <c r="E2837" s="11"/>
      <c r="F2837" s="11"/>
      <c r="G2837" s="11"/>
      <c r="H2837" s="11"/>
      <c r="I2837" s="11"/>
      <c r="J2837" s="11"/>
      <c r="K2837" s="11"/>
      <c r="L2837" s="11"/>
      <c r="M2837" s="11"/>
      <c r="N2837" s="11"/>
      <c r="O2837" s="11"/>
      <c r="P2837" s="11"/>
      <c r="Q2837" s="11"/>
      <c r="R2837" s="11"/>
    </row>
    <row r="2838" spans="1:18" x14ac:dyDescent="0.2">
      <c r="A2838" s="11"/>
      <c r="B2838" s="11"/>
      <c r="C2838" s="11"/>
      <c r="D2838" s="11"/>
      <c r="E2838" s="11"/>
      <c r="F2838" s="11"/>
      <c r="G2838" s="11"/>
      <c r="H2838" s="11"/>
      <c r="I2838" s="11"/>
      <c r="J2838" s="11"/>
      <c r="K2838" s="11"/>
      <c r="L2838" s="11"/>
      <c r="M2838" s="11"/>
      <c r="N2838" s="11"/>
      <c r="O2838" s="11"/>
      <c r="P2838" s="11"/>
      <c r="Q2838" s="11"/>
      <c r="R2838" s="11"/>
    </row>
    <row r="2839" spans="1:18" x14ac:dyDescent="0.2">
      <c r="A2839" s="11"/>
      <c r="B2839" s="11"/>
      <c r="C2839" s="11"/>
      <c r="D2839" s="11"/>
      <c r="E2839" s="11"/>
      <c r="F2839" s="11"/>
      <c r="G2839" s="11"/>
      <c r="H2839" s="11"/>
      <c r="I2839" s="11"/>
      <c r="J2839" s="11"/>
      <c r="K2839" s="11"/>
      <c r="L2839" s="11"/>
      <c r="M2839" s="11"/>
      <c r="N2839" s="11"/>
      <c r="O2839" s="11"/>
      <c r="P2839" s="11"/>
      <c r="Q2839" s="11"/>
      <c r="R2839" s="11"/>
    </row>
    <row r="2840" spans="1:18" x14ac:dyDescent="0.2">
      <c r="A2840" s="11"/>
      <c r="B2840" s="11"/>
      <c r="C2840" s="11"/>
      <c r="D2840" s="11"/>
      <c r="E2840" s="11"/>
      <c r="F2840" s="11"/>
      <c r="G2840" s="11"/>
      <c r="H2840" s="11"/>
      <c r="I2840" s="11"/>
      <c r="J2840" s="11"/>
      <c r="K2840" s="11"/>
      <c r="L2840" s="11"/>
      <c r="M2840" s="11"/>
      <c r="N2840" s="11"/>
      <c r="O2840" s="11"/>
      <c r="P2840" s="11"/>
      <c r="Q2840" s="11"/>
      <c r="R2840" s="11"/>
    </row>
    <row r="2841" spans="1:18" x14ac:dyDescent="0.2">
      <c r="A2841" s="11"/>
      <c r="B2841" s="11"/>
      <c r="C2841" s="11"/>
      <c r="D2841" s="11"/>
      <c r="E2841" s="11"/>
      <c r="F2841" s="11"/>
      <c r="G2841" s="11"/>
      <c r="H2841" s="11"/>
      <c r="I2841" s="11"/>
      <c r="J2841" s="11"/>
      <c r="K2841" s="11"/>
      <c r="L2841" s="11"/>
      <c r="M2841" s="11"/>
      <c r="N2841" s="11"/>
      <c r="O2841" s="11"/>
      <c r="P2841" s="11"/>
      <c r="Q2841" s="11"/>
      <c r="R2841" s="11"/>
    </row>
    <row r="2842" spans="1:18" x14ac:dyDescent="0.2">
      <c r="A2842" s="11"/>
      <c r="B2842" s="11"/>
      <c r="C2842" s="11"/>
      <c r="D2842" s="11"/>
      <c r="E2842" s="11"/>
      <c r="F2842" s="11"/>
      <c r="G2842" s="11"/>
      <c r="H2842" s="11"/>
      <c r="I2842" s="11"/>
      <c r="J2842" s="11"/>
      <c r="K2842" s="11"/>
      <c r="L2842" s="11"/>
      <c r="M2842" s="11"/>
      <c r="N2842" s="11"/>
      <c r="O2842" s="11"/>
      <c r="P2842" s="11"/>
      <c r="Q2842" s="11"/>
      <c r="R2842" s="11"/>
    </row>
    <row r="2843" spans="1:18" x14ac:dyDescent="0.2">
      <c r="A2843" s="11"/>
      <c r="B2843" s="11"/>
      <c r="C2843" s="11"/>
      <c r="D2843" s="11"/>
      <c r="E2843" s="11"/>
      <c r="F2843" s="11"/>
      <c r="G2843" s="11"/>
      <c r="H2843" s="11"/>
      <c r="I2843" s="11"/>
      <c r="J2843" s="11"/>
      <c r="K2843" s="11"/>
      <c r="L2843" s="11"/>
      <c r="M2843" s="11"/>
      <c r="N2843" s="11"/>
      <c r="O2843" s="11"/>
      <c r="P2843" s="11"/>
      <c r="Q2843" s="11"/>
      <c r="R2843" s="11"/>
    </row>
    <row r="2844" spans="1:18" x14ac:dyDescent="0.2">
      <c r="A2844" s="11"/>
      <c r="B2844" s="11"/>
      <c r="C2844" s="11"/>
      <c r="D2844" s="11"/>
      <c r="E2844" s="11"/>
      <c r="F2844" s="11"/>
      <c r="G2844" s="11"/>
      <c r="H2844" s="11"/>
      <c r="I2844" s="11"/>
      <c r="J2844" s="11"/>
      <c r="K2844" s="11"/>
      <c r="L2844" s="11"/>
      <c r="M2844" s="11"/>
      <c r="N2844" s="11"/>
      <c r="O2844" s="11"/>
      <c r="P2844" s="11"/>
      <c r="Q2844" s="11"/>
      <c r="R2844" s="11"/>
    </row>
    <row r="2845" spans="1:18" x14ac:dyDescent="0.2">
      <c r="A2845" s="11"/>
      <c r="B2845" s="11"/>
      <c r="C2845" s="11"/>
      <c r="D2845" s="11"/>
      <c r="E2845" s="11"/>
      <c r="F2845" s="11"/>
      <c r="G2845" s="11"/>
      <c r="H2845" s="11"/>
      <c r="I2845" s="11"/>
      <c r="J2845" s="11"/>
      <c r="K2845" s="11"/>
      <c r="L2845" s="11"/>
      <c r="M2845" s="11"/>
      <c r="N2845" s="11"/>
      <c r="O2845" s="11"/>
      <c r="P2845" s="11"/>
      <c r="Q2845" s="11"/>
      <c r="R2845" s="11"/>
    </row>
    <row r="2846" spans="1:18" x14ac:dyDescent="0.2">
      <c r="A2846" s="11"/>
      <c r="B2846" s="11"/>
      <c r="C2846" s="11"/>
      <c r="D2846" s="11"/>
      <c r="E2846" s="11"/>
      <c r="F2846" s="11"/>
      <c r="G2846" s="11"/>
      <c r="H2846" s="11"/>
      <c r="I2846" s="11"/>
      <c r="J2846" s="11"/>
      <c r="K2846" s="11"/>
      <c r="L2846" s="11"/>
      <c r="M2846" s="11"/>
      <c r="N2846" s="11"/>
      <c r="O2846" s="11"/>
      <c r="P2846" s="11"/>
      <c r="Q2846" s="11"/>
      <c r="R2846" s="11"/>
    </row>
    <row r="2847" spans="1:18" x14ac:dyDescent="0.2">
      <c r="A2847" s="11"/>
      <c r="B2847" s="11"/>
      <c r="C2847" s="11"/>
      <c r="D2847" s="11"/>
      <c r="E2847" s="11"/>
      <c r="F2847" s="11"/>
      <c r="G2847" s="11"/>
      <c r="H2847" s="11"/>
      <c r="I2847" s="11"/>
      <c r="J2847" s="11"/>
      <c r="K2847" s="11"/>
      <c r="L2847" s="11"/>
      <c r="M2847" s="11"/>
      <c r="N2847" s="11"/>
      <c r="O2847" s="11"/>
      <c r="P2847" s="11"/>
      <c r="Q2847" s="11"/>
      <c r="R2847" s="11"/>
    </row>
    <row r="2848" spans="1:18" x14ac:dyDescent="0.2">
      <c r="A2848" s="11"/>
      <c r="B2848" s="11"/>
      <c r="C2848" s="11"/>
      <c r="D2848" s="11"/>
      <c r="E2848" s="11"/>
      <c r="F2848" s="11"/>
      <c r="G2848" s="11"/>
      <c r="H2848" s="11"/>
      <c r="I2848" s="11"/>
      <c r="J2848" s="11"/>
      <c r="K2848" s="11"/>
      <c r="L2848" s="11"/>
      <c r="M2848" s="11"/>
      <c r="N2848" s="11"/>
      <c r="O2848" s="11"/>
      <c r="P2848" s="11"/>
      <c r="Q2848" s="11"/>
      <c r="R2848" s="11"/>
    </row>
    <row r="2849" spans="1:18" x14ac:dyDescent="0.2">
      <c r="A2849" s="11"/>
      <c r="B2849" s="11"/>
      <c r="C2849" s="11"/>
      <c r="D2849" s="11"/>
      <c r="E2849" s="11"/>
      <c r="F2849" s="11"/>
      <c r="G2849" s="11"/>
      <c r="H2849" s="11"/>
      <c r="I2849" s="11"/>
      <c r="J2849" s="11"/>
      <c r="K2849" s="11"/>
      <c r="L2849" s="11"/>
      <c r="M2849" s="11"/>
      <c r="N2849" s="11"/>
      <c r="O2849" s="11"/>
      <c r="P2849" s="11"/>
      <c r="Q2849" s="11"/>
      <c r="R2849" s="11"/>
    </row>
    <row r="2850" spans="1:18" x14ac:dyDescent="0.2">
      <c r="A2850" s="11"/>
      <c r="B2850" s="11"/>
      <c r="C2850" s="11"/>
      <c r="D2850" s="11"/>
      <c r="E2850" s="11"/>
      <c r="F2850" s="11"/>
      <c r="G2850" s="11"/>
      <c r="H2850" s="11"/>
      <c r="I2850" s="11"/>
      <c r="J2850" s="11"/>
      <c r="K2850" s="11"/>
      <c r="L2850" s="11"/>
      <c r="M2850" s="11"/>
      <c r="N2850" s="11"/>
      <c r="O2850" s="11"/>
      <c r="P2850" s="11"/>
      <c r="Q2850" s="11"/>
      <c r="R2850" s="11"/>
    </row>
    <row r="2851" spans="1:18" x14ac:dyDescent="0.2">
      <c r="A2851" s="11"/>
      <c r="B2851" s="11"/>
      <c r="C2851" s="11"/>
      <c r="D2851" s="11"/>
      <c r="E2851" s="11"/>
      <c r="F2851" s="11"/>
      <c r="G2851" s="11"/>
      <c r="H2851" s="11"/>
      <c r="I2851" s="11"/>
      <c r="J2851" s="11"/>
      <c r="K2851" s="11"/>
      <c r="L2851" s="11"/>
      <c r="M2851" s="11"/>
      <c r="N2851" s="11"/>
      <c r="O2851" s="11"/>
      <c r="P2851" s="11"/>
      <c r="Q2851" s="11"/>
      <c r="R2851" s="11"/>
    </row>
    <row r="2852" spans="1:18" x14ac:dyDescent="0.2">
      <c r="A2852" s="11"/>
      <c r="B2852" s="11"/>
      <c r="C2852" s="11"/>
      <c r="D2852" s="11"/>
      <c r="E2852" s="11"/>
      <c r="F2852" s="11"/>
      <c r="G2852" s="11"/>
      <c r="H2852" s="11"/>
      <c r="I2852" s="11"/>
      <c r="J2852" s="11"/>
      <c r="K2852" s="11"/>
      <c r="L2852" s="11"/>
      <c r="M2852" s="11"/>
      <c r="N2852" s="11"/>
      <c r="O2852" s="11"/>
      <c r="P2852" s="11"/>
      <c r="Q2852" s="11"/>
      <c r="R2852" s="11"/>
    </row>
    <row r="2853" spans="1:18" x14ac:dyDescent="0.2">
      <c r="A2853" s="11"/>
      <c r="B2853" s="11"/>
      <c r="C2853" s="11"/>
      <c r="D2853" s="11"/>
      <c r="E2853" s="11"/>
      <c r="F2853" s="11"/>
      <c r="G2853" s="11"/>
      <c r="H2853" s="11"/>
      <c r="I2853" s="11"/>
      <c r="J2853" s="11"/>
      <c r="K2853" s="11"/>
      <c r="L2853" s="11"/>
      <c r="M2853" s="11"/>
      <c r="N2853" s="11"/>
      <c r="O2853" s="11"/>
      <c r="P2853" s="11"/>
      <c r="Q2853" s="11"/>
      <c r="R2853" s="11"/>
    </row>
    <row r="2854" spans="1:18" x14ac:dyDescent="0.2">
      <c r="A2854" s="11"/>
      <c r="B2854" s="11"/>
      <c r="C2854" s="11"/>
      <c r="D2854" s="11"/>
      <c r="E2854" s="11"/>
      <c r="F2854" s="11"/>
      <c r="G2854" s="11"/>
      <c r="H2854" s="11"/>
      <c r="I2854" s="11"/>
      <c r="J2854" s="11"/>
      <c r="K2854" s="11"/>
      <c r="L2854" s="11"/>
      <c r="M2854" s="11"/>
      <c r="N2854" s="11"/>
      <c r="O2854" s="11"/>
      <c r="P2854" s="11"/>
      <c r="Q2854" s="11"/>
      <c r="R2854" s="11"/>
    </row>
    <row r="2855" spans="1:18" x14ac:dyDescent="0.2">
      <c r="A2855" s="11"/>
      <c r="B2855" s="11"/>
      <c r="C2855" s="11"/>
      <c r="D2855" s="11"/>
      <c r="E2855" s="11"/>
      <c r="F2855" s="11"/>
      <c r="G2855" s="11"/>
      <c r="H2855" s="11"/>
      <c r="I2855" s="11"/>
      <c r="J2855" s="11"/>
      <c r="K2855" s="11"/>
      <c r="L2855" s="11"/>
      <c r="M2855" s="11"/>
      <c r="N2855" s="11"/>
      <c r="O2855" s="11"/>
      <c r="P2855" s="11"/>
      <c r="Q2855" s="11"/>
      <c r="R2855" s="11"/>
    </row>
    <row r="2856" spans="1:18" x14ac:dyDescent="0.2">
      <c r="A2856" s="11"/>
      <c r="B2856" s="11"/>
      <c r="C2856" s="11"/>
      <c r="D2856" s="11"/>
      <c r="E2856" s="11"/>
      <c r="F2856" s="11"/>
      <c r="G2856" s="11"/>
      <c r="H2856" s="11"/>
      <c r="I2856" s="11"/>
      <c r="J2856" s="11"/>
      <c r="K2856" s="11"/>
      <c r="L2856" s="11"/>
      <c r="M2856" s="11"/>
      <c r="N2856" s="11"/>
      <c r="O2856" s="11"/>
      <c r="P2856" s="11"/>
      <c r="Q2856" s="11"/>
      <c r="R2856" s="11"/>
    </row>
    <row r="2857" spans="1:18" x14ac:dyDescent="0.2">
      <c r="A2857" s="11"/>
      <c r="B2857" s="11"/>
      <c r="C2857" s="11"/>
      <c r="D2857" s="11"/>
      <c r="E2857" s="11"/>
      <c r="F2857" s="11"/>
      <c r="G2857" s="11"/>
      <c r="H2857" s="11"/>
      <c r="I2857" s="11"/>
      <c r="J2857" s="11"/>
      <c r="K2857" s="11"/>
      <c r="L2857" s="11"/>
      <c r="M2857" s="11"/>
      <c r="N2857" s="11"/>
      <c r="O2857" s="11"/>
      <c r="P2857" s="11"/>
      <c r="Q2857" s="11"/>
      <c r="R2857" s="11"/>
    </row>
    <row r="2858" spans="1:18" x14ac:dyDescent="0.2">
      <c r="A2858" s="11"/>
      <c r="B2858" s="11"/>
      <c r="C2858" s="11"/>
      <c r="D2858" s="11"/>
      <c r="E2858" s="11"/>
      <c r="F2858" s="11"/>
      <c r="G2858" s="11"/>
      <c r="H2858" s="11"/>
      <c r="I2858" s="11"/>
      <c r="J2858" s="11"/>
      <c r="K2858" s="11"/>
      <c r="L2858" s="11"/>
      <c r="M2858" s="11"/>
      <c r="N2858" s="11"/>
      <c r="O2858" s="11"/>
      <c r="P2858" s="11"/>
      <c r="Q2858" s="11"/>
      <c r="R2858" s="11"/>
    </row>
    <row r="2859" spans="1:18" x14ac:dyDescent="0.2">
      <c r="A2859" s="11"/>
      <c r="B2859" s="11"/>
      <c r="C2859" s="11"/>
      <c r="D2859" s="11"/>
      <c r="E2859" s="11"/>
      <c r="F2859" s="11"/>
      <c r="G2859" s="11"/>
      <c r="H2859" s="11"/>
      <c r="I2859" s="11"/>
      <c r="J2859" s="11"/>
      <c r="K2859" s="11"/>
      <c r="L2859" s="11"/>
      <c r="M2859" s="11"/>
      <c r="N2859" s="11"/>
      <c r="O2859" s="11"/>
      <c r="P2859" s="11"/>
      <c r="Q2859" s="11"/>
      <c r="R2859" s="11"/>
    </row>
    <row r="2860" spans="1:18" x14ac:dyDescent="0.2">
      <c r="A2860" s="11"/>
      <c r="B2860" s="11"/>
      <c r="C2860" s="11"/>
      <c r="D2860" s="11"/>
      <c r="E2860" s="11"/>
      <c r="F2860" s="11"/>
      <c r="G2860" s="11"/>
      <c r="H2860" s="11"/>
      <c r="I2860" s="11"/>
      <c r="J2860" s="11"/>
      <c r="K2860" s="11"/>
      <c r="L2860" s="11"/>
      <c r="M2860" s="11"/>
      <c r="N2860" s="11"/>
      <c r="O2860" s="11"/>
      <c r="P2860" s="11"/>
      <c r="Q2860" s="11"/>
      <c r="R2860" s="11"/>
    </row>
    <row r="2861" spans="1:18" x14ac:dyDescent="0.2">
      <c r="A2861" s="11"/>
      <c r="B2861" s="11"/>
      <c r="C2861" s="11"/>
      <c r="D2861" s="11"/>
      <c r="E2861" s="11"/>
      <c r="F2861" s="11"/>
      <c r="G2861" s="11"/>
      <c r="H2861" s="11"/>
      <c r="I2861" s="11"/>
      <c r="J2861" s="11"/>
      <c r="K2861" s="11"/>
      <c r="L2861" s="11"/>
      <c r="M2861" s="11"/>
      <c r="N2861" s="11"/>
      <c r="O2861" s="11"/>
      <c r="P2861" s="11"/>
      <c r="Q2861" s="11"/>
      <c r="R2861" s="11"/>
    </row>
    <row r="2862" spans="1:18" x14ac:dyDescent="0.2">
      <c r="A2862" s="11"/>
      <c r="B2862" s="11"/>
      <c r="C2862" s="11"/>
      <c r="D2862" s="11"/>
      <c r="E2862" s="11"/>
      <c r="F2862" s="11"/>
      <c r="G2862" s="11"/>
      <c r="H2862" s="11"/>
      <c r="I2862" s="11"/>
      <c r="J2862" s="11"/>
      <c r="K2862" s="11"/>
      <c r="L2862" s="11"/>
      <c r="M2862" s="11"/>
      <c r="N2862" s="11"/>
      <c r="O2862" s="11"/>
      <c r="P2862" s="11"/>
      <c r="Q2862" s="11"/>
      <c r="R2862" s="11"/>
    </row>
    <row r="2863" spans="1:18" x14ac:dyDescent="0.2">
      <c r="A2863" s="11"/>
      <c r="B2863" s="11"/>
      <c r="C2863" s="11"/>
      <c r="D2863" s="11"/>
      <c r="E2863" s="11"/>
      <c r="F2863" s="11"/>
      <c r="G2863" s="11"/>
      <c r="H2863" s="11"/>
      <c r="I2863" s="11"/>
      <c r="J2863" s="11"/>
      <c r="K2863" s="11"/>
      <c r="L2863" s="11"/>
      <c r="M2863" s="11"/>
      <c r="N2863" s="11"/>
      <c r="O2863" s="11"/>
      <c r="P2863" s="11"/>
      <c r="Q2863" s="11"/>
      <c r="R2863" s="11"/>
    </row>
    <row r="2864" spans="1:18" x14ac:dyDescent="0.2">
      <c r="A2864" s="11"/>
      <c r="B2864" s="11"/>
      <c r="C2864" s="11"/>
      <c r="D2864" s="11"/>
      <c r="E2864" s="11"/>
      <c r="F2864" s="11"/>
      <c r="G2864" s="11"/>
      <c r="H2864" s="11"/>
      <c r="I2864" s="11"/>
      <c r="J2864" s="11"/>
      <c r="K2864" s="11"/>
      <c r="L2864" s="11"/>
      <c r="M2864" s="11"/>
      <c r="N2864" s="11"/>
      <c r="O2864" s="11"/>
      <c r="P2864" s="11"/>
      <c r="Q2864" s="11"/>
      <c r="R2864" s="11"/>
    </row>
    <row r="2865" spans="1:18" x14ac:dyDescent="0.2">
      <c r="A2865" s="11"/>
      <c r="B2865" s="11"/>
      <c r="C2865" s="11"/>
      <c r="D2865" s="11"/>
      <c r="E2865" s="11"/>
      <c r="F2865" s="11"/>
      <c r="G2865" s="11"/>
      <c r="H2865" s="11"/>
      <c r="I2865" s="11"/>
      <c r="J2865" s="11"/>
      <c r="K2865" s="11"/>
      <c r="L2865" s="11"/>
      <c r="M2865" s="11"/>
      <c r="N2865" s="11"/>
      <c r="O2865" s="11"/>
      <c r="P2865" s="11"/>
      <c r="Q2865" s="11"/>
      <c r="R2865" s="11"/>
    </row>
    <row r="2866" spans="1:18" x14ac:dyDescent="0.2">
      <c r="A2866" s="11"/>
      <c r="B2866" s="11"/>
      <c r="C2866" s="11"/>
      <c r="D2866" s="11"/>
      <c r="E2866" s="11"/>
      <c r="F2866" s="11"/>
      <c r="G2866" s="11"/>
      <c r="H2866" s="11"/>
      <c r="I2866" s="11"/>
      <c r="J2866" s="11"/>
      <c r="K2866" s="11"/>
      <c r="L2866" s="11"/>
      <c r="M2866" s="11"/>
      <c r="N2866" s="11"/>
      <c r="O2866" s="11"/>
      <c r="P2866" s="11"/>
      <c r="Q2866" s="11"/>
      <c r="R2866" s="11"/>
    </row>
    <row r="2867" spans="1:18" x14ac:dyDescent="0.2">
      <c r="A2867" s="11"/>
      <c r="B2867" s="11"/>
      <c r="C2867" s="11"/>
      <c r="D2867" s="11"/>
      <c r="E2867" s="11"/>
      <c r="F2867" s="11"/>
      <c r="G2867" s="11"/>
      <c r="H2867" s="11"/>
      <c r="I2867" s="11"/>
      <c r="J2867" s="11"/>
      <c r="K2867" s="11"/>
      <c r="L2867" s="11"/>
      <c r="M2867" s="11"/>
      <c r="N2867" s="11"/>
      <c r="O2867" s="11"/>
      <c r="P2867" s="11"/>
      <c r="Q2867" s="11"/>
      <c r="R2867" s="11"/>
    </row>
    <row r="2868" spans="1:18" x14ac:dyDescent="0.2">
      <c r="A2868" s="11"/>
      <c r="B2868" s="11"/>
      <c r="C2868" s="11"/>
      <c r="D2868" s="11"/>
      <c r="E2868" s="11"/>
      <c r="F2868" s="11"/>
      <c r="G2868" s="11"/>
      <c r="H2868" s="11"/>
      <c r="I2868" s="11"/>
      <c r="J2868" s="11"/>
      <c r="K2868" s="11"/>
      <c r="L2868" s="11"/>
      <c r="M2868" s="11"/>
      <c r="N2868" s="11"/>
      <c r="O2868" s="11"/>
      <c r="P2868" s="11"/>
      <c r="Q2868" s="11"/>
      <c r="R2868" s="11"/>
    </row>
    <row r="2869" spans="1:18" x14ac:dyDescent="0.2">
      <c r="A2869" s="11"/>
      <c r="B2869" s="11"/>
      <c r="C2869" s="11"/>
      <c r="D2869" s="11"/>
      <c r="E2869" s="11"/>
      <c r="F2869" s="11"/>
      <c r="G2869" s="11"/>
      <c r="H2869" s="11"/>
      <c r="I2869" s="11"/>
      <c r="J2869" s="11"/>
      <c r="K2869" s="11"/>
      <c r="L2869" s="11"/>
      <c r="M2869" s="11"/>
      <c r="N2869" s="11"/>
      <c r="O2869" s="11"/>
      <c r="P2869" s="11"/>
      <c r="Q2869" s="11"/>
      <c r="R2869" s="11"/>
    </row>
    <row r="2870" spans="1:18" x14ac:dyDescent="0.2">
      <c r="A2870" s="11"/>
      <c r="B2870" s="11"/>
      <c r="C2870" s="11"/>
      <c r="D2870" s="11"/>
      <c r="E2870" s="11"/>
      <c r="F2870" s="11"/>
      <c r="G2870" s="11"/>
      <c r="H2870" s="11"/>
      <c r="I2870" s="11"/>
      <c r="J2870" s="11"/>
      <c r="K2870" s="11"/>
      <c r="L2870" s="11"/>
      <c r="M2870" s="11"/>
      <c r="N2870" s="11"/>
      <c r="O2870" s="11"/>
      <c r="P2870" s="11"/>
      <c r="Q2870" s="11"/>
      <c r="R2870" s="11"/>
    </row>
    <row r="2871" spans="1:18" x14ac:dyDescent="0.2">
      <c r="A2871" s="11"/>
      <c r="B2871" s="11"/>
      <c r="C2871" s="11"/>
      <c r="D2871" s="11"/>
      <c r="E2871" s="11"/>
      <c r="F2871" s="11"/>
      <c r="G2871" s="11"/>
      <c r="H2871" s="11"/>
      <c r="I2871" s="11"/>
      <c r="J2871" s="11"/>
      <c r="K2871" s="11"/>
      <c r="L2871" s="11"/>
      <c r="M2871" s="11"/>
      <c r="N2871" s="11"/>
      <c r="O2871" s="11"/>
      <c r="P2871" s="11"/>
      <c r="Q2871" s="11"/>
      <c r="R2871" s="11"/>
    </row>
    <row r="2872" spans="1:18" x14ac:dyDescent="0.2">
      <c r="A2872" s="11"/>
      <c r="B2872" s="11"/>
      <c r="C2872" s="11"/>
      <c r="D2872" s="11"/>
      <c r="E2872" s="11"/>
      <c r="F2872" s="11"/>
      <c r="G2872" s="11"/>
      <c r="H2872" s="11"/>
      <c r="I2872" s="11"/>
      <c r="J2872" s="11"/>
      <c r="K2872" s="11"/>
      <c r="L2872" s="11"/>
      <c r="M2872" s="11"/>
      <c r="N2872" s="11"/>
      <c r="O2872" s="11"/>
      <c r="P2872" s="11"/>
      <c r="Q2872" s="11"/>
      <c r="R2872" s="11"/>
    </row>
    <row r="2873" spans="1:18" x14ac:dyDescent="0.2">
      <c r="A2873" s="11"/>
      <c r="B2873" s="11"/>
      <c r="C2873" s="11"/>
      <c r="D2873" s="11"/>
      <c r="E2873" s="11"/>
      <c r="F2873" s="11"/>
      <c r="G2873" s="11"/>
      <c r="H2873" s="11"/>
      <c r="I2873" s="11"/>
      <c r="J2873" s="11"/>
      <c r="K2873" s="11"/>
      <c r="L2873" s="11"/>
      <c r="M2873" s="11"/>
      <c r="N2873" s="11"/>
      <c r="O2873" s="11"/>
      <c r="P2873" s="11"/>
      <c r="Q2873" s="11"/>
      <c r="R2873" s="11"/>
    </row>
    <row r="2874" spans="1:18" x14ac:dyDescent="0.2">
      <c r="A2874" s="11"/>
      <c r="B2874" s="11"/>
      <c r="C2874" s="11"/>
      <c r="D2874" s="11"/>
      <c r="E2874" s="11"/>
      <c r="F2874" s="11"/>
      <c r="G2874" s="11"/>
      <c r="H2874" s="11"/>
      <c r="I2874" s="11"/>
      <c r="J2874" s="11"/>
      <c r="K2874" s="11"/>
      <c r="L2874" s="11"/>
      <c r="M2874" s="11"/>
      <c r="N2874" s="11"/>
      <c r="O2874" s="11"/>
      <c r="P2874" s="11"/>
      <c r="Q2874" s="11"/>
      <c r="R2874" s="11"/>
    </row>
    <row r="2875" spans="1:18" x14ac:dyDescent="0.2">
      <c r="A2875" s="11"/>
      <c r="B2875" s="11"/>
      <c r="C2875" s="11"/>
      <c r="D2875" s="11"/>
      <c r="E2875" s="11"/>
      <c r="F2875" s="11"/>
      <c r="G2875" s="11"/>
      <c r="H2875" s="11"/>
      <c r="I2875" s="11"/>
      <c r="J2875" s="11"/>
      <c r="K2875" s="11"/>
      <c r="L2875" s="11"/>
      <c r="M2875" s="11"/>
      <c r="N2875" s="11"/>
      <c r="O2875" s="11"/>
      <c r="P2875" s="11"/>
      <c r="Q2875" s="11"/>
      <c r="R2875" s="11"/>
    </row>
    <row r="2876" spans="1:18" x14ac:dyDescent="0.2">
      <c r="A2876" s="11"/>
      <c r="B2876" s="11"/>
      <c r="C2876" s="11"/>
      <c r="D2876" s="11"/>
      <c r="E2876" s="11"/>
      <c r="F2876" s="11"/>
      <c r="G2876" s="11"/>
      <c r="H2876" s="11"/>
      <c r="I2876" s="11"/>
      <c r="J2876" s="11"/>
      <c r="K2876" s="11"/>
      <c r="L2876" s="11"/>
      <c r="M2876" s="11"/>
      <c r="N2876" s="11"/>
      <c r="O2876" s="11"/>
      <c r="P2876" s="11"/>
      <c r="Q2876" s="11"/>
      <c r="R2876" s="11"/>
    </row>
    <row r="2877" spans="1:18" x14ac:dyDescent="0.2">
      <c r="A2877" s="11"/>
      <c r="B2877" s="11"/>
      <c r="C2877" s="11"/>
      <c r="D2877" s="11"/>
      <c r="E2877" s="11"/>
      <c r="F2877" s="11"/>
      <c r="G2877" s="11"/>
      <c r="H2877" s="11"/>
      <c r="I2877" s="11"/>
      <c r="J2877" s="11"/>
      <c r="K2877" s="11"/>
      <c r="L2877" s="11"/>
      <c r="M2877" s="11"/>
      <c r="N2877" s="11"/>
      <c r="O2877" s="11"/>
      <c r="P2877" s="11"/>
      <c r="Q2877" s="11"/>
      <c r="R2877" s="11"/>
    </row>
    <row r="2878" spans="1:18" x14ac:dyDescent="0.2">
      <c r="A2878" s="11"/>
      <c r="B2878" s="11"/>
      <c r="C2878" s="11"/>
      <c r="D2878" s="11"/>
      <c r="E2878" s="11"/>
      <c r="F2878" s="11"/>
      <c r="G2878" s="11"/>
      <c r="H2878" s="11"/>
      <c r="I2878" s="11"/>
      <c r="J2878" s="11"/>
      <c r="K2878" s="11"/>
      <c r="L2878" s="11"/>
      <c r="M2878" s="11"/>
      <c r="N2878" s="11"/>
      <c r="O2878" s="11"/>
      <c r="P2878" s="11"/>
      <c r="Q2878" s="11"/>
      <c r="R2878" s="11"/>
    </row>
    <row r="2879" spans="1:18" x14ac:dyDescent="0.2">
      <c r="A2879" s="11"/>
      <c r="B2879" s="11"/>
      <c r="C2879" s="11"/>
      <c r="D2879" s="11"/>
      <c r="E2879" s="11"/>
      <c r="F2879" s="11"/>
      <c r="G2879" s="11"/>
      <c r="H2879" s="11"/>
      <c r="I2879" s="11"/>
      <c r="J2879" s="11"/>
      <c r="K2879" s="11"/>
      <c r="L2879" s="11"/>
      <c r="M2879" s="11"/>
      <c r="N2879" s="11"/>
      <c r="O2879" s="11"/>
      <c r="P2879" s="11"/>
      <c r="Q2879" s="11"/>
      <c r="R2879" s="11"/>
    </row>
    <row r="2880" spans="1:18" x14ac:dyDescent="0.2">
      <c r="A2880" s="11"/>
      <c r="B2880" s="11"/>
      <c r="C2880" s="11"/>
      <c r="D2880" s="11"/>
      <c r="E2880" s="11"/>
      <c r="F2880" s="11"/>
      <c r="G2880" s="11"/>
      <c r="H2880" s="11"/>
      <c r="I2880" s="11"/>
      <c r="J2880" s="11"/>
      <c r="K2880" s="11"/>
      <c r="L2880" s="11"/>
      <c r="M2880" s="11"/>
      <c r="N2880" s="11"/>
      <c r="O2880" s="11"/>
      <c r="P2880" s="11"/>
      <c r="Q2880" s="11"/>
      <c r="R2880" s="11"/>
    </row>
    <row r="2881" spans="1:18" x14ac:dyDescent="0.2">
      <c r="A2881" s="11"/>
      <c r="B2881" s="11"/>
      <c r="C2881" s="11"/>
      <c r="D2881" s="11"/>
      <c r="E2881" s="11"/>
      <c r="F2881" s="11"/>
      <c r="G2881" s="11"/>
      <c r="H2881" s="11"/>
      <c r="I2881" s="11"/>
      <c r="J2881" s="11"/>
      <c r="K2881" s="11"/>
      <c r="L2881" s="11"/>
      <c r="M2881" s="11"/>
      <c r="N2881" s="11"/>
      <c r="O2881" s="11"/>
      <c r="P2881" s="11"/>
      <c r="Q2881" s="11"/>
      <c r="R2881" s="11"/>
    </row>
    <row r="2882" spans="1:18" x14ac:dyDescent="0.2">
      <c r="A2882" s="11"/>
      <c r="B2882" s="11"/>
      <c r="C2882" s="11"/>
      <c r="D2882" s="11"/>
      <c r="E2882" s="11"/>
      <c r="F2882" s="11"/>
      <c r="G2882" s="11"/>
      <c r="H2882" s="11"/>
      <c r="I2882" s="11"/>
      <c r="J2882" s="11"/>
      <c r="K2882" s="11"/>
      <c r="L2882" s="11"/>
      <c r="M2882" s="11"/>
      <c r="N2882" s="11"/>
      <c r="O2882" s="11"/>
      <c r="P2882" s="11"/>
      <c r="Q2882" s="11"/>
      <c r="R2882" s="11"/>
    </row>
    <row r="2883" spans="1:18" x14ac:dyDescent="0.2">
      <c r="A2883" s="11"/>
      <c r="B2883" s="11"/>
      <c r="C2883" s="11"/>
      <c r="D2883" s="11"/>
      <c r="E2883" s="11"/>
      <c r="F2883" s="11"/>
      <c r="G2883" s="11"/>
      <c r="H2883" s="11"/>
      <c r="I2883" s="11"/>
      <c r="J2883" s="11"/>
      <c r="K2883" s="11"/>
      <c r="L2883" s="11"/>
      <c r="M2883" s="11"/>
      <c r="N2883" s="11"/>
      <c r="O2883" s="11"/>
      <c r="P2883" s="11"/>
      <c r="Q2883" s="11"/>
      <c r="R2883" s="11"/>
    </row>
    <row r="2884" spans="1:18" x14ac:dyDescent="0.2">
      <c r="A2884" s="11"/>
      <c r="B2884" s="11"/>
      <c r="C2884" s="11"/>
      <c r="D2884" s="11"/>
      <c r="E2884" s="11"/>
      <c r="F2884" s="11"/>
      <c r="G2884" s="11"/>
      <c r="H2884" s="11"/>
      <c r="I2884" s="11"/>
      <c r="J2884" s="11"/>
      <c r="K2884" s="11"/>
      <c r="L2884" s="11"/>
      <c r="M2884" s="11"/>
      <c r="N2884" s="11"/>
      <c r="O2884" s="11"/>
      <c r="P2884" s="11"/>
      <c r="Q2884" s="11"/>
      <c r="R2884" s="11"/>
    </row>
    <row r="2885" spans="1:18" x14ac:dyDescent="0.2">
      <c r="A2885" s="11"/>
      <c r="B2885" s="11"/>
      <c r="C2885" s="11"/>
      <c r="D2885" s="11"/>
      <c r="E2885" s="11"/>
      <c r="F2885" s="11"/>
      <c r="G2885" s="11"/>
      <c r="H2885" s="11"/>
      <c r="I2885" s="11"/>
      <c r="J2885" s="11"/>
      <c r="K2885" s="11"/>
      <c r="L2885" s="11"/>
      <c r="M2885" s="11"/>
      <c r="N2885" s="11"/>
      <c r="O2885" s="11"/>
      <c r="P2885" s="11"/>
      <c r="Q2885" s="11"/>
      <c r="R2885" s="11"/>
    </row>
    <row r="2886" spans="1:18" x14ac:dyDescent="0.2">
      <c r="A2886" s="11"/>
      <c r="B2886" s="11"/>
      <c r="C2886" s="11"/>
      <c r="D2886" s="11"/>
      <c r="E2886" s="11"/>
      <c r="F2886" s="11"/>
      <c r="G2886" s="11"/>
      <c r="H2886" s="11"/>
      <c r="I2886" s="11"/>
      <c r="J2886" s="11"/>
      <c r="K2886" s="11"/>
      <c r="L2886" s="11"/>
      <c r="M2886" s="11"/>
      <c r="N2886" s="11"/>
      <c r="O2886" s="11"/>
      <c r="P2886" s="11"/>
      <c r="Q2886" s="11"/>
      <c r="R2886" s="11"/>
    </row>
    <row r="2887" spans="1:18" x14ac:dyDescent="0.2">
      <c r="A2887" s="11"/>
      <c r="B2887" s="11"/>
      <c r="C2887" s="11"/>
      <c r="D2887" s="11"/>
      <c r="E2887" s="11"/>
      <c r="F2887" s="11"/>
      <c r="G2887" s="11"/>
      <c r="H2887" s="11"/>
      <c r="I2887" s="11"/>
      <c r="J2887" s="11"/>
      <c r="K2887" s="11"/>
      <c r="L2887" s="11"/>
      <c r="M2887" s="11"/>
      <c r="N2887" s="11"/>
      <c r="O2887" s="11"/>
      <c r="P2887" s="11"/>
      <c r="Q2887" s="11"/>
      <c r="R2887" s="11"/>
    </row>
    <row r="2888" spans="1:18" x14ac:dyDescent="0.2">
      <c r="A2888" s="11"/>
      <c r="B2888" s="11"/>
      <c r="C2888" s="11"/>
      <c r="D2888" s="11"/>
      <c r="E2888" s="11"/>
      <c r="F2888" s="11"/>
      <c r="G2888" s="11"/>
      <c r="H2888" s="11"/>
      <c r="I2888" s="11"/>
      <c r="J2888" s="11"/>
      <c r="K2888" s="11"/>
      <c r="L2888" s="11"/>
      <c r="M2888" s="11"/>
      <c r="N2888" s="11"/>
      <c r="O2888" s="11"/>
      <c r="P2888" s="11"/>
      <c r="Q2888" s="11"/>
      <c r="R2888" s="11"/>
    </row>
    <row r="2889" spans="1:18" x14ac:dyDescent="0.2">
      <c r="A2889" s="11"/>
      <c r="B2889" s="11"/>
      <c r="C2889" s="11"/>
      <c r="D2889" s="11"/>
      <c r="E2889" s="11"/>
      <c r="F2889" s="11"/>
      <c r="G2889" s="11"/>
      <c r="H2889" s="11"/>
      <c r="I2889" s="11"/>
      <c r="J2889" s="11"/>
      <c r="K2889" s="11"/>
      <c r="L2889" s="11"/>
      <c r="M2889" s="11"/>
      <c r="N2889" s="11"/>
      <c r="O2889" s="11"/>
      <c r="P2889" s="11"/>
      <c r="Q2889" s="11"/>
      <c r="R2889" s="11"/>
    </row>
    <row r="2890" spans="1:18" x14ac:dyDescent="0.2">
      <c r="A2890" s="11"/>
      <c r="B2890" s="11"/>
      <c r="C2890" s="11"/>
      <c r="D2890" s="11"/>
      <c r="E2890" s="11"/>
      <c r="F2890" s="11"/>
      <c r="G2890" s="11"/>
      <c r="H2890" s="11"/>
      <c r="I2890" s="11"/>
      <c r="J2890" s="11"/>
      <c r="K2890" s="11"/>
      <c r="L2890" s="11"/>
      <c r="M2890" s="11"/>
      <c r="N2890" s="11"/>
      <c r="O2890" s="11"/>
      <c r="P2890" s="11"/>
      <c r="Q2890" s="11"/>
      <c r="R2890" s="11"/>
    </row>
    <row r="2891" spans="1:18" x14ac:dyDescent="0.2">
      <c r="A2891" s="11"/>
      <c r="B2891" s="11"/>
      <c r="C2891" s="11"/>
      <c r="D2891" s="11"/>
      <c r="E2891" s="11"/>
      <c r="F2891" s="11"/>
      <c r="G2891" s="11"/>
      <c r="H2891" s="11"/>
      <c r="I2891" s="11"/>
      <c r="J2891" s="11"/>
      <c r="K2891" s="11"/>
      <c r="L2891" s="11"/>
      <c r="M2891" s="11"/>
      <c r="N2891" s="11"/>
      <c r="O2891" s="11"/>
      <c r="P2891" s="11"/>
      <c r="Q2891" s="11"/>
      <c r="R2891" s="11"/>
    </row>
    <row r="2892" spans="1:18" x14ac:dyDescent="0.2">
      <c r="A2892" s="11"/>
      <c r="B2892" s="11"/>
      <c r="C2892" s="11"/>
      <c r="D2892" s="11"/>
      <c r="E2892" s="11"/>
      <c r="F2892" s="11"/>
      <c r="G2892" s="11"/>
      <c r="H2892" s="11"/>
      <c r="I2892" s="11"/>
      <c r="J2892" s="11"/>
      <c r="K2892" s="11"/>
      <c r="L2892" s="11"/>
      <c r="M2892" s="11"/>
      <c r="N2892" s="11"/>
      <c r="O2892" s="11"/>
      <c r="P2892" s="11"/>
      <c r="Q2892" s="11"/>
      <c r="R2892" s="11"/>
    </row>
    <row r="2893" spans="1:18" x14ac:dyDescent="0.2">
      <c r="A2893" s="11"/>
      <c r="B2893" s="11"/>
      <c r="C2893" s="11"/>
      <c r="D2893" s="11"/>
      <c r="E2893" s="11"/>
      <c r="F2893" s="11"/>
      <c r="G2893" s="11"/>
      <c r="H2893" s="11"/>
      <c r="I2893" s="11"/>
      <c r="J2893" s="11"/>
      <c r="K2893" s="11"/>
      <c r="L2893" s="11"/>
      <c r="M2893" s="11"/>
      <c r="N2893" s="11"/>
      <c r="O2893" s="11"/>
      <c r="P2893" s="11"/>
      <c r="Q2893" s="11"/>
      <c r="R2893" s="11"/>
    </row>
    <row r="2894" spans="1:18" x14ac:dyDescent="0.2">
      <c r="A2894" s="11"/>
      <c r="B2894" s="11"/>
      <c r="C2894" s="11"/>
      <c r="D2894" s="11"/>
      <c r="E2894" s="11"/>
      <c r="F2894" s="11"/>
      <c r="G2894" s="11"/>
      <c r="H2894" s="11"/>
      <c r="I2894" s="11"/>
      <c r="J2894" s="11"/>
      <c r="K2894" s="11"/>
      <c r="L2894" s="11"/>
      <c r="M2894" s="11"/>
      <c r="N2894" s="11"/>
      <c r="O2894" s="11"/>
      <c r="P2894" s="11"/>
      <c r="Q2894" s="11"/>
      <c r="R2894" s="11"/>
    </row>
    <row r="2895" spans="1:18" x14ac:dyDescent="0.2">
      <c r="A2895" s="11"/>
      <c r="B2895" s="11"/>
      <c r="C2895" s="11"/>
      <c r="D2895" s="11"/>
      <c r="E2895" s="11"/>
      <c r="F2895" s="11"/>
      <c r="G2895" s="11"/>
      <c r="H2895" s="11"/>
      <c r="I2895" s="11"/>
      <c r="J2895" s="11"/>
      <c r="K2895" s="11"/>
      <c r="L2895" s="11"/>
      <c r="M2895" s="11"/>
      <c r="N2895" s="11"/>
      <c r="O2895" s="11"/>
      <c r="P2895" s="11"/>
      <c r="Q2895" s="11"/>
      <c r="R2895" s="11"/>
    </row>
    <row r="2896" spans="1:18" x14ac:dyDescent="0.2">
      <c r="A2896" s="11"/>
      <c r="B2896" s="11"/>
      <c r="C2896" s="11"/>
      <c r="D2896" s="11"/>
      <c r="E2896" s="11"/>
      <c r="F2896" s="11"/>
      <c r="G2896" s="11"/>
      <c r="H2896" s="11"/>
      <c r="I2896" s="11"/>
      <c r="J2896" s="11"/>
      <c r="K2896" s="11"/>
      <c r="L2896" s="11"/>
      <c r="M2896" s="11"/>
      <c r="N2896" s="11"/>
      <c r="O2896" s="11"/>
      <c r="P2896" s="11"/>
      <c r="Q2896" s="11"/>
      <c r="R2896" s="11"/>
    </row>
    <row r="2897" spans="1:18" x14ac:dyDescent="0.2">
      <c r="A2897" s="11"/>
      <c r="B2897" s="11"/>
      <c r="C2897" s="11"/>
      <c r="D2897" s="11"/>
      <c r="E2897" s="11"/>
      <c r="F2897" s="11"/>
      <c r="G2897" s="11"/>
      <c r="H2897" s="11"/>
      <c r="I2897" s="11"/>
      <c r="J2897" s="11"/>
      <c r="K2897" s="11"/>
      <c r="L2897" s="11"/>
      <c r="M2897" s="11"/>
      <c r="N2897" s="11"/>
      <c r="O2897" s="11"/>
      <c r="P2897" s="11"/>
      <c r="Q2897" s="11"/>
      <c r="R2897" s="11"/>
    </row>
    <row r="2898" spans="1:18" x14ac:dyDescent="0.2">
      <c r="A2898" s="11"/>
      <c r="B2898" s="11"/>
      <c r="C2898" s="11"/>
      <c r="D2898" s="11"/>
      <c r="E2898" s="11"/>
      <c r="F2898" s="11"/>
      <c r="G2898" s="11"/>
      <c r="H2898" s="11"/>
      <c r="I2898" s="11"/>
      <c r="J2898" s="11"/>
      <c r="K2898" s="11"/>
      <c r="L2898" s="11"/>
      <c r="M2898" s="11"/>
      <c r="N2898" s="11"/>
      <c r="O2898" s="11"/>
      <c r="P2898" s="11"/>
      <c r="Q2898" s="11"/>
      <c r="R2898" s="11"/>
    </row>
    <row r="2899" spans="1:18" x14ac:dyDescent="0.2">
      <c r="A2899" s="11"/>
      <c r="B2899" s="11"/>
      <c r="C2899" s="11"/>
      <c r="D2899" s="11"/>
      <c r="E2899" s="11"/>
      <c r="F2899" s="11"/>
      <c r="G2899" s="11"/>
      <c r="H2899" s="11"/>
      <c r="I2899" s="11"/>
      <c r="J2899" s="11"/>
      <c r="K2899" s="11"/>
      <c r="L2899" s="11"/>
      <c r="M2899" s="11"/>
      <c r="N2899" s="11"/>
      <c r="O2899" s="11"/>
      <c r="P2899" s="11"/>
      <c r="Q2899" s="11"/>
      <c r="R2899" s="11"/>
    </row>
    <row r="2900" spans="1:18" x14ac:dyDescent="0.2">
      <c r="A2900" s="11"/>
      <c r="B2900" s="11"/>
      <c r="C2900" s="11"/>
      <c r="D2900" s="11"/>
      <c r="E2900" s="11"/>
      <c r="F2900" s="11"/>
      <c r="G2900" s="11"/>
      <c r="H2900" s="11"/>
      <c r="I2900" s="11"/>
      <c r="J2900" s="11"/>
      <c r="K2900" s="11"/>
      <c r="L2900" s="11"/>
      <c r="M2900" s="11"/>
      <c r="N2900" s="11"/>
      <c r="O2900" s="11"/>
      <c r="P2900" s="11"/>
      <c r="Q2900" s="11"/>
      <c r="R2900" s="11"/>
    </row>
    <row r="2901" spans="1:18" x14ac:dyDescent="0.2">
      <c r="A2901" s="11"/>
      <c r="B2901" s="11"/>
      <c r="C2901" s="11"/>
      <c r="D2901" s="11"/>
      <c r="E2901" s="11"/>
      <c r="F2901" s="11"/>
      <c r="G2901" s="11"/>
      <c r="H2901" s="11"/>
      <c r="I2901" s="11"/>
      <c r="J2901" s="11"/>
      <c r="K2901" s="11"/>
      <c r="L2901" s="11"/>
      <c r="M2901" s="11"/>
      <c r="N2901" s="11"/>
      <c r="O2901" s="11"/>
      <c r="P2901" s="11"/>
      <c r="Q2901" s="11"/>
      <c r="R2901" s="11"/>
    </row>
    <row r="2902" spans="1:18" x14ac:dyDescent="0.2">
      <c r="A2902" s="11"/>
      <c r="B2902" s="11"/>
      <c r="C2902" s="11"/>
      <c r="D2902" s="11"/>
      <c r="E2902" s="11"/>
      <c r="F2902" s="11"/>
      <c r="G2902" s="11"/>
      <c r="H2902" s="11"/>
      <c r="I2902" s="11"/>
      <c r="J2902" s="11"/>
      <c r="K2902" s="11"/>
      <c r="L2902" s="11"/>
      <c r="M2902" s="11"/>
      <c r="N2902" s="11"/>
      <c r="O2902" s="11"/>
      <c r="P2902" s="11"/>
      <c r="Q2902" s="11"/>
      <c r="R2902" s="11"/>
    </row>
    <row r="2903" spans="1:18" x14ac:dyDescent="0.2">
      <c r="A2903" s="11"/>
      <c r="B2903" s="11"/>
      <c r="C2903" s="11"/>
      <c r="D2903" s="11"/>
      <c r="E2903" s="11"/>
      <c r="F2903" s="11"/>
      <c r="G2903" s="11"/>
      <c r="H2903" s="11"/>
      <c r="I2903" s="11"/>
      <c r="J2903" s="11"/>
      <c r="K2903" s="11"/>
      <c r="L2903" s="11"/>
      <c r="M2903" s="11"/>
      <c r="N2903" s="11"/>
      <c r="O2903" s="11"/>
      <c r="P2903" s="11"/>
      <c r="Q2903" s="11"/>
      <c r="R2903" s="11"/>
    </row>
    <row r="2904" spans="1:18" x14ac:dyDescent="0.2">
      <c r="A2904" s="11"/>
      <c r="B2904" s="11"/>
      <c r="C2904" s="11"/>
      <c r="D2904" s="11"/>
      <c r="E2904" s="11"/>
      <c r="F2904" s="11"/>
      <c r="G2904" s="11"/>
      <c r="H2904" s="11"/>
      <c r="I2904" s="11"/>
      <c r="J2904" s="11"/>
      <c r="K2904" s="11"/>
      <c r="L2904" s="11"/>
      <c r="M2904" s="11"/>
      <c r="N2904" s="11"/>
      <c r="O2904" s="11"/>
      <c r="P2904" s="11"/>
      <c r="Q2904" s="11"/>
      <c r="R2904" s="11"/>
    </row>
    <row r="2905" spans="1:18" x14ac:dyDescent="0.2">
      <c r="A2905" s="11"/>
      <c r="B2905" s="11"/>
      <c r="C2905" s="11"/>
      <c r="D2905" s="11"/>
      <c r="E2905" s="11"/>
      <c r="F2905" s="11"/>
      <c r="G2905" s="11"/>
      <c r="H2905" s="11"/>
      <c r="I2905" s="11"/>
      <c r="J2905" s="11"/>
      <c r="K2905" s="11"/>
      <c r="L2905" s="11"/>
      <c r="M2905" s="11"/>
      <c r="N2905" s="11"/>
      <c r="O2905" s="11"/>
      <c r="P2905" s="11"/>
      <c r="Q2905" s="11"/>
      <c r="R2905" s="11"/>
    </row>
    <row r="2906" spans="1:18" x14ac:dyDescent="0.2">
      <c r="A2906" s="11"/>
      <c r="B2906" s="11"/>
      <c r="C2906" s="11"/>
      <c r="D2906" s="11"/>
      <c r="E2906" s="11"/>
      <c r="F2906" s="11"/>
      <c r="G2906" s="11"/>
      <c r="H2906" s="11"/>
      <c r="I2906" s="11"/>
      <c r="J2906" s="11"/>
      <c r="K2906" s="11"/>
      <c r="L2906" s="11"/>
      <c r="M2906" s="11"/>
      <c r="N2906" s="11"/>
      <c r="O2906" s="11"/>
      <c r="P2906" s="11"/>
      <c r="Q2906" s="11"/>
      <c r="R2906" s="11"/>
    </row>
    <row r="2907" spans="1:18" x14ac:dyDescent="0.2">
      <c r="A2907" s="11"/>
      <c r="B2907" s="11"/>
      <c r="C2907" s="11"/>
      <c r="D2907" s="11"/>
      <c r="E2907" s="11"/>
      <c r="F2907" s="11"/>
      <c r="G2907" s="11"/>
      <c r="H2907" s="11"/>
      <c r="I2907" s="11"/>
      <c r="J2907" s="11"/>
      <c r="K2907" s="11"/>
      <c r="L2907" s="11"/>
      <c r="M2907" s="11"/>
      <c r="N2907" s="11"/>
      <c r="O2907" s="11"/>
      <c r="P2907" s="11"/>
      <c r="Q2907" s="11"/>
      <c r="R2907" s="11"/>
    </row>
    <row r="2908" spans="1:18" x14ac:dyDescent="0.2">
      <c r="A2908" s="11"/>
      <c r="B2908" s="11"/>
      <c r="C2908" s="11"/>
      <c r="D2908" s="11"/>
      <c r="E2908" s="11"/>
      <c r="F2908" s="11"/>
      <c r="G2908" s="11"/>
      <c r="H2908" s="11"/>
      <c r="I2908" s="11"/>
      <c r="J2908" s="11"/>
      <c r="K2908" s="11"/>
      <c r="L2908" s="11"/>
      <c r="M2908" s="11"/>
      <c r="N2908" s="11"/>
      <c r="O2908" s="11"/>
      <c r="P2908" s="11"/>
      <c r="Q2908" s="11"/>
      <c r="R2908" s="11"/>
    </row>
    <row r="2909" spans="1:18" x14ac:dyDescent="0.2">
      <c r="A2909" s="11"/>
      <c r="B2909" s="11"/>
      <c r="C2909" s="11"/>
      <c r="D2909" s="11"/>
      <c r="E2909" s="11"/>
      <c r="F2909" s="11"/>
      <c r="G2909" s="11"/>
      <c r="H2909" s="11"/>
      <c r="I2909" s="11"/>
      <c r="J2909" s="11"/>
      <c r="K2909" s="11"/>
      <c r="L2909" s="11"/>
      <c r="M2909" s="11"/>
      <c r="N2909" s="11"/>
      <c r="O2909" s="11"/>
      <c r="P2909" s="11"/>
      <c r="Q2909" s="11"/>
      <c r="R2909" s="11"/>
    </row>
    <row r="2910" spans="1:18" x14ac:dyDescent="0.2">
      <c r="A2910" s="11"/>
      <c r="B2910" s="11"/>
      <c r="C2910" s="11"/>
      <c r="D2910" s="11"/>
      <c r="E2910" s="11"/>
      <c r="F2910" s="11"/>
      <c r="G2910" s="11"/>
      <c r="H2910" s="11"/>
      <c r="I2910" s="11"/>
      <c r="J2910" s="11"/>
      <c r="K2910" s="11"/>
      <c r="L2910" s="11"/>
      <c r="M2910" s="11"/>
      <c r="N2910" s="11"/>
      <c r="O2910" s="11"/>
      <c r="P2910" s="11"/>
      <c r="Q2910" s="11"/>
      <c r="R2910" s="11"/>
    </row>
    <row r="2911" spans="1:18" x14ac:dyDescent="0.2">
      <c r="A2911" s="11"/>
      <c r="B2911" s="11"/>
      <c r="C2911" s="11"/>
      <c r="D2911" s="11"/>
      <c r="E2911" s="11"/>
      <c r="F2911" s="11"/>
      <c r="G2911" s="11"/>
      <c r="H2911" s="11"/>
      <c r="I2911" s="11"/>
      <c r="J2911" s="11"/>
      <c r="K2911" s="11"/>
      <c r="L2911" s="11"/>
      <c r="M2911" s="11"/>
      <c r="N2911" s="11"/>
      <c r="O2911" s="11"/>
      <c r="P2911" s="11"/>
      <c r="Q2911" s="11"/>
      <c r="R2911" s="11"/>
    </row>
    <row r="2912" spans="1:18" x14ac:dyDescent="0.2">
      <c r="A2912" s="11"/>
      <c r="B2912" s="11"/>
      <c r="C2912" s="11"/>
      <c r="D2912" s="11"/>
      <c r="E2912" s="11"/>
      <c r="F2912" s="11"/>
      <c r="G2912" s="11"/>
      <c r="H2912" s="11"/>
      <c r="I2912" s="11"/>
      <c r="J2912" s="11"/>
      <c r="K2912" s="11"/>
      <c r="L2912" s="11"/>
      <c r="M2912" s="11"/>
      <c r="N2912" s="11"/>
      <c r="O2912" s="11"/>
      <c r="P2912" s="11"/>
      <c r="Q2912" s="11"/>
      <c r="R2912" s="11"/>
    </row>
    <row r="2913" spans="1:18" x14ac:dyDescent="0.2">
      <c r="A2913" s="11"/>
      <c r="B2913" s="11"/>
      <c r="C2913" s="11"/>
      <c r="D2913" s="11"/>
      <c r="E2913" s="11"/>
      <c r="F2913" s="11"/>
      <c r="G2913" s="11"/>
      <c r="H2913" s="11"/>
      <c r="I2913" s="11"/>
      <c r="J2913" s="11"/>
      <c r="K2913" s="11"/>
      <c r="L2913" s="11"/>
      <c r="M2913" s="11"/>
      <c r="N2913" s="11"/>
      <c r="O2913" s="11"/>
      <c r="P2913" s="11"/>
      <c r="Q2913" s="11"/>
      <c r="R2913" s="11"/>
    </row>
    <row r="2914" spans="1:18" x14ac:dyDescent="0.2">
      <c r="A2914" s="11"/>
      <c r="B2914" s="11"/>
      <c r="C2914" s="11"/>
      <c r="D2914" s="11"/>
      <c r="E2914" s="11"/>
      <c r="F2914" s="11"/>
      <c r="G2914" s="11"/>
      <c r="H2914" s="11"/>
      <c r="I2914" s="11"/>
      <c r="J2914" s="11"/>
      <c r="K2914" s="11"/>
      <c r="L2914" s="11"/>
      <c r="M2914" s="11"/>
      <c r="N2914" s="11"/>
      <c r="O2914" s="11"/>
      <c r="P2914" s="11"/>
      <c r="Q2914" s="11"/>
      <c r="R2914" s="11"/>
    </row>
    <row r="2915" spans="1:18" x14ac:dyDescent="0.2">
      <c r="A2915" s="11"/>
      <c r="B2915" s="11"/>
      <c r="C2915" s="11"/>
      <c r="D2915" s="11"/>
      <c r="E2915" s="11"/>
      <c r="F2915" s="11"/>
      <c r="G2915" s="11"/>
      <c r="H2915" s="11"/>
      <c r="I2915" s="11"/>
      <c r="J2915" s="11"/>
      <c r="K2915" s="11"/>
      <c r="L2915" s="11"/>
      <c r="M2915" s="11"/>
      <c r="N2915" s="11"/>
      <c r="O2915" s="11"/>
      <c r="P2915" s="11"/>
      <c r="Q2915" s="11"/>
      <c r="R2915" s="11"/>
    </row>
    <row r="2916" spans="1:18" x14ac:dyDescent="0.2">
      <c r="A2916" s="11"/>
      <c r="B2916" s="11"/>
      <c r="C2916" s="11"/>
      <c r="D2916" s="11"/>
      <c r="E2916" s="11"/>
      <c r="F2916" s="11"/>
      <c r="G2916" s="11"/>
      <c r="H2916" s="11"/>
      <c r="I2916" s="11"/>
      <c r="J2916" s="11"/>
      <c r="K2916" s="11"/>
      <c r="L2916" s="11"/>
      <c r="M2916" s="11"/>
      <c r="N2916" s="11"/>
      <c r="O2916" s="11"/>
      <c r="P2916" s="11"/>
      <c r="Q2916" s="11"/>
      <c r="R2916" s="11"/>
    </row>
    <row r="2917" spans="1:18" x14ac:dyDescent="0.2">
      <c r="A2917" s="11"/>
      <c r="B2917" s="11"/>
      <c r="C2917" s="11"/>
      <c r="D2917" s="11"/>
      <c r="E2917" s="11"/>
      <c r="F2917" s="11"/>
      <c r="G2917" s="11"/>
      <c r="H2917" s="11"/>
      <c r="I2917" s="11"/>
      <c r="J2917" s="11"/>
      <c r="K2917" s="11"/>
      <c r="L2917" s="11"/>
      <c r="M2917" s="11"/>
      <c r="N2917" s="11"/>
      <c r="O2917" s="11"/>
      <c r="P2917" s="11"/>
      <c r="Q2917" s="11"/>
      <c r="R2917" s="11"/>
    </row>
    <row r="2918" spans="1:18" x14ac:dyDescent="0.2">
      <c r="A2918" s="11"/>
      <c r="B2918" s="11"/>
      <c r="C2918" s="11"/>
      <c r="D2918" s="11"/>
      <c r="E2918" s="11"/>
      <c r="F2918" s="11"/>
      <c r="G2918" s="11"/>
      <c r="H2918" s="11"/>
      <c r="I2918" s="11"/>
      <c r="J2918" s="11"/>
      <c r="K2918" s="11"/>
      <c r="L2918" s="11"/>
      <c r="M2918" s="11"/>
      <c r="N2918" s="11"/>
      <c r="O2918" s="11"/>
      <c r="P2918" s="11"/>
      <c r="Q2918" s="11"/>
      <c r="R2918" s="11"/>
    </row>
    <row r="2919" spans="1:18" x14ac:dyDescent="0.2">
      <c r="A2919" s="11"/>
      <c r="B2919" s="11"/>
      <c r="C2919" s="11"/>
      <c r="D2919" s="11"/>
      <c r="E2919" s="11"/>
      <c r="F2919" s="11"/>
      <c r="G2919" s="11"/>
      <c r="H2919" s="11"/>
      <c r="I2919" s="11"/>
      <c r="J2919" s="11"/>
      <c r="K2919" s="11"/>
      <c r="L2919" s="11"/>
      <c r="M2919" s="11"/>
      <c r="N2919" s="11"/>
      <c r="O2919" s="11"/>
      <c r="P2919" s="11"/>
      <c r="Q2919" s="11"/>
      <c r="R2919" s="11"/>
    </row>
    <row r="2920" spans="1:18" x14ac:dyDescent="0.2">
      <c r="A2920" s="11"/>
      <c r="B2920" s="11"/>
      <c r="C2920" s="11"/>
      <c r="D2920" s="11"/>
      <c r="E2920" s="11"/>
      <c r="F2920" s="11"/>
      <c r="G2920" s="11"/>
      <c r="H2920" s="11"/>
      <c r="I2920" s="11"/>
      <c r="J2920" s="11"/>
      <c r="K2920" s="11"/>
      <c r="L2920" s="11"/>
      <c r="M2920" s="11"/>
      <c r="N2920" s="11"/>
      <c r="O2920" s="11"/>
      <c r="P2920" s="11"/>
      <c r="Q2920" s="11"/>
      <c r="R2920" s="11"/>
    </row>
    <row r="2921" spans="1:18" x14ac:dyDescent="0.2">
      <c r="A2921" s="11"/>
      <c r="B2921" s="11"/>
      <c r="C2921" s="11"/>
      <c r="D2921" s="11"/>
      <c r="E2921" s="11"/>
      <c r="F2921" s="11"/>
      <c r="G2921" s="11"/>
      <c r="H2921" s="11"/>
      <c r="I2921" s="11"/>
      <c r="J2921" s="11"/>
      <c r="K2921" s="11"/>
      <c r="L2921" s="11"/>
      <c r="M2921" s="11"/>
      <c r="N2921" s="11"/>
      <c r="O2921" s="11"/>
      <c r="P2921" s="11"/>
      <c r="Q2921" s="11"/>
      <c r="R2921" s="11"/>
    </row>
    <row r="2922" spans="1:18" x14ac:dyDescent="0.2">
      <c r="A2922" s="11"/>
      <c r="B2922" s="11"/>
      <c r="C2922" s="11"/>
      <c r="D2922" s="11"/>
      <c r="E2922" s="11"/>
      <c r="F2922" s="11"/>
      <c r="G2922" s="11"/>
      <c r="H2922" s="11"/>
      <c r="I2922" s="11"/>
      <c r="J2922" s="11"/>
      <c r="K2922" s="11"/>
      <c r="L2922" s="11"/>
      <c r="M2922" s="11"/>
      <c r="N2922" s="11"/>
      <c r="O2922" s="11"/>
      <c r="P2922" s="11"/>
      <c r="Q2922" s="11"/>
      <c r="R2922" s="11"/>
    </row>
    <row r="2923" spans="1:18" x14ac:dyDescent="0.2">
      <c r="A2923" s="11"/>
      <c r="B2923" s="11"/>
      <c r="C2923" s="11"/>
      <c r="D2923" s="11"/>
      <c r="E2923" s="11"/>
      <c r="F2923" s="11"/>
      <c r="G2923" s="11"/>
      <c r="H2923" s="11"/>
      <c r="I2923" s="11"/>
      <c r="J2923" s="11"/>
      <c r="K2923" s="11"/>
      <c r="L2923" s="11"/>
      <c r="M2923" s="11"/>
      <c r="N2923" s="11"/>
      <c r="O2923" s="11"/>
      <c r="P2923" s="11"/>
      <c r="Q2923" s="11"/>
      <c r="R2923" s="11"/>
    </row>
    <row r="2924" spans="1:18" x14ac:dyDescent="0.2">
      <c r="A2924" s="11"/>
      <c r="B2924" s="11"/>
      <c r="C2924" s="11"/>
      <c r="D2924" s="11"/>
      <c r="E2924" s="11"/>
      <c r="F2924" s="11"/>
      <c r="G2924" s="11"/>
      <c r="H2924" s="11"/>
      <c r="I2924" s="11"/>
      <c r="J2924" s="11"/>
      <c r="K2924" s="11"/>
      <c r="L2924" s="11"/>
      <c r="M2924" s="11"/>
      <c r="N2924" s="11"/>
      <c r="O2924" s="11"/>
      <c r="P2924" s="11"/>
      <c r="Q2924" s="11"/>
      <c r="R2924" s="11"/>
    </row>
    <row r="2925" spans="1:18" x14ac:dyDescent="0.2">
      <c r="A2925" s="11"/>
      <c r="B2925" s="11"/>
      <c r="C2925" s="11"/>
      <c r="D2925" s="11"/>
      <c r="E2925" s="11"/>
      <c r="F2925" s="11"/>
      <c r="G2925" s="11"/>
      <c r="H2925" s="11"/>
      <c r="I2925" s="11"/>
      <c r="J2925" s="11"/>
      <c r="K2925" s="11"/>
      <c r="L2925" s="11"/>
      <c r="M2925" s="11"/>
      <c r="N2925" s="11"/>
      <c r="O2925" s="11"/>
      <c r="P2925" s="11"/>
      <c r="Q2925" s="11"/>
      <c r="R2925" s="11"/>
    </row>
    <row r="2926" spans="1:18" x14ac:dyDescent="0.2">
      <c r="A2926" s="11"/>
      <c r="B2926" s="11"/>
      <c r="C2926" s="11"/>
      <c r="D2926" s="11"/>
      <c r="E2926" s="11"/>
      <c r="F2926" s="11"/>
      <c r="G2926" s="11"/>
      <c r="H2926" s="11"/>
      <c r="I2926" s="11"/>
      <c r="J2926" s="11"/>
      <c r="K2926" s="11"/>
      <c r="L2926" s="11"/>
      <c r="M2926" s="11"/>
      <c r="N2926" s="11"/>
      <c r="O2926" s="11"/>
      <c r="P2926" s="11"/>
      <c r="Q2926" s="11"/>
      <c r="R2926" s="11"/>
    </row>
    <row r="2927" spans="1:18" x14ac:dyDescent="0.2">
      <c r="A2927" s="11"/>
      <c r="B2927" s="11"/>
      <c r="C2927" s="11"/>
      <c r="D2927" s="11"/>
      <c r="E2927" s="11"/>
      <c r="F2927" s="11"/>
      <c r="G2927" s="11"/>
      <c r="H2927" s="11"/>
      <c r="I2927" s="11"/>
      <c r="J2927" s="11"/>
      <c r="K2927" s="11"/>
      <c r="L2927" s="11"/>
      <c r="M2927" s="11"/>
      <c r="N2927" s="11"/>
      <c r="O2927" s="11"/>
      <c r="P2927" s="11"/>
      <c r="Q2927" s="11"/>
      <c r="R2927" s="11"/>
    </row>
    <row r="2928" spans="1:18" x14ac:dyDescent="0.2">
      <c r="A2928" s="11"/>
      <c r="B2928" s="11"/>
      <c r="C2928" s="11"/>
      <c r="D2928" s="11"/>
      <c r="E2928" s="11"/>
      <c r="F2928" s="11"/>
      <c r="G2928" s="11"/>
      <c r="H2928" s="11"/>
      <c r="I2928" s="11"/>
      <c r="J2928" s="11"/>
      <c r="K2928" s="11"/>
      <c r="L2928" s="11"/>
      <c r="M2928" s="11"/>
      <c r="N2928" s="11"/>
      <c r="O2928" s="11"/>
      <c r="P2928" s="11"/>
      <c r="Q2928" s="11"/>
      <c r="R2928" s="11"/>
    </row>
    <row r="2929" spans="1:18" x14ac:dyDescent="0.2">
      <c r="A2929" s="11"/>
      <c r="B2929" s="11"/>
      <c r="C2929" s="11"/>
      <c r="D2929" s="11"/>
      <c r="E2929" s="11"/>
      <c r="F2929" s="11"/>
      <c r="G2929" s="11"/>
      <c r="H2929" s="11"/>
      <c r="I2929" s="11"/>
      <c r="J2929" s="11"/>
      <c r="K2929" s="11"/>
      <c r="L2929" s="11"/>
      <c r="M2929" s="11"/>
      <c r="N2929" s="11"/>
      <c r="O2929" s="11"/>
      <c r="P2929" s="11"/>
      <c r="Q2929" s="11"/>
      <c r="R2929" s="11"/>
    </row>
    <row r="2930" spans="1:18" x14ac:dyDescent="0.2">
      <c r="A2930" s="11"/>
      <c r="B2930" s="11"/>
      <c r="C2930" s="11"/>
      <c r="D2930" s="11"/>
      <c r="E2930" s="11"/>
      <c r="F2930" s="11"/>
      <c r="G2930" s="11"/>
      <c r="H2930" s="11"/>
      <c r="I2930" s="11"/>
      <c r="J2930" s="11"/>
      <c r="K2930" s="11"/>
      <c r="L2930" s="11"/>
      <c r="M2930" s="11"/>
      <c r="N2930" s="11"/>
      <c r="O2930" s="11"/>
      <c r="P2930" s="11"/>
      <c r="Q2930" s="11"/>
      <c r="R2930" s="11"/>
    </row>
    <row r="2931" spans="1:18" x14ac:dyDescent="0.2">
      <c r="A2931" s="11"/>
      <c r="B2931" s="11"/>
      <c r="C2931" s="11"/>
      <c r="D2931" s="11"/>
      <c r="E2931" s="11"/>
      <c r="F2931" s="11"/>
      <c r="G2931" s="11"/>
      <c r="H2931" s="11"/>
      <c r="I2931" s="11"/>
      <c r="J2931" s="11"/>
      <c r="K2931" s="11"/>
      <c r="L2931" s="11"/>
      <c r="M2931" s="11"/>
      <c r="N2931" s="11"/>
      <c r="O2931" s="11"/>
      <c r="P2931" s="11"/>
      <c r="Q2931" s="11"/>
      <c r="R2931" s="11"/>
    </row>
    <row r="2932" spans="1:18" x14ac:dyDescent="0.2">
      <c r="A2932" s="11"/>
      <c r="B2932" s="11"/>
      <c r="C2932" s="11"/>
      <c r="D2932" s="11"/>
      <c r="E2932" s="11"/>
      <c r="F2932" s="11"/>
      <c r="G2932" s="11"/>
      <c r="H2932" s="11"/>
      <c r="I2932" s="11"/>
      <c r="J2932" s="11"/>
      <c r="K2932" s="11"/>
      <c r="L2932" s="11"/>
      <c r="M2932" s="11"/>
      <c r="N2932" s="11"/>
      <c r="O2932" s="11"/>
      <c r="P2932" s="11"/>
      <c r="Q2932" s="11"/>
      <c r="R2932" s="11"/>
    </row>
    <row r="2933" spans="1:18" x14ac:dyDescent="0.2">
      <c r="A2933" s="11"/>
      <c r="B2933" s="11"/>
      <c r="C2933" s="11"/>
      <c r="D2933" s="11"/>
      <c r="E2933" s="11"/>
      <c r="F2933" s="11"/>
      <c r="G2933" s="11"/>
      <c r="H2933" s="11"/>
      <c r="I2933" s="11"/>
      <c r="J2933" s="11"/>
      <c r="K2933" s="11"/>
      <c r="L2933" s="11"/>
      <c r="M2933" s="11"/>
      <c r="N2933" s="11"/>
      <c r="O2933" s="11"/>
      <c r="P2933" s="11"/>
      <c r="Q2933" s="11"/>
      <c r="R2933" s="11"/>
    </row>
    <row r="2934" spans="1:18" x14ac:dyDescent="0.2">
      <c r="A2934" s="11"/>
      <c r="B2934" s="11"/>
      <c r="C2934" s="11"/>
      <c r="D2934" s="11"/>
      <c r="E2934" s="11"/>
      <c r="F2934" s="11"/>
      <c r="G2934" s="11"/>
      <c r="H2934" s="11"/>
      <c r="I2934" s="11"/>
      <c r="J2934" s="11"/>
      <c r="K2934" s="11"/>
      <c r="L2934" s="11"/>
      <c r="M2934" s="11"/>
      <c r="N2934" s="11"/>
      <c r="O2934" s="11"/>
      <c r="P2934" s="11"/>
      <c r="Q2934" s="11"/>
      <c r="R2934" s="11"/>
    </row>
    <row r="2935" spans="1:18" x14ac:dyDescent="0.2">
      <c r="A2935" s="11"/>
      <c r="B2935" s="11"/>
      <c r="C2935" s="11"/>
      <c r="D2935" s="11"/>
      <c r="E2935" s="11"/>
      <c r="F2935" s="11"/>
      <c r="G2935" s="11"/>
      <c r="H2935" s="11"/>
      <c r="I2935" s="11"/>
      <c r="J2935" s="11"/>
      <c r="K2935" s="11"/>
      <c r="L2935" s="11"/>
      <c r="M2935" s="11"/>
      <c r="N2935" s="11"/>
      <c r="O2935" s="11"/>
      <c r="P2935" s="11"/>
      <c r="Q2935" s="11"/>
      <c r="R2935" s="11"/>
    </row>
    <row r="2936" spans="1:18" x14ac:dyDescent="0.2">
      <c r="A2936" s="11"/>
      <c r="B2936" s="11"/>
      <c r="C2936" s="11"/>
      <c r="D2936" s="11"/>
      <c r="E2936" s="11"/>
      <c r="F2936" s="11"/>
      <c r="G2936" s="11"/>
      <c r="H2936" s="11"/>
      <c r="I2936" s="11"/>
      <c r="J2936" s="11"/>
      <c r="K2936" s="11"/>
      <c r="L2936" s="11"/>
      <c r="M2936" s="11"/>
      <c r="N2936" s="11"/>
      <c r="O2936" s="11"/>
      <c r="P2936" s="11"/>
      <c r="Q2936" s="11"/>
      <c r="R2936" s="11"/>
    </row>
    <row r="2937" spans="1:18" x14ac:dyDescent="0.2">
      <c r="A2937" s="11"/>
      <c r="B2937" s="11"/>
      <c r="C2937" s="11"/>
      <c r="D2937" s="11"/>
      <c r="E2937" s="11"/>
      <c r="F2937" s="11"/>
      <c r="G2937" s="11"/>
      <c r="H2937" s="11"/>
      <c r="I2937" s="11"/>
      <c r="J2937" s="11"/>
      <c r="K2937" s="11"/>
      <c r="L2937" s="11"/>
      <c r="M2937" s="11"/>
      <c r="N2937" s="11"/>
      <c r="O2937" s="11"/>
      <c r="P2937" s="11"/>
      <c r="Q2937" s="11"/>
      <c r="R2937" s="11"/>
    </row>
    <row r="2938" spans="1:18" x14ac:dyDescent="0.2">
      <c r="A2938" s="11"/>
      <c r="B2938" s="11"/>
      <c r="C2938" s="11"/>
      <c r="D2938" s="11"/>
      <c r="E2938" s="11"/>
      <c r="F2938" s="11"/>
      <c r="G2938" s="11"/>
      <c r="H2938" s="11"/>
      <c r="I2938" s="11"/>
      <c r="J2938" s="11"/>
      <c r="K2938" s="11"/>
      <c r="L2938" s="11"/>
      <c r="M2938" s="11"/>
      <c r="N2938" s="11"/>
      <c r="O2938" s="11"/>
      <c r="P2938" s="11"/>
      <c r="Q2938" s="11"/>
      <c r="R2938" s="11"/>
    </row>
    <row r="2939" spans="1:18" x14ac:dyDescent="0.2">
      <c r="A2939" s="11"/>
      <c r="B2939" s="11"/>
      <c r="C2939" s="11"/>
      <c r="D2939" s="11"/>
      <c r="E2939" s="11"/>
      <c r="F2939" s="11"/>
      <c r="G2939" s="11"/>
      <c r="H2939" s="11"/>
      <c r="I2939" s="11"/>
      <c r="J2939" s="11"/>
      <c r="K2939" s="11"/>
      <c r="L2939" s="11"/>
      <c r="M2939" s="11"/>
      <c r="N2939" s="11"/>
      <c r="O2939" s="11"/>
      <c r="P2939" s="11"/>
      <c r="Q2939" s="11"/>
      <c r="R2939" s="11"/>
    </row>
    <row r="2940" spans="1:18" x14ac:dyDescent="0.2">
      <c r="A2940" s="11"/>
      <c r="B2940" s="11"/>
      <c r="C2940" s="11"/>
      <c r="D2940" s="11"/>
      <c r="E2940" s="11"/>
      <c r="F2940" s="11"/>
      <c r="G2940" s="11"/>
      <c r="H2940" s="11"/>
      <c r="I2940" s="11"/>
      <c r="J2940" s="11"/>
      <c r="K2940" s="11"/>
      <c r="L2940" s="11"/>
      <c r="M2940" s="11"/>
      <c r="N2940" s="11"/>
      <c r="O2940" s="11"/>
      <c r="P2940" s="11"/>
      <c r="Q2940" s="11"/>
      <c r="R2940" s="11"/>
    </row>
    <row r="2941" spans="1:18" x14ac:dyDescent="0.2">
      <c r="A2941" s="11"/>
      <c r="B2941" s="11"/>
      <c r="C2941" s="11"/>
      <c r="D2941" s="11"/>
      <c r="E2941" s="11"/>
      <c r="F2941" s="11"/>
      <c r="G2941" s="11"/>
      <c r="H2941" s="11"/>
      <c r="I2941" s="11"/>
      <c r="J2941" s="11"/>
      <c r="K2941" s="11"/>
      <c r="L2941" s="11"/>
      <c r="M2941" s="11"/>
      <c r="N2941" s="11"/>
      <c r="O2941" s="11"/>
      <c r="P2941" s="11"/>
      <c r="Q2941" s="11"/>
      <c r="R2941" s="11"/>
    </row>
    <row r="2942" spans="1:18" x14ac:dyDescent="0.2">
      <c r="A2942" s="11"/>
      <c r="B2942" s="11"/>
      <c r="C2942" s="11"/>
      <c r="D2942" s="11"/>
      <c r="E2942" s="11"/>
      <c r="F2942" s="11"/>
      <c r="G2942" s="11"/>
      <c r="H2942" s="11"/>
      <c r="I2942" s="11"/>
      <c r="J2942" s="11"/>
      <c r="K2942" s="11"/>
      <c r="L2942" s="11"/>
      <c r="M2942" s="11"/>
      <c r="N2942" s="11"/>
      <c r="O2942" s="11"/>
      <c r="P2942" s="11"/>
      <c r="Q2942" s="11"/>
      <c r="R2942" s="11"/>
    </row>
    <row r="2943" spans="1:18" x14ac:dyDescent="0.2">
      <c r="A2943" s="11"/>
      <c r="B2943" s="11"/>
      <c r="C2943" s="11"/>
      <c r="D2943" s="11"/>
      <c r="E2943" s="11"/>
      <c r="F2943" s="11"/>
      <c r="G2943" s="11"/>
      <c r="H2943" s="11"/>
      <c r="I2943" s="11"/>
      <c r="J2943" s="11"/>
      <c r="K2943" s="11"/>
      <c r="L2943" s="11"/>
      <c r="M2943" s="11"/>
      <c r="N2943" s="11"/>
      <c r="O2943" s="11"/>
      <c r="P2943" s="11"/>
      <c r="Q2943" s="11"/>
      <c r="R2943" s="11"/>
    </row>
    <row r="2944" spans="1:18" x14ac:dyDescent="0.2">
      <c r="A2944" s="11"/>
      <c r="B2944" s="11"/>
      <c r="C2944" s="11"/>
      <c r="D2944" s="11"/>
      <c r="E2944" s="11"/>
      <c r="F2944" s="11"/>
      <c r="G2944" s="11"/>
      <c r="H2944" s="11"/>
      <c r="I2944" s="11"/>
      <c r="J2944" s="11"/>
      <c r="K2944" s="11"/>
      <c r="L2944" s="11"/>
      <c r="M2944" s="11"/>
      <c r="N2944" s="11"/>
      <c r="O2944" s="11"/>
      <c r="P2944" s="11"/>
      <c r="Q2944" s="11"/>
      <c r="R2944" s="11"/>
    </row>
    <row r="2945" spans="1:18" x14ac:dyDescent="0.2">
      <c r="A2945" s="11"/>
      <c r="B2945" s="11"/>
      <c r="C2945" s="11"/>
      <c r="D2945" s="11"/>
      <c r="E2945" s="11"/>
      <c r="F2945" s="11"/>
      <c r="G2945" s="11"/>
      <c r="H2945" s="11"/>
      <c r="I2945" s="11"/>
      <c r="J2945" s="11"/>
      <c r="K2945" s="11"/>
      <c r="L2945" s="11"/>
      <c r="M2945" s="11"/>
      <c r="N2945" s="11"/>
      <c r="O2945" s="11"/>
      <c r="P2945" s="11"/>
      <c r="Q2945" s="11"/>
      <c r="R2945" s="11"/>
    </row>
    <row r="2946" spans="1:18" x14ac:dyDescent="0.2">
      <c r="A2946" s="11"/>
      <c r="B2946" s="11"/>
      <c r="C2946" s="11"/>
      <c r="D2946" s="11"/>
      <c r="E2946" s="11"/>
      <c r="F2946" s="11"/>
      <c r="G2946" s="11"/>
      <c r="H2946" s="11"/>
      <c r="I2946" s="11"/>
      <c r="J2946" s="11"/>
      <c r="K2946" s="11"/>
      <c r="L2946" s="11"/>
      <c r="M2946" s="11"/>
      <c r="N2946" s="11"/>
      <c r="O2946" s="11"/>
      <c r="P2946" s="11"/>
      <c r="Q2946" s="11"/>
      <c r="R2946" s="11"/>
    </row>
    <row r="2947" spans="1:18" x14ac:dyDescent="0.2">
      <c r="A2947" s="11"/>
      <c r="B2947" s="11"/>
      <c r="C2947" s="11"/>
      <c r="D2947" s="11"/>
      <c r="E2947" s="11"/>
      <c r="F2947" s="11"/>
      <c r="G2947" s="11"/>
      <c r="H2947" s="11"/>
      <c r="I2947" s="11"/>
      <c r="J2947" s="11"/>
      <c r="K2947" s="11"/>
      <c r="L2947" s="11"/>
      <c r="M2947" s="11"/>
      <c r="N2947" s="11"/>
      <c r="O2947" s="11"/>
      <c r="P2947" s="11"/>
      <c r="Q2947" s="11"/>
      <c r="R2947" s="11"/>
    </row>
    <row r="2948" spans="1:18" x14ac:dyDescent="0.2">
      <c r="A2948" s="11"/>
      <c r="B2948" s="11"/>
      <c r="C2948" s="11"/>
      <c r="D2948" s="11"/>
      <c r="E2948" s="11"/>
      <c r="F2948" s="11"/>
      <c r="G2948" s="11"/>
      <c r="H2948" s="11"/>
      <c r="I2948" s="11"/>
      <c r="J2948" s="11"/>
      <c r="K2948" s="11"/>
      <c r="L2948" s="11"/>
      <c r="M2948" s="11"/>
      <c r="N2948" s="11"/>
      <c r="O2948" s="11"/>
      <c r="P2948" s="11"/>
      <c r="Q2948" s="11"/>
      <c r="R2948" s="11"/>
    </row>
    <row r="2949" spans="1:18" x14ac:dyDescent="0.2">
      <c r="A2949" s="11"/>
      <c r="B2949" s="11"/>
      <c r="C2949" s="11"/>
      <c r="D2949" s="11"/>
      <c r="E2949" s="11"/>
      <c r="F2949" s="11"/>
      <c r="G2949" s="11"/>
      <c r="H2949" s="11"/>
      <c r="I2949" s="11"/>
      <c r="J2949" s="11"/>
      <c r="K2949" s="11"/>
      <c r="L2949" s="11"/>
      <c r="M2949" s="11"/>
      <c r="N2949" s="11"/>
      <c r="O2949" s="11"/>
      <c r="P2949" s="11"/>
      <c r="Q2949" s="11"/>
      <c r="R2949" s="11"/>
    </row>
    <row r="2950" spans="1:18" x14ac:dyDescent="0.2">
      <c r="A2950" s="11"/>
      <c r="B2950" s="11"/>
      <c r="C2950" s="11"/>
      <c r="D2950" s="11"/>
      <c r="E2950" s="11"/>
      <c r="F2950" s="11"/>
      <c r="G2950" s="11"/>
      <c r="H2950" s="11"/>
      <c r="I2950" s="11"/>
      <c r="J2950" s="11"/>
      <c r="K2950" s="11"/>
      <c r="L2950" s="11"/>
      <c r="M2950" s="11"/>
      <c r="N2950" s="11"/>
      <c r="O2950" s="11"/>
      <c r="P2950" s="11"/>
      <c r="Q2950" s="11"/>
      <c r="R2950" s="11"/>
    </row>
    <row r="2951" spans="1:18" x14ac:dyDescent="0.2">
      <c r="A2951" s="11"/>
      <c r="B2951" s="11"/>
      <c r="C2951" s="11"/>
      <c r="D2951" s="11"/>
      <c r="E2951" s="11"/>
      <c r="F2951" s="11"/>
      <c r="G2951" s="11"/>
      <c r="H2951" s="11"/>
      <c r="I2951" s="11"/>
      <c r="J2951" s="11"/>
      <c r="K2951" s="11"/>
      <c r="L2951" s="11"/>
      <c r="M2951" s="11"/>
      <c r="N2951" s="11"/>
      <c r="O2951" s="11"/>
      <c r="P2951" s="11"/>
      <c r="Q2951" s="11"/>
      <c r="R2951" s="11"/>
    </row>
    <row r="2952" spans="1:18" x14ac:dyDescent="0.2">
      <c r="A2952" s="11"/>
      <c r="B2952" s="11"/>
      <c r="C2952" s="11"/>
      <c r="D2952" s="11"/>
      <c r="E2952" s="11"/>
      <c r="F2952" s="11"/>
      <c r="G2952" s="11"/>
      <c r="H2952" s="11"/>
      <c r="I2952" s="11"/>
      <c r="J2952" s="11"/>
      <c r="K2952" s="11"/>
      <c r="L2952" s="11"/>
      <c r="M2952" s="11"/>
      <c r="N2952" s="11"/>
      <c r="O2952" s="11"/>
      <c r="P2952" s="11"/>
      <c r="Q2952" s="11"/>
      <c r="R2952" s="11"/>
    </row>
    <row r="2953" spans="1:18" x14ac:dyDescent="0.2">
      <c r="A2953" s="11"/>
      <c r="B2953" s="11"/>
      <c r="C2953" s="11"/>
      <c r="D2953" s="11"/>
      <c r="E2953" s="11"/>
      <c r="F2953" s="11"/>
      <c r="G2953" s="11"/>
      <c r="H2953" s="11"/>
      <c r="I2953" s="11"/>
      <c r="J2953" s="11"/>
      <c r="K2953" s="11"/>
      <c r="L2953" s="11"/>
      <c r="M2953" s="11"/>
      <c r="N2953" s="11"/>
      <c r="O2953" s="11"/>
      <c r="P2953" s="11"/>
      <c r="Q2953" s="11"/>
      <c r="R2953" s="11"/>
    </row>
    <row r="2954" spans="1:18" x14ac:dyDescent="0.2">
      <c r="A2954" s="11"/>
      <c r="B2954" s="11"/>
      <c r="C2954" s="11"/>
      <c r="D2954" s="11"/>
      <c r="E2954" s="11"/>
      <c r="F2954" s="11"/>
      <c r="G2954" s="11"/>
      <c r="H2954" s="11"/>
      <c r="I2954" s="11"/>
      <c r="J2954" s="11"/>
      <c r="K2954" s="11"/>
      <c r="L2954" s="11"/>
      <c r="M2954" s="11"/>
      <c r="N2954" s="11"/>
      <c r="O2954" s="11"/>
      <c r="P2954" s="11"/>
      <c r="Q2954" s="11"/>
      <c r="R2954" s="11"/>
    </row>
    <row r="2955" spans="1:18" x14ac:dyDescent="0.2">
      <c r="A2955" s="11"/>
      <c r="B2955" s="11"/>
      <c r="C2955" s="11"/>
      <c r="D2955" s="11"/>
      <c r="E2955" s="11"/>
      <c r="F2955" s="11"/>
      <c r="G2955" s="11"/>
      <c r="H2955" s="11"/>
      <c r="I2955" s="11"/>
      <c r="J2955" s="11"/>
      <c r="K2955" s="11"/>
      <c r="L2955" s="11"/>
      <c r="M2955" s="11"/>
      <c r="N2955" s="11"/>
      <c r="O2955" s="11"/>
      <c r="P2955" s="11"/>
      <c r="Q2955" s="11"/>
      <c r="R2955" s="11"/>
    </row>
    <row r="2956" spans="1:18" x14ac:dyDescent="0.2">
      <c r="A2956" s="11"/>
      <c r="B2956" s="11"/>
      <c r="C2956" s="11"/>
      <c r="D2956" s="11"/>
      <c r="E2956" s="11"/>
      <c r="F2956" s="11"/>
      <c r="G2956" s="11"/>
      <c r="H2956" s="11"/>
      <c r="I2956" s="11"/>
      <c r="J2956" s="11"/>
      <c r="K2956" s="11"/>
      <c r="L2956" s="11"/>
      <c r="M2956" s="11"/>
      <c r="N2956" s="11"/>
      <c r="O2956" s="11"/>
      <c r="P2956" s="11"/>
      <c r="Q2956" s="11"/>
      <c r="R2956" s="11"/>
    </row>
    <row r="2957" spans="1:18" x14ac:dyDescent="0.2">
      <c r="A2957" s="11"/>
      <c r="B2957" s="11"/>
      <c r="C2957" s="11"/>
      <c r="D2957" s="11"/>
      <c r="E2957" s="11"/>
      <c r="F2957" s="11"/>
      <c r="G2957" s="11"/>
      <c r="H2957" s="11"/>
      <c r="I2957" s="11"/>
      <c r="J2957" s="11"/>
      <c r="K2957" s="11"/>
      <c r="L2957" s="11"/>
      <c r="M2957" s="11"/>
      <c r="N2957" s="11"/>
      <c r="O2957" s="11"/>
      <c r="P2957" s="11"/>
      <c r="Q2957" s="11"/>
      <c r="R2957" s="11"/>
    </row>
    <row r="2958" spans="1:18" x14ac:dyDescent="0.2">
      <c r="A2958" s="11"/>
      <c r="B2958" s="11"/>
      <c r="C2958" s="11"/>
      <c r="D2958" s="11"/>
      <c r="E2958" s="11"/>
      <c r="F2958" s="11"/>
      <c r="G2958" s="11"/>
      <c r="H2958" s="11"/>
      <c r="I2958" s="11"/>
      <c r="J2958" s="11"/>
      <c r="K2958" s="11"/>
      <c r="L2958" s="11"/>
      <c r="M2958" s="11"/>
      <c r="N2958" s="11"/>
      <c r="O2958" s="11"/>
      <c r="P2958" s="11"/>
      <c r="Q2958" s="11"/>
      <c r="R2958" s="11"/>
    </row>
    <row r="2959" spans="1:18" x14ac:dyDescent="0.2">
      <c r="A2959" s="11"/>
      <c r="B2959" s="11"/>
      <c r="C2959" s="11"/>
      <c r="D2959" s="11"/>
      <c r="E2959" s="11"/>
      <c r="F2959" s="11"/>
      <c r="G2959" s="11"/>
      <c r="H2959" s="11"/>
      <c r="I2959" s="11"/>
      <c r="J2959" s="11"/>
      <c r="K2959" s="11"/>
      <c r="L2959" s="11"/>
      <c r="M2959" s="11"/>
      <c r="N2959" s="11"/>
      <c r="O2959" s="11"/>
      <c r="P2959" s="11"/>
      <c r="Q2959" s="11"/>
      <c r="R2959" s="11"/>
    </row>
    <row r="2960" spans="1:18" x14ac:dyDescent="0.2">
      <c r="A2960" s="11"/>
      <c r="B2960" s="11"/>
      <c r="C2960" s="11"/>
      <c r="D2960" s="11"/>
      <c r="E2960" s="11"/>
      <c r="F2960" s="11"/>
      <c r="G2960" s="11"/>
      <c r="H2960" s="11"/>
      <c r="I2960" s="11"/>
      <c r="J2960" s="11"/>
      <c r="K2960" s="11"/>
      <c r="L2960" s="11"/>
      <c r="M2960" s="11"/>
      <c r="N2960" s="11"/>
      <c r="O2960" s="11"/>
      <c r="P2960" s="11"/>
      <c r="Q2960" s="11"/>
      <c r="R2960" s="11"/>
    </row>
    <row r="2961" spans="1:18" x14ac:dyDescent="0.2">
      <c r="A2961" s="11"/>
      <c r="B2961" s="11"/>
      <c r="C2961" s="11"/>
      <c r="D2961" s="11"/>
      <c r="E2961" s="11"/>
      <c r="F2961" s="11"/>
      <c r="G2961" s="11"/>
      <c r="H2961" s="11"/>
      <c r="I2961" s="11"/>
      <c r="J2961" s="11"/>
      <c r="K2961" s="11"/>
      <c r="L2961" s="11"/>
      <c r="M2961" s="11"/>
      <c r="N2961" s="11"/>
      <c r="O2961" s="11"/>
      <c r="P2961" s="11"/>
      <c r="Q2961" s="11"/>
      <c r="R2961" s="11"/>
    </row>
    <row r="2962" spans="1:18" x14ac:dyDescent="0.2">
      <c r="A2962" s="11"/>
      <c r="B2962" s="11"/>
      <c r="C2962" s="11"/>
      <c r="D2962" s="11"/>
      <c r="E2962" s="11"/>
      <c r="F2962" s="11"/>
      <c r="G2962" s="11"/>
      <c r="H2962" s="11"/>
      <c r="I2962" s="11"/>
      <c r="J2962" s="11"/>
      <c r="K2962" s="11"/>
      <c r="L2962" s="11"/>
      <c r="M2962" s="11"/>
      <c r="N2962" s="11"/>
      <c r="O2962" s="11"/>
      <c r="P2962" s="11"/>
      <c r="Q2962" s="11"/>
      <c r="R2962" s="11"/>
    </row>
    <row r="2963" spans="1:18" x14ac:dyDescent="0.2">
      <c r="A2963" s="11"/>
      <c r="B2963" s="11"/>
      <c r="C2963" s="11"/>
      <c r="D2963" s="11"/>
      <c r="E2963" s="11"/>
      <c r="F2963" s="11"/>
      <c r="G2963" s="11"/>
      <c r="H2963" s="11"/>
      <c r="I2963" s="11"/>
      <c r="J2963" s="11"/>
      <c r="K2963" s="11"/>
      <c r="L2963" s="11"/>
      <c r="M2963" s="11"/>
      <c r="N2963" s="11"/>
      <c r="O2963" s="11"/>
      <c r="P2963" s="11"/>
      <c r="Q2963" s="11"/>
      <c r="R2963" s="11"/>
    </row>
    <row r="2964" spans="1:18" x14ac:dyDescent="0.2">
      <c r="A2964" s="11"/>
      <c r="B2964" s="11"/>
      <c r="C2964" s="11"/>
      <c r="D2964" s="11"/>
      <c r="E2964" s="11"/>
      <c r="F2964" s="11"/>
      <c r="G2964" s="11"/>
      <c r="H2964" s="11"/>
      <c r="I2964" s="11"/>
      <c r="J2964" s="11"/>
      <c r="K2964" s="11"/>
      <c r="L2964" s="11"/>
      <c r="M2964" s="11"/>
      <c r="N2964" s="11"/>
      <c r="O2964" s="11"/>
      <c r="P2964" s="11"/>
      <c r="Q2964" s="11"/>
      <c r="R2964" s="11"/>
    </row>
    <row r="2965" spans="1:18" x14ac:dyDescent="0.2">
      <c r="A2965" s="11"/>
      <c r="B2965" s="11"/>
      <c r="C2965" s="11"/>
      <c r="D2965" s="11"/>
      <c r="E2965" s="11"/>
      <c r="F2965" s="11"/>
      <c r="G2965" s="11"/>
      <c r="H2965" s="11"/>
      <c r="I2965" s="11"/>
      <c r="J2965" s="11"/>
      <c r="K2965" s="11"/>
      <c r="L2965" s="11"/>
      <c r="M2965" s="11"/>
      <c r="N2965" s="11"/>
      <c r="O2965" s="11"/>
      <c r="P2965" s="11"/>
      <c r="Q2965" s="11"/>
      <c r="R2965" s="11"/>
    </row>
    <row r="2966" spans="1:18" x14ac:dyDescent="0.2">
      <c r="A2966" s="11"/>
      <c r="B2966" s="11"/>
      <c r="C2966" s="11"/>
      <c r="D2966" s="11"/>
      <c r="E2966" s="11"/>
      <c r="F2966" s="11"/>
      <c r="G2966" s="11"/>
      <c r="H2966" s="11"/>
      <c r="I2966" s="11"/>
      <c r="J2966" s="11"/>
      <c r="K2966" s="11"/>
      <c r="L2966" s="11"/>
      <c r="M2966" s="11"/>
      <c r="N2966" s="11"/>
      <c r="O2966" s="11"/>
      <c r="P2966" s="11"/>
      <c r="Q2966" s="11"/>
      <c r="R2966" s="11"/>
    </row>
    <row r="2967" spans="1:18" x14ac:dyDescent="0.2">
      <c r="A2967" s="11"/>
      <c r="B2967" s="11"/>
      <c r="C2967" s="11"/>
      <c r="D2967" s="11"/>
      <c r="E2967" s="11"/>
      <c r="F2967" s="11"/>
      <c r="G2967" s="11"/>
      <c r="H2967" s="11"/>
      <c r="I2967" s="11"/>
      <c r="J2967" s="11"/>
      <c r="K2967" s="11"/>
      <c r="L2967" s="11"/>
      <c r="M2967" s="11"/>
      <c r="N2967" s="11"/>
      <c r="O2967" s="11"/>
      <c r="P2967" s="11"/>
      <c r="Q2967" s="11"/>
      <c r="R2967" s="11"/>
    </row>
    <row r="2968" spans="1:18" x14ac:dyDescent="0.2">
      <c r="A2968" s="11"/>
      <c r="B2968" s="11"/>
      <c r="C2968" s="11"/>
      <c r="D2968" s="11"/>
      <c r="E2968" s="11"/>
      <c r="F2968" s="11"/>
      <c r="G2968" s="11"/>
      <c r="H2968" s="11"/>
      <c r="I2968" s="11"/>
      <c r="J2968" s="11"/>
      <c r="K2968" s="11"/>
      <c r="L2968" s="11"/>
      <c r="M2968" s="11"/>
      <c r="N2968" s="11"/>
      <c r="O2968" s="11"/>
      <c r="P2968" s="11"/>
      <c r="Q2968" s="11"/>
      <c r="R2968" s="11"/>
    </row>
    <row r="2969" spans="1:18" x14ac:dyDescent="0.2">
      <c r="A2969" s="11"/>
      <c r="B2969" s="11"/>
      <c r="C2969" s="11"/>
      <c r="D2969" s="11"/>
      <c r="E2969" s="11"/>
      <c r="F2969" s="11"/>
      <c r="G2969" s="11"/>
      <c r="H2969" s="11"/>
      <c r="I2969" s="11"/>
      <c r="J2969" s="11"/>
      <c r="K2969" s="11"/>
      <c r="L2969" s="11"/>
      <c r="M2969" s="11"/>
      <c r="N2969" s="11"/>
      <c r="O2969" s="11"/>
      <c r="P2969" s="11"/>
      <c r="Q2969" s="11"/>
      <c r="R2969" s="11"/>
    </row>
    <row r="2970" spans="1:18" x14ac:dyDescent="0.2">
      <c r="A2970" s="11"/>
      <c r="B2970" s="11"/>
      <c r="C2970" s="11"/>
      <c r="D2970" s="11"/>
      <c r="E2970" s="11"/>
      <c r="F2970" s="11"/>
      <c r="G2970" s="11"/>
      <c r="H2970" s="11"/>
      <c r="I2970" s="11"/>
      <c r="J2970" s="11"/>
      <c r="K2970" s="11"/>
      <c r="L2970" s="11"/>
      <c r="M2970" s="11"/>
      <c r="N2970" s="11"/>
      <c r="O2970" s="11"/>
      <c r="P2970" s="11"/>
      <c r="Q2970" s="11"/>
      <c r="R2970" s="11"/>
    </row>
    <row r="2971" spans="1:18" x14ac:dyDescent="0.2">
      <c r="A2971" s="11"/>
      <c r="B2971" s="11"/>
      <c r="C2971" s="11"/>
      <c r="D2971" s="11"/>
      <c r="E2971" s="11"/>
      <c r="F2971" s="11"/>
      <c r="G2971" s="11"/>
      <c r="H2971" s="11"/>
      <c r="I2971" s="11"/>
      <c r="J2971" s="11"/>
      <c r="K2971" s="11"/>
      <c r="L2971" s="11"/>
      <c r="M2971" s="11"/>
      <c r="N2971" s="11"/>
      <c r="O2971" s="11"/>
      <c r="P2971" s="11"/>
      <c r="Q2971" s="11"/>
      <c r="R2971" s="11"/>
    </row>
    <row r="2972" spans="1:18" x14ac:dyDescent="0.2">
      <c r="A2972" s="11"/>
      <c r="B2972" s="11"/>
      <c r="C2972" s="11"/>
      <c r="D2972" s="11"/>
      <c r="E2972" s="11"/>
      <c r="F2972" s="11"/>
      <c r="G2972" s="11"/>
      <c r="H2972" s="11"/>
      <c r="I2972" s="11"/>
      <c r="J2972" s="11"/>
      <c r="K2972" s="11"/>
      <c r="L2972" s="11"/>
      <c r="M2972" s="11"/>
      <c r="N2972" s="11"/>
      <c r="O2972" s="11"/>
      <c r="P2972" s="11"/>
      <c r="Q2972" s="11"/>
      <c r="R2972" s="11"/>
    </row>
    <row r="2973" spans="1:18" x14ac:dyDescent="0.2">
      <c r="A2973" s="11"/>
      <c r="B2973" s="11"/>
      <c r="C2973" s="11"/>
      <c r="D2973" s="11"/>
      <c r="E2973" s="11"/>
      <c r="F2973" s="11"/>
      <c r="G2973" s="11"/>
      <c r="H2973" s="11"/>
      <c r="I2973" s="11"/>
      <c r="J2973" s="11"/>
      <c r="K2973" s="11"/>
      <c r="L2973" s="11"/>
      <c r="M2973" s="11"/>
      <c r="N2973" s="11"/>
      <c r="O2973" s="11"/>
      <c r="P2973" s="11"/>
      <c r="Q2973" s="11"/>
      <c r="R2973" s="11"/>
    </row>
    <row r="2974" spans="1:18" x14ac:dyDescent="0.2">
      <c r="A2974" s="11"/>
      <c r="B2974" s="11"/>
      <c r="C2974" s="11"/>
      <c r="D2974" s="11"/>
      <c r="E2974" s="11"/>
      <c r="F2974" s="11"/>
      <c r="G2974" s="11"/>
      <c r="H2974" s="11"/>
      <c r="I2974" s="11"/>
      <c r="J2974" s="11"/>
      <c r="K2974" s="11"/>
      <c r="L2974" s="11"/>
      <c r="M2974" s="11"/>
      <c r="N2974" s="11"/>
      <c r="O2974" s="11"/>
      <c r="P2974" s="11"/>
      <c r="Q2974" s="11"/>
      <c r="R2974" s="11"/>
    </row>
    <row r="2975" spans="1:18" x14ac:dyDescent="0.2">
      <c r="A2975" s="11"/>
      <c r="B2975" s="11"/>
      <c r="C2975" s="11"/>
      <c r="D2975" s="11"/>
      <c r="E2975" s="11"/>
      <c r="F2975" s="11"/>
      <c r="G2975" s="11"/>
      <c r="H2975" s="11"/>
      <c r="I2975" s="11"/>
      <c r="J2975" s="11"/>
      <c r="K2975" s="11"/>
      <c r="L2975" s="11"/>
      <c r="M2975" s="11"/>
      <c r="N2975" s="11"/>
      <c r="O2975" s="11"/>
      <c r="P2975" s="11"/>
      <c r="Q2975" s="11"/>
      <c r="R2975" s="11"/>
    </row>
    <row r="2976" spans="1:18" x14ac:dyDescent="0.2">
      <c r="A2976" s="11"/>
      <c r="B2976" s="11"/>
      <c r="C2976" s="11"/>
      <c r="D2976" s="11"/>
      <c r="E2976" s="11"/>
      <c r="F2976" s="11"/>
      <c r="G2976" s="11"/>
      <c r="H2976" s="11"/>
      <c r="I2976" s="11"/>
      <c r="J2976" s="11"/>
      <c r="K2976" s="11"/>
      <c r="L2976" s="11"/>
      <c r="M2976" s="11"/>
      <c r="N2976" s="11"/>
      <c r="O2976" s="11"/>
      <c r="P2976" s="11"/>
      <c r="Q2976" s="11"/>
      <c r="R2976" s="11"/>
    </row>
    <row r="2977" spans="1:18" x14ac:dyDescent="0.2">
      <c r="A2977" s="11"/>
      <c r="B2977" s="11"/>
      <c r="C2977" s="11"/>
      <c r="D2977" s="11"/>
      <c r="E2977" s="11"/>
      <c r="F2977" s="11"/>
      <c r="G2977" s="11"/>
      <c r="H2977" s="11"/>
      <c r="I2977" s="11"/>
      <c r="J2977" s="11"/>
      <c r="K2977" s="11"/>
      <c r="L2977" s="11"/>
      <c r="M2977" s="11"/>
      <c r="N2977" s="11"/>
      <c r="O2977" s="11"/>
      <c r="P2977" s="11"/>
      <c r="Q2977" s="11"/>
      <c r="R2977" s="11"/>
    </row>
    <row r="2978" spans="1:18" x14ac:dyDescent="0.2">
      <c r="A2978" s="11"/>
      <c r="B2978" s="11"/>
      <c r="C2978" s="11"/>
      <c r="D2978" s="11"/>
      <c r="E2978" s="11"/>
      <c r="F2978" s="11"/>
      <c r="G2978" s="11"/>
      <c r="H2978" s="11"/>
      <c r="I2978" s="11"/>
      <c r="J2978" s="11"/>
      <c r="K2978" s="11"/>
      <c r="L2978" s="11"/>
      <c r="M2978" s="11"/>
      <c r="N2978" s="11"/>
      <c r="O2978" s="11"/>
      <c r="P2978" s="11"/>
      <c r="Q2978" s="11"/>
      <c r="R2978" s="11"/>
    </row>
    <row r="2979" spans="1:18" x14ac:dyDescent="0.2">
      <c r="A2979" s="11"/>
      <c r="B2979" s="11"/>
      <c r="C2979" s="11"/>
      <c r="D2979" s="11"/>
      <c r="E2979" s="11"/>
      <c r="F2979" s="11"/>
      <c r="G2979" s="11"/>
      <c r="H2979" s="11"/>
      <c r="I2979" s="11"/>
      <c r="J2979" s="11"/>
      <c r="K2979" s="11"/>
      <c r="L2979" s="11"/>
      <c r="M2979" s="11"/>
      <c r="N2979" s="11"/>
      <c r="O2979" s="11"/>
      <c r="P2979" s="11"/>
      <c r="Q2979" s="11"/>
      <c r="R2979" s="11"/>
    </row>
    <row r="2980" spans="1:18" x14ac:dyDescent="0.2">
      <c r="A2980" s="11"/>
      <c r="B2980" s="11"/>
      <c r="C2980" s="11"/>
      <c r="D2980" s="11"/>
      <c r="E2980" s="11"/>
      <c r="F2980" s="11"/>
      <c r="G2980" s="11"/>
      <c r="H2980" s="11"/>
      <c r="I2980" s="11"/>
      <c r="J2980" s="11"/>
      <c r="K2980" s="11"/>
      <c r="L2980" s="11"/>
      <c r="M2980" s="11"/>
      <c r="N2980" s="11"/>
      <c r="O2980" s="11"/>
      <c r="P2980" s="11"/>
      <c r="Q2980" s="11"/>
      <c r="R2980" s="11"/>
    </row>
    <row r="2981" spans="1:18" x14ac:dyDescent="0.2">
      <c r="A2981" s="11"/>
      <c r="B2981" s="11"/>
      <c r="C2981" s="11"/>
      <c r="D2981" s="11"/>
      <c r="E2981" s="11"/>
      <c r="F2981" s="11"/>
      <c r="G2981" s="11"/>
      <c r="H2981" s="11"/>
      <c r="I2981" s="11"/>
      <c r="J2981" s="11"/>
      <c r="K2981" s="11"/>
      <c r="L2981" s="11"/>
      <c r="M2981" s="11"/>
      <c r="N2981" s="11"/>
      <c r="O2981" s="11"/>
      <c r="P2981" s="11"/>
      <c r="Q2981" s="11"/>
      <c r="R2981" s="11"/>
    </row>
    <row r="2982" spans="1:18" x14ac:dyDescent="0.2">
      <c r="A2982" s="11"/>
      <c r="B2982" s="11"/>
      <c r="C2982" s="11"/>
      <c r="D2982" s="11"/>
      <c r="E2982" s="11"/>
      <c r="F2982" s="11"/>
      <c r="G2982" s="11"/>
      <c r="H2982" s="11"/>
      <c r="I2982" s="11"/>
      <c r="J2982" s="11"/>
      <c r="K2982" s="11"/>
      <c r="L2982" s="11"/>
      <c r="M2982" s="11"/>
      <c r="N2982" s="11"/>
      <c r="O2982" s="11"/>
      <c r="P2982" s="11"/>
      <c r="Q2982" s="11"/>
      <c r="R2982" s="11"/>
    </row>
    <row r="2983" spans="1:18" x14ac:dyDescent="0.2">
      <c r="A2983" s="11"/>
      <c r="B2983" s="11"/>
      <c r="C2983" s="11"/>
      <c r="D2983" s="11"/>
      <c r="E2983" s="11"/>
      <c r="F2983" s="11"/>
      <c r="G2983" s="11"/>
      <c r="H2983" s="11"/>
      <c r="I2983" s="11"/>
      <c r="J2983" s="11"/>
      <c r="K2983" s="11"/>
      <c r="L2983" s="11"/>
      <c r="M2983" s="11"/>
      <c r="N2983" s="11"/>
      <c r="O2983" s="11"/>
      <c r="P2983" s="11"/>
      <c r="Q2983" s="11"/>
      <c r="R2983" s="11"/>
    </row>
    <row r="2984" spans="1:18" x14ac:dyDescent="0.2">
      <c r="A2984" s="11"/>
      <c r="B2984" s="11"/>
      <c r="C2984" s="11"/>
      <c r="D2984" s="11"/>
      <c r="E2984" s="11"/>
      <c r="F2984" s="11"/>
      <c r="G2984" s="11"/>
      <c r="H2984" s="11"/>
      <c r="I2984" s="11"/>
      <c r="J2984" s="11"/>
      <c r="K2984" s="11"/>
      <c r="L2984" s="11"/>
      <c r="M2984" s="11"/>
      <c r="N2984" s="11"/>
      <c r="O2984" s="11"/>
      <c r="P2984" s="11"/>
      <c r="Q2984" s="11"/>
      <c r="R2984" s="11"/>
    </row>
    <row r="2985" spans="1:18" x14ac:dyDescent="0.2">
      <c r="A2985" s="11"/>
      <c r="B2985" s="11"/>
      <c r="C2985" s="11"/>
      <c r="D2985" s="11"/>
      <c r="E2985" s="11"/>
      <c r="F2985" s="11"/>
      <c r="G2985" s="11"/>
      <c r="H2985" s="11"/>
      <c r="I2985" s="11"/>
      <c r="J2985" s="11"/>
      <c r="K2985" s="11"/>
      <c r="L2985" s="11"/>
      <c r="M2985" s="11"/>
      <c r="N2985" s="11"/>
      <c r="O2985" s="11"/>
      <c r="P2985" s="11"/>
      <c r="Q2985" s="11"/>
      <c r="R2985" s="11"/>
    </row>
    <row r="2986" spans="1:18" x14ac:dyDescent="0.2">
      <c r="A2986" s="11"/>
      <c r="B2986" s="11"/>
      <c r="C2986" s="11"/>
      <c r="D2986" s="11"/>
      <c r="E2986" s="11"/>
      <c r="F2986" s="11"/>
      <c r="G2986" s="11"/>
      <c r="H2986" s="11"/>
      <c r="I2986" s="11"/>
      <c r="J2986" s="11"/>
      <c r="K2986" s="11"/>
      <c r="L2986" s="11"/>
      <c r="M2986" s="11"/>
      <c r="N2986" s="11"/>
      <c r="O2986" s="11"/>
      <c r="P2986" s="11"/>
      <c r="Q2986" s="11"/>
      <c r="R2986" s="11"/>
    </row>
    <row r="2987" spans="1:18" x14ac:dyDescent="0.2">
      <c r="A2987" s="11"/>
      <c r="B2987" s="11"/>
      <c r="C2987" s="11"/>
      <c r="D2987" s="11"/>
      <c r="E2987" s="11"/>
      <c r="F2987" s="11"/>
      <c r="G2987" s="11"/>
      <c r="H2987" s="11"/>
      <c r="I2987" s="11"/>
      <c r="J2987" s="11"/>
      <c r="K2987" s="11"/>
      <c r="L2987" s="11"/>
      <c r="M2987" s="11"/>
      <c r="N2987" s="11"/>
      <c r="O2987" s="11"/>
      <c r="P2987" s="11"/>
      <c r="Q2987" s="11"/>
      <c r="R2987" s="11"/>
    </row>
    <row r="2988" spans="1:18" x14ac:dyDescent="0.2">
      <c r="A2988" s="11"/>
      <c r="B2988" s="11"/>
      <c r="C2988" s="11"/>
      <c r="D2988" s="11"/>
      <c r="E2988" s="11"/>
      <c r="F2988" s="11"/>
      <c r="G2988" s="11"/>
      <c r="H2988" s="11"/>
      <c r="I2988" s="11"/>
      <c r="J2988" s="11"/>
      <c r="K2988" s="11"/>
      <c r="L2988" s="11"/>
      <c r="M2988" s="11"/>
      <c r="N2988" s="11"/>
      <c r="O2988" s="11"/>
      <c r="P2988" s="11"/>
      <c r="Q2988" s="11"/>
      <c r="R2988" s="11"/>
    </row>
    <row r="2989" spans="1:18" x14ac:dyDescent="0.2">
      <c r="A2989" s="11"/>
      <c r="B2989" s="11"/>
      <c r="C2989" s="11"/>
      <c r="D2989" s="11"/>
      <c r="E2989" s="11"/>
      <c r="F2989" s="11"/>
      <c r="G2989" s="11"/>
      <c r="H2989" s="11"/>
      <c r="I2989" s="11"/>
      <c r="J2989" s="11"/>
      <c r="K2989" s="11"/>
      <c r="L2989" s="11"/>
      <c r="M2989" s="11"/>
      <c r="N2989" s="11"/>
      <c r="O2989" s="11"/>
      <c r="P2989" s="11"/>
      <c r="Q2989" s="11"/>
      <c r="R2989" s="11"/>
    </row>
    <row r="2990" spans="1:18" x14ac:dyDescent="0.2">
      <c r="A2990" s="11"/>
      <c r="B2990" s="11"/>
      <c r="C2990" s="11"/>
      <c r="D2990" s="11"/>
      <c r="E2990" s="11"/>
      <c r="F2990" s="11"/>
      <c r="G2990" s="11"/>
      <c r="H2990" s="11"/>
      <c r="I2990" s="11"/>
      <c r="J2990" s="11"/>
      <c r="K2990" s="11"/>
      <c r="L2990" s="11"/>
      <c r="M2990" s="11"/>
      <c r="N2990" s="11"/>
      <c r="O2990" s="11"/>
      <c r="P2990" s="11"/>
      <c r="Q2990" s="11"/>
      <c r="R2990" s="11"/>
    </row>
    <row r="2991" spans="1:18" x14ac:dyDescent="0.2">
      <c r="A2991" s="11"/>
      <c r="B2991" s="11"/>
      <c r="C2991" s="11"/>
      <c r="D2991" s="11"/>
      <c r="E2991" s="11"/>
      <c r="F2991" s="11"/>
      <c r="G2991" s="11"/>
      <c r="H2991" s="11"/>
      <c r="I2991" s="11"/>
      <c r="J2991" s="11"/>
      <c r="K2991" s="11"/>
      <c r="L2991" s="11"/>
      <c r="M2991" s="11"/>
      <c r="N2991" s="11"/>
      <c r="O2991" s="11"/>
      <c r="P2991" s="11"/>
      <c r="Q2991" s="11"/>
      <c r="R2991" s="11"/>
    </row>
    <row r="2992" spans="1:18" x14ac:dyDescent="0.2">
      <c r="A2992" s="11"/>
      <c r="B2992" s="11"/>
      <c r="C2992" s="11"/>
      <c r="D2992" s="11"/>
      <c r="E2992" s="11"/>
      <c r="F2992" s="11"/>
      <c r="G2992" s="11"/>
      <c r="H2992" s="11"/>
      <c r="I2992" s="11"/>
      <c r="J2992" s="11"/>
      <c r="K2992" s="11"/>
      <c r="L2992" s="11"/>
      <c r="M2992" s="11"/>
      <c r="N2992" s="11"/>
      <c r="O2992" s="11"/>
      <c r="P2992" s="11"/>
      <c r="Q2992" s="11"/>
      <c r="R2992" s="11"/>
    </row>
    <row r="2993" spans="1:18" x14ac:dyDescent="0.2">
      <c r="A2993" s="11"/>
      <c r="B2993" s="11"/>
      <c r="C2993" s="11"/>
      <c r="D2993" s="11"/>
      <c r="E2993" s="11"/>
      <c r="F2993" s="11"/>
      <c r="G2993" s="11"/>
      <c r="H2993" s="11"/>
      <c r="I2993" s="11"/>
      <c r="J2993" s="11"/>
      <c r="K2993" s="11"/>
      <c r="L2993" s="11"/>
      <c r="M2993" s="11"/>
      <c r="N2993" s="11"/>
      <c r="O2993" s="11"/>
      <c r="P2993" s="11"/>
      <c r="Q2993" s="11"/>
      <c r="R2993" s="11"/>
    </row>
    <row r="2994" spans="1:18" x14ac:dyDescent="0.2">
      <c r="A2994" s="11"/>
      <c r="B2994" s="11"/>
      <c r="C2994" s="11"/>
      <c r="D2994" s="11"/>
      <c r="E2994" s="11"/>
      <c r="F2994" s="11"/>
      <c r="G2994" s="11"/>
      <c r="H2994" s="11"/>
      <c r="I2994" s="11"/>
      <c r="J2994" s="11"/>
      <c r="K2994" s="11"/>
      <c r="L2994" s="11"/>
      <c r="M2994" s="11"/>
      <c r="N2994" s="11"/>
      <c r="O2994" s="11"/>
      <c r="P2994" s="11"/>
      <c r="Q2994" s="11"/>
      <c r="R2994" s="11"/>
    </row>
    <row r="2995" spans="1:18" x14ac:dyDescent="0.2">
      <c r="A2995" s="11"/>
      <c r="B2995" s="11"/>
      <c r="C2995" s="11"/>
      <c r="D2995" s="11"/>
      <c r="E2995" s="11"/>
      <c r="F2995" s="11"/>
      <c r="G2995" s="11"/>
      <c r="H2995" s="11"/>
      <c r="I2995" s="11"/>
      <c r="J2995" s="11"/>
      <c r="K2995" s="11"/>
      <c r="L2995" s="11"/>
      <c r="M2995" s="11"/>
      <c r="N2995" s="11"/>
      <c r="O2995" s="11"/>
      <c r="P2995" s="11"/>
      <c r="Q2995" s="11"/>
      <c r="R2995" s="11"/>
    </row>
    <row r="2996" spans="1:18" x14ac:dyDescent="0.2">
      <c r="A2996" s="11"/>
      <c r="B2996" s="11"/>
      <c r="C2996" s="11"/>
      <c r="D2996" s="11"/>
      <c r="E2996" s="11"/>
      <c r="F2996" s="11"/>
      <c r="G2996" s="11"/>
      <c r="H2996" s="11"/>
      <c r="I2996" s="11"/>
      <c r="J2996" s="11"/>
      <c r="K2996" s="11"/>
      <c r="L2996" s="11"/>
      <c r="M2996" s="11"/>
      <c r="N2996" s="11"/>
      <c r="O2996" s="11"/>
      <c r="P2996" s="11"/>
      <c r="Q2996" s="11"/>
      <c r="R2996" s="11"/>
    </row>
    <row r="2997" spans="1:18" x14ac:dyDescent="0.2">
      <c r="A2997" s="11"/>
      <c r="B2997" s="11"/>
      <c r="C2997" s="11"/>
      <c r="D2997" s="11"/>
      <c r="E2997" s="11"/>
      <c r="F2997" s="11"/>
      <c r="G2997" s="11"/>
      <c r="H2997" s="11"/>
      <c r="I2997" s="11"/>
      <c r="J2997" s="11"/>
      <c r="K2997" s="11"/>
      <c r="L2997" s="11"/>
      <c r="M2997" s="11"/>
      <c r="N2997" s="11"/>
      <c r="O2997" s="11"/>
      <c r="P2997" s="11"/>
      <c r="Q2997" s="11"/>
      <c r="R2997" s="11"/>
    </row>
    <row r="2998" spans="1:18" x14ac:dyDescent="0.2">
      <c r="A2998" s="11"/>
      <c r="B2998" s="11"/>
      <c r="C2998" s="11"/>
      <c r="D2998" s="11"/>
      <c r="E2998" s="11"/>
      <c r="F2998" s="11"/>
      <c r="G2998" s="11"/>
      <c r="H2998" s="11"/>
      <c r="I2998" s="11"/>
      <c r="J2998" s="11"/>
      <c r="K2998" s="11"/>
      <c r="L2998" s="11"/>
      <c r="M2998" s="11"/>
      <c r="N2998" s="11"/>
      <c r="O2998" s="11"/>
      <c r="P2998" s="11"/>
      <c r="Q2998" s="11"/>
      <c r="R2998" s="11"/>
    </row>
    <row r="2999" spans="1:18" x14ac:dyDescent="0.2">
      <c r="A2999" s="11"/>
      <c r="B2999" s="11"/>
      <c r="C2999" s="11"/>
      <c r="D2999" s="11"/>
      <c r="E2999" s="11"/>
      <c r="F2999" s="11"/>
      <c r="G2999" s="11"/>
      <c r="H2999" s="11"/>
      <c r="I2999" s="11"/>
      <c r="J2999" s="11"/>
      <c r="K2999" s="11"/>
      <c r="L2999" s="11"/>
      <c r="M2999" s="11"/>
      <c r="N2999" s="11"/>
      <c r="O2999" s="11"/>
      <c r="P2999" s="11"/>
      <c r="Q2999" s="11"/>
      <c r="R2999" s="11"/>
    </row>
    <row r="3000" spans="1:18" x14ac:dyDescent="0.2">
      <c r="A3000" s="11"/>
      <c r="B3000" s="11"/>
      <c r="C3000" s="11"/>
      <c r="D3000" s="11"/>
      <c r="E3000" s="11"/>
      <c r="F3000" s="11"/>
      <c r="G3000" s="11"/>
      <c r="H3000" s="11"/>
      <c r="I3000" s="11"/>
      <c r="J3000" s="11"/>
      <c r="K3000" s="11"/>
      <c r="L3000" s="11"/>
      <c r="M3000" s="11"/>
      <c r="N3000" s="11"/>
      <c r="O3000" s="11"/>
      <c r="P3000" s="11"/>
      <c r="Q3000" s="11"/>
      <c r="R3000" s="11"/>
    </row>
    <row r="3001" spans="1:18" x14ac:dyDescent="0.2">
      <c r="A3001" s="11"/>
      <c r="B3001" s="11"/>
      <c r="C3001" s="11"/>
      <c r="D3001" s="11"/>
      <c r="E3001" s="11"/>
      <c r="F3001" s="11"/>
      <c r="G3001" s="11"/>
      <c r="H3001" s="11"/>
      <c r="I3001" s="11"/>
      <c r="J3001" s="11"/>
      <c r="K3001" s="11"/>
      <c r="L3001" s="11"/>
      <c r="M3001" s="11"/>
      <c r="N3001" s="11"/>
      <c r="O3001" s="11"/>
      <c r="P3001" s="11"/>
      <c r="Q3001" s="11"/>
      <c r="R3001" s="11"/>
    </row>
    <row r="3002" spans="1:18" x14ac:dyDescent="0.2">
      <c r="A3002" s="11"/>
      <c r="B3002" s="11"/>
      <c r="C3002" s="11"/>
      <c r="D3002" s="11"/>
      <c r="E3002" s="11"/>
      <c r="F3002" s="11"/>
      <c r="G3002" s="11"/>
      <c r="H3002" s="11"/>
      <c r="I3002" s="11"/>
      <c r="J3002" s="11"/>
      <c r="K3002" s="11"/>
      <c r="L3002" s="11"/>
      <c r="M3002" s="11"/>
      <c r="N3002" s="11"/>
      <c r="O3002" s="11"/>
      <c r="P3002" s="11"/>
      <c r="Q3002" s="11"/>
      <c r="R3002" s="11"/>
    </row>
    <row r="3003" spans="1:18" x14ac:dyDescent="0.2">
      <c r="A3003" s="11"/>
      <c r="B3003" s="11"/>
      <c r="C3003" s="11"/>
      <c r="D3003" s="11"/>
      <c r="E3003" s="11"/>
      <c r="F3003" s="11"/>
      <c r="G3003" s="11"/>
      <c r="H3003" s="11"/>
      <c r="I3003" s="11"/>
      <c r="J3003" s="11"/>
      <c r="K3003" s="11"/>
      <c r="L3003" s="11"/>
      <c r="M3003" s="11"/>
      <c r="N3003" s="11"/>
      <c r="O3003" s="11"/>
      <c r="P3003" s="11"/>
      <c r="Q3003" s="11"/>
      <c r="R3003" s="11"/>
    </row>
    <row r="3004" spans="1:18" x14ac:dyDescent="0.2">
      <c r="A3004" s="11"/>
      <c r="B3004" s="11"/>
      <c r="C3004" s="11"/>
      <c r="D3004" s="11"/>
      <c r="E3004" s="11"/>
      <c r="F3004" s="11"/>
      <c r="G3004" s="11"/>
      <c r="H3004" s="11"/>
      <c r="I3004" s="11"/>
      <c r="J3004" s="11"/>
      <c r="K3004" s="11"/>
      <c r="L3004" s="11"/>
      <c r="M3004" s="11"/>
      <c r="N3004" s="11"/>
      <c r="O3004" s="11"/>
      <c r="P3004" s="11"/>
      <c r="Q3004" s="11"/>
      <c r="R3004" s="11"/>
    </row>
    <row r="3005" spans="1:18" x14ac:dyDescent="0.2">
      <c r="A3005" s="11"/>
      <c r="B3005" s="11"/>
      <c r="C3005" s="11"/>
      <c r="D3005" s="11"/>
      <c r="E3005" s="11"/>
      <c r="F3005" s="11"/>
      <c r="G3005" s="11"/>
      <c r="H3005" s="11"/>
      <c r="I3005" s="11"/>
      <c r="J3005" s="11"/>
      <c r="K3005" s="11"/>
      <c r="L3005" s="11"/>
      <c r="M3005" s="11"/>
      <c r="N3005" s="11"/>
      <c r="O3005" s="11"/>
      <c r="P3005" s="11"/>
      <c r="Q3005" s="11"/>
      <c r="R3005" s="11"/>
    </row>
    <row r="3006" spans="1:18" x14ac:dyDescent="0.2">
      <c r="A3006" s="11"/>
      <c r="B3006" s="11"/>
      <c r="C3006" s="11"/>
      <c r="D3006" s="11"/>
      <c r="E3006" s="11"/>
      <c r="F3006" s="11"/>
      <c r="G3006" s="11"/>
      <c r="H3006" s="11"/>
      <c r="I3006" s="11"/>
      <c r="J3006" s="11"/>
      <c r="K3006" s="11"/>
      <c r="L3006" s="11"/>
      <c r="M3006" s="11"/>
      <c r="N3006" s="11"/>
      <c r="O3006" s="11"/>
      <c r="P3006" s="11"/>
      <c r="Q3006" s="11"/>
      <c r="R3006" s="11"/>
    </row>
    <row r="3007" spans="1:18" x14ac:dyDescent="0.2">
      <c r="A3007" s="11"/>
      <c r="B3007" s="11"/>
      <c r="C3007" s="11"/>
      <c r="D3007" s="11"/>
      <c r="E3007" s="11"/>
      <c r="F3007" s="11"/>
      <c r="G3007" s="11"/>
      <c r="H3007" s="11"/>
      <c r="I3007" s="11"/>
      <c r="J3007" s="11"/>
      <c r="K3007" s="11"/>
      <c r="L3007" s="11"/>
      <c r="M3007" s="11"/>
      <c r="N3007" s="11"/>
      <c r="O3007" s="11"/>
      <c r="P3007" s="11"/>
      <c r="Q3007" s="11"/>
      <c r="R3007" s="11"/>
    </row>
    <row r="3008" spans="1:18" x14ac:dyDescent="0.2">
      <c r="A3008" s="11"/>
      <c r="B3008" s="11"/>
      <c r="C3008" s="11"/>
      <c r="D3008" s="11"/>
      <c r="E3008" s="11"/>
      <c r="F3008" s="11"/>
      <c r="G3008" s="11"/>
      <c r="H3008" s="11"/>
      <c r="I3008" s="11"/>
      <c r="J3008" s="11"/>
      <c r="K3008" s="11"/>
      <c r="L3008" s="11"/>
      <c r="M3008" s="11"/>
      <c r="N3008" s="11"/>
      <c r="O3008" s="11"/>
      <c r="P3008" s="11"/>
      <c r="Q3008" s="11"/>
      <c r="R3008" s="11"/>
    </row>
    <row r="3009" spans="1:18" x14ac:dyDescent="0.2">
      <c r="A3009" s="11"/>
      <c r="B3009" s="11"/>
      <c r="C3009" s="11"/>
      <c r="D3009" s="11"/>
      <c r="E3009" s="11"/>
      <c r="F3009" s="11"/>
      <c r="G3009" s="11"/>
      <c r="H3009" s="11"/>
      <c r="I3009" s="11"/>
      <c r="J3009" s="11"/>
      <c r="K3009" s="11"/>
      <c r="L3009" s="11"/>
      <c r="M3009" s="11"/>
      <c r="N3009" s="11"/>
      <c r="O3009" s="11"/>
      <c r="P3009" s="11"/>
      <c r="Q3009" s="11"/>
      <c r="R3009" s="11"/>
    </row>
    <row r="3010" spans="1:18" x14ac:dyDescent="0.2">
      <c r="A3010" s="11"/>
      <c r="B3010" s="11"/>
      <c r="C3010" s="11"/>
      <c r="D3010" s="11"/>
      <c r="E3010" s="11"/>
      <c r="F3010" s="11"/>
      <c r="G3010" s="11"/>
      <c r="H3010" s="11"/>
      <c r="I3010" s="11"/>
      <c r="J3010" s="11"/>
      <c r="K3010" s="11"/>
      <c r="L3010" s="11"/>
      <c r="M3010" s="11"/>
      <c r="N3010" s="11"/>
      <c r="O3010" s="11"/>
      <c r="P3010" s="11"/>
      <c r="Q3010" s="11"/>
      <c r="R3010" s="11"/>
    </row>
    <row r="3011" spans="1:18" x14ac:dyDescent="0.2">
      <c r="A3011" s="11"/>
      <c r="B3011" s="11"/>
      <c r="C3011" s="11"/>
      <c r="D3011" s="11"/>
      <c r="E3011" s="11"/>
      <c r="F3011" s="11"/>
      <c r="G3011" s="11"/>
      <c r="H3011" s="11"/>
      <c r="I3011" s="11"/>
      <c r="J3011" s="11"/>
      <c r="K3011" s="11"/>
      <c r="L3011" s="11"/>
      <c r="M3011" s="11"/>
      <c r="N3011" s="11"/>
      <c r="O3011" s="11"/>
      <c r="P3011" s="11"/>
      <c r="Q3011" s="11"/>
      <c r="R3011" s="11"/>
    </row>
    <row r="3012" spans="1:18" x14ac:dyDescent="0.2">
      <c r="A3012" s="11"/>
      <c r="B3012" s="11"/>
      <c r="C3012" s="11"/>
      <c r="D3012" s="11"/>
      <c r="E3012" s="11"/>
      <c r="F3012" s="11"/>
      <c r="G3012" s="11"/>
      <c r="H3012" s="11"/>
      <c r="I3012" s="11"/>
      <c r="J3012" s="11"/>
      <c r="K3012" s="11"/>
      <c r="L3012" s="11"/>
      <c r="M3012" s="11"/>
      <c r="N3012" s="11"/>
      <c r="O3012" s="11"/>
      <c r="P3012" s="11"/>
      <c r="Q3012" s="11"/>
      <c r="R3012" s="11"/>
    </row>
    <row r="3013" spans="1:18" x14ac:dyDescent="0.2">
      <c r="A3013" s="11"/>
      <c r="B3013" s="11"/>
      <c r="C3013" s="11"/>
      <c r="D3013" s="11"/>
      <c r="E3013" s="11"/>
      <c r="F3013" s="11"/>
      <c r="G3013" s="11"/>
      <c r="H3013" s="11"/>
      <c r="I3013" s="11"/>
      <c r="J3013" s="11"/>
      <c r="K3013" s="11"/>
      <c r="L3013" s="11"/>
      <c r="M3013" s="11"/>
      <c r="N3013" s="11"/>
      <c r="O3013" s="11"/>
      <c r="P3013" s="11"/>
      <c r="Q3013" s="11"/>
      <c r="R3013" s="11"/>
    </row>
    <row r="3014" spans="1:18" x14ac:dyDescent="0.2">
      <c r="A3014" s="11"/>
      <c r="B3014" s="11"/>
      <c r="C3014" s="11"/>
      <c r="D3014" s="11"/>
      <c r="E3014" s="11"/>
      <c r="F3014" s="11"/>
      <c r="G3014" s="11"/>
      <c r="H3014" s="11"/>
      <c r="I3014" s="11"/>
      <c r="J3014" s="11"/>
      <c r="K3014" s="11"/>
      <c r="L3014" s="11"/>
      <c r="M3014" s="11"/>
      <c r="N3014" s="11"/>
      <c r="O3014" s="11"/>
      <c r="P3014" s="11"/>
      <c r="Q3014" s="11"/>
      <c r="R3014" s="11"/>
    </row>
    <row r="3015" spans="1:18" x14ac:dyDescent="0.2">
      <c r="A3015" s="11"/>
      <c r="B3015" s="11"/>
      <c r="C3015" s="11"/>
      <c r="D3015" s="11"/>
      <c r="E3015" s="11"/>
      <c r="F3015" s="11"/>
      <c r="G3015" s="11"/>
      <c r="H3015" s="11"/>
      <c r="I3015" s="11"/>
      <c r="J3015" s="11"/>
      <c r="K3015" s="11"/>
      <c r="L3015" s="11"/>
      <c r="M3015" s="11"/>
      <c r="N3015" s="11"/>
      <c r="O3015" s="11"/>
      <c r="P3015" s="11"/>
      <c r="Q3015" s="11"/>
      <c r="R3015" s="11"/>
    </row>
    <row r="3016" spans="1:18" x14ac:dyDescent="0.2">
      <c r="A3016" s="11"/>
      <c r="B3016" s="11"/>
      <c r="C3016" s="11"/>
      <c r="D3016" s="11"/>
      <c r="E3016" s="11"/>
      <c r="F3016" s="11"/>
      <c r="G3016" s="11"/>
      <c r="H3016" s="11"/>
      <c r="I3016" s="11"/>
      <c r="J3016" s="11"/>
      <c r="K3016" s="11"/>
      <c r="L3016" s="11"/>
      <c r="M3016" s="11"/>
      <c r="N3016" s="11"/>
      <c r="O3016" s="11"/>
      <c r="P3016" s="11"/>
      <c r="Q3016" s="11"/>
      <c r="R3016" s="11"/>
    </row>
    <row r="3017" spans="1:18" x14ac:dyDescent="0.2">
      <c r="A3017" s="11"/>
      <c r="B3017" s="11"/>
      <c r="C3017" s="11"/>
      <c r="D3017" s="11"/>
      <c r="E3017" s="11"/>
      <c r="F3017" s="11"/>
      <c r="G3017" s="11"/>
      <c r="H3017" s="11"/>
      <c r="I3017" s="11"/>
      <c r="J3017" s="11"/>
      <c r="K3017" s="11"/>
      <c r="L3017" s="11"/>
      <c r="M3017" s="11"/>
      <c r="N3017" s="11"/>
      <c r="O3017" s="11"/>
      <c r="P3017" s="11"/>
      <c r="Q3017" s="11"/>
      <c r="R3017" s="11"/>
    </row>
    <row r="3018" spans="1:18" x14ac:dyDescent="0.2">
      <c r="A3018" s="11"/>
      <c r="B3018" s="11"/>
      <c r="C3018" s="11"/>
      <c r="D3018" s="11"/>
      <c r="E3018" s="11"/>
      <c r="F3018" s="11"/>
      <c r="G3018" s="11"/>
      <c r="H3018" s="11"/>
      <c r="I3018" s="11"/>
      <c r="J3018" s="11"/>
      <c r="K3018" s="11"/>
      <c r="L3018" s="11"/>
      <c r="M3018" s="11"/>
      <c r="N3018" s="11"/>
      <c r="O3018" s="11"/>
      <c r="P3018" s="11"/>
      <c r="Q3018" s="11"/>
      <c r="R3018" s="11"/>
    </row>
    <row r="3019" spans="1:18" x14ac:dyDescent="0.2">
      <c r="A3019" s="11"/>
      <c r="B3019" s="11"/>
      <c r="C3019" s="11"/>
      <c r="D3019" s="11"/>
      <c r="E3019" s="11"/>
      <c r="F3019" s="11"/>
      <c r="G3019" s="11"/>
      <c r="H3019" s="11"/>
      <c r="I3019" s="11"/>
      <c r="J3019" s="11"/>
      <c r="K3019" s="11"/>
      <c r="L3019" s="11"/>
      <c r="M3019" s="11"/>
      <c r="N3019" s="11"/>
      <c r="O3019" s="11"/>
      <c r="P3019" s="11"/>
      <c r="Q3019" s="11"/>
      <c r="R3019" s="11"/>
    </row>
    <row r="3020" spans="1:18" x14ac:dyDescent="0.2">
      <c r="A3020" s="11"/>
      <c r="B3020" s="11"/>
      <c r="C3020" s="11"/>
      <c r="D3020" s="11"/>
      <c r="E3020" s="11"/>
      <c r="F3020" s="11"/>
      <c r="G3020" s="11"/>
      <c r="H3020" s="11"/>
      <c r="I3020" s="11"/>
      <c r="J3020" s="11"/>
      <c r="K3020" s="11"/>
      <c r="L3020" s="11"/>
      <c r="M3020" s="11"/>
      <c r="N3020" s="11"/>
      <c r="O3020" s="11"/>
      <c r="P3020" s="11"/>
      <c r="Q3020" s="11"/>
      <c r="R3020" s="11"/>
    </row>
    <row r="3021" spans="1:18" x14ac:dyDescent="0.2">
      <c r="A3021" s="11"/>
      <c r="B3021" s="11"/>
      <c r="C3021" s="11"/>
      <c r="D3021" s="11"/>
      <c r="E3021" s="11"/>
      <c r="F3021" s="11"/>
      <c r="G3021" s="11"/>
      <c r="H3021" s="11"/>
      <c r="I3021" s="11"/>
      <c r="J3021" s="11"/>
      <c r="K3021" s="11"/>
      <c r="L3021" s="11"/>
      <c r="M3021" s="11"/>
      <c r="N3021" s="11"/>
      <c r="O3021" s="11"/>
      <c r="P3021" s="11"/>
      <c r="Q3021" s="11"/>
      <c r="R3021" s="11"/>
    </row>
    <row r="3022" spans="1:18" x14ac:dyDescent="0.2">
      <c r="A3022" s="11"/>
      <c r="B3022" s="11"/>
      <c r="C3022" s="11"/>
      <c r="D3022" s="11"/>
      <c r="E3022" s="11"/>
      <c r="F3022" s="11"/>
      <c r="G3022" s="11"/>
      <c r="H3022" s="11"/>
      <c r="I3022" s="11"/>
      <c r="J3022" s="11"/>
      <c r="K3022" s="11"/>
      <c r="L3022" s="11"/>
      <c r="M3022" s="11"/>
      <c r="N3022" s="11"/>
      <c r="O3022" s="11"/>
      <c r="P3022" s="11"/>
      <c r="Q3022" s="11"/>
      <c r="R3022" s="11"/>
    </row>
    <row r="3023" spans="1:18" x14ac:dyDescent="0.2">
      <c r="A3023" s="11"/>
      <c r="B3023" s="11"/>
      <c r="C3023" s="11"/>
      <c r="D3023" s="11"/>
      <c r="E3023" s="11"/>
      <c r="F3023" s="11"/>
      <c r="G3023" s="11"/>
      <c r="H3023" s="11"/>
      <c r="I3023" s="11"/>
      <c r="J3023" s="11"/>
      <c r="K3023" s="11"/>
      <c r="L3023" s="11"/>
      <c r="M3023" s="11"/>
      <c r="N3023" s="11"/>
      <c r="O3023" s="11"/>
      <c r="P3023" s="11"/>
      <c r="Q3023" s="11"/>
      <c r="R3023" s="11"/>
    </row>
    <row r="3024" spans="1:18" x14ac:dyDescent="0.2">
      <c r="A3024" s="11"/>
      <c r="B3024" s="11"/>
      <c r="C3024" s="11"/>
      <c r="D3024" s="11"/>
      <c r="E3024" s="11"/>
      <c r="F3024" s="11"/>
      <c r="G3024" s="11"/>
      <c r="H3024" s="11"/>
      <c r="I3024" s="11"/>
      <c r="J3024" s="11"/>
      <c r="K3024" s="11"/>
      <c r="L3024" s="11"/>
      <c r="M3024" s="11"/>
      <c r="N3024" s="11"/>
      <c r="O3024" s="11"/>
      <c r="P3024" s="11"/>
      <c r="Q3024" s="11"/>
      <c r="R3024" s="11"/>
    </row>
    <row r="3025" spans="1:18" x14ac:dyDescent="0.2">
      <c r="A3025" s="11"/>
      <c r="B3025" s="11"/>
      <c r="C3025" s="11"/>
      <c r="D3025" s="11"/>
      <c r="E3025" s="11"/>
      <c r="F3025" s="11"/>
      <c r="G3025" s="11"/>
      <c r="H3025" s="11"/>
      <c r="I3025" s="11"/>
      <c r="J3025" s="11"/>
      <c r="K3025" s="11"/>
      <c r="L3025" s="11"/>
      <c r="M3025" s="11"/>
      <c r="N3025" s="11"/>
      <c r="O3025" s="11"/>
      <c r="P3025" s="11"/>
      <c r="Q3025" s="11"/>
      <c r="R3025" s="11"/>
    </row>
    <row r="3026" spans="1:18" x14ac:dyDescent="0.2">
      <c r="A3026" s="11"/>
      <c r="B3026" s="11"/>
      <c r="C3026" s="11"/>
      <c r="D3026" s="11"/>
      <c r="E3026" s="11"/>
      <c r="F3026" s="11"/>
      <c r="G3026" s="11"/>
      <c r="H3026" s="11"/>
      <c r="I3026" s="11"/>
      <c r="J3026" s="11"/>
      <c r="K3026" s="11"/>
      <c r="L3026" s="11"/>
      <c r="M3026" s="11"/>
      <c r="N3026" s="11"/>
      <c r="O3026" s="11"/>
      <c r="P3026" s="11"/>
      <c r="Q3026" s="11"/>
      <c r="R3026" s="11"/>
    </row>
    <row r="3027" spans="1:18" x14ac:dyDescent="0.2">
      <c r="A3027" s="11"/>
      <c r="B3027" s="11"/>
      <c r="C3027" s="11"/>
      <c r="D3027" s="11"/>
      <c r="E3027" s="11"/>
      <c r="F3027" s="11"/>
      <c r="G3027" s="11"/>
      <c r="H3027" s="11"/>
      <c r="I3027" s="11"/>
      <c r="J3027" s="11"/>
      <c r="K3027" s="11"/>
      <c r="L3027" s="11"/>
      <c r="M3027" s="11"/>
      <c r="N3027" s="11"/>
      <c r="O3027" s="11"/>
      <c r="P3027" s="11"/>
      <c r="Q3027" s="11"/>
      <c r="R3027" s="11"/>
    </row>
    <row r="3028" spans="1:18" x14ac:dyDescent="0.2">
      <c r="A3028" s="11"/>
      <c r="B3028" s="11"/>
      <c r="C3028" s="11"/>
      <c r="D3028" s="11"/>
      <c r="E3028" s="11"/>
      <c r="F3028" s="11"/>
      <c r="G3028" s="11"/>
      <c r="H3028" s="11"/>
      <c r="I3028" s="11"/>
      <c r="J3028" s="11"/>
      <c r="K3028" s="11"/>
      <c r="L3028" s="11"/>
      <c r="M3028" s="11"/>
      <c r="N3028" s="11"/>
      <c r="O3028" s="11"/>
      <c r="P3028" s="11"/>
      <c r="Q3028" s="11"/>
      <c r="R3028" s="11"/>
    </row>
    <row r="3029" spans="1:18" x14ac:dyDescent="0.2">
      <c r="A3029" s="11"/>
      <c r="B3029" s="11"/>
      <c r="C3029" s="11"/>
      <c r="D3029" s="11"/>
      <c r="E3029" s="11"/>
      <c r="F3029" s="11"/>
      <c r="G3029" s="11"/>
      <c r="H3029" s="11"/>
      <c r="I3029" s="11"/>
      <c r="J3029" s="11"/>
      <c r="K3029" s="11"/>
      <c r="L3029" s="11"/>
      <c r="M3029" s="11"/>
      <c r="N3029" s="11"/>
      <c r="O3029" s="11"/>
      <c r="P3029" s="11"/>
      <c r="Q3029" s="11"/>
      <c r="R3029" s="11"/>
    </row>
    <row r="3030" spans="1:18" x14ac:dyDescent="0.2">
      <c r="A3030" s="11"/>
      <c r="B3030" s="11"/>
      <c r="C3030" s="11"/>
      <c r="D3030" s="11"/>
      <c r="E3030" s="11"/>
      <c r="F3030" s="11"/>
      <c r="G3030" s="11"/>
      <c r="H3030" s="11"/>
      <c r="I3030" s="11"/>
      <c r="J3030" s="11"/>
      <c r="K3030" s="11"/>
      <c r="L3030" s="11"/>
      <c r="M3030" s="11"/>
      <c r="N3030" s="11"/>
      <c r="O3030" s="11"/>
      <c r="P3030" s="11"/>
      <c r="Q3030" s="11"/>
      <c r="R3030" s="11"/>
    </row>
    <row r="3031" spans="1:18" x14ac:dyDescent="0.2">
      <c r="A3031" s="11"/>
      <c r="B3031" s="11"/>
      <c r="C3031" s="11"/>
      <c r="D3031" s="11"/>
      <c r="E3031" s="11"/>
      <c r="F3031" s="11"/>
      <c r="G3031" s="11"/>
      <c r="H3031" s="11"/>
      <c r="I3031" s="11"/>
      <c r="J3031" s="11"/>
      <c r="K3031" s="11"/>
      <c r="L3031" s="11"/>
      <c r="M3031" s="11"/>
      <c r="N3031" s="11"/>
      <c r="O3031" s="11"/>
      <c r="P3031" s="11"/>
      <c r="Q3031" s="11"/>
      <c r="R3031" s="11"/>
    </row>
    <row r="3032" spans="1:18" x14ac:dyDescent="0.2">
      <c r="A3032" s="11"/>
      <c r="B3032" s="11"/>
      <c r="C3032" s="11"/>
      <c r="D3032" s="11"/>
      <c r="E3032" s="11"/>
      <c r="F3032" s="11"/>
      <c r="G3032" s="11"/>
      <c r="H3032" s="11"/>
      <c r="I3032" s="11"/>
      <c r="J3032" s="11"/>
      <c r="K3032" s="11"/>
      <c r="L3032" s="11"/>
      <c r="M3032" s="11"/>
      <c r="N3032" s="11"/>
      <c r="O3032" s="11"/>
      <c r="P3032" s="11"/>
      <c r="Q3032" s="11"/>
      <c r="R3032" s="11"/>
    </row>
    <row r="3033" spans="1:18" x14ac:dyDescent="0.2">
      <c r="A3033" s="11"/>
      <c r="B3033" s="11"/>
      <c r="C3033" s="11"/>
      <c r="D3033" s="11"/>
      <c r="E3033" s="11"/>
      <c r="F3033" s="11"/>
      <c r="G3033" s="11"/>
      <c r="H3033" s="11"/>
      <c r="I3033" s="11"/>
      <c r="J3033" s="11"/>
      <c r="K3033" s="11"/>
      <c r="L3033" s="11"/>
      <c r="M3033" s="11"/>
      <c r="N3033" s="11"/>
      <c r="O3033" s="11"/>
      <c r="P3033" s="11"/>
      <c r="Q3033" s="11"/>
      <c r="R3033" s="11"/>
    </row>
    <row r="3034" spans="1:18" x14ac:dyDescent="0.2">
      <c r="A3034" s="11"/>
      <c r="B3034" s="11"/>
      <c r="C3034" s="11"/>
      <c r="D3034" s="11"/>
      <c r="E3034" s="11"/>
      <c r="F3034" s="11"/>
      <c r="G3034" s="11"/>
      <c r="H3034" s="11"/>
      <c r="I3034" s="11"/>
      <c r="J3034" s="11"/>
      <c r="K3034" s="11"/>
      <c r="L3034" s="11"/>
      <c r="M3034" s="11"/>
      <c r="N3034" s="11"/>
      <c r="O3034" s="11"/>
      <c r="P3034" s="11"/>
      <c r="Q3034" s="11"/>
      <c r="R3034" s="11"/>
    </row>
    <row r="3035" spans="1:18" x14ac:dyDescent="0.2">
      <c r="A3035" s="11"/>
      <c r="B3035" s="11"/>
      <c r="C3035" s="11"/>
      <c r="D3035" s="11"/>
      <c r="E3035" s="11"/>
      <c r="F3035" s="11"/>
      <c r="G3035" s="11"/>
      <c r="H3035" s="11"/>
      <c r="I3035" s="11"/>
      <c r="J3035" s="11"/>
      <c r="K3035" s="11"/>
      <c r="L3035" s="11"/>
      <c r="M3035" s="11"/>
      <c r="N3035" s="11"/>
      <c r="O3035" s="11"/>
      <c r="P3035" s="11"/>
      <c r="Q3035" s="11"/>
      <c r="R3035" s="11"/>
    </row>
    <row r="3036" spans="1:18" x14ac:dyDescent="0.2">
      <c r="A3036" s="11"/>
      <c r="B3036" s="11"/>
      <c r="C3036" s="11"/>
      <c r="D3036" s="11"/>
      <c r="E3036" s="11"/>
      <c r="F3036" s="11"/>
      <c r="G3036" s="11"/>
      <c r="H3036" s="11"/>
      <c r="I3036" s="11"/>
      <c r="J3036" s="11"/>
      <c r="K3036" s="11"/>
      <c r="L3036" s="11"/>
      <c r="M3036" s="11"/>
      <c r="N3036" s="11"/>
      <c r="O3036" s="11"/>
      <c r="P3036" s="11"/>
      <c r="Q3036" s="11"/>
      <c r="R3036" s="11"/>
    </row>
    <row r="3037" spans="1:18" x14ac:dyDescent="0.2">
      <c r="A3037" s="11"/>
      <c r="B3037" s="11"/>
      <c r="C3037" s="11"/>
      <c r="D3037" s="11"/>
      <c r="E3037" s="11"/>
      <c r="F3037" s="11"/>
      <c r="G3037" s="11"/>
      <c r="H3037" s="11"/>
      <c r="I3037" s="11"/>
      <c r="J3037" s="11"/>
      <c r="K3037" s="11"/>
      <c r="L3037" s="11"/>
      <c r="M3037" s="11"/>
      <c r="N3037" s="11"/>
      <c r="O3037" s="11"/>
      <c r="P3037" s="11"/>
      <c r="Q3037" s="11"/>
      <c r="R3037" s="11"/>
    </row>
    <row r="3038" spans="1:18" x14ac:dyDescent="0.2">
      <c r="A3038" s="11"/>
      <c r="B3038" s="11"/>
      <c r="C3038" s="11"/>
      <c r="D3038" s="11"/>
      <c r="E3038" s="11"/>
      <c r="F3038" s="11"/>
      <c r="G3038" s="11"/>
      <c r="H3038" s="11"/>
      <c r="I3038" s="11"/>
      <c r="J3038" s="11"/>
      <c r="K3038" s="11"/>
      <c r="L3038" s="11"/>
      <c r="M3038" s="11"/>
      <c r="N3038" s="11"/>
      <c r="O3038" s="11"/>
      <c r="P3038" s="11"/>
      <c r="Q3038" s="11"/>
      <c r="R3038" s="11"/>
    </row>
    <row r="3039" spans="1:18" x14ac:dyDescent="0.2">
      <c r="A3039" s="11"/>
      <c r="B3039" s="11"/>
      <c r="C3039" s="11"/>
      <c r="D3039" s="11"/>
      <c r="E3039" s="11"/>
      <c r="F3039" s="11"/>
      <c r="G3039" s="11"/>
      <c r="H3039" s="11"/>
      <c r="I3039" s="11"/>
      <c r="J3039" s="11"/>
      <c r="K3039" s="11"/>
      <c r="L3039" s="11"/>
      <c r="M3039" s="11"/>
      <c r="N3039" s="11"/>
      <c r="O3039" s="11"/>
      <c r="P3039" s="11"/>
      <c r="Q3039" s="11"/>
      <c r="R3039" s="11"/>
    </row>
    <row r="3040" spans="1:18" x14ac:dyDescent="0.2">
      <c r="A3040" s="11"/>
      <c r="B3040" s="11"/>
      <c r="C3040" s="11"/>
      <c r="D3040" s="11"/>
      <c r="E3040" s="11"/>
      <c r="F3040" s="11"/>
      <c r="G3040" s="11"/>
      <c r="H3040" s="11"/>
      <c r="I3040" s="11"/>
      <c r="J3040" s="11"/>
      <c r="K3040" s="11"/>
      <c r="L3040" s="11"/>
      <c r="M3040" s="11"/>
      <c r="N3040" s="11"/>
      <c r="O3040" s="11"/>
      <c r="P3040" s="11"/>
      <c r="Q3040" s="11"/>
      <c r="R3040" s="11"/>
    </row>
    <row r="3041" spans="1:18" x14ac:dyDescent="0.2">
      <c r="A3041" s="11"/>
      <c r="B3041" s="11"/>
      <c r="C3041" s="11"/>
      <c r="D3041" s="11"/>
      <c r="E3041" s="11"/>
      <c r="F3041" s="11"/>
      <c r="G3041" s="11"/>
      <c r="H3041" s="11"/>
      <c r="I3041" s="11"/>
      <c r="J3041" s="11"/>
      <c r="K3041" s="11"/>
      <c r="L3041" s="11"/>
      <c r="M3041" s="11"/>
      <c r="N3041" s="11"/>
      <c r="O3041" s="11"/>
      <c r="P3041" s="11"/>
      <c r="Q3041" s="11"/>
      <c r="R3041" s="11"/>
    </row>
    <row r="3042" spans="1:18" x14ac:dyDescent="0.2">
      <c r="A3042" s="11"/>
      <c r="B3042" s="11"/>
      <c r="C3042" s="11"/>
      <c r="D3042" s="11"/>
      <c r="E3042" s="11"/>
      <c r="F3042" s="11"/>
      <c r="G3042" s="11"/>
      <c r="H3042" s="11"/>
      <c r="I3042" s="11"/>
      <c r="J3042" s="11"/>
      <c r="K3042" s="11"/>
      <c r="L3042" s="11"/>
      <c r="M3042" s="11"/>
      <c r="N3042" s="11"/>
      <c r="O3042" s="11"/>
      <c r="P3042" s="11"/>
      <c r="Q3042" s="11"/>
      <c r="R3042" s="11"/>
    </row>
    <row r="3043" spans="1:18" x14ac:dyDescent="0.2">
      <c r="A3043" s="11"/>
      <c r="B3043" s="11"/>
      <c r="C3043" s="11"/>
      <c r="D3043" s="11"/>
      <c r="E3043" s="11"/>
      <c r="F3043" s="11"/>
      <c r="G3043" s="11"/>
      <c r="H3043" s="11"/>
      <c r="I3043" s="11"/>
      <c r="J3043" s="11"/>
      <c r="K3043" s="11"/>
      <c r="L3043" s="11"/>
      <c r="M3043" s="11"/>
      <c r="N3043" s="11"/>
      <c r="O3043" s="11"/>
      <c r="P3043" s="11"/>
      <c r="Q3043" s="11"/>
      <c r="R3043" s="11"/>
    </row>
    <row r="3044" spans="1:18" x14ac:dyDescent="0.2">
      <c r="A3044" s="11"/>
      <c r="B3044" s="11"/>
      <c r="C3044" s="11"/>
      <c r="D3044" s="11"/>
      <c r="E3044" s="11"/>
      <c r="F3044" s="11"/>
      <c r="G3044" s="11"/>
      <c r="H3044" s="11"/>
      <c r="I3044" s="11"/>
      <c r="J3044" s="11"/>
      <c r="K3044" s="11"/>
      <c r="L3044" s="11"/>
      <c r="M3044" s="11"/>
      <c r="N3044" s="11"/>
      <c r="O3044" s="11"/>
      <c r="P3044" s="11"/>
      <c r="Q3044" s="11"/>
      <c r="R3044" s="11"/>
    </row>
    <row r="3045" spans="1:18" x14ac:dyDescent="0.2">
      <c r="A3045" s="11"/>
      <c r="B3045" s="11"/>
      <c r="C3045" s="11"/>
      <c r="D3045" s="11"/>
      <c r="E3045" s="11"/>
      <c r="F3045" s="11"/>
      <c r="G3045" s="11"/>
      <c r="H3045" s="11"/>
      <c r="I3045" s="11"/>
      <c r="J3045" s="11"/>
      <c r="K3045" s="11"/>
      <c r="L3045" s="11"/>
      <c r="M3045" s="11"/>
      <c r="N3045" s="11"/>
      <c r="O3045" s="11"/>
      <c r="P3045" s="11"/>
      <c r="Q3045" s="11"/>
      <c r="R3045" s="11"/>
    </row>
    <row r="3046" spans="1:18" x14ac:dyDescent="0.2">
      <c r="A3046" s="11"/>
      <c r="B3046" s="11"/>
      <c r="C3046" s="11"/>
      <c r="D3046" s="11"/>
      <c r="E3046" s="11"/>
      <c r="F3046" s="11"/>
      <c r="G3046" s="11"/>
      <c r="H3046" s="11"/>
      <c r="I3046" s="11"/>
      <c r="J3046" s="11"/>
      <c r="K3046" s="11"/>
      <c r="L3046" s="11"/>
      <c r="M3046" s="11"/>
      <c r="N3046" s="11"/>
      <c r="O3046" s="11"/>
      <c r="P3046" s="11"/>
      <c r="Q3046" s="11"/>
      <c r="R3046" s="11"/>
    </row>
    <row r="3047" spans="1:18" x14ac:dyDescent="0.2">
      <c r="A3047" s="11"/>
      <c r="B3047" s="11"/>
      <c r="C3047" s="11"/>
      <c r="D3047" s="11"/>
      <c r="E3047" s="11"/>
      <c r="F3047" s="11"/>
      <c r="G3047" s="11"/>
      <c r="H3047" s="11"/>
      <c r="I3047" s="11"/>
      <c r="J3047" s="11"/>
      <c r="K3047" s="11"/>
      <c r="L3047" s="11"/>
      <c r="M3047" s="11"/>
      <c r="N3047" s="11"/>
      <c r="O3047" s="11"/>
      <c r="P3047" s="11"/>
      <c r="Q3047" s="11"/>
      <c r="R3047" s="11"/>
    </row>
    <row r="3048" spans="1:18" x14ac:dyDescent="0.2">
      <c r="A3048" s="11"/>
      <c r="B3048" s="11"/>
      <c r="C3048" s="11"/>
      <c r="D3048" s="11"/>
      <c r="E3048" s="11"/>
      <c r="F3048" s="11"/>
      <c r="G3048" s="11"/>
      <c r="H3048" s="11"/>
      <c r="I3048" s="11"/>
      <c r="J3048" s="11"/>
      <c r="K3048" s="11"/>
      <c r="L3048" s="11"/>
      <c r="M3048" s="11"/>
      <c r="N3048" s="11"/>
      <c r="O3048" s="11"/>
      <c r="P3048" s="11"/>
      <c r="Q3048" s="11"/>
      <c r="R3048" s="11"/>
    </row>
    <row r="3049" spans="1:18" x14ac:dyDescent="0.2">
      <c r="A3049" s="11"/>
      <c r="B3049" s="11"/>
      <c r="C3049" s="11"/>
      <c r="D3049" s="11"/>
      <c r="E3049" s="11"/>
      <c r="F3049" s="11"/>
      <c r="G3049" s="11"/>
      <c r="H3049" s="11"/>
      <c r="I3049" s="11"/>
      <c r="J3049" s="11"/>
      <c r="K3049" s="11"/>
      <c r="L3049" s="11"/>
      <c r="M3049" s="11"/>
      <c r="N3049" s="11"/>
      <c r="O3049" s="11"/>
      <c r="P3049" s="11"/>
      <c r="Q3049" s="11"/>
      <c r="R3049" s="11"/>
    </row>
    <row r="3050" spans="1:18" x14ac:dyDescent="0.2">
      <c r="A3050" s="11"/>
      <c r="B3050" s="11"/>
      <c r="C3050" s="11"/>
      <c r="D3050" s="11"/>
      <c r="E3050" s="11"/>
      <c r="F3050" s="11"/>
      <c r="G3050" s="11"/>
      <c r="H3050" s="11"/>
      <c r="I3050" s="11"/>
      <c r="J3050" s="11"/>
      <c r="K3050" s="11"/>
      <c r="L3050" s="11"/>
      <c r="M3050" s="11"/>
      <c r="N3050" s="11"/>
      <c r="O3050" s="11"/>
      <c r="P3050" s="11"/>
      <c r="Q3050" s="11"/>
      <c r="R3050" s="11"/>
    </row>
    <row r="3051" spans="1:18" x14ac:dyDescent="0.2">
      <c r="A3051" s="11"/>
      <c r="B3051" s="11"/>
      <c r="C3051" s="11"/>
      <c r="D3051" s="11"/>
      <c r="E3051" s="11"/>
      <c r="F3051" s="11"/>
      <c r="G3051" s="11"/>
      <c r="H3051" s="11"/>
      <c r="I3051" s="11"/>
      <c r="J3051" s="11"/>
      <c r="K3051" s="11"/>
      <c r="L3051" s="11"/>
      <c r="M3051" s="11"/>
      <c r="N3051" s="11"/>
      <c r="O3051" s="11"/>
      <c r="P3051" s="11"/>
      <c r="Q3051" s="11"/>
      <c r="R3051" s="11"/>
    </row>
    <row r="3052" spans="1:18" x14ac:dyDescent="0.2">
      <c r="A3052" s="11"/>
      <c r="B3052" s="11"/>
      <c r="C3052" s="11"/>
      <c r="D3052" s="11"/>
      <c r="E3052" s="11"/>
      <c r="F3052" s="11"/>
      <c r="G3052" s="11"/>
      <c r="H3052" s="11"/>
      <c r="I3052" s="11"/>
      <c r="J3052" s="11"/>
      <c r="K3052" s="11"/>
      <c r="L3052" s="11"/>
      <c r="M3052" s="11"/>
      <c r="N3052" s="11"/>
      <c r="O3052" s="11"/>
      <c r="P3052" s="11"/>
      <c r="Q3052" s="11"/>
      <c r="R3052" s="11"/>
    </row>
    <row r="3053" spans="1:18" x14ac:dyDescent="0.2">
      <c r="A3053" s="11"/>
      <c r="B3053" s="11"/>
      <c r="C3053" s="11"/>
      <c r="D3053" s="11"/>
      <c r="E3053" s="11"/>
      <c r="F3053" s="11"/>
      <c r="G3053" s="11"/>
      <c r="H3053" s="11"/>
      <c r="I3053" s="11"/>
      <c r="J3053" s="11"/>
      <c r="K3053" s="11"/>
      <c r="L3053" s="11"/>
      <c r="M3053" s="11"/>
      <c r="N3053" s="11"/>
      <c r="O3053" s="11"/>
      <c r="P3053" s="11"/>
      <c r="Q3053" s="11"/>
      <c r="R3053" s="11"/>
    </row>
    <row r="3054" spans="1:18" x14ac:dyDescent="0.2">
      <c r="A3054" s="11"/>
      <c r="B3054" s="11"/>
      <c r="C3054" s="11"/>
      <c r="D3054" s="11"/>
      <c r="E3054" s="11"/>
      <c r="F3054" s="11"/>
      <c r="G3054" s="11"/>
      <c r="H3054" s="11"/>
      <c r="I3054" s="11"/>
      <c r="J3054" s="11"/>
      <c r="K3054" s="11"/>
      <c r="L3054" s="11"/>
      <c r="M3054" s="11"/>
      <c r="N3054" s="11"/>
      <c r="O3054" s="11"/>
      <c r="P3054" s="11"/>
      <c r="Q3054" s="11"/>
      <c r="R3054" s="11"/>
    </row>
    <row r="3055" spans="1:18" x14ac:dyDescent="0.2">
      <c r="A3055" s="11"/>
      <c r="B3055" s="11"/>
      <c r="C3055" s="11"/>
      <c r="D3055" s="11"/>
      <c r="E3055" s="11"/>
      <c r="F3055" s="11"/>
      <c r="G3055" s="11"/>
      <c r="H3055" s="11"/>
      <c r="I3055" s="11"/>
      <c r="J3055" s="11"/>
      <c r="K3055" s="11"/>
      <c r="L3055" s="11"/>
      <c r="M3055" s="11"/>
      <c r="N3055" s="11"/>
      <c r="O3055" s="11"/>
      <c r="P3055" s="11"/>
      <c r="Q3055" s="11"/>
      <c r="R3055" s="11"/>
    </row>
    <row r="3056" spans="1:18" x14ac:dyDescent="0.2">
      <c r="A3056" s="11"/>
      <c r="B3056" s="11"/>
      <c r="C3056" s="11"/>
      <c r="D3056" s="11"/>
      <c r="E3056" s="11"/>
      <c r="F3056" s="11"/>
      <c r="G3056" s="11"/>
      <c r="H3056" s="11"/>
      <c r="I3056" s="11"/>
      <c r="J3056" s="11"/>
      <c r="K3056" s="11"/>
      <c r="L3056" s="11"/>
      <c r="M3056" s="11"/>
      <c r="N3056" s="11"/>
      <c r="O3056" s="11"/>
      <c r="P3056" s="11"/>
      <c r="Q3056" s="11"/>
      <c r="R3056" s="11"/>
    </row>
    <row r="3057" spans="1:18" x14ac:dyDescent="0.2">
      <c r="A3057" s="11"/>
      <c r="B3057" s="11"/>
      <c r="C3057" s="11"/>
      <c r="D3057" s="11"/>
      <c r="E3057" s="11"/>
      <c r="F3057" s="11"/>
      <c r="G3057" s="11"/>
      <c r="H3057" s="11"/>
      <c r="I3057" s="11"/>
      <c r="J3057" s="11"/>
      <c r="K3057" s="11"/>
      <c r="L3057" s="11"/>
      <c r="M3057" s="11"/>
      <c r="N3057" s="11"/>
      <c r="O3057" s="11"/>
      <c r="P3057" s="11"/>
      <c r="Q3057" s="11"/>
      <c r="R3057" s="11"/>
    </row>
    <row r="3058" spans="1:18" x14ac:dyDescent="0.2">
      <c r="A3058" s="11"/>
      <c r="B3058" s="11"/>
      <c r="C3058" s="11"/>
      <c r="D3058" s="11"/>
      <c r="E3058" s="11"/>
      <c r="F3058" s="11"/>
      <c r="G3058" s="11"/>
      <c r="H3058" s="11"/>
      <c r="I3058" s="11"/>
      <c r="J3058" s="11"/>
      <c r="K3058" s="11"/>
      <c r="L3058" s="11"/>
      <c r="M3058" s="11"/>
      <c r="N3058" s="11"/>
      <c r="O3058" s="11"/>
      <c r="P3058" s="11"/>
      <c r="Q3058" s="11"/>
      <c r="R3058" s="11"/>
    </row>
    <row r="3059" spans="1:18" x14ac:dyDescent="0.2">
      <c r="A3059" s="11"/>
      <c r="B3059" s="11"/>
      <c r="C3059" s="11"/>
      <c r="D3059" s="11"/>
      <c r="E3059" s="11"/>
      <c r="F3059" s="11"/>
      <c r="G3059" s="11"/>
      <c r="H3059" s="11"/>
      <c r="I3059" s="11"/>
      <c r="J3059" s="11"/>
      <c r="K3059" s="11"/>
      <c r="L3059" s="11"/>
      <c r="M3059" s="11"/>
      <c r="N3059" s="11"/>
      <c r="O3059" s="11"/>
      <c r="P3059" s="11"/>
      <c r="Q3059" s="11"/>
      <c r="R3059" s="11"/>
    </row>
    <row r="3060" spans="1:18" x14ac:dyDescent="0.2">
      <c r="A3060" s="11"/>
      <c r="B3060" s="11"/>
      <c r="C3060" s="11"/>
      <c r="D3060" s="11"/>
      <c r="E3060" s="11"/>
      <c r="F3060" s="11"/>
      <c r="G3060" s="11"/>
      <c r="H3060" s="11"/>
      <c r="I3060" s="11"/>
      <c r="J3060" s="11"/>
      <c r="K3060" s="11"/>
      <c r="L3060" s="11"/>
      <c r="M3060" s="11"/>
      <c r="N3060" s="11"/>
      <c r="O3060" s="11"/>
      <c r="P3060" s="11"/>
      <c r="Q3060" s="11"/>
      <c r="R3060" s="11"/>
    </row>
    <row r="3061" spans="1:18" x14ac:dyDescent="0.2">
      <c r="A3061" s="11"/>
      <c r="B3061" s="11"/>
      <c r="C3061" s="11"/>
      <c r="D3061" s="11"/>
      <c r="E3061" s="11"/>
      <c r="F3061" s="11"/>
      <c r="G3061" s="11"/>
      <c r="H3061" s="11"/>
      <c r="I3061" s="11"/>
      <c r="J3061" s="11"/>
      <c r="K3061" s="11"/>
      <c r="L3061" s="11"/>
      <c r="M3061" s="11"/>
      <c r="N3061" s="11"/>
      <c r="O3061" s="11"/>
      <c r="P3061" s="11"/>
      <c r="Q3061" s="11"/>
      <c r="R3061" s="11"/>
    </row>
    <row r="3062" spans="1:18" x14ac:dyDescent="0.2">
      <c r="A3062" s="11"/>
      <c r="B3062" s="11"/>
      <c r="C3062" s="11"/>
      <c r="D3062" s="11"/>
      <c r="E3062" s="11"/>
      <c r="F3062" s="11"/>
      <c r="G3062" s="11"/>
      <c r="H3062" s="11"/>
      <c r="I3062" s="11"/>
      <c r="J3062" s="11"/>
      <c r="K3062" s="11"/>
      <c r="L3062" s="11"/>
      <c r="M3062" s="11"/>
      <c r="N3062" s="11"/>
      <c r="O3062" s="11"/>
      <c r="P3062" s="11"/>
      <c r="Q3062" s="11"/>
      <c r="R3062" s="11"/>
    </row>
    <row r="3063" spans="1:18" x14ac:dyDescent="0.2">
      <c r="A3063" s="11"/>
      <c r="B3063" s="11"/>
      <c r="C3063" s="11"/>
      <c r="D3063" s="11"/>
      <c r="E3063" s="11"/>
      <c r="F3063" s="11"/>
      <c r="G3063" s="11"/>
      <c r="H3063" s="11"/>
      <c r="I3063" s="11"/>
      <c r="J3063" s="11"/>
      <c r="K3063" s="11"/>
      <c r="L3063" s="11"/>
      <c r="M3063" s="11"/>
      <c r="N3063" s="11"/>
      <c r="O3063" s="11"/>
      <c r="P3063" s="11"/>
      <c r="Q3063" s="11"/>
      <c r="R3063" s="11"/>
    </row>
    <row r="3064" spans="1:18" x14ac:dyDescent="0.2">
      <c r="A3064" s="11"/>
      <c r="B3064" s="11"/>
      <c r="C3064" s="11"/>
      <c r="D3064" s="11"/>
      <c r="E3064" s="11"/>
      <c r="F3064" s="11"/>
      <c r="G3064" s="11"/>
      <c r="H3064" s="11"/>
      <c r="I3064" s="11"/>
      <c r="J3064" s="11"/>
      <c r="K3064" s="11"/>
      <c r="L3064" s="11"/>
      <c r="M3064" s="11"/>
      <c r="N3064" s="11"/>
      <c r="O3064" s="11"/>
      <c r="P3064" s="11"/>
      <c r="Q3064" s="11"/>
      <c r="R3064" s="11"/>
    </row>
    <row r="3065" spans="1:18" x14ac:dyDescent="0.2">
      <c r="A3065" s="11"/>
      <c r="B3065" s="11"/>
      <c r="C3065" s="11"/>
      <c r="D3065" s="11"/>
      <c r="E3065" s="11"/>
      <c r="F3065" s="11"/>
      <c r="G3065" s="11"/>
      <c r="H3065" s="11"/>
      <c r="I3065" s="11"/>
      <c r="J3065" s="11"/>
      <c r="K3065" s="11"/>
      <c r="L3065" s="11"/>
      <c r="M3065" s="11"/>
      <c r="N3065" s="11"/>
      <c r="O3065" s="11"/>
      <c r="P3065" s="11"/>
      <c r="Q3065" s="11"/>
      <c r="R3065" s="11"/>
    </row>
    <row r="3066" spans="1:18" x14ac:dyDescent="0.2">
      <c r="A3066" s="11"/>
      <c r="B3066" s="11"/>
      <c r="C3066" s="11"/>
      <c r="D3066" s="11"/>
      <c r="E3066" s="11"/>
      <c r="F3066" s="11"/>
      <c r="G3066" s="11"/>
      <c r="H3066" s="11"/>
      <c r="I3066" s="11"/>
      <c r="J3066" s="11"/>
      <c r="K3066" s="11"/>
      <c r="L3066" s="11"/>
      <c r="M3066" s="11"/>
      <c r="N3066" s="11"/>
      <c r="O3066" s="11"/>
      <c r="P3066" s="11"/>
      <c r="Q3066" s="11"/>
      <c r="R3066" s="11"/>
    </row>
    <row r="3067" spans="1:18" x14ac:dyDescent="0.2">
      <c r="A3067" s="11"/>
      <c r="B3067" s="11"/>
      <c r="C3067" s="11"/>
      <c r="D3067" s="11"/>
      <c r="E3067" s="11"/>
      <c r="F3067" s="11"/>
      <c r="G3067" s="11"/>
      <c r="H3067" s="11"/>
      <c r="I3067" s="11"/>
      <c r="J3067" s="11"/>
      <c r="K3067" s="11"/>
      <c r="L3067" s="11"/>
      <c r="M3067" s="11"/>
      <c r="N3067" s="11"/>
      <c r="O3067" s="11"/>
      <c r="P3067" s="11"/>
      <c r="Q3067" s="11"/>
      <c r="R3067" s="11"/>
    </row>
    <row r="3068" spans="1:18" x14ac:dyDescent="0.2">
      <c r="A3068" s="11"/>
      <c r="B3068" s="11"/>
      <c r="C3068" s="11"/>
      <c r="D3068" s="11"/>
      <c r="E3068" s="11"/>
      <c r="F3068" s="11"/>
      <c r="G3068" s="11"/>
      <c r="H3068" s="11"/>
      <c r="I3068" s="11"/>
      <c r="J3068" s="11"/>
      <c r="K3068" s="11"/>
      <c r="L3068" s="11"/>
      <c r="M3068" s="11"/>
      <c r="N3068" s="11"/>
      <c r="O3068" s="11"/>
      <c r="P3068" s="11"/>
      <c r="Q3068" s="11"/>
      <c r="R3068" s="11"/>
    </row>
    <row r="3069" spans="1:18" x14ac:dyDescent="0.2">
      <c r="A3069" s="11"/>
      <c r="B3069" s="11"/>
      <c r="C3069" s="11"/>
      <c r="D3069" s="11"/>
      <c r="E3069" s="11"/>
      <c r="F3069" s="11"/>
      <c r="G3069" s="11"/>
      <c r="H3069" s="11"/>
      <c r="I3069" s="11"/>
      <c r="J3069" s="11"/>
      <c r="K3069" s="11"/>
      <c r="L3069" s="11"/>
      <c r="M3069" s="11"/>
      <c r="N3069" s="11"/>
      <c r="O3069" s="11"/>
      <c r="P3069" s="11"/>
      <c r="Q3069" s="11"/>
      <c r="R3069" s="11"/>
    </row>
    <row r="3070" spans="1:18" x14ac:dyDescent="0.2">
      <c r="A3070" s="11"/>
      <c r="B3070" s="11"/>
      <c r="C3070" s="11"/>
      <c r="D3070" s="11"/>
      <c r="E3070" s="11"/>
      <c r="F3070" s="11"/>
      <c r="G3070" s="11"/>
      <c r="H3070" s="11"/>
      <c r="I3070" s="11"/>
      <c r="J3070" s="11"/>
      <c r="K3070" s="11"/>
      <c r="L3070" s="11"/>
      <c r="M3070" s="11"/>
      <c r="N3070" s="11"/>
      <c r="O3070" s="11"/>
      <c r="P3070" s="11"/>
      <c r="Q3070" s="11"/>
      <c r="R3070" s="11"/>
    </row>
    <row r="3071" spans="1:18" x14ac:dyDescent="0.2">
      <c r="A3071" s="11"/>
      <c r="B3071" s="11"/>
      <c r="C3071" s="11"/>
      <c r="D3071" s="11"/>
      <c r="E3071" s="11"/>
      <c r="F3071" s="11"/>
      <c r="G3071" s="11"/>
      <c r="H3071" s="11"/>
      <c r="I3071" s="11"/>
      <c r="J3071" s="11"/>
      <c r="K3071" s="11"/>
      <c r="L3071" s="11"/>
      <c r="M3071" s="11"/>
      <c r="N3071" s="11"/>
      <c r="O3071" s="11"/>
      <c r="P3071" s="11"/>
      <c r="Q3071" s="11"/>
      <c r="R3071" s="11"/>
    </row>
    <row r="3072" spans="1:18" x14ac:dyDescent="0.2">
      <c r="A3072" s="11"/>
      <c r="B3072" s="11"/>
      <c r="C3072" s="11"/>
      <c r="D3072" s="11"/>
      <c r="E3072" s="11"/>
      <c r="F3072" s="11"/>
      <c r="G3072" s="11"/>
      <c r="H3072" s="11"/>
      <c r="I3072" s="11"/>
      <c r="J3072" s="11"/>
      <c r="K3072" s="11"/>
      <c r="L3072" s="11"/>
      <c r="M3072" s="11"/>
      <c r="N3072" s="11"/>
      <c r="O3072" s="11"/>
      <c r="P3072" s="11"/>
      <c r="Q3072" s="11"/>
      <c r="R3072" s="11"/>
    </row>
    <row r="3073" spans="1:18" x14ac:dyDescent="0.2">
      <c r="A3073" s="11"/>
      <c r="B3073" s="11"/>
      <c r="C3073" s="11"/>
      <c r="D3073" s="11"/>
      <c r="E3073" s="11"/>
      <c r="F3073" s="11"/>
      <c r="G3073" s="11"/>
      <c r="H3073" s="11"/>
      <c r="I3073" s="11"/>
      <c r="J3073" s="11"/>
      <c r="K3073" s="11"/>
      <c r="L3073" s="11"/>
      <c r="M3073" s="11"/>
      <c r="N3073" s="11"/>
      <c r="O3073" s="11"/>
      <c r="P3073" s="11"/>
      <c r="Q3073" s="11"/>
      <c r="R3073" s="11"/>
    </row>
    <row r="3074" spans="1:18" x14ac:dyDescent="0.2">
      <c r="A3074" s="11"/>
      <c r="B3074" s="11"/>
      <c r="C3074" s="11"/>
      <c r="D3074" s="11"/>
      <c r="E3074" s="11"/>
      <c r="F3074" s="11"/>
      <c r="G3074" s="11"/>
      <c r="H3074" s="11"/>
      <c r="I3074" s="11"/>
      <c r="J3074" s="11"/>
      <c r="K3074" s="11"/>
      <c r="L3074" s="11"/>
      <c r="M3074" s="11"/>
      <c r="N3074" s="11"/>
      <c r="O3074" s="11"/>
      <c r="P3074" s="11"/>
      <c r="Q3074" s="11"/>
      <c r="R3074" s="11"/>
    </row>
    <row r="3075" spans="1:18" x14ac:dyDescent="0.2">
      <c r="A3075" s="11"/>
      <c r="B3075" s="11"/>
      <c r="C3075" s="11"/>
      <c r="D3075" s="11"/>
      <c r="E3075" s="11"/>
      <c r="F3075" s="11"/>
      <c r="G3075" s="11"/>
      <c r="H3075" s="11"/>
      <c r="I3075" s="11"/>
      <c r="J3075" s="11"/>
      <c r="K3075" s="11"/>
      <c r="L3075" s="11"/>
      <c r="M3075" s="11"/>
      <c r="N3075" s="11"/>
      <c r="O3075" s="11"/>
      <c r="P3075" s="11"/>
      <c r="Q3075" s="11"/>
      <c r="R3075" s="11"/>
    </row>
    <row r="3076" spans="1:18" x14ac:dyDescent="0.2">
      <c r="A3076" s="11"/>
      <c r="B3076" s="11"/>
      <c r="C3076" s="11"/>
      <c r="D3076" s="11"/>
      <c r="E3076" s="11"/>
      <c r="F3076" s="11"/>
      <c r="G3076" s="11"/>
      <c r="H3076" s="11"/>
      <c r="I3076" s="11"/>
      <c r="J3076" s="11"/>
      <c r="K3076" s="11"/>
      <c r="L3076" s="11"/>
      <c r="M3076" s="11"/>
      <c r="N3076" s="11"/>
      <c r="O3076" s="11"/>
      <c r="P3076" s="11"/>
      <c r="Q3076" s="11"/>
      <c r="R3076" s="11"/>
    </row>
    <row r="3077" spans="1:18" x14ac:dyDescent="0.2">
      <c r="A3077" s="11"/>
      <c r="B3077" s="11"/>
      <c r="C3077" s="11"/>
      <c r="D3077" s="11"/>
      <c r="E3077" s="11"/>
      <c r="F3077" s="11"/>
      <c r="G3077" s="11"/>
      <c r="H3077" s="11"/>
      <c r="I3077" s="11"/>
      <c r="J3077" s="11"/>
      <c r="K3077" s="11"/>
      <c r="L3077" s="11"/>
      <c r="M3077" s="11"/>
      <c r="N3077" s="11"/>
      <c r="O3077" s="11"/>
      <c r="P3077" s="11"/>
      <c r="Q3077" s="11"/>
      <c r="R3077" s="11"/>
    </row>
    <row r="3078" spans="1:18" x14ac:dyDescent="0.2">
      <c r="A3078" s="11"/>
      <c r="B3078" s="11"/>
      <c r="C3078" s="11"/>
      <c r="D3078" s="11"/>
      <c r="E3078" s="11"/>
      <c r="F3078" s="11"/>
      <c r="G3078" s="11"/>
      <c r="H3078" s="11"/>
      <c r="I3078" s="11"/>
      <c r="J3078" s="11"/>
      <c r="K3078" s="11"/>
      <c r="L3078" s="11"/>
      <c r="M3078" s="11"/>
      <c r="N3078" s="11"/>
      <c r="O3078" s="11"/>
      <c r="P3078" s="11"/>
      <c r="Q3078" s="11"/>
      <c r="R3078" s="11"/>
    </row>
    <row r="3079" spans="1:18" x14ac:dyDescent="0.2">
      <c r="A3079" s="11"/>
      <c r="B3079" s="11"/>
      <c r="C3079" s="11"/>
      <c r="D3079" s="11"/>
      <c r="E3079" s="11"/>
      <c r="F3079" s="11"/>
      <c r="G3079" s="11"/>
      <c r="H3079" s="11"/>
      <c r="I3079" s="11"/>
      <c r="J3079" s="11"/>
      <c r="K3079" s="11"/>
      <c r="L3079" s="11"/>
      <c r="M3079" s="11"/>
      <c r="N3079" s="11"/>
      <c r="O3079" s="11"/>
      <c r="P3079" s="11"/>
      <c r="Q3079" s="11"/>
      <c r="R3079" s="11"/>
    </row>
    <row r="3080" spans="1:18" x14ac:dyDescent="0.2">
      <c r="A3080" s="11"/>
      <c r="B3080" s="11"/>
      <c r="C3080" s="11"/>
      <c r="D3080" s="11"/>
      <c r="E3080" s="11"/>
      <c r="F3080" s="11"/>
      <c r="G3080" s="11"/>
      <c r="H3080" s="11"/>
      <c r="I3080" s="11"/>
      <c r="J3080" s="11"/>
      <c r="K3080" s="11"/>
      <c r="L3080" s="11"/>
      <c r="M3080" s="11"/>
      <c r="N3080" s="11"/>
      <c r="O3080" s="11"/>
      <c r="P3080" s="11"/>
      <c r="Q3080" s="11"/>
      <c r="R3080" s="11"/>
    </row>
    <row r="3081" spans="1:18" x14ac:dyDescent="0.2">
      <c r="A3081" s="11"/>
      <c r="B3081" s="11"/>
      <c r="C3081" s="11"/>
      <c r="D3081" s="11"/>
      <c r="E3081" s="11"/>
      <c r="F3081" s="11"/>
      <c r="G3081" s="11"/>
      <c r="H3081" s="11"/>
      <c r="I3081" s="11"/>
      <c r="J3081" s="11"/>
      <c r="K3081" s="11"/>
      <c r="L3081" s="11"/>
      <c r="M3081" s="11"/>
      <c r="N3081" s="11"/>
      <c r="O3081" s="11"/>
      <c r="P3081" s="11"/>
      <c r="Q3081" s="11"/>
      <c r="R3081" s="11"/>
    </row>
    <row r="3082" spans="1:18" x14ac:dyDescent="0.2">
      <c r="A3082" s="11"/>
      <c r="B3082" s="11"/>
      <c r="C3082" s="11"/>
      <c r="D3082" s="11"/>
      <c r="E3082" s="11"/>
      <c r="F3082" s="11"/>
      <c r="G3082" s="11"/>
      <c r="H3082" s="11"/>
      <c r="I3082" s="11"/>
      <c r="J3082" s="11"/>
      <c r="K3082" s="11"/>
      <c r="L3082" s="11"/>
      <c r="M3082" s="11"/>
      <c r="N3082" s="11"/>
      <c r="O3082" s="11"/>
      <c r="P3082" s="11"/>
      <c r="Q3082" s="11"/>
      <c r="R3082" s="11"/>
    </row>
    <row r="3083" spans="1:18" x14ac:dyDescent="0.2">
      <c r="A3083" s="11"/>
      <c r="B3083" s="11"/>
      <c r="C3083" s="11"/>
      <c r="D3083" s="11"/>
      <c r="E3083" s="11"/>
      <c r="F3083" s="11"/>
      <c r="G3083" s="11"/>
      <c r="H3083" s="11"/>
      <c r="I3083" s="11"/>
      <c r="J3083" s="11"/>
      <c r="K3083" s="11"/>
      <c r="L3083" s="11"/>
      <c r="M3083" s="11"/>
      <c r="N3083" s="11"/>
      <c r="O3083" s="11"/>
      <c r="P3083" s="11"/>
      <c r="Q3083" s="11"/>
      <c r="R3083" s="11"/>
    </row>
    <row r="3084" spans="1:18" x14ac:dyDescent="0.2">
      <c r="A3084" s="11"/>
      <c r="B3084" s="11"/>
      <c r="C3084" s="11"/>
      <c r="D3084" s="11"/>
      <c r="E3084" s="11"/>
      <c r="F3084" s="11"/>
      <c r="G3084" s="11"/>
      <c r="H3084" s="11"/>
      <c r="I3084" s="11"/>
      <c r="J3084" s="11"/>
      <c r="K3084" s="11"/>
      <c r="L3084" s="11"/>
      <c r="M3084" s="11"/>
      <c r="N3084" s="11"/>
      <c r="O3084" s="11"/>
      <c r="P3084" s="11"/>
      <c r="Q3084" s="11"/>
      <c r="R3084" s="11"/>
    </row>
    <row r="3085" spans="1:18" x14ac:dyDescent="0.2">
      <c r="A3085" s="11"/>
      <c r="B3085" s="11"/>
      <c r="C3085" s="11"/>
      <c r="D3085" s="11"/>
      <c r="E3085" s="11"/>
      <c r="F3085" s="11"/>
      <c r="G3085" s="11"/>
      <c r="H3085" s="11"/>
      <c r="I3085" s="11"/>
      <c r="J3085" s="11"/>
      <c r="K3085" s="11"/>
      <c r="L3085" s="11"/>
      <c r="M3085" s="11"/>
      <c r="N3085" s="11"/>
      <c r="O3085" s="11"/>
      <c r="P3085" s="11"/>
      <c r="Q3085" s="11"/>
      <c r="R3085" s="11"/>
    </row>
    <row r="3086" spans="1:18" x14ac:dyDescent="0.2">
      <c r="A3086" s="11"/>
      <c r="B3086" s="11"/>
      <c r="C3086" s="11"/>
      <c r="D3086" s="11"/>
      <c r="E3086" s="11"/>
      <c r="F3086" s="11"/>
      <c r="G3086" s="11"/>
      <c r="H3086" s="11"/>
      <c r="I3086" s="11"/>
      <c r="J3086" s="11"/>
      <c r="K3086" s="11"/>
      <c r="L3086" s="11"/>
      <c r="M3086" s="11"/>
      <c r="N3086" s="11"/>
      <c r="O3086" s="11"/>
      <c r="P3086" s="11"/>
      <c r="Q3086" s="11"/>
      <c r="R3086" s="11"/>
    </row>
    <row r="3087" spans="1:18" x14ac:dyDescent="0.2">
      <c r="A3087" s="11"/>
      <c r="B3087" s="11"/>
      <c r="C3087" s="11"/>
      <c r="D3087" s="11"/>
      <c r="E3087" s="11"/>
      <c r="F3087" s="11"/>
      <c r="G3087" s="11"/>
      <c r="H3087" s="11"/>
      <c r="I3087" s="11"/>
      <c r="J3087" s="11"/>
      <c r="K3087" s="11"/>
      <c r="L3087" s="11"/>
      <c r="M3087" s="11"/>
      <c r="N3087" s="11"/>
      <c r="O3087" s="11"/>
      <c r="P3087" s="11"/>
      <c r="Q3087" s="11"/>
      <c r="R3087" s="11"/>
    </row>
    <row r="3088" spans="1:18" x14ac:dyDescent="0.2">
      <c r="A3088" s="11"/>
      <c r="B3088" s="11"/>
      <c r="C3088" s="11"/>
      <c r="D3088" s="11"/>
      <c r="E3088" s="11"/>
      <c r="F3088" s="11"/>
      <c r="G3088" s="11"/>
      <c r="H3088" s="11"/>
      <c r="I3088" s="11"/>
      <c r="J3088" s="11"/>
      <c r="K3088" s="11"/>
      <c r="L3088" s="11"/>
      <c r="M3088" s="11"/>
      <c r="N3088" s="11"/>
      <c r="O3088" s="11"/>
      <c r="P3088" s="11"/>
      <c r="Q3088" s="11"/>
      <c r="R3088" s="11"/>
    </row>
    <row r="3089" spans="1:18" x14ac:dyDescent="0.2">
      <c r="A3089" s="11"/>
      <c r="B3089" s="11"/>
      <c r="C3089" s="11"/>
      <c r="D3089" s="11"/>
      <c r="E3089" s="11"/>
      <c r="F3089" s="11"/>
      <c r="G3089" s="11"/>
      <c r="H3089" s="11"/>
      <c r="I3089" s="11"/>
      <c r="J3089" s="11"/>
      <c r="K3089" s="11"/>
      <c r="L3089" s="11"/>
      <c r="M3089" s="11"/>
      <c r="N3089" s="11"/>
      <c r="O3089" s="11"/>
      <c r="P3089" s="11"/>
      <c r="Q3089" s="11"/>
      <c r="R3089" s="11"/>
    </row>
    <row r="3090" spans="1:18" x14ac:dyDescent="0.2">
      <c r="A3090" s="11"/>
      <c r="B3090" s="11"/>
      <c r="C3090" s="11"/>
      <c r="D3090" s="11"/>
      <c r="E3090" s="11"/>
      <c r="F3090" s="11"/>
      <c r="G3090" s="11"/>
      <c r="H3090" s="11"/>
      <c r="I3090" s="11"/>
      <c r="J3090" s="11"/>
      <c r="K3090" s="11"/>
      <c r="L3090" s="11"/>
      <c r="M3090" s="11"/>
      <c r="N3090" s="11"/>
      <c r="O3090" s="11"/>
      <c r="P3090" s="11"/>
      <c r="Q3090" s="11"/>
      <c r="R3090" s="11"/>
    </row>
    <row r="3091" spans="1:18" x14ac:dyDescent="0.2">
      <c r="A3091" s="11"/>
      <c r="B3091" s="11"/>
      <c r="C3091" s="11"/>
      <c r="D3091" s="11"/>
      <c r="E3091" s="11"/>
      <c r="F3091" s="11"/>
      <c r="G3091" s="11"/>
      <c r="H3091" s="11"/>
      <c r="I3091" s="11"/>
      <c r="J3091" s="11"/>
      <c r="K3091" s="11"/>
      <c r="L3091" s="11"/>
      <c r="M3091" s="11"/>
      <c r="N3091" s="11"/>
      <c r="O3091" s="11"/>
      <c r="P3091" s="11"/>
      <c r="Q3091" s="11"/>
      <c r="R3091" s="11"/>
    </row>
    <row r="3092" spans="1:18" x14ac:dyDescent="0.2">
      <c r="A3092" s="11"/>
      <c r="B3092" s="11"/>
      <c r="C3092" s="11"/>
      <c r="D3092" s="11"/>
      <c r="E3092" s="11"/>
      <c r="F3092" s="11"/>
      <c r="G3092" s="11"/>
      <c r="H3092" s="11"/>
      <c r="I3092" s="11"/>
      <c r="J3092" s="11"/>
      <c r="K3092" s="11"/>
      <c r="L3092" s="11"/>
      <c r="M3092" s="11"/>
      <c r="N3092" s="11"/>
      <c r="O3092" s="11"/>
      <c r="P3092" s="11"/>
      <c r="Q3092" s="11"/>
      <c r="R3092" s="11"/>
    </row>
    <row r="3093" spans="1:18" x14ac:dyDescent="0.2">
      <c r="A3093" s="11"/>
      <c r="B3093" s="11"/>
      <c r="C3093" s="11"/>
      <c r="D3093" s="11"/>
      <c r="E3093" s="11"/>
      <c r="F3093" s="11"/>
      <c r="G3093" s="11"/>
      <c r="H3093" s="11"/>
      <c r="I3093" s="11"/>
      <c r="J3093" s="11"/>
      <c r="K3093" s="11"/>
      <c r="L3093" s="11"/>
      <c r="M3093" s="11"/>
      <c r="N3093" s="11"/>
      <c r="O3093" s="11"/>
      <c r="P3093" s="11"/>
      <c r="Q3093" s="11"/>
      <c r="R3093" s="11"/>
    </row>
    <row r="3094" spans="1:18" x14ac:dyDescent="0.2">
      <c r="A3094" s="11"/>
      <c r="B3094" s="11"/>
      <c r="C3094" s="11"/>
      <c r="D3094" s="11"/>
      <c r="E3094" s="11"/>
      <c r="F3094" s="11"/>
      <c r="G3094" s="11"/>
      <c r="H3094" s="11"/>
      <c r="I3094" s="11"/>
      <c r="J3094" s="11"/>
      <c r="K3094" s="11"/>
      <c r="L3094" s="11"/>
      <c r="M3094" s="11"/>
      <c r="N3094" s="11"/>
      <c r="O3094" s="11"/>
      <c r="P3094" s="11"/>
      <c r="Q3094" s="11"/>
      <c r="R3094" s="11"/>
    </row>
    <row r="3095" spans="1:18" x14ac:dyDescent="0.2">
      <c r="A3095" s="11"/>
      <c r="B3095" s="11"/>
      <c r="C3095" s="11"/>
      <c r="D3095" s="11"/>
      <c r="E3095" s="11"/>
      <c r="F3095" s="11"/>
      <c r="G3095" s="11"/>
      <c r="H3095" s="11"/>
      <c r="I3095" s="11"/>
      <c r="J3095" s="11"/>
      <c r="K3095" s="11"/>
      <c r="L3095" s="11"/>
      <c r="M3095" s="11"/>
      <c r="N3095" s="11"/>
      <c r="O3095" s="11"/>
      <c r="P3095" s="11"/>
      <c r="Q3095" s="11"/>
      <c r="R3095" s="11"/>
    </row>
    <row r="3096" spans="1:18" x14ac:dyDescent="0.2">
      <c r="A3096" s="11"/>
      <c r="B3096" s="11"/>
      <c r="C3096" s="11"/>
      <c r="D3096" s="11"/>
      <c r="E3096" s="11"/>
      <c r="F3096" s="11"/>
      <c r="G3096" s="11"/>
      <c r="H3096" s="11"/>
      <c r="I3096" s="11"/>
      <c r="J3096" s="11"/>
      <c r="K3096" s="11"/>
      <c r="L3096" s="11"/>
      <c r="M3096" s="11"/>
      <c r="N3096" s="11"/>
      <c r="O3096" s="11"/>
      <c r="P3096" s="11"/>
      <c r="Q3096" s="11"/>
      <c r="R3096" s="11"/>
    </row>
    <row r="3097" spans="1:18" x14ac:dyDescent="0.2">
      <c r="A3097" s="11"/>
      <c r="B3097" s="11"/>
      <c r="C3097" s="11"/>
      <c r="D3097" s="11"/>
      <c r="E3097" s="11"/>
      <c r="F3097" s="11"/>
      <c r="G3097" s="11"/>
      <c r="H3097" s="11"/>
      <c r="I3097" s="11"/>
      <c r="J3097" s="11"/>
      <c r="K3097" s="11"/>
      <c r="L3097" s="11"/>
      <c r="M3097" s="11"/>
      <c r="N3097" s="11"/>
      <c r="O3097" s="11"/>
      <c r="P3097" s="11"/>
      <c r="Q3097" s="11"/>
      <c r="R3097" s="11"/>
    </row>
    <row r="3098" spans="1:18" x14ac:dyDescent="0.2">
      <c r="A3098" s="11"/>
      <c r="B3098" s="11"/>
      <c r="C3098" s="11"/>
      <c r="D3098" s="11"/>
      <c r="E3098" s="11"/>
      <c r="F3098" s="11"/>
      <c r="G3098" s="11"/>
      <c r="H3098" s="11"/>
      <c r="I3098" s="11"/>
      <c r="J3098" s="11"/>
      <c r="K3098" s="11"/>
      <c r="L3098" s="11"/>
      <c r="M3098" s="11"/>
      <c r="N3098" s="11"/>
      <c r="O3098" s="11"/>
      <c r="P3098" s="11"/>
      <c r="Q3098" s="11"/>
      <c r="R3098" s="11"/>
    </row>
    <row r="3099" spans="1:18" x14ac:dyDescent="0.2">
      <c r="A3099" s="11"/>
      <c r="B3099" s="11"/>
      <c r="C3099" s="11"/>
      <c r="D3099" s="11"/>
      <c r="E3099" s="11"/>
      <c r="F3099" s="11"/>
      <c r="G3099" s="11"/>
      <c r="H3099" s="11"/>
      <c r="I3099" s="11"/>
      <c r="J3099" s="11"/>
      <c r="K3099" s="11"/>
      <c r="L3099" s="11"/>
      <c r="M3099" s="11"/>
      <c r="N3099" s="11"/>
      <c r="O3099" s="11"/>
      <c r="P3099" s="11"/>
      <c r="Q3099" s="11"/>
      <c r="R3099" s="11"/>
    </row>
    <row r="3100" spans="1:18" x14ac:dyDescent="0.2">
      <c r="A3100" s="11"/>
      <c r="B3100" s="11"/>
      <c r="C3100" s="11"/>
      <c r="D3100" s="11"/>
      <c r="E3100" s="11"/>
      <c r="F3100" s="11"/>
      <c r="G3100" s="11"/>
      <c r="H3100" s="11"/>
      <c r="I3100" s="11"/>
      <c r="J3100" s="11"/>
      <c r="K3100" s="11"/>
      <c r="L3100" s="11"/>
      <c r="M3100" s="11"/>
      <c r="N3100" s="11"/>
      <c r="O3100" s="11"/>
      <c r="P3100" s="11"/>
      <c r="Q3100" s="11"/>
      <c r="R3100" s="11"/>
    </row>
    <row r="3101" spans="1:18" x14ac:dyDescent="0.2">
      <c r="A3101" s="11"/>
      <c r="B3101" s="11"/>
      <c r="C3101" s="11"/>
      <c r="D3101" s="11"/>
      <c r="E3101" s="11"/>
      <c r="F3101" s="11"/>
      <c r="G3101" s="11"/>
      <c r="H3101" s="11"/>
      <c r="I3101" s="11"/>
      <c r="J3101" s="11"/>
      <c r="K3101" s="11"/>
      <c r="L3101" s="11"/>
      <c r="M3101" s="11"/>
      <c r="N3101" s="11"/>
      <c r="O3101" s="11"/>
      <c r="P3101" s="11"/>
      <c r="Q3101" s="11"/>
      <c r="R3101" s="11"/>
    </row>
    <row r="3102" spans="1:18" x14ac:dyDescent="0.2">
      <c r="A3102" s="11"/>
      <c r="B3102" s="11"/>
      <c r="C3102" s="11"/>
      <c r="D3102" s="11"/>
      <c r="E3102" s="11"/>
      <c r="F3102" s="11"/>
      <c r="G3102" s="11"/>
      <c r="H3102" s="11"/>
      <c r="I3102" s="11"/>
      <c r="J3102" s="11"/>
      <c r="K3102" s="11"/>
      <c r="L3102" s="11"/>
      <c r="M3102" s="11"/>
      <c r="N3102" s="11"/>
      <c r="O3102" s="11"/>
      <c r="P3102" s="11"/>
      <c r="Q3102" s="11"/>
      <c r="R3102" s="11"/>
    </row>
    <row r="3103" spans="1:18" x14ac:dyDescent="0.2">
      <c r="A3103" s="11"/>
      <c r="B3103" s="11"/>
      <c r="C3103" s="11"/>
      <c r="D3103" s="11"/>
      <c r="E3103" s="11"/>
      <c r="F3103" s="11"/>
      <c r="G3103" s="11"/>
      <c r="H3103" s="11"/>
      <c r="I3103" s="11"/>
      <c r="J3103" s="11"/>
      <c r="K3103" s="11"/>
      <c r="L3103" s="11"/>
      <c r="M3103" s="11"/>
      <c r="N3103" s="11"/>
      <c r="O3103" s="11"/>
      <c r="P3103" s="11"/>
      <c r="Q3103" s="11"/>
      <c r="R3103" s="11"/>
    </row>
    <row r="3104" spans="1:18" x14ac:dyDescent="0.2">
      <c r="A3104" s="11"/>
      <c r="B3104" s="11"/>
      <c r="C3104" s="11"/>
      <c r="D3104" s="11"/>
      <c r="E3104" s="11"/>
      <c r="F3104" s="11"/>
      <c r="G3104" s="11"/>
      <c r="H3104" s="11"/>
      <c r="I3104" s="11"/>
      <c r="J3104" s="11"/>
      <c r="K3104" s="11"/>
      <c r="L3104" s="11"/>
      <c r="M3104" s="11"/>
      <c r="N3104" s="11"/>
      <c r="O3104" s="11"/>
      <c r="P3104" s="11"/>
      <c r="Q3104" s="11"/>
      <c r="R3104" s="11"/>
    </row>
    <row r="3105" spans="1:18" x14ac:dyDescent="0.2">
      <c r="A3105" s="11"/>
      <c r="B3105" s="11"/>
      <c r="C3105" s="11"/>
      <c r="D3105" s="11"/>
      <c r="E3105" s="11"/>
      <c r="F3105" s="11"/>
      <c r="G3105" s="11"/>
      <c r="H3105" s="11"/>
      <c r="I3105" s="11"/>
      <c r="J3105" s="11"/>
      <c r="K3105" s="11"/>
      <c r="L3105" s="11"/>
      <c r="M3105" s="11"/>
      <c r="N3105" s="11"/>
      <c r="O3105" s="11"/>
      <c r="P3105" s="11"/>
      <c r="Q3105" s="11"/>
      <c r="R3105" s="11"/>
    </row>
    <row r="3106" spans="1:18" x14ac:dyDescent="0.2">
      <c r="A3106" s="11"/>
      <c r="B3106" s="11"/>
      <c r="C3106" s="11"/>
      <c r="D3106" s="11"/>
      <c r="E3106" s="11"/>
      <c r="F3106" s="11"/>
      <c r="G3106" s="11"/>
      <c r="H3106" s="11"/>
      <c r="I3106" s="11"/>
      <c r="J3106" s="11"/>
      <c r="K3106" s="11"/>
      <c r="L3106" s="11"/>
      <c r="M3106" s="11"/>
      <c r="N3106" s="11"/>
      <c r="O3106" s="11"/>
      <c r="P3106" s="11"/>
      <c r="Q3106" s="11"/>
      <c r="R3106" s="11"/>
    </row>
    <row r="3107" spans="1:18" x14ac:dyDescent="0.2">
      <c r="A3107" s="11"/>
      <c r="B3107" s="11"/>
      <c r="C3107" s="11"/>
      <c r="D3107" s="11"/>
      <c r="E3107" s="11"/>
      <c r="F3107" s="11"/>
      <c r="G3107" s="11"/>
      <c r="H3107" s="11"/>
      <c r="I3107" s="11"/>
      <c r="J3107" s="11"/>
      <c r="K3107" s="11"/>
      <c r="L3107" s="11"/>
      <c r="M3107" s="11"/>
      <c r="N3107" s="11"/>
      <c r="O3107" s="11"/>
      <c r="P3107" s="11"/>
      <c r="Q3107" s="11"/>
      <c r="R3107" s="11"/>
    </row>
    <row r="3108" spans="1:18" x14ac:dyDescent="0.2">
      <c r="A3108" s="11"/>
      <c r="B3108" s="11"/>
      <c r="C3108" s="11"/>
      <c r="D3108" s="11"/>
      <c r="E3108" s="11"/>
      <c r="F3108" s="11"/>
      <c r="G3108" s="11"/>
      <c r="H3108" s="11"/>
      <c r="I3108" s="11"/>
      <c r="J3108" s="11"/>
      <c r="K3108" s="11"/>
      <c r="L3108" s="11"/>
      <c r="M3108" s="11"/>
      <c r="N3108" s="11"/>
      <c r="O3108" s="11"/>
      <c r="P3108" s="11"/>
      <c r="Q3108" s="11"/>
      <c r="R3108" s="11"/>
    </row>
  </sheetData>
  <sheetProtection algorithmName="SHA-512" hashValue="7Hcn010WWR6XRFcEgWmHh30V/Z2A35a1iYfSX3d9KznqxSkLykd3dCUVwKnebGAYVwUpsa3hAgv5TlCWqsRmgQ==" saltValue="AxBqJaAKy/Yu+SZf7F8N2A==" spinCount="100000" sheet="1" objects="1" scenarios="1" selectLockedCells="1"/>
  <mergeCells count="79">
    <mergeCell ref="S75:T75"/>
    <mergeCell ref="P75:Q75"/>
    <mergeCell ref="M58:O58"/>
    <mergeCell ref="G59:H59"/>
    <mergeCell ref="G60:H60"/>
    <mergeCell ref="M62:O62"/>
    <mergeCell ref="P61:R61"/>
    <mergeCell ref="P60:R60"/>
    <mergeCell ref="P62:R62"/>
    <mergeCell ref="M59:O59"/>
    <mergeCell ref="M60:O60"/>
    <mergeCell ref="M61:O61"/>
    <mergeCell ref="P58:R58"/>
    <mergeCell ref="P59:R59"/>
    <mergeCell ref="AH99:AI99"/>
    <mergeCell ref="AJ99:AK99"/>
    <mergeCell ref="AL99:AM99"/>
    <mergeCell ref="AN99:AO99"/>
    <mergeCell ref="BH99:BI99"/>
    <mergeCell ref="AZ99:BA99"/>
    <mergeCell ref="BB99:BC99"/>
    <mergeCell ref="AP99:AQ99"/>
    <mergeCell ref="AR99:AS99"/>
    <mergeCell ref="AT99:AU99"/>
    <mergeCell ref="AV99:AW99"/>
    <mergeCell ref="AX99:AY99"/>
    <mergeCell ref="BR98:CE98"/>
    <mergeCell ref="BR99:BS99"/>
    <mergeCell ref="BT99:BU99"/>
    <mergeCell ref="BV99:BW99"/>
    <mergeCell ref="BX99:BY99"/>
    <mergeCell ref="BZ99:CA99"/>
    <mergeCell ref="CB99:CC99"/>
    <mergeCell ref="CD99:CE99"/>
    <mergeCell ref="C3:M3"/>
    <mergeCell ref="C5:M5"/>
    <mergeCell ref="A52:A56"/>
    <mergeCell ref="G53:H53"/>
    <mergeCell ref="G55:H55"/>
    <mergeCell ref="I52:J52"/>
    <mergeCell ref="C19:D21"/>
    <mergeCell ref="C22:D24"/>
    <mergeCell ref="C26:D27"/>
    <mergeCell ref="C28:D28"/>
    <mergeCell ref="C29:D30"/>
    <mergeCell ref="C43:D43"/>
    <mergeCell ref="C44:D44"/>
    <mergeCell ref="C47:D48"/>
    <mergeCell ref="P57:R57"/>
    <mergeCell ref="P56:R56"/>
    <mergeCell ref="A5:B5"/>
    <mergeCell ref="M56:O56"/>
    <mergeCell ref="N5:Q5"/>
    <mergeCell ref="C41:D41"/>
    <mergeCell ref="C49:D49"/>
    <mergeCell ref="C52:D52"/>
    <mergeCell ref="C53:D53"/>
    <mergeCell ref="C54:D54"/>
    <mergeCell ref="C55:D55"/>
    <mergeCell ref="C56:D56"/>
    <mergeCell ref="C8:D9"/>
    <mergeCell ref="C10:D10"/>
    <mergeCell ref="M57:O57"/>
    <mergeCell ref="BJ99:BK99"/>
    <mergeCell ref="BL99:BM99"/>
    <mergeCell ref="BN99:BO99"/>
    <mergeCell ref="BP99:BQ99"/>
    <mergeCell ref="G49:Q49"/>
    <mergeCell ref="V75:W75"/>
    <mergeCell ref="X75:Y75"/>
    <mergeCell ref="Z99:AA99"/>
    <mergeCell ref="BD99:BE99"/>
    <mergeCell ref="BF99:BG99"/>
    <mergeCell ref="BD98:BQ98"/>
    <mergeCell ref="AB98:AO98"/>
    <mergeCell ref="AP98:BC98"/>
    <mergeCell ref="AB99:AC99"/>
    <mergeCell ref="AD99:AE99"/>
    <mergeCell ref="AF99:AG99"/>
  </mergeCells>
  <phoneticPr fontId="2" type="noConversion"/>
  <conditionalFormatting sqref="A52:A56">
    <cfRule type="expression" dxfId="72" priority="61" stopIfTrue="1">
      <formula>IF($B$48&lt;&gt;"Spider Valve",1)</formula>
    </cfRule>
  </conditionalFormatting>
  <conditionalFormatting sqref="A50:A51">
    <cfRule type="expression" dxfId="71" priority="62" stopIfTrue="1">
      <formula>IF($B$48&lt;&gt;"Low Pressure Pipe",1)</formula>
    </cfRule>
  </conditionalFormatting>
  <conditionalFormatting sqref="F54">
    <cfRule type="expression" dxfId="70" priority="51" stopIfTrue="1">
      <formula>IF($G$53="",1)</formula>
    </cfRule>
  </conditionalFormatting>
  <conditionalFormatting sqref="F56">
    <cfRule type="expression" dxfId="69" priority="52" stopIfTrue="1">
      <formula>IF($G$55="",1)</formula>
    </cfRule>
  </conditionalFormatting>
  <conditionalFormatting sqref="A49">
    <cfRule type="expression" dxfId="68" priority="67" stopIfTrue="1">
      <formula>IF($B$48="Non-Pressurized",1)</formula>
    </cfRule>
  </conditionalFormatting>
  <conditionalFormatting sqref="A19:A21">
    <cfRule type="expression" dxfId="67" priority="58" stopIfTrue="1">
      <formula>IF($B$15=1,1)</formula>
    </cfRule>
  </conditionalFormatting>
  <conditionalFormatting sqref="A22:A24">
    <cfRule type="expression" dxfId="66" priority="59" stopIfTrue="1">
      <formula>IF($B$15=1,1)</formula>
    </cfRule>
    <cfRule type="expression" dxfId="65" priority="60" stopIfTrue="1">
      <formula>IF($B$15=2,1)</formula>
    </cfRule>
  </conditionalFormatting>
  <conditionalFormatting sqref="A27:A30">
    <cfRule type="expression" dxfId="64" priority="71" stopIfTrue="1">
      <formula>IF($B$26="No",1)</formula>
    </cfRule>
  </conditionalFormatting>
  <conditionalFormatting sqref="B20:B21 B19:C19">
    <cfRule type="expression" dxfId="63" priority="72" stopIfTrue="1">
      <formula>IF($B$15=1,1)</formula>
    </cfRule>
  </conditionalFormatting>
  <conditionalFormatting sqref="B23:B24 B22:C22">
    <cfRule type="expression" dxfId="62" priority="73" stopIfTrue="1">
      <formula>IF($B$15=1,1)</formula>
    </cfRule>
    <cfRule type="expression" dxfId="61" priority="74" stopIfTrue="1">
      <formula>IF($B$15=2,1)</formula>
    </cfRule>
  </conditionalFormatting>
  <conditionalFormatting sqref="B27:B30">
    <cfRule type="expression" dxfId="60" priority="75" stopIfTrue="1">
      <formula>IF($B$26="No",1)</formula>
    </cfRule>
  </conditionalFormatting>
  <conditionalFormatting sqref="B34:D34">
    <cfRule type="expression" dxfId="59" priority="76" stopIfTrue="1">
      <formula>IF($A$34="",1)</formula>
    </cfRule>
  </conditionalFormatting>
  <conditionalFormatting sqref="B35:D35">
    <cfRule type="expression" dxfId="58" priority="77" stopIfTrue="1">
      <formula>IF($A$35="",1)</formula>
    </cfRule>
  </conditionalFormatting>
  <conditionalFormatting sqref="B36:D36">
    <cfRule type="expression" dxfId="57" priority="78" stopIfTrue="1">
      <formula>IF($A$36="",1)</formula>
    </cfRule>
  </conditionalFormatting>
  <conditionalFormatting sqref="B37:D37">
    <cfRule type="expression" dxfId="56" priority="79" stopIfTrue="1">
      <formula>IF($A$37="",1)</formula>
    </cfRule>
  </conditionalFormatting>
  <conditionalFormatting sqref="B38:D38">
    <cfRule type="expression" dxfId="55" priority="80" stopIfTrue="1">
      <formula>IF($A$38="",1)</formula>
    </cfRule>
  </conditionalFormatting>
  <conditionalFormatting sqref="C43">
    <cfRule type="expression" dxfId="54" priority="81" stopIfTrue="1">
      <formula>IF($B$43="No",1)</formula>
    </cfRule>
  </conditionalFormatting>
  <conditionalFormatting sqref="C44">
    <cfRule type="expression" dxfId="53" priority="82" stopIfTrue="1">
      <formula>IF($B$44="No",1)</formula>
    </cfRule>
  </conditionalFormatting>
  <conditionalFormatting sqref="B52:C56">
    <cfRule type="expression" dxfId="52" priority="83" stopIfTrue="1">
      <formula>IF($B$48&lt;&gt;"Spider Valve",1)</formula>
    </cfRule>
  </conditionalFormatting>
  <conditionalFormatting sqref="G54">
    <cfRule type="expression" dxfId="51" priority="84" stopIfTrue="1">
      <formula>IF($G$53="",1)</formula>
    </cfRule>
  </conditionalFormatting>
  <conditionalFormatting sqref="H54">
    <cfRule type="expression" dxfId="50" priority="85" stopIfTrue="1">
      <formula>IF($G$53="",1)</formula>
    </cfRule>
    <cfRule type="expression" dxfId="49" priority="86" stopIfTrue="1">
      <formula>IF($G$54="No",1)</formula>
    </cfRule>
  </conditionalFormatting>
  <conditionalFormatting sqref="G56">
    <cfRule type="expression" dxfId="48" priority="87" stopIfTrue="1">
      <formula>IF($G$55="",1)</formula>
    </cfRule>
  </conditionalFormatting>
  <conditionalFormatting sqref="H56">
    <cfRule type="expression" dxfId="47" priority="88" stopIfTrue="1">
      <formula>IF($G$55="",1)</formula>
    </cfRule>
    <cfRule type="expression" dxfId="46" priority="89" stopIfTrue="1">
      <formula>IF($G$56="No",1)</formula>
    </cfRule>
  </conditionalFormatting>
  <conditionalFormatting sqref="B49">
    <cfRule type="expression" dxfId="45" priority="29" stopIfTrue="1">
      <formula>IF($B$48="Non-Pressurized",1)</formula>
    </cfRule>
  </conditionalFormatting>
  <conditionalFormatting sqref="B50:B51">
    <cfRule type="expression" dxfId="44" priority="91" stopIfTrue="1">
      <formula>IF($B$48&lt;&gt;"Low Pressure Pipe",1)</formula>
    </cfRule>
  </conditionalFormatting>
  <conditionalFormatting sqref="C47">
    <cfRule type="expression" dxfId="43" priority="27" stopIfTrue="1">
      <formula>IF($B$48="Spider Valve",1)</formula>
    </cfRule>
    <cfRule type="expression" dxfId="42" priority="46" stopIfTrue="1">
      <formula>IF($B$48="Low Pressure Pipe",1)</formula>
    </cfRule>
  </conditionalFormatting>
  <conditionalFormatting sqref="E49:F49">
    <cfRule type="expression" dxfId="41" priority="43" stopIfTrue="1">
      <formula>IF(OR(OR($B$48="Non-Pressurized",$B$48="force main")=FALSE,$C$49&lt;&gt;"yes"),1)</formula>
    </cfRule>
  </conditionalFormatting>
  <conditionalFormatting sqref="L51:L53">
    <cfRule type="expression" dxfId="40" priority="42" stopIfTrue="1">
      <formula>IF(AND(OR($B$48="Non-Pressurized",$B$48="force main")=TRUE,$C$49="no"),1)</formula>
    </cfRule>
  </conditionalFormatting>
  <conditionalFormatting sqref="X564">
    <cfRule type="expression" dxfId="39" priority="38" stopIfTrue="1">
      <formula>IF($AB$564&lt;0.05,1)</formula>
    </cfRule>
  </conditionalFormatting>
  <conditionalFormatting sqref="A63">
    <cfRule type="expression" dxfId="38" priority="26" stopIfTrue="1">
      <formula>IF(OR($B$48&lt;&gt;"Low Pressure Pipe",$B$26&lt;&gt;"Yes",$B$61&lt;&gt;"On"),1)</formula>
    </cfRule>
    <cfRule type="expression" dxfId="37" priority="32" stopIfTrue="1">
      <formula>IF($AB$564&gt;0.1,1)</formula>
    </cfRule>
    <cfRule type="expression" dxfId="36" priority="33" stopIfTrue="1">
      <formula>IF($AB$564&gt;0.05,1)</formula>
    </cfRule>
  </conditionalFormatting>
  <conditionalFormatting sqref="C10:D10">
    <cfRule type="expression" dxfId="35" priority="30" stopIfTrue="1">
      <formula>IF($B$10="no",1)</formula>
    </cfRule>
  </conditionalFormatting>
  <conditionalFormatting sqref="C26 C28:C29">
    <cfRule type="expression" dxfId="34" priority="92" stopIfTrue="1">
      <formula>IF(OR($B$48&lt;&gt;"Low Pressure Pipe",$B$26&lt;&gt;"Yes",$B$61&lt;&gt;"On"),1)</formula>
    </cfRule>
    <cfRule type="expression" dxfId="33" priority="93" stopIfTrue="1">
      <formula>IF($AB$564&lt;0.05,1)</formula>
    </cfRule>
    <cfRule type="expression" dxfId="32" priority="94" stopIfTrue="1">
      <formula>IF($AB$564&gt;0.1,1)</formula>
    </cfRule>
  </conditionalFormatting>
  <conditionalFormatting sqref="I59">
    <cfRule type="expression" dxfId="31" priority="25">
      <formula>IF(G59&lt;&gt;"",1,0)</formula>
    </cfRule>
  </conditionalFormatting>
  <conditionalFormatting sqref="J59">
    <cfRule type="expression" dxfId="30" priority="24">
      <formula>IF(G59&lt;&gt;"",1,0)</formula>
    </cfRule>
  </conditionalFormatting>
  <conditionalFormatting sqref="I60">
    <cfRule type="expression" dxfId="29" priority="23">
      <formula>IF(G60&lt;&gt;"",1,0)</formula>
    </cfRule>
  </conditionalFormatting>
  <conditionalFormatting sqref="J60">
    <cfRule type="expression" dxfId="28" priority="22">
      <formula>IF(G60&lt;&gt;"",1,0)</formula>
    </cfRule>
  </conditionalFormatting>
  <conditionalFormatting sqref="I52:J52">
    <cfRule type="expression" dxfId="27" priority="21">
      <formula>IF(AND(OR($G$51="50 Hz",AND(G53="",G55="")),G59="",G60="")=TRUE,1,0)</formula>
    </cfRule>
  </conditionalFormatting>
  <conditionalFormatting sqref="I55">
    <cfRule type="expression" dxfId="26" priority="20">
      <formula>IF(G55&lt;&gt;"",1,0)</formula>
    </cfRule>
  </conditionalFormatting>
  <conditionalFormatting sqref="J55">
    <cfRule type="expression" dxfId="25" priority="19">
      <formula>IF(G55&lt;&gt;"",1,0)</formula>
    </cfRule>
  </conditionalFormatting>
  <conditionalFormatting sqref="I53">
    <cfRule type="expression" dxfId="24" priority="18">
      <formula>IF(G53&lt;&gt;"",1,0)</formula>
    </cfRule>
  </conditionalFormatting>
  <conditionalFormatting sqref="J53">
    <cfRule type="expression" dxfId="23" priority="17">
      <formula>IF(G53&lt;&gt;"",1,0)</formula>
    </cfRule>
  </conditionalFormatting>
  <conditionalFormatting sqref="C35">
    <cfRule type="expression" dxfId="22" priority="15">
      <formula>IF(A35="Discharge Assembly",1,0)</formula>
    </cfRule>
  </conditionalFormatting>
  <conditionalFormatting sqref="C36">
    <cfRule type="expression" dxfId="21" priority="13">
      <formula>IF(A36="Discharge Assembly",1,0)</formula>
    </cfRule>
  </conditionalFormatting>
  <conditionalFormatting sqref="C37">
    <cfRule type="expression" dxfId="20" priority="12">
      <formula>IF(A37="Discharge Assembly",1,0)</formula>
    </cfRule>
  </conditionalFormatting>
  <conditionalFormatting sqref="C38">
    <cfRule type="expression" dxfId="19" priority="11">
      <formula>IF(A38="Discharge Assembly",1,0)</formula>
    </cfRule>
  </conditionalFormatting>
  <conditionalFormatting sqref="C41">
    <cfRule type="expression" dxfId="18" priority="9" stopIfTrue="1">
      <formula>IF($B$41&lt;&gt;"Yes",1)</formula>
    </cfRule>
  </conditionalFormatting>
  <conditionalFormatting sqref="G49">
    <cfRule type="expression" dxfId="17" priority="8">
      <formula>IF($B$41="No",1,0)</formula>
    </cfRule>
  </conditionalFormatting>
  <conditionalFormatting sqref="F53:H56">
    <cfRule type="expression" dxfId="16" priority="7" stopIfTrue="1">
      <formula>IF($G$51="50 Hz",1,0)</formula>
    </cfRule>
  </conditionalFormatting>
  <conditionalFormatting sqref="I53:J53">
    <cfRule type="expression" dxfId="15" priority="6" stopIfTrue="1">
      <formula>IF($G$51="50 Hz",1,0)</formula>
    </cfRule>
  </conditionalFormatting>
  <conditionalFormatting sqref="I55:J55">
    <cfRule type="expression" dxfId="14" priority="5" stopIfTrue="1">
      <formula>IF($G$51="50 Hz",1,0)</formula>
    </cfRule>
  </conditionalFormatting>
  <conditionalFormatting sqref="C49:D49">
    <cfRule type="expression" dxfId="13" priority="28" stopIfTrue="1">
      <formula>IF($B$48="Low Pressure Pipe",1)</formula>
    </cfRule>
    <cfRule type="expression" dxfId="12" priority="45" stopIfTrue="1">
      <formula>IF($B$48="Spider Valve",1)</formula>
    </cfRule>
  </conditionalFormatting>
  <conditionalFormatting sqref="C8:D9">
    <cfRule type="expression" dxfId="11" priority="2">
      <formula>IF($B$10="no",1)</formula>
    </cfRule>
  </conditionalFormatting>
  <conditionalFormatting sqref="C34:D34">
    <cfRule type="expression" dxfId="10" priority="1">
      <formula>IF(A34="Discharge Assembly",1,0)</formula>
    </cfRule>
  </conditionalFormatting>
  <dataValidations disablePrompts="1" xWindow="354" yWindow="448" count="41">
    <dataValidation type="whole" operator="greaterThanOrEqual" showInputMessage="1" showErrorMessage="1" promptTitle="Number of Orifices" prompt="Enter only the number of orifices that receive flow at the same time." sqref="B50" xr:uid="{00000000-0002-0000-0000-000000000000}">
      <formula1>0</formula1>
    </dataValidation>
    <dataValidation type="decimal" showInputMessage="1" showErrorMessage="1" promptTitle="Discharge Coefficient (Cd)" prompt="For Orifice Flow only._x000a_Must be between 0.40 and 1.  _x000a_A common value is 0.61." sqref="B60" xr:uid="{00000000-0002-0000-0000-000001000000}">
      <formula1>0.4</formula1>
      <formula2>1</formula2>
    </dataValidation>
    <dataValidation type="whole" showInputMessage="1" showErrorMessage="1" promptTitle="Hazen-Williams Coefficient" prompt="Must be between 60 and 160._x000a_Lower values are more rough (conservative)._x000a_New plastic pipe: 150-140_x000a_Good plastic design value: 130_x000a_New cast iron pipe: 130_x000a_Good cast iron design value: 100" sqref="B59" xr:uid="{00000000-0002-0000-0000-000002000000}">
      <formula1>60</formula1>
      <formula2>160</formula2>
    </dataValidation>
    <dataValidation type="list" showInputMessage="1" showErrorMessage="1" promptTitle="Curve Zoom Range" prompt="Defines the extent to which the system head curve is graphed." sqref="P51" xr:uid="{00000000-0002-0000-0000-000003000000}">
      <formula1>Zoom</formula1>
    </dataValidation>
    <dataValidation type="list" showInputMessage="1" showErrorMessage="1" promptTitle="Flow Control Orifice" prompt="Flow Control Orifices are engineered throttling devices used to protect pumps from damage due to low operating pressures.  Select &quot;No&quot; unless you are familiar with their operation." sqref="G56 G54" xr:uid="{00000000-0002-0000-0000-000004000000}">
      <formula1>FCO</formula1>
    </dataValidation>
    <dataValidation type="decimal" allowBlank="1" showInputMessage="1" showErrorMessage="1" error="Value must be between 3/16&quot; and 1&quot;" promptTitle="Flow Control Orifice Size" prompt="Value, in inches, must be between 3/16&quot; and 1&quot;." sqref="H56 H54" xr:uid="{00000000-0002-0000-0000-000005000000}">
      <formula1>0.1875</formula1>
      <formula2>1</formula2>
    </dataValidation>
    <dataValidation type="decimal" showInputMessage="1" showErrorMessage="1" errorTitle="Distal Pressure Error" error="Please enter a pressure value between 0' and 150'." promptTitle="Required Pressure" prompt="In Low Pressure or Spider Valve systems, this is a measure of the pressure just prior to water exiting through an orifice.  Regulations typically require a value between 2' and 5'._x000a_When pumping to a Force Main, this is the force main operating pressure." sqref="B49" xr:uid="{00000000-0002-0000-0000-000006000000}">
      <formula1>0</formula1>
      <formula2>150</formula2>
    </dataValidation>
    <dataValidation type="list" showInputMessage="1" showErrorMessage="1" sqref="B43" xr:uid="{00000000-0002-0000-0000-000007000000}">
      <formula1>MZV</formula1>
    </dataValidation>
    <dataValidation type="list" showInputMessage="1" showErrorMessage="1" sqref="B44" xr:uid="{00000000-0002-0000-0000-000008000000}">
      <formula1>Filter</formula1>
    </dataValidation>
    <dataValidation type="whole" allowBlank="1" showInputMessage="1" showErrorMessage="1" promptTitle="Percent Total Flow" prompt="Flow in certain systems may divide and be directed through different pipes to different areas. Enter the percentage of initial water flow (from the pump) flowing into this device." sqref="C44" xr:uid="{00000000-0002-0000-0000-000009000000}">
      <formula1>0</formula1>
      <formula2>100</formula2>
    </dataValidation>
    <dataValidation type="list" showInputMessage="1" showErrorMessage="1" sqref="B38" xr:uid="{00000000-0002-0000-0000-00000A000000}">
      <formula1>FSizes5</formula1>
    </dataValidation>
    <dataValidation type="whole" showInputMessage="1" showErrorMessage="1" sqref="C34:C38" xr:uid="{00000000-0002-0000-0000-00000B000000}">
      <formula1>0</formula1>
      <formula2>200</formula2>
    </dataValidation>
    <dataValidation type="list" showInputMessage="1" showErrorMessage="1" promptTitle="System Type" prompt="If pumping to a distribution box, drop box, or open outfall, select &quot;Non-Pressurized.&quot;  Otherwise, select the appropriate dispersal.  Select &quot;Force Main&quot; when a lateral is used to access a larger pressurized force main. " sqref="B48" xr:uid="{00000000-0002-0000-0000-00000C000000}">
      <formula1>Pressure</formula1>
    </dataValidation>
    <dataValidation type="list" showInputMessage="1" showErrorMessage="1" errorTitle="Lateral Class" error="Select class from the drop-down menu." sqref="B30" xr:uid="{00000000-0002-0000-0000-00000D000000}">
      <formula1>Types</formula1>
    </dataValidation>
    <dataValidation type="list" showInputMessage="1" showErrorMessage="1" errorTitle="Lateral Size" error="Select size from the drop-down menu." sqref="B29" xr:uid="{00000000-0002-0000-0000-00000E000000}">
      <formula1>Sizes</formula1>
    </dataValidation>
    <dataValidation type="list" showInputMessage="1" showErrorMessage="1" promptTitle="Pipe Data" prompt="Enter the number of different pipes in the critical path from the pump to either the outfall or beginning of the most remote lateral.  Only follow the path of one &quot;molecule&quot; (if the pipe has a tee, a molecule can only go one direction, not both)." sqref="B15" xr:uid="{00000000-0002-0000-0000-00000F000000}">
      <formula1>Lines</formula1>
    </dataValidation>
    <dataValidation type="list" showInputMessage="1" showErrorMessage="1" errorTitle="&quot;Yes&quot; or &quot;No&quot;" promptTitle="Pressure Laterals" prompt="Does the system terminate in pressurized, drilled, lateral piping?  For Spider Valves, select &quot;No&quot;" sqref="B26" xr:uid="{00000000-0002-0000-0000-000010000000}">
      <formula1>Laterals</formula1>
    </dataValidation>
    <dataValidation type="whole" showInputMessage="1" showErrorMessage="1" errorTitle="Value Out of Range" error="Value must be between 1 and 100." promptTitle="Number of Laterals Dosed" prompt="How many individual laterals receive flow each time the system runs?" sqref="B27" xr:uid="{00000000-0002-0000-0000-000011000000}">
      <formula1>1</formula1>
      <formula2>100</formula2>
    </dataValidation>
    <dataValidation type="whole" showInputMessage="1" showErrorMessage="1" promptTitle="Percent Total Flow" prompt="Flow in certain systems may split left and right into different pipes. Enter the percentage of initial water flow (from the pump) that is flowing in this pipe." sqref="C19 C22" xr:uid="{00000000-0002-0000-0000-000012000000}">
      <formula1>0</formula1>
      <formula2>100</formula2>
    </dataValidation>
    <dataValidation type="list" showInputMessage="1" showErrorMessage="1" promptTitle="Flow Requirement" prompt="Selecting &quot;Yes&quot; will allow the user to manually specify a design point for simple systems." sqref="C49" xr:uid="{00000000-0002-0000-0000-000013000000}">
      <formula1>ReqFlow</formula1>
    </dataValidation>
    <dataValidation type="decimal" showInputMessage="1" showErrorMessage="1" sqref="F49" xr:uid="{00000000-0002-0000-0000-000014000000}">
      <formula1>0</formula1>
      <formula2>2000</formula2>
    </dataValidation>
    <dataValidation type="whole" showInputMessage="1" showErrorMessage="1" errorTitle="Add-In Friction" error="Value must be between 0 and 100." promptTitle="Add-In Friction" prompt="This cell allows the user to pad the calculated friction loss, thereby increasing the factor of safety of the system.  " sqref="B42" xr:uid="{00000000-0002-0000-0000-000015000000}">
      <formula1>0</formula1>
      <formula2>100</formula2>
    </dataValidation>
    <dataValidation type="whole" allowBlank="1" showInputMessage="1" showErrorMessage="1" promptTitle="Percent Total Flow" prompt="Flow in certain systems may divide and be directed through different pipes to different areas. Enter the percentage of initial water flow (from the pump) flowing into this device._x000a_" sqref="C43" xr:uid="{00000000-0002-0000-0000-000016000000}">
      <formula1>0</formula1>
      <formula2>100</formula2>
    </dataValidation>
    <dataValidation type="list" showInputMessage="1" showErrorMessage="1" error="Yes or No only." promptTitle="System High Point" prompt="If parts of the network are at a higher elevation than the outfall, select &quot;Yes.&quot;  Otherwise, if the outfall is the highest point in the system, select &quot;No.&quot;" sqref="B10" xr:uid="{00000000-0002-0000-0000-000017000000}">
      <formula1>MaxEl</formula1>
    </dataValidation>
    <dataValidation allowBlank="1" showInputMessage="1" showErrorMessage="1" promptTitle="Highest Elevation" prompt="Enter the elevation difference from the low water level in the pump tank to the highest point in the system. The selected pump must be capable of overcoming this peak. " sqref="C10" xr:uid="{00000000-0002-0000-0000-000018000000}"/>
    <dataValidation type="list" showInputMessage="1" showErrorMessage="1" promptTitle="Lateral Design Mode" prompt="When turned &quot;On&quot;, the program will check the lateral input parameters and provide feedback to the user. Specifically, the program checks the orifice flow deviation to ensure it falls within standard conventions." sqref="B61" xr:uid="{00000000-0002-0000-0000-000019000000}">
      <formula1>Design</formula1>
    </dataValidation>
    <dataValidation type="list" showInputMessage="1" showErrorMessage="1" sqref="B34" xr:uid="{00000000-0002-0000-0000-00001A000000}">
      <formula1>FSizes1</formula1>
    </dataValidation>
    <dataValidation type="list" showInputMessage="1" showErrorMessage="1" sqref="B35" xr:uid="{00000000-0002-0000-0000-00001B000000}">
      <formula1>FSizes2</formula1>
    </dataValidation>
    <dataValidation type="list" showInputMessage="1" showErrorMessage="1" sqref="B36" xr:uid="{00000000-0002-0000-0000-00001C000000}">
      <formula1>FSizes3</formula1>
    </dataValidation>
    <dataValidation type="list" showInputMessage="1" showErrorMessage="1" sqref="B37" xr:uid="{00000000-0002-0000-0000-00001D000000}">
      <formula1>FSizes4</formula1>
    </dataValidation>
    <dataValidation type="list" showInputMessage="1" showErrorMessage="1" sqref="B41" xr:uid="{00000000-0002-0000-0000-00001E000000}">
      <formula1>WeepHole</formula1>
    </dataValidation>
    <dataValidation type="list" allowBlank="1" showInputMessage="1" showErrorMessage="1" sqref="C41" xr:uid="{00000000-0002-0000-0000-00001F000000}">
      <formula1>WeepSize</formula1>
    </dataValidation>
    <dataValidation type="list" showInputMessage="1" showErrorMessage="1" error="Please select frequency from the drop-down list." promptTitle="Frequency" prompt="Available frequency varies by country.  The United States operates only on 60 Hz." sqref="G51" xr:uid="{00000000-0002-0000-0000-000020000000}">
      <formula1>FreqHz</formula1>
    </dataValidation>
    <dataValidation type="list" showInputMessage="1" showErrorMessage="1" errorTitle="Fittings" error="Select Fittings from drop-down menu." sqref="A34:A38" xr:uid="{00000000-0002-0000-0000-000021000000}">
      <formula1>Fittings</formula1>
    </dataValidation>
    <dataValidation type="list" showErrorMessage="1" errorTitle="Pumps" error="Select pumps from the drop-down menu." sqref="G53:H53 G55:H55" xr:uid="{00000000-0002-0000-0000-000022000000}">
      <formula1>CPumps</formula1>
    </dataValidation>
    <dataValidation type="list" showErrorMessage="1" errorTitle="Pumps" error="Select pumps from the drop-down menu." sqref="G59:H60" xr:uid="{00000000-0002-0000-0000-000023000000}">
      <formula1>ZPumps</formula1>
    </dataValidation>
    <dataValidation type="list" showInputMessage="1" showErrorMessage="1" errorTitle="Pipe Size" error="Select size from drop-down menu." sqref="B17 B20 B23" xr:uid="{00000000-0002-0000-0000-000024000000}">
      <formula1>Sizes</formula1>
    </dataValidation>
    <dataValidation type="list" showInputMessage="1" showErrorMessage="1" errorTitle="Pipe Class" error="Select pipe class from drop-down menu." sqref="B18 B21 B24" xr:uid="{00000000-0002-0000-0000-000025000000}">
      <formula1>Types</formula1>
    </dataValidation>
    <dataValidation type="decimal" showInputMessage="1" showErrorMessage="1" sqref="B28" xr:uid="{00000000-0002-0000-0000-000026000000}">
      <formula1>1</formula1>
      <formula2>1000</formula2>
    </dataValidation>
    <dataValidation type="decimal" operator="greaterThanOrEqual" showInputMessage="1" showErrorMessage="1" sqref="B51" xr:uid="{00000000-0002-0000-0000-000027000000}">
      <formula1>0</formula1>
    </dataValidation>
    <dataValidation type="whole" showInputMessage="1" showErrorMessage="1" sqref="D34:D38" xr:uid="{00000000-0002-0000-0000-000028000000}">
      <formula1>0</formula1>
      <formula2>100</formula2>
    </dataValidation>
  </dataValidations>
  <printOptions horizontalCentered="1" verticalCentered="1"/>
  <pageMargins left="0.7" right="0.7" top="0.5" bottom="0.5" header="0.3" footer="0.3"/>
  <pageSetup scale="5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I4046"/>
  <sheetViews>
    <sheetView showGridLines="0" zoomScaleNormal="100" zoomScaleSheetLayoutView="85" workbookViewId="0">
      <selection activeCell="B8" sqref="B8"/>
    </sheetView>
  </sheetViews>
  <sheetFormatPr defaultRowHeight="12.75" x14ac:dyDescent="0.2"/>
  <cols>
    <col min="1" max="1" width="17.28515625" style="115" customWidth="1"/>
    <col min="2" max="2" width="11" style="115" customWidth="1"/>
    <col min="3" max="3" width="14.140625" style="115" hidden="1" customWidth="1"/>
    <col min="4" max="4" width="9.140625" style="115"/>
    <col min="5" max="5" width="12.28515625" style="115" customWidth="1"/>
    <col min="6" max="6" width="14.140625" style="115" customWidth="1"/>
    <col min="7" max="7" width="9.140625" style="115"/>
    <col min="8" max="8" width="9.85546875" style="115" customWidth="1"/>
    <col min="9" max="9" width="4.140625" style="11" customWidth="1"/>
    <col min="10" max="16384" width="9.140625" style="11"/>
  </cols>
  <sheetData>
    <row r="1" spans="1:8" ht="12.75" customHeight="1" x14ac:dyDescent="0.2">
      <c r="A1" s="12"/>
      <c r="B1" s="12"/>
      <c r="C1" s="12"/>
      <c r="D1" s="12"/>
      <c r="E1" s="266" t="s">
        <v>181</v>
      </c>
      <c r="F1" s="266"/>
      <c r="G1" s="266"/>
      <c r="H1" s="266"/>
    </row>
    <row r="2" spans="1:8" ht="12.75" customHeight="1" x14ac:dyDescent="0.2">
      <c r="A2" s="12"/>
      <c r="B2" s="12"/>
      <c r="C2" s="12"/>
      <c r="D2" s="12"/>
      <c r="E2" s="266"/>
      <c r="F2" s="266"/>
      <c r="G2" s="266"/>
      <c r="H2" s="266"/>
    </row>
    <row r="3" spans="1:8" ht="12.75" customHeight="1" x14ac:dyDescent="0.2">
      <c r="A3" s="12"/>
      <c r="B3" s="12"/>
      <c r="C3" s="12"/>
      <c r="D3" s="12"/>
      <c r="E3" s="266"/>
      <c r="F3" s="266"/>
      <c r="G3" s="266"/>
      <c r="H3" s="266"/>
    </row>
    <row r="4" spans="1:8" ht="13.5" customHeight="1" x14ac:dyDescent="0.2">
      <c r="A4" s="12"/>
      <c r="B4" s="12"/>
      <c r="C4" s="12"/>
      <c r="D4" s="12"/>
      <c r="E4" s="266"/>
      <c r="F4" s="266"/>
      <c r="G4" s="266"/>
      <c r="H4" s="266"/>
    </row>
    <row r="5" spans="1:8" ht="27" x14ac:dyDescent="0.35">
      <c r="A5" s="12"/>
      <c r="B5" s="12"/>
      <c r="C5" s="12"/>
      <c r="D5" s="12"/>
      <c r="E5" s="84" t="s">
        <v>149</v>
      </c>
      <c r="F5" s="12"/>
      <c r="G5" s="12"/>
      <c r="H5" s="12"/>
    </row>
    <row r="6" spans="1:8" ht="22.5" customHeight="1" x14ac:dyDescent="0.3">
      <c r="A6" s="267" t="s">
        <v>294</v>
      </c>
      <c r="B6" s="267"/>
      <c r="C6" s="205"/>
      <c r="D6" s="205"/>
      <c r="E6" s="12"/>
      <c r="F6" s="12"/>
      <c r="G6" s="12"/>
      <c r="H6" s="12"/>
    </row>
    <row r="7" spans="1:8" ht="13.5" thickBot="1" x14ac:dyDescent="0.25">
      <c r="A7" s="12"/>
      <c r="B7" s="12"/>
      <c r="C7" s="12"/>
      <c r="D7" s="12"/>
      <c r="E7" s="12"/>
      <c r="F7" s="12"/>
      <c r="G7" s="12"/>
      <c r="H7" s="12"/>
    </row>
    <row r="8" spans="1:8" ht="13.5" thickTop="1" x14ac:dyDescent="0.2">
      <c r="A8" s="117" t="s">
        <v>148</v>
      </c>
      <c r="B8" s="85">
        <v>3</v>
      </c>
      <c r="C8" s="12"/>
      <c r="D8" s="12"/>
      <c r="E8" s="86"/>
      <c r="F8" s="12"/>
      <c r="G8" s="12"/>
      <c r="H8" s="116"/>
    </row>
    <row r="9" spans="1:8" x14ac:dyDescent="0.2">
      <c r="A9" s="55" t="s">
        <v>147</v>
      </c>
      <c r="B9" s="87">
        <v>3</v>
      </c>
      <c r="C9" s="12"/>
      <c r="D9" s="12"/>
      <c r="E9" s="12"/>
      <c r="F9" s="12"/>
      <c r="G9" s="12"/>
      <c r="H9" s="116"/>
    </row>
    <row r="10" spans="1:8" ht="13.5" thickBot="1" x14ac:dyDescent="0.25">
      <c r="A10" s="57" t="s">
        <v>145</v>
      </c>
      <c r="B10" s="88">
        <v>0.5</v>
      </c>
      <c r="C10" s="12"/>
      <c r="D10" s="12"/>
      <c r="E10" s="12"/>
      <c r="F10" s="12"/>
      <c r="G10" s="12"/>
      <c r="H10" s="116"/>
    </row>
    <row r="11" spans="1:8" ht="14.25" thickTop="1" thickBot="1" x14ac:dyDescent="0.25">
      <c r="A11" s="12"/>
      <c r="B11" s="12"/>
      <c r="C11" s="12"/>
      <c r="D11" s="12"/>
      <c r="E11" s="12"/>
      <c r="F11" s="12"/>
      <c r="G11" s="12"/>
      <c r="H11" s="12"/>
    </row>
    <row r="12" spans="1:8" ht="13.5" thickTop="1" x14ac:dyDescent="0.2">
      <c r="A12" s="49" t="s">
        <v>134</v>
      </c>
      <c r="B12" s="89" t="s">
        <v>135</v>
      </c>
      <c r="C12" s="90">
        <f>D12</f>
        <v>90</v>
      </c>
      <c r="D12" s="91">
        <v>90</v>
      </c>
      <c r="E12" s="92" t="s">
        <v>136</v>
      </c>
      <c r="F12" s="93">
        <f>SQRT((C12/SUM($C$12:$C$21)*$C$24)/(12.4*SQRT($B$9)))</f>
        <v>0.49146751935468241</v>
      </c>
      <c r="G12" s="89" t="s">
        <v>137</v>
      </c>
      <c r="H12" s="118">
        <f>(ROUND(F12*32,0))/32</f>
        <v>0.5</v>
      </c>
    </row>
    <row r="13" spans="1:8" x14ac:dyDescent="0.2">
      <c r="A13" s="119" t="s">
        <v>138</v>
      </c>
      <c r="B13" s="94" t="s">
        <v>135</v>
      </c>
      <c r="C13" s="95">
        <f>D13</f>
        <v>90</v>
      </c>
      <c r="D13" s="96">
        <v>90</v>
      </c>
      <c r="E13" s="97" t="s">
        <v>136</v>
      </c>
      <c r="F13" s="98">
        <f>SQRT((C13/SUM($C$12:$C$21)*$C$24)/(12.4*SQRT($B$9)))</f>
        <v>0.49146751935468241</v>
      </c>
      <c r="G13" s="94" t="s">
        <v>137</v>
      </c>
      <c r="H13" s="120">
        <f>(ROUND(F13*32,0))/32</f>
        <v>0.5</v>
      </c>
    </row>
    <row r="14" spans="1:8" x14ac:dyDescent="0.2">
      <c r="A14" s="119" t="str">
        <f>IF($B$8&gt;2,"Lateral Line #3","")</f>
        <v>Lateral Line #3</v>
      </c>
      <c r="B14" s="94" t="str">
        <f>IF($B$8&gt;2,"Length","")</f>
        <v>Length</v>
      </c>
      <c r="C14" s="95">
        <f>IF($B$8&lt;3,"",D14)</f>
        <v>90</v>
      </c>
      <c r="D14" s="96">
        <v>90</v>
      </c>
      <c r="E14" s="97" t="str">
        <f>IF($B$8&gt;2,"Orifice Size","")</f>
        <v>Orifice Size</v>
      </c>
      <c r="F14" s="98">
        <f>IF($B$8&gt;2,SQRT((C14/SUM($C$12:$C$21)*$C$24)/(12.4*SQRT($B$9))),"")</f>
        <v>0.49146751935468241</v>
      </c>
      <c r="G14" s="94" t="str">
        <f>IF($B$8&gt;2,"Drill Size","")</f>
        <v>Drill Size</v>
      </c>
      <c r="H14" s="120">
        <f>IF($B$8&gt;2,(ROUND(F14*32,0))/32,"")</f>
        <v>0.5</v>
      </c>
    </row>
    <row r="15" spans="1:8" x14ac:dyDescent="0.2">
      <c r="A15" s="119" t="str">
        <f>IF($B$8&gt;3,"Lateral Line #4","")</f>
        <v/>
      </c>
      <c r="B15" s="94" t="str">
        <f>IF($B$8&gt;3,"Length","")</f>
        <v/>
      </c>
      <c r="C15" s="95" t="str">
        <f>IF($B$8&lt;4,"",D15)</f>
        <v/>
      </c>
      <c r="D15" s="96">
        <v>56</v>
      </c>
      <c r="E15" s="97" t="str">
        <f>IF($B$8&gt;3,"Orifice Size","")</f>
        <v/>
      </c>
      <c r="F15" s="98" t="str">
        <f>IF($B$8&gt;3,SQRT((C15/SUM($C$12:$C$21)*$C$24)/(12.4*SQRT($B$9))),"")</f>
        <v/>
      </c>
      <c r="G15" s="94" t="str">
        <f>IF($B$8&gt;3,"Drill Size","")</f>
        <v/>
      </c>
      <c r="H15" s="120" t="str">
        <f>IF($B$8&gt;3,(ROUND(F15*32,0))/32,"")</f>
        <v/>
      </c>
    </row>
    <row r="16" spans="1:8" x14ac:dyDescent="0.2">
      <c r="A16" s="119" t="str">
        <f>IF($B$8&gt;4,"Lateral Line #5","")</f>
        <v/>
      </c>
      <c r="B16" s="94" t="str">
        <f>IF($B$8&gt;4,"Length","")</f>
        <v/>
      </c>
      <c r="C16" s="95" t="str">
        <f>IF($B$8&lt;5,"",D16)</f>
        <v/>
      </c>
      <c r="D16" s="96">
        <v>59</v>
      </c>
      <c r="E16" s="97" t="str">
        <f>IF($B$8&gt;4,"Orifice Size","")</f>
        <v/>
      </c>
      <c r="F16" s="98" t="str">
        <f>IF($B$8&gt;4,SQRT((C16/SUM($C$12:$C$21)*$C$24)/(12.4*SQRT($B$9))),"")</f>
        <v/>
      </c>
      <c r="G16" s="94" t="str">
        <f>IF($B$8&gt;4,"Drill Size","")</f>
        <v/>
      </c>
      <c r="H16" s="120" t="str">
        <f>IF($B$8&gt;4,(ROUND(F16*32,0))/32,"")</f>
        <v/>
      </c>
    </row>
    <row r="17" spans="1:9" x14ac:dyDescent="0.2">
      <c r="A17" s="119" t="str">
        <f>IF($B$8&gt;5,"Lateral Line #6","")</f>
        <v/>
      </c>
      <c r="B17" s="94" t="str">
        <f>IF($B$8&gt;5,"Length","")</f>
        <v/>
      </c>
      <c r="C17" s="95" t="str">
        <f>IF($B$8&lt;6,"",D17)</f>
        <v/>
      </c>
      <c r="D17" s="96">
        <v>55</v>
      </c>
      <c r="E17" s="97" t="str">
        <f>IF($B$8&gt;5,"Orifice Size","")</f>
        <v/>
      </c>
      <c r="F17" s="98" t="str">
        <f>IF($B$8&gt;5,SQRT((C17/SUM($C$12:$C$21)*$C$24)/(12.4*SQRT($B$9))),"")</f>
        <v/>
      </c>
      <c r="G17" s="94" t="str">
        <f>IF($B$8&gt;5,"Drill Size","")</f>
        <v/>
      </c>
      <c r="H17" s="120" t="str">
        <f>IF($B$8&gt;5,(ROUND(F17*32,0))/32,"")</f>
        <v/>
      </c>
    </row>
    <row r="18" spans="1:9" x14ac:dyDescent="0.2">
      <c r="A18" s="119" t="str">
        <f>IF($B$8&gt;6,"Lateral Line #7","")</f>
        <v/>
      </c>
      <c r="B18" s="94" t="str">
        <f>IF($B$8&gt;6,"Length","")</f>
        <v/>
      </c>
      <c r="C18" s="95" t="str">
        <f>IF($B$8&lt;7,"",D18)</f>
        <v/>
      </c>
      <c r="D18" s="96">
        <v>45</v>
      </c>
      <c r="E18" s="97" t="str">
        <f>IF($B$8&gt;6,"Orifice Size","")</f>
        <v/>
      </c>
      <c r="F18" s="98" t="str">
        <f>IF($B$8&gt;6,SQRT((C18/SUM($C$12:$C$21)*$C$24)/(12.4*SQRT($B$9))),"")</f>
        <v/>
      </c>
      <c r="G18" s="94" t="str">
        <f>IF($B$8&gt;6,"Drill Size","")</f>
        <v/>
      </c>
      <c r="H18" s="120" t="str">
        <f>IF($B$8&gt;6,(ROUND(F18*32,0))/32,"")</f>
        <v/>
      </c>
    </row>
    <row r="19" spans="1:9" x14ac:dyDescent="0.2">
      <c r="A19" s="119" t="str">
        <f>IF($B$8&gt;7,"Lateral Line #8","")</f>
        <v/>
      </c>
      <c r="B19" s="94" t="str">
        <f>IF($B$8&gt;7,"Length","")</f>
        <v/>
      </c>
      <c r="C19" s="95" t="str">
        <f>IF($B$8&lt;8,"",D19)</f>
        <v/>
      </c>
      <c r="D19" s="96">
        <v>40</v>
      </c>
      <c r="E19" s="97" t="str">
        <f>IF($B$8&gt;7,"Orifice Size","")</f>
        <v/>
      </c>
      <c r="F19" s="98" t="str">
        <f>IF($B$8&gt;7,SQRT((C19/SUM($C$12:$C$21)*$C$24)/(12.4*SQRT($B$9))),"")</f>
        <v/>
      </c>
      <c r="G19" s="94" t="str">
        <f>IF($B$8&gt;7,"Drill Size","")</f>
        <v/>
      </c>
      <c r="H19" s="120" t="str">
        <f>IF($B$8&gt;7,(ROUND(F19*32,0))/32,"")</f>
        <v/>
      </c>
    </row>
    <row r="20" spans="1:9" x14ac:dyDescent="0.2">
      <c r="A20" s="119" t="str">
        <f>IF($B$8&gt;8,"Lateral Line #9","")</f>
        <v/>
      </c>
      <c r="B20" s="94" t="str">
        <f>IF($B$8&gt;8,"Length","")</f>
        <v/>
      </c>
      <c r="C20" s="95" t="str">
        <f>IF($B$8&lt;9,"",D20)</f>
        <v/>
      </c>
      <c r="D20" s="96">
        <v>40</v>
      </c>
      <c r="E20" s="97" t="str">
        <f>IF($B$8&gt;8,"Orifice Size","")</f>
        <v/>
      </c>
      <c r="F20" s="98" t="str">
        <f>IF($B$8&gt;8,SQRT((C20/SUM($C$12:$C$21)*$C$24)/(12.4*SQRT($B$9))),"")</f>
        <v/>
      </c>
      <c r="G20" s="94" t="str">
        <f>IF($B$8&gt;8,"Drill Size","")</f>
        <v/>
      </c>
      <c r="H20" s="120" t="str">
        <f>IF($B$8&gt;8,(ROUND(F20*32,0))/32,"")</f>
        <v/>
      </c>
    </row>
    <row r="21" spans="1:9" ht="13.5" thickBot="1" x14ac:dyDescent="0.25">
      <c r="A21" s="121" t="str">
        <f>IF($B$8&gt;9,"Lateral Line #10","")</f>
        <v/>
      </c>
      <c r="B21" s="99" t="str">
        <f>IF($B$8&gt;9,"Length","")</f>
        <v/>
      </c>
      <c r="C21" s="100" t="str">
        <f>IF($B$8&lt;10,"",D21)</f>
        <v/>
      </c>
      <c r="D21" s="101">
        <v>35</v>
      </c>
      <c r="E21" s="102" t="str">
        <f>IF($B$8&gt;9,"Orifice Size","")</f>
        <v/>
      </c>
      <c r="F21" s="103" t="str">
        <f>IF($B$8&gt;9,SQRT((C21/SUM($C$12:$C$21)*$C$24)/(12.4*SQRT($B$9))),"")</f>
        <v/>
      </c>
      <c r="G21" s="99" t="str">
        <f>IF($B$8&gt;9,"Drill Size","")</f>
        <v/>
      </c>
      <c r="H21" s="122" t="str">
        <f>IF($B$8&gt;9,(ROUND(F21*32,0))/32,"")</f>
        <v/>
      </c>
    </row>
    <row r="22" spans="1:9" ht="14.25" thickTop="1" thickBot="1" x14ac:dyDescent="0.25">
      <c r="A22" s="12"/>
      <c r="B22" s="12"/>
      <c r="C22" s="12"/>
      <c r="D22" s="12"/>
      <c r="E22" s="12"/>
      <c r="F22" s="12"/>
      <c r="G22" s="12"/>
      <c r="H22" s="12"/>
    </row>
    <row r="23" spans="1:9" ht="13.5" thickTop="1" x14ac:dyDescent="0.2">
      <c r="A23" s="123" t="s">
        <v>139</v>
      </c>
      <c r="B23" s="12"/>
      <c r="C23" s="104" t="s">
        <v>188</v>
      </c>
      <c r="D23" s="105"/>
      <c r="E23" s="12"/>
      <c r="F23" s="12"/>
      <c r="G23" s="12"/>
      <c r="H23" s="12"/>
    </row>
    <row r="24" spans="1:9" ht="13.5" thickBot="1" x14ac:dyDescent="0.25">
      <c r="A24" s="124">
        <f>(H12^2*19.64*'Curve Generator'!$B$60*SQRT($B$9))+IF(H13&lt;&gt;"",H13^2*19.64*'Curve Generator'!$B$60*SQRT($B$9),0)+IF(H14&lt;&gt;"",H14^2*19.64*'Curve Generator'!$B$60*SQRT($B$9),0)+IF(H15&lt;&gt;"",H15^2*19.64*'Curve Generator'!$B$60*SQRT($B$9),0)+IF(H16&lt;&gt;"",H16^2*19.64*'Curve Generator'!$B$60*SQRT($B$9),0)+IF(H17&lt;&gt;"",H17^2*19.64*'Curve Generator'!$B$60*SQRT($B$9),0)+IF(H18&lt;&gt;"",H18^2*19.64*'Curve Generator'!$B$60*SQRT($B$9),0)+IF(H19&lt;&gt;"",H19^2*19.64*'Curve Generator'!$B$60*SQRT($B$9),0)+IF(H20&lt;&gt;"",H20^2*19.64*'Curve Generator'!$B$60*SQRT($B$9),0)+IF(H21&lt;&gt;"",H21^2*19.64*'Curve Generator'!$B$60*SQRT($B$9),0)</f>
        <v>15.562996121248633</v>
      </c>
      <c r="B24" s="12"/>
      <c r="C24" s="124">
        <f>($B$10^2*19.64*'Curve Generator'!$B$60*SQRT($B$9))/($D$27/SUM($C$12:$C$21))</f>
        <v>15.562996121248633</v>
      </c>
      <c r="D24" s="106"/>
      <c r="E24" s="12"/>
      <c r="F24" s="107"/>
      <c r="G24" s="12"/>
      <c r="H24" s="12"/>
    </row>
    <row r="25" spans="1:9" ht="13.5" hidden="1" thickTop="1" x14ac:dyDescent="0.2">
      <c r="A25" s="12"/>
      <c r="B25" s="107">
        <f>($H$12^2*19.64*'Curve Generator'!$B$60*SQRT('Curve Generator'!$B$49))+IF($H$13&lt;&gt;"",$H$13^2*19.64*'Curve Generator'!$B$60*SQRT('Curve Generator'!$B$49),0)+IF($H$14&lt;&gt;"",$H$14^2*19.64*'Curve Generator'!$B$60*SQRT('Curve Generator'!$B$49),0)+IF($H$15&lt;&gt;"",$H$15^2*19.64*'Curve Generator'!$B$60*SQRT('Curve Generator'!$B$49),0)+IF($H$16&lt;&gt;"",$H$16^2*19.64*'Curve Generator'!$B$60*SQRT('Curve Generator'!$B$49),0)+IF($H$17&lt;&gt;"",$H$17^2*19.64*'Curve Generator'!$B$60*SQRT('Curve Generator'!$B$49),0)+IF($H$18&lt;&gt;"",$H$18^2*19.64*'Curve Generator'!$B$60*SQRT('Curve Generator'!$B$49),0)+IF($H$19&lt;&gt;"",$H$19^2*19.64*'Curve Generator'!$B$60*SQRT('Curve Generator'!$B$49),0)+IF($H$20&lt;&gt;"",$H$20^2*19.64*'Curve Generator'!$B$60*SQRT('Curve Generator'!$B$49),0)+IF($H$21&lt;&gt;"",$H$21^2*19.64*'Curve Generator'!$B$60*SQRT('Curve Generator'!$B$49),0)</f>
        <v>20.091741598228861</v>
      </c>
      <c r="C25" s="12"/>
      <c r="D25" s="12"/>
      <c r="E25" s="12"/>
      <c r="F25" s="12"/>
      <c r="G25" s="12"/>
      <c r="H25" s="12"/>
    </row>
    <row r="26" spans="1:9" hidden="1" x14ac:dyDescent="0.2">
      <c r="A26" s="12" t="s">
        <v>140</v>
      </c>
      <c r="B26" s="12" t="s">
        <v>135</v>
      </c>
      <c r="C26" s="12"/>
      <c r="D26" s="12">
        <f>MIN(C12:C21)</f>
        <v>90</v>
      </c>
      <c r="E26" s="12" t="s">
        <v>136</v>
      </c>
      <c r="F26" s="108">
        <f>SQRT((D26/SUM($C$12:$C$21)*$C$24)/(12.4*SQRT($B$9)))</f>
        <v>0.49146751935468241</v>
      </c>
      <c r="G26" s="12"/>
      <c r="H26" s="12"/>
      <c r="I26" s="109"/>
    </row>
    <row r="27" spans="1:9" ht="13.5" hidden="1" thickBot="1" x14ac:dyDescent="0.25">
      <c r="A27" s="110" t="s">
        <v>141</v>
      </c>
      <c r="B27" s="110" t="s">
        <v>135</v>
      </c>
      <c r="C27" s="12"/>
      <c r="D27" s="12">
        <f>MAX(C12:C21)</f>
        <v>90</v>
      </c>
      <c r="E27" s="110" t="s">
        <v>136</v>
      </c>
      <c r="F27" s="111">
        <f>SQRT((D27/SUM($C$12:$C$21)*$C$24)/(12.4*SQRT($B$9)))</f>
        <v>0.49146751935468241</v>
      </c>
      <c r="G27" s="110"/>
      <c r="H27" s="110"/>
      <c r="I27" s="112"/>
    </row>
    <row r="28" spans="1:9" ht="23.25" hidden="1" x14ac:dyDescent="0.35">
      <c r="A28" s="12"/>
      <c r="B28" s="113" t="str">
        <f>IF(F27&gt;0.5,"ERROR, Orifice Too Large","")</f>
        <v/>
      </c>
      <c r="C28" s="12"/>
      <c r="D28" s="12"/>
      <c r="E28" s="12"/>
      <c r="F28" s="12"/>
      <c r="G28" s="12"/>
      <c r="H28" s="12"/>
    </row>
    <row r="29" spans="1:9" ht="24.75" thickTop="1" thickBot="1" x14ac:dyDescent="0.4">
      <c r="A29" s="113" t="str">
        <f>IF(F26&lt;0.14,"ERROR, Orifice Too Small, Redesign Lateral Lengths","")</f>
        <v/>
      </c>
      <c r="B29" s="12"/>
      <c r="C29" s="12"/>
      <c r="D29" s="12"/>
      <c r="E29" s="12"/>
      <c r="F29" s="12"/>
      <c r="G29" s="12"/>
      <c r="H29" s="12"/>
    </row>
    <row r="30" spans="1:9" ht="13.5" customHeight="1" thickTop="1" x14ac:dyDescent="0.2">
      <c r="A30" s="49" t="s">
        <v>91</v>
      </c>
      <c r="B30" s="50"/>
      <c r="C30" s="50"/>
      <c r="D30" s="51"/>
      <c r="E30" s="50" t="s">
        <v>90</v>
      </c>
      <c r="F30" s="50"/>
      <c r="G30" s="72"/>
      <c r="H30" s="12"/>
    </row>
    <row r="31" spans="1:9" ht="13.5" customHeight="1" x14ac:dyDescent="0.2">
      <c r="A31" s="53" t="s">
        <v>85</v>
      </c>
      <c r="B31" s="269"/>
      <c r="C31" s="270"/>
      <c r="D31" s="271"/>
      <c r="E31" s="286"/>
      <c r="F31" s="294"/>
      <c r="G31" s="295"/>
      <c r="H31" s="12"/>
    </row>
    <row r="32" spans="1:9" ht="13.5" customHeight="1" x14ac:dyDescent="0.2">
      <c r="A32" s="55" t="s">
        <v>86</v>
      </c>
      <c r="B32" s="296"/>
      <c r="C32" s="297"/>
      <c r="D32" s="298"/>
      <c r="E32" s="281"/>
      <c r="F32" s="288"/>
      <c r="G32" s="289"/>
      <c r="H32" s="12"/>
    </row>
    <row r="33" spans="1:9" ht="13.5" customHeight="1" x14ac:dyDescent="0.2">
      <c r="A33" s="55"/>
      <c r="B33" s="281"/>
      <c r="C33" s="288"/>
      <c r="D33" s="299"/>
      <c r="E33" s="281"/>
      <c r="F33" s="288"/>
      <c r="G33" s="289"/>
      <c r="H33" s="12"/>
    </row>
    <row r="34" spans="1:9" ht="13.5" customHeight="1" x14ac:dyDescent="0.2">
      <c r="A34" s="56"/>
      <c r="B34" s="283"/>
      <c r="C34" s="300"/>
      <c r="D34" s="301"/>
      <c r="E34" s="281"/>
      <c r="F34" s="288"/>
      <c r="G34" s="289"/>
      <c r="H34" s="12"/>
    </row>
    <row r="35" spans="1:9" ht="13.5" customHeight="1" x14ac:dyDescent="0.2">
      <c r="A35" s="55" t="s">
        <v>87</v>
      </c>
      <c r="B35" s="286"/>
      <c r="C35" s="294"/>
      <c r="D35" s="302"/>
      <c r="E35" s="281"/>
      <c r="F35" s="288"/>
      <c r="G35" s="289"/>
      <c r="H35" s="12"/>
    </row>
    <row r="36" spans="1:9" ht="13.5" customHeight="1" x14ac:dyDescent="0.2">
      <c r="A36" s="55"/>
      <c r="B36" s="281"/>
      <c r="C36" s="288"/>
      <c r="D36" s="299"/>
      <c r="E36" s="281"/>
      <c r="F36" s="288"/>
      <c r="G36" s="289"/>
      <c r="H36" s="12"/>
    </row>
    <row r="37" spans="1:9" ht="13.5" customHeight="1" thickBot="1" x14ac:dyDescent="0.25">
      <c r="A37" s="57"/>
      <c r="B37" s="290"/>
      <c r="C37" s="303"/>
      <c r="D37" s="304"/>
      <c r="E37" s="290"/>
      <c r="F37" s="303"/>
      <c r="G37" s="305"/>
      <c r="H37" s="12"/>
    </row>
    <row r="38" spans="1:9" ht="13.5" thickTop="1" x14ac:dyDescent="0.2">
      <c r="A38" s="12"/>
      <c r="B38" s="12"/>
      <c r="C38" s="12"/>
      <c r="D38" s="12"/>
      <c r="E38" s="12"/>
      <c r="F38" s="12"/>
      <c r="G38" s="12"/>
      <c r="H38" s="12"/>
    </row>
    <row r="39" spans="1:9" x14ac:dyDescent="0.2">
      <c r="A39" s="12"/>
      <c r="B39" s="12"/>
      <c r="C39" s="12"/>
      <c r="D39" s="12"/>
      <c r="E39" s="12"/>
      <c r="F39" s="12"/>
      <c r="G39" s="12"/>
      <c r="H39" s="12"/>
    </row>
    <row r="40" spans="1:9" x14ac:dyDescent="0.2">
      <c r="A40" s="12"/>
      <c r="B40" s="12"/>
      <c r="C40" s="12"/>
      <c r="D40" s="12"/>
      <c r="E40" s="12"/>
      <c r="F40" s="12"/>
      <c r="G40" s="12"/>
      <c r="H40" s="12"/>
    </row>
    <row r="41" spans="1:9" x14ac:dyDescent="0.2">
      <c r="A41" s="12"/>
      <c r="B41" s="12"/>
      <c r="C41" s="12"/>
      <c r="D41" s="12"/>
      <c r="E41" s="12"/>
      <c r="F41" s="12"/>
      <c r="G41" s="12"/>
      <c r="H41" s="12"/>
    </row>
    <row r="42" spans="1:9" ht="12.75" customHeight="1" x14ac:dyDescent="0.2">
      <c r="A42" s="265" t="s">
        <v>142</v>
      </c>
      <c r="B42" s="265"/>
      <c r="C42" s="265"/>
      <c r="D42" s="265"/>
      <c r="E42" s="265"/>
      <c r="F42" s="265"/>
      <c r="G42" s="265"/>
      <c r="H42" s="265"/>
      <c r="I42" s="114"/>
    </row>
    <row r="43" spans="1:9" x14ac:dyDescent="0.2">
      <c r="A43" s="265"/>
      <c r="B43" s="265"/>
      <c r="C43" s="265"/>
      <c r="D43" s="265"/>
      <c r="E43" s="265"/>
      <c r="F43" s="265"/>
      <c r="G43" s="265"/>
      <c r="H43" s="265"/>
      <c r="I43" s="114"/>
    </row>
    <row r="44" spans="1:9" x14ac:dyDescent="0.2">
      <c r="A44" s="265"/>
      <c r="B44" s="265"/>
      <c r="C44" s="265"/>
      <c r="D44" s="265"/>
      <c r="E44" s="265"/>
      <c r="F44" s="265"/>
      <c r="G44" s="265"/>
      <c r="H44" s="265"/>
      <c r="I44" s="114"/>
    </row>
    <row r="45" spans="1:9" x14ac:dyDescent="0.2">
      <c r="A45" s="265"/>
      <c r="B45" s="265"/>
      <c r="C45" s="265"/>
      <c r="D45" s="265"/>
      <c r="E45" s="265"/>
      <c r="F45" s="265"/>
      <c r="G45" s="265"/>
      <c r="H45" s="265"/>
      <c r="I45" s="114"/>
    </row>
    <row r="46" spans="1:9" x14ac:dyDescent="0.2">
      <c r="A46" s="265"/>
      <c r="B46" s="265"/>
      <c r="C46" s="265"/>
      <c r="D46" s="265"/>
      <c r="E46" s="265"/>
      <c r="F46" s="265"/>
      <c r="G46" s="265"/>
      <c r="H46" s="265"/>
      <c r="I46" s="114"/>
    </row>
    <row r="47" spans="1:9" x14ac:dyDescent="0.2">
      <c r="A47" s="12"/>
      <c r="B47" s="12"/>
      <c r="C47" s="12"/>
      <c r="D47" s="12"/>
      <c r="E47" s="12"/>
      <c r="F47" s="12"/>
      <c r="G47" s="12"/>
      <c r="H47" s="12"/>
    </row>
    <row r="48" spans="1:9" x14ac:dyDescent="0.2">
      <c r="A48" s="12"/>
      <c r="B48" s="12"/>
      <c r="C48" s="12"/>
      <c r="D48" s="12"/>
      <c r="E48" s="12"/>
      <c r="F48" s="12"/>
      <c r="G48" s="12"/>
      <c r="H48" s="135" t="str">
        <f>'Curve Generator'!R64</f>
        <v>Version 4.51</v>
      </c>
    </row>
    <row r="49" spans="1:8" x14ac:dyDescent="0.2">
      <c r="A49" s="11"/>
      <c r="B49" s="11"/>
      <c r="C49" s="11"/>
      <c r="D49" s="11"/>
      <c r="E49" s="11"/>
      <c r="F49" s="11"/>
      <c r="G49" s="11"/>
      <c r="H49" s="11"/>
    </row>
    <row r="50" spans="1:8" x14ac:dyDescent="0.2">
      <c r="A50" s="11"/>
      <c r="B50" s="11"/>
      <c r="C50" s="11"/>
      <c r="D50" s="11"/>
      <c r="E50" s="11"/>
      <c r="F50" s="11"/>
      <c r="G50" s="11"/>
      <c r="H50" s="11"/>
    </row>
    <row r="51" spans="1:8" x14ac:dyDescent="0.2">
      <c r="A51" s="11"/>
      <c r="B51" s="11"/>
      <c r="C51" s="11"/>
      <c r="D51" s="11"/>
      <c r="E51" s="11"/>
      <c r="F51" s="11"/>
      <c r="G51" s="11"/>
      <c r="H51" s="11"/>
    </row>
    <row r="52" spans="1:8" x14ac:dyDescent="0.2">
      <c r="A52" s="11"/>
      <c r="B52" s="11"/>
      <c r="C52" s="11"/>
      <c r="D52" s="11"/>
      <c r="E52" s="11"/>
      <c r="F52" s="11"/>
      <c r="G52" s="11"/>
      <c r="H52" s="11"/>
    </row>
    <row r="53" spans="1:8" x14ac:dyDescent="0.2">
      <c r="A53" s="11"/>
      <c r="B53" s="11"/>
      <c r="C53" s="11"/>
      <c r="D53" s="11"/>
      <c r="E53" s="11"/>
      <c r="F53" s="11"/>
      <c r="G53" s="11"/>
      <c r="H53" s="11"/>
    </row>
    <row r="54" spans="1:8" x14ac:dyDescent="0.2">
      <c r="A54" s="11"/>
      <c r="B54" s="11"/>
      <c r="C54" s="11"/>
      <c r="D54" s="11"/>
      <c r="E54" s="11"/>
      <c r="F54" s="11"/>
      <c r="G54" s="11"/>
      <c r="H54" s="11"/>
    </row>
    <row r="55" spans="1:8" x14ac:dyDescent="0.2">
      <c r="A55" s="11"/>
      <c r="B55" s="11"/>
      <c r="C55" s="11"/>
      <c r="D55" s="11"/>
      <c r="E55" s="11"/>
      <c r="F55" s="11"/>
      <c r="G55" s="11"/>
      <c r="H55" s="11"/>
    </row>
    <row r="56" spans="1:8" x14ac:dyDescent="0.2">
      <c r="A56" s="11"/>
      <c r="B56" s="11"/>
      <c r="C56" s="11"/>
      <c r="D56" s="11"/>
      <c r="E56" s="11"/>
      <c r="F56" s="11"/>
      <c r="G56" s="11"/>
      <c r="H56" s="11"/>
    </row>
    <row r="57" spans="1:8" x14ac:dyDescent="0.2">
      <c r="A57" s="11"/>
      <c r="B57" s="11"/>
      <c r="C57" s="11"/>
      <c r="D57" s="11"/>
      <c r="E57" s="11"/>
      <c r="F57" s="11"/>
      <c r="G57" s="11"/>
      <c r="H57" s="11"/>
    </row>
    <row r="58" spans="1:8" x14ac:dyDescent="0.2">
      <c r="A58" s="11"/>
      <c r="B58" s="11"/>
      <c r="C58" s="11"/>
      <c r="D58" s="11"/>
      <c r="E58" s="11"/>
      <c r="F58" s="11"/>
      <c r="G58" s="11"/>
      <c r="H58" s="11"/>
    </row>
    <row r="59" spans="1:8" x14ac:dyDescent="0.2">
      <c r="A59" s="11"/>
      <c r="B59" s="11"/>
      <c r="C59" s="11"/>
      <c r="D59" s="11"/>
      <c r="E59" s="11"/>
      <c r="F59" s="11"/>
      <c r="G59" s="11"/>
      <c r="H59" s="11"/>
    </row>
    <row r="60" spans="1:8" x14ac:dyDescent="0.2">
      <c r="A60" s="11"/>
      <c r="B60" s="11"/>
      <c r="C60" s="11"/>
      <c r="D60" s="11"/>
      <c r="E60" s="11"/>
      <c r="F60" s="11"/>
      <c r="G60" s="11"/>
      <c r="H60" s="11"/>
    </row>
    <row r="61" spans="1:8" x14ac:dyDescent="0.2">
      <c r="A61" s="11"/>
      <c r="B61" s="11"/>
      <c r="C61" s="11"/>
      <c r="D61" s="11"/>
      <c r="E61" s="11"/>
      <c r="F61" s="11"/>
      <c r="G61" s="11"/>
      <c r="H61" s="11"/>
    </row>
    <row r="62" spans="1:8" x14ac:dyDescent="0.2">
      <c r="A62" s="11"/>
      <c r="B62" s="11"/>
      <c r="C62" s="11"/>
      <c r="D62" s="11"/>
      <c r="E62" s="11"/>
      <c r="F62" s="11"/>
      <c r="G62" s="11"/>
      <c r="H62" s="11"/>
    </row>
    <row r="63" spans="1:8" x14ac:dyDescent="0.2">
      <c r="A63" s="11"/>
      <c r="B63" s="11"/>
      <c r="C63" s="11"/>
      <c r="D63" s="11"/>
      <c r="E63" s="11"/>
      <c r="F63" s="11"/>
      <c r="G63" s="11"/>
      <c r="H63" s="11"/>
    </row>
    <row r="64" spans="1:8" x14ac:dyDescent="0.2">
      <c r="A64" s="11"/>
      <c r="B64" s="11"/>
      <c r="C64" s="11"/>
      <c r="D64" s="11"/>
      <c r="E64" s="11"/>
      <c r="F64" s="11"/>
      <c r="G64" s="11"/>
      <c r="H64" s="11"/>
    </row>
    <row r="65" spans="1:8" x14ac:dyDescent="0.2">
      <c r="A65" s="11"/>
      <c r="B65" s="11"/>
      <c r="C65" s="11"/>
      <c r="D65" s="11"/>
      <c r="E65" s="11"/>
      <c r="F65" s="11"/>
      <c r="G65" s="11"/>
      <c r="H65" s="11"/>
    </row>
    <row r="66" spans="1:8" x14ac:dyDescent="0.2">
      <c r="A66" s="11"/>
      <c r="B66" s="11"/>
      <c r="C66" s="11"/>
      <c r="D66" s="11"/>
      <c r="E66" s="11"/>
      <c r="F66" s="11"/>
      <c r="G66" s="11"/>
      <c r="H66" s="11"/>
    </row>
    <row r="67" spans="1:8" x14ac:dyDescent="0.2">
      <c r="A67" s="11"/>
      <c r="B67" s="11"/>
      <c r="C67" s="11"/>
      <c r="D67" s="11"/>
      <c r="E67" s="11"/>
      <c r="F67" s="11"/>
      <c r="G67" s="11"/>
      <c r="H67" s="11"/>
    </row>
    <row r="68" spans="1:8" x14ac:dyDescent="0.2">
      <c r="A68" s="11"/>
      <c r="B68" s="11"/>
      <c r="C68" s="11"/>
      <c r="D68" s="11"/>
      <c r="E68" s="11"/>
      <c r="F68" s="11"/>
      <c r="G68" s="11"/>
      <c r="H68" s="11"/>
    </row>
    <row r="69" spans="1:8" x14ac:dyDescent="0.2">
      <c r="A69" s="11"/>
      <c r="B69" s="11"/>
      <c r="C69" s="11"/>
      <c r="D69" s="11"/>
      <c r="E69" s="11"/>
      <c r="F69" s="11"/>
      <c r="G69" s="11"/>
      <c r="H69" s="11"/>
    </row>
    <row r="70" spans="1:8" x14ac:dyDescent="0.2">
      <c r="A70" s="11"/>
      <c r="B70" s="11"/>
      <c r="C70" s="11"/>
      <c r="D70" s="11"/>
      <c r="E70" s="11"/>
      <c r="F70" s="11"/>
      <c r="G70" s="11"/>
      <c r="H70" s="11"/>
    </row>
    <row r="71" spans="1:8" x14ac:dyDescent="0.2">
      <c r="A71" s="11"/>
      <c r="B71" s="11"/>
      <c r="C71" s="11"/>
      <c r="D71" s="11"/>
      <c r="E71" s="11"/>
      <c r="F71" s="11"/>
      <c r="G71" s="11"/>
      <c r="H71" s="11"/>
    </row>
    <row r="72" spans="1:8" x14ac:dyDescent="0.2">
      <c r="A72" s="11"/>
      <c r="B72" s="11"/>
      <c r="C72" s="11"/>
      <c r="D72" s="11"/>
      <c r="E72" s="11"/>
      <c r="F72" s="11"/>
      <c r="G72" s="11"/>
      <c r="H72" s="11"/>
    </row>
    <row r="73" spans="1:8" x14ac:dyDescent="0.2">
      <c r="A73" s="11"/>
      <c r="B73" s="11"/>
      <c r="C73" s="11"/>
      <c r="D73" s="11"/>
      <c r="E73" s="11"/>
      <c r="F73" s="11"/>
      <c r="G73" s="11"/>
      <c r="H73" s="11"/>
    </row>
    <row r="74" spans="1:8" x14ac:dyDescent="0.2">
      <c r="A74" s="11"/>
      <c r="B74" s="11"/>
      <c r="C74" s="11"/>
      <c r="D74" s="11"/>
      <c r="E74" s="11"/>
      <c r="F74" s="11"/>
      <c r="G74" s="11"/>
      <c r="H74" s="11"/>
    </row>
    <row r="75" spans="1:8" x14ac:dyDescent="0.2">
      <c r="A75" s="11"/>
      <c r="B75" s="11"/>
      <c r="C75" s="11"/>
      <c r="D75" s="11"/>
      <c r="E75" s="11"/>
      <c r="F75" s="11"/>
      <c r="G75" s="11"/>
      <c r="H75" s="11"/>
    </row>
    <row r="76" spans="1:8" x14ac:dyDescent="0.2">
      <c r="A76" s="11"/>
      <c r="B76" s="11"/>
      <c r="C76" s="11"/>
      <c r="D76" s="11"/>
      <c r="E76" s="11"/>
      <c r="F76" s="11"/>
      <c r="G76" s="11"/>
      <c r="H76" s="11"/>
    </row>
    <row r="77" spans="1:8" x14ac:dyDescent="0.2">
      <c r="A77" s="11"/>
      <c r="B77" s="11"/>
      <c r="C77" s="11"/>
      <c r="D77" s="11"/>
      <c r="E77" s="11"/>
      <c r="F77" s="11"/>
      <c r="G77" s="11"/>
      <c r="H77" s="11"/>
    </row>
    <row r="78" spans="1:8" x14ac:dyDescent="0.2">
      <c r="A78" s="11"/>
      <c r="B78" s="11"/>
      <c r="C78" s="11"/>
      <c r="D78" s="11"/>
      <c r="E78" s="11"/>
      <c r="F78" s="11"/>
      <c r="G78" s="11"/>
      <c r="H78" s="11"/>
    </row>
    <row r="79" spans="1:8" x14ac:dyDescent="0.2">
      <c r="A79" s="11"/>
      <c r="B79" s="11"/>
      <c r="C79" s="11"/>
      <c r="D79" s="11"/>
      <c r="E79" s="11"/>
      <c r="F79" s="11"/>
      <c r="G79" s="11"/>
      <c r="H79" s="11"/>
    </row>
    <row r="80" spans="1:8" x14ac:dyDescent="0.2">
      <c r="A80" s="11"/>
      <c r="B80" s="11"/>
      <c r="C80" s="11"/>
      <c r="D80" s="11"/>
      <c r="E80" s="11"/>
      <c r="F80" s="11"/>
      <c r="G80" s="11"/>
      <c r="H80" s="11"/>
    </row>
    <row r="81" spans="1:8" x14ac:dyDescent="0.2">
      <c r="A81" s="11"/>
      <c r="B81" s="11"/>
      <c r="C81" s="11"/>
      <c r="D81" s="11"/>
      <c r="E81" s="11"/>
      <c r="F81" s="11"/>
      <c r="G81" s="11"/>
      <c r="H81" s="11"/>
    </row>
    <row r="82" spans="1:8" x14ac:dyDescent="0.2">
      <c r="A82" s="11"/>
      <c r="B82" s="11"/>
      <c r="C82" s="11"/>
      <c r="D82" s="11"/>
      <c r="E82" s="11"/>
      <c r="F82" s="11"/>
      <c r="G82" s="11"/>
      <c r="H82" s="11"/>
    </row>
    <row r="83" spans="1:8" x14ac:dyDescent="0.2">
      <c r="A83" s="11"/>
      <c r="B83" s="11"/>
      <c r="C83" s="11"/>
      <c r="D83" s="11"/>
      <c r="E83" s="11"/>
      <c r="F83" s="11"/>
      <c r="G83" s="11"/>
      <c r="H83" s="11"/>
    </row>
    <row r="84" spans="1:8" x14ac:dyDescent="0.2">
      <c r="A84" s="11"/>
      <c r="B84" s="11"/>
      <c r="C84" s="11"/>
      <c r="D84" s="11"/>
      <c r="E84" s="11"/>
      <c r="F84" s="11"/>
      <c r="G84" s="11"/>
      <c r="H84" s="11"/>
    </row>
    <row r="85" spans="1:8" x14ac:dyDescent="0.2">
      <c r="A85" s="11"/>
      <c r="B85" s="11"/>
      <c r="C85" s="11"/>
      <c r="D85" s="11"/>
      <c r="E85" s="11"/>
      <c r="F85" s="11"/>
      <c r="G85" s="11"/>
      <c r="H85" s="11"/>
    </row>
    <row r="86" spans="1:8" x14ac:dyDescent="0.2">
      <c r="A86" s="11"/>
      <c r="B86" s="11"/>
      <c r="C86" s="11"/>
      <c r="D86" s="11"/>
      <c r="E86" s="11"/>
      <c r="F86" s="11"/>
      <c r="G86" s="11"/>
      <c r="H86" s="11"/>
    </row>
    <row r="87" spans="1:8" x14ac:dyDescent="0.2">
      <c r="A87" s="11"/>
      <c r="B87" s="11"/>
      <c r="C87" s="11"/>
      <c r="D87" s="11"/>
      <c r="E87" s="11"/>
      <c r="F87" s="11"/>
      <c r="G87" s="11"/>
      <c r="H87" s="11"/>
    </row>
    <row r="88" spans="1:8" x14ac:dyDescent="0.2">
      <c r="A88" s="11"/>
      <c r="B88" s="11"/>
      <c r="C88" s="11"/>
      <c r="D88" s="11"/>
      <c r="E88" s="11"/>
      <c r="F88" s="11"/>
      <c r="G88" s="11"/>
      <c r="H88" s="11"/>
    </row>
    <row r="89" spans="1:8" x14ac:dyDescent="0.2">
      <c r="A89" s="11"/>
      <c r="B89" s="11"/>
      <c r="C89" s="11"/>
      <c r="D89" s="11"/>
      <c r="E89" s="11"/>
      <c r="F89" s="11"/>
      <c r="G89" s="11"/>
      <c r="H89" s="11"/>
    </row>
    <row r="90" spans="1:8" x14ac:dyDescent="0.2">
      <c r="A90" s="11"/>
      <c r="B90" s="11"/>
      <c r="C90" s="11"/>
      <c r="D90" s="11"/>
      <c r="E90" s="11"/>
      <c r="F90" s="11"/>
      <c r="G90" s="11"/>
      <c r="H90" s="11"/>
    </row>
    <row r="91" spans="1:8" x14ac:dyDescent="0.2">
      <c r="A91" s="11"/>
      <c r="B91" s="11"/>
      <c r="C91" s="11"/>
      <c r="D91" s="11"/>
      <c r="E91" s="11"/>
      <c r="F91" s="11"/>
      <c r="G91" s="11"/>
      <c r="H91" s="11"/>
    </row>
    <row r="92" spans="1:8" x14ac:dyDescent="0.2">
      <c r="A92" s="11"/>
      <c r="B92" s="11"/>
      <c r="C92" s="11"/>
      <c r="D92" s="11"/>
      <c r="E92" s="11"/>
      <c r="F92" s="11"/>
      <c r="G92" s="11"/>
      <c r="H92" s="11"/>
    </row>
    <row r="93" spans="1:8" x14ac:dyDescent="0.2">
      <c r="A93" s="11"/>
      <c r="B93" s="11"/>
      <c r="C93" s="11"/>
      <c r="D93" s="11"/>
      <c r="E93" s="11"/>
      <c r="F93" s="11"/>
      <c r="G93" s="11"/>
      <c r="H93" s="11"/>
    </row>
    <row r="94" spans="1:8" x14ac:dyDescent="0.2">
      <c r="A94" s="11"/>
      <c r="B94" s="11"/>
      <c r="C94" s="11"/>
      <c r="D94" s="11"/>
      <c r="E94" s="11"/>
      <c r="F94" s="11"/>
      <c r="G94" s="11"/>
      <c r="H94" s="11"/>
    </row>
    <row r="95" spans="1:8" x14ac:dyDescent="0.2">
      <c r="A95" s="11"/>
      <c r="B95" s="11"/>
      <c r="C95" s="11"/>
      <c r="D95" s="11"/>
      <c r="E95" s="11"/>
      <c r="F95" s="11"/>
      <c r="G95" s="11"/>
      <c r="H95" s="11"/>
    </row>
    <row r="96" spans="1:8" x14ac:dyDescent="0.2">
      <c r="A96" s="11"/>
      <c r="B96" s="11"/>
      <c r="C96" s="11"/>
      <c r="D96" s="11"/>
      <c r="E96" s="11"/>
      <c r="F96" s="11"/>
      <c r="G96" s="11"/>
      <c r="H96" s="11"/>
    </row>
    <row r="97" spans="1:8" x14ac:dyDescent="0.2">
      <c r="A97" s="11"/>
      <c r="B97" s="11"/>
      <c r="C97" s="11"/>
      <c r="D97" s="11"/>
      <c r="E97" s="11"/>
      <c r="F97" s="11"/>
      <c r="G97" s="11"/>
      <c r="H97" s="11"/>
    </row>
    <row r="98" spans="1:8" x14ac:dyDescent="0.2">
      <c r="A98" s="11"/>
      <c r="B98" s="11"/>
      <c r="C98" s="11"/>
      <c r="D98" s="11"/>
      <c r="E98" s="11"/>
      <c r="F98" s="11"/>
      <c r="G98" s="11"/>
      <c r="H98" s="11"/>
    </row>
    <row r="99" spans="1:8" x14ac:dyDescent="0.2">
      <c r="A99" s="11"/>
      <c r="B99" s="11"/>
      <c r="C99" s="11"/>
      <c r="D99" s="11"/>
      <c r="E99" s="11"/>
      <c r="F99" s="11"/>
      <c r="G99" s="11"/>
      <c r="H99" s="11"/>
    </row>
    <row r="100" spans="1:8" x14ac:dyDescent="0.2">
      <c r="A100" s="11"/>
      <c r="B100" s="11"/>
      <c r="C100" s="11"/>
      <c r="D100" s="11"/>
      <c r="E100" s="11"/>
      <c r="F100" s="11"/>
      <c r="G100" s="11"/>
      <c r="H100" s="11"/>
    </row>
    <row r="101" spans="1:8" x14ac:dyDescent="0.2">
      <c r="A101" s="11"/>
      <c r="B101" s="11"/>
      <c r="C101" s="11"/>
      <c r="D101" s="11"/>
      <c r="E101" s="11"/>
      <c r="F101" s="11"/>
      <c r="G101" s="11"/>
      <c r="H101" s="11"/>
    </row>
    <row r="102" spans="1:8" x14ac:dyDescent="0.2">
      <c r="A102" s="11"/>
      <c r="B102" s="11"/>
      <c r="C102" s="11"/>
      <c r="D102" s="11"/>
      <c r="E102" s="11"/>
      <c r="F102" s="11"/>
      <c r="G102" s="11"/>
      <c r="H102" s="11"/>
    </row>
    <row r="103" spans="1:8" x14ac:dyDescent="0.2">
      <c r="A103" s="11"/>
      <c r="B103" s="11"/>
      <c r="C103" s="11"/>
      <c r="D103" s="11"/>
      <c r="E103" s="11"/>
      <c r="F103" s="11"/>
      <c r="G103" s="11"/>
      <c r="H103" s="11"/>
    </row>
    <row r="104" spans="1:8" x14ac:dyDescent="0.2">
      <c r="A104" s="11"/>
      <c r="B104" s="11"/>
      <c r="C104" s="11"/>
      <c r="D104" s="11"/>
      <c r="E104" s="11"/>
      <c r="F104" s="11"/>
      <c r="G104" s="11"/>
      <c r="H104" s="11"/>
    </row>
    <row r="105" spans="1:8" x14ac:dyDescent="0.2">
      <c r="A105" s="11"/>
      <c r="B105" s="11"/>
      <c r="C105" s="11"/>
      <c r="D105" s="11"/>
      <c r="E105" s="11"/>
      <c r="F105" s="11"/>
      <c r="G105" s="11"/>
      <c r="H105" s="11"/>
    </row>
    <row r="106" spans="1:8" x14ac:dyDescent="0.2">
      <c r="A106" s="11"/>
      <c r="B106" s="11"/>
      <c r="C106" s="11"/>
      <c r="D106" s="11"/>
      <c r="E106" s="11"/>
      <c r="F106" s="11"/>
      <c r="G106" s="11"/>
      <c r="H106" s="11"/>
    </row>
    <row r="107" spans="1:8" x14ac:dyDescent="0.2">
      <c r="A107" s="11"/>
      <c r="B107" s="11"/>
      <c r="C107" s="11"/>
      <c r="D107" s="11"/>
      <c r="E107" s="11"/>
      <c r="F107" s="11"/>
      <c r="G107" s="11"/>
      <c r="H107" s="11"/>
    </row>
    <row r="108" spans="1:8" x14ac:dyDescent="0.2">
      <c r="A108" s="11"/>
      <c r="B108" s="11"/>
      <c r="C108" s="11"/>
      <c r="D108" s="11"/>
      <c r="E108" s="11"/>
      <c r="F108" s="11"/>
      <c r="G108" s="11"/>
      <c r="H108" s="11"/>
    </row>
    <row r="109" spans="1:8" x14ac:dyDescent="0.2">
      <c r="A109" s="11"/>
      <c r="B109" s="11"/>
      <c r="C109" s="11"/>
      <c r="D109" s="11"/>
      <c r="E109" s="11"/>
      <c r="F109" s="11"/>
      <c r="G109" s="11"/>
      <c r="H109" s="11"/>
    </row>
    <row r="110" spans="1:8" x14ac:dyDescent="0.2">
      <c r="A110" s="11"/>
      <c r="B110" s="11"/>
      <c r="C110" s="11"/>
      <c r="D110" s="11"/>
      <c r="E110" s="11"/>
      <c r="F110" s="11"/>
      <c r="G110" s="11"/>
      <c r="H110" s="11"/>
    </row>
    <row r="111" spans="1:8" x14ac:dyDescent="0.2">
      <c r="A111" s="11"/>
      <c r="B111" s="11"/>
      <c r="C111" s="11"/>
      <c r="D111" s="11"/>
      <c r="E111" s="11"/>
      <c r="F111" s="11"/>
      <c r="G111" s="11"/>
      <c r="H111" s="11"/>
    </row>
    <row r="112" spans="1:8" x14ac:dyDescent="0.2">
      <c r="A112" s="11"/>
      <c r="B112" s="11"/>
      <c r="C112" s="11"/>
      <c r="D112" s="11"/>
      <c r="E112" s="11"/>
      <c r="F112" s="11"/>
      <c r="G112" s="11"/>
      <c r="H112" s="11"/>
    </row>
    <row r="113" spans="1:8" x14ac:dyDescent="0.2">
      <c r="A113" s="11"/>
      <c r="B113" s="11"/>
      <c r="C113" s="11"/>
      <c r="D113" s="11"/>
      <c r="E113" s="11"/>
      <c r="F113" s="11"/>
      <c r="G113" s="11"/>
      <c r="H113" s="11"/>
    </row>
    <row r="114" spans="1:8" x14ac:dyDescent="0.2">
      <c r="A114" s="11"/>
      <c r="B114" s="11"/>
      <c r="C114" s="11"/>
      <c r="D114" s="11"/>
      <c r="E114" s="11"/>
      <c r="F114" s="11"/>
      <c r="G114" s="11"/>
      <c r="H114" s="11"/>
    </row>
    <row r="115" spans="1:8" x14ac:dyDescent="0.2">
      <c r="A115" s="11"/>
      <c r="B115" s="11"/>
      <c r="C115" s="11"/>
      <c r="D115" s="11"/>
      <c r="E115" s="11"/>
      <c r="F115" s="11"/>
      <c r="G115" s="11"/>
      <c r="H115" s="11"/>
    </row>
    <row r="116" spans="1:8" x14ac:dyDescent="0.2">
      <c r="A116" s="11"/>
      <c r="B116" s="11"/>
      <c r="C116" s="11"/>
      <c r="D116" s="11"/>
      <c r="E116" s="11"/>
      <c r="F116" s="11"/>
      <c r="G116" s="11"/>
      <c r="H116" s="11"/>
    </row>
    <row r="117" spans="1:8" x14ac:dyDescent="0.2">
      <c r="A117" s="11"/>
      <c r="B117" s="11"/>
      <c r="C117" s="11"/>
      <c r="D117" s="11"/>
      <c r="E117" s="11"/>
      <c r="F117" s="11"/>
      <c r="G117" s="11"/>
      <c r="H117" s="11"/>
    </row>
    <row r="118" spans="1:8" x14ac:dyDescent="0.2">
      <c r="A118" s="11"/>
      <c r="B118" s="11"/>
      <c r="C118" s="11"/>
      <c r="D118" s="11"/>
      <c r="E118" s="11"/>
      <c r="F118" s="11"/>
      <c r="G118" s="11"/>
      <c r="H118" s="11"/>
    </row>
    <row r="119" spans="1:8" x14ac:dyDescent="0.2">
      <c r="A119" s="11"/>
      <c r="B119" s="11"/>
      <c r="C119" s="11"/>
      <c r="D119" s="11"/>
      <c r="E119" s="11"/>
      <c r="F119" s="11"/>
      <c r="G119" s="11"/>
      <c r="H119" s="11"/>
    </row>
    <row r="120" spans="1:8" x14ac:dyDescent="0.2">
      <c r="A120" s="11"/>
      <c r="B120" s="11"/>
      <c r="C120" s="11"/>
      <c r="D120" s="11"/>
      <c r="E120" s="11"/>
      <c r="F120" s="11"/>
      <c r="G120" s="11"/>
      <c r="H120" s="11"/>
    </row>
    <row r="121" spans="1:8" x14ac:dyDescent="0.2">
      <c r="A121" s="11"/>
      <c r="B121" s="11"/>
      <c r="C121" s="11"/>
      <c r="D121" s="11"/>
      <c r="E121" s="11"/>
      <c r="F121" s="11"/>
      <c r="G121" s="11"/>
      <c r="H121" s="11"/>
    </row>
    <row r="122" spans="1:8" x14ac:dyDescent="0.2">
      <c r="A122" s="11"/>
      <c r="B122" s="11"/>
      <c r="C122" s="11"/>
      <c r="D122" s="11"/>
      <c r="E122" s="11"/>
      <c r="F122" s="11"/>
      <c r="G122" s="11"/>
      <c r="H122" s="11"/>
    </row>
    <row r="123" spans="1:8" x14ac:dyDescent="0.2">
      <c r="A123" s="11"/>
      <c r="B123" s="11"/>
      <c r="C123" s="11"/>
      <c r="D123" s="11"/>
      <c r="E123" s="11"/>
      <c r="F123" s="11"/>
      <c r="G123" s="11"/>
      <c r="H123" s="11"/>
    </row>
    <row r="124" spans="1:8" x14ac:dyDescent="0.2">
      <c r="A124" s="11"/>
      <c r="B124" s="11"/>
      <c r="C124" s="11"/>
      <c r="D124" s="11"/>
      <c r="E124" s="11"/>
      <c r="F124" s="11"/>
      <c r="G124" s="11"/>
      <c r="H124" s="11"/>
    </row>
    <row r="125" spans="1:8" x14ac:dyDescent="0.2">
      <c r="A125" s="11"/>
      <c r="B125" s="11"/>
      <c r="C125" s="11"/>
      <c r="D125" s="11"/>
      <c r="E125" s="11"/>
      <c r="F125" s="11"/>
      <c r="G125" s="11"/>
      <c r="H125" s="11"/>
    </row>
    <row r="126" spans="1:8" x14ac:dyDescent="0.2">
      <c r="A126" s="11"/>
      <c r="B126" s="11"/>
      <c r="C126" s="11"/>
      <c r="D126" s="11"/>
      <c r="E126" s="11"/>
      <c r="F126" s="11"/>
      <c r="G126" s="11"/>
      <c r="H126" s="11"/>
    </row>
    <row r="127" spans="1:8" x14ac:dyDescent="0.2">
      <c r="A127" s="11"/>
      <c r="B127" s="11"/>
      <c r="C127" s="11"/>
      <c r="D127" s="11"/>
      <c r="E127" s="11"/>
      <c r="F127" s="11"/>
      <c r="G127" s="11"/>
      <c r="H127" s="11"/>
    </row>
    <row r="128" spans="1:8" x14ac:dyDescent="0.2">
      <c r="A128" s="11"/>
      <c r="B128" s="11"/>
      <c r="C128" s="11"/>
      <c r="D128" s="11"/>
      <c r="E128" s="11"/>
      <c r="F128" s="11"/>
      <c r="G128" s="11"/>
      <c r="H128" s="11"/>
    </row>
    <row r="129" spans="1:8" x14ac:dyDescent="0.2">
      <c r="A129" s="11"/>
      <c r="B129" s="11"/>
      <c r="C129" s="11"/>
      <c r="D129" s="11"/>
      <c r="E129" s="11"/>
      <c r="F129" s="11"/>
      <c r="G129" s="11"/>
      <c r="H129" s="11"/>
    </row>
    <row r="130" spans="1:8" x14ac:dyDescent="0.2">
      <c r="A130" s="11"/>
      <c r="B130" s="11"/>
      <c r="C130" s="11"/>
      <c r="D130" s="11"/>
      <c r="E130" s="11"/>
      <c r="F130" s="11"/>
      <c r="G130" s="11"/>
      <c r="H130" s="11"/>
    </row>
    <row r="131" spans="1:8" x14ac:dyDescent="0.2">
      <c r="A131" s="11"/>
      <c r="B131" s="11"/>
      <c r="C131" s="11"/>
      <c r="D131" s="11"/>
      <c r="E131" s="11"/>
      <c r="F131" s="11"/>
      <c r="G131" s="11"/>
      <c r="H131" s="11"/>
    </row>
    <row r="132" spans="1:8" x14ac:dyDescent="0.2">
      <c r="A132" s="11"/>
      <c r="B132" s="11"/>
      <c r="C132" s="11"/>
      <c r="D132" s="11"/>
      <c r="E132" s="11"/>
      <c r="F132" s="11"/>
      <c r="G132" s="11"/>
      <c r="H132" s="11"/>
    </row>
    <row r="133" spans="1:8" x14ac:dyDescent="0.2">
      <c r="A133" s="11"/>
      <c r="B133" s="11"/>
      <c r="C133" s="11"/>
      <c r="D133" s="11"/>
      <c r="E133" s="11"/>
      <c r="F133" s="11"/>
      <c r="G133" s="11"/>
      <c r="H133" s="11"/>
    </row>
    <row r="134" spans="1:8" x14ac:dyDescent="0.2">
      <c r="A134" s="11"/>
      <c r="B134" s="11"/>
      <c r="C134" s="11"/>
      <c r="D134" s="11"/>
      <c r="E134" s="11"/>
      <c r="F134" s="11"/>
      <c r="G134" s="11"/>
      <c r="H134" s="11"/>
    </row>
    <row r="135" spans="1:8" x14ac:dyDescent="0.2">
      <c r="A135" s="11"/>
      <c r="B135" s="11"/>
      <c r="C135" s="11"/>
      <c r="D135" s="11"/>
      <c r="E135" s="11"/>
      <c r="F135" s="11"/>
      <c r="G135" s="11"/>
      <c r="H135" s="11"/>
    </row>
    <row r="136" spans="1:8" x14ac:dyDescent="0.2">
      <c r="A136" s="11"/>
      <c r="B136" s="11"/>
      <c r="C136" s="11"/>
      <c r="D136" s="11"/>
      <c r="E136" s="11"/>
      <c r="F136" s="11"/>
      <c r="G136" s="11"/>
      <c r="H136" s="11"/>
    </row>
    <row r="137" spans="1:8" x14ac:dyDescent="0.2">
      <c r="A137" s="11"/>
      <c r="B137" s="11"/>
      <c r="C137" s="11"/>
      <c r="D137" s="11"/>
      <c r="E137" s="11"/>
      <c r="F137" s="11"/>
      <c r="G137" s="11"/>
      <c r="H137" s="11"/>
    </row>
    <row r="138" spans="1:8" x14ac:dyDescent="0.2">
      <c r="A138" s="11"/>
      <c r="B138" s="11"/>
      <c r="C138" s="11"/>
      <c r="D138" s="11"/>
      <c r="E138" s="11"/>
      <c r="F138" s="11"/>
      <c r="G138" s="11"/>
      <c r="H138" s="11"/>
    </row>
    <row r="139" spans="1:8" x14ac:dyDescent="0.2">
      <c r="A139" s="11"/>
      <c r="B139" s="11"/>
      <c r="C139" s="11"/>
      <c r="D139" s="11"/>
      <c r="E139" s="11"/>
      <c r="F139" s="11"/>
      <c r="G139" s="11"/>
      <c r="H139" s="11"/>
    </row>
    <row r="140" spans="1:8" x14ac:dyDescent="0.2">
      <c r="A140" s="11"/>
      <c r="B140" s="11"/>
      <c r="C140" s="11"/>
      <c r="D140" s="11"/>
      <c r="E140" s="11"/>
      <c r="F140" s="11"/>
      <c r="G140" s="11"/>
      <c r="H140" s="11"/>
    </row>
    <row r="141" spans="1:8" x14ac:dyDescent="0.2">
      <c r="A141" s="11"/>
      <c r="B141" s="11"/>
      <c r="C141" s="11"/>
      <c r="D141" s="11"/>
      <c r="E141" s="11"/>
      <c r="F141" s="11"/>
      <c r="G141" s="11"/>
      <c r="H141" s="11"/>
    </row>
    <row r="142" spans="1:8" x14ac:dyDescent="0.2">
      <c r="A142" s="11"/>
      <c r="B142" s="11"/>
      <c r="C142" s="11"/>
      <c r="D142" s="11"/>
      <c r="E142" s="11"/>
      <c r="F142" s="11"/>
      <c r="G142" s="11"/>
      <c r="H142" s="11"/>
    </row>
    <row r="143" spans="1:8" x14ac:dyDescent="0.2">
      <c r="A143" s="11"/>
      <c r="B143" s="11"/>
      <c r="C143" s="11"/>
      <c r="D143" s="11"/>
      <c r="E143" s="11"/>
      <c r="F143" s="11"/>
      <c r="G143" s="11"/>
      <c r="H143" s="11"/>
    </row>
    <row r="144" spans="1:8" x14ac:dyDescent="0.2">
      <c r="A144" s="11"/>
      <c r="B144" s="11"/>
      <c r="C144" s="11"/>
      <c r="D144" s="11"/>
      <c r="E144" s="11"/>
      <c r="F144" s="11"/>
      <c r="G144" s="11"/>
      <c r="H144" s="11"/>
    </row>
    <row r="145" spans="1:8" x14ac:dyDescent="0.2">
      <c r="A145" s="11"/>
      <c r="B145" s="11"/>
      <c r="C145" s="11"/>
      <c r="D145" s="11"/>
      <c r="E145" s="11"/>
      <c r="F145" s="11"/>
      <c r="G145" s="11"/>
      <c r="H145" s="11"/>
    </row>
    <row r="146" spans="1:8" x14ac:dyDescent="0.2">
      <c r="A146" s="11"/>
      <c r="B146" s="11"/>
      <c r="C146" s="11"/>
      <c r="D146" s="11"/>
      <c r="E146" s="11"/>
      <c r="F146" s="11"/>
      <c r="G146" s="11"/>
      <c r="H146" s="11"/>
    </row>
    <row r="147" spans="1:8" x14ac:dyDescent="0.2">
      <c r="A147" s="11"/>
      <c r="B147" s="11"/>
      <c r="C147" s="11"/>
      <c r="D147" s="11"/>
      <c r="E147" s="11"/>
      <c r="F147" s="11"/>
      <c r="G147" s="11"/>
      <c r="H147" s="11"/>
    </row>
    <row r="148" spans="1:8" x14ac:dyDescent="0.2">
      <c r="A148" s="11"/>
      <c r="B148" s="11"/>
      <c r="C148" s="11"/>
      <c r="D148" s="11"/>
      <c r="E148" s="11"/>
      <c r="F148" s="11"/>
      <c r="G148" s="11"/>
      <c r="H148" s="11"/>
    </row>
    <row r="149" spans="1:8" x14ac:dyDescent="0.2">
      <c r="A149" s="11"/>
      <c r="B149" s="11"/>
      <c r="C149" s="11"/>
      <c r="D149" s="11"/>
      <c r="E149" s="11"/>
      <c r="F149" s="11"/>
      <c r="G149" s="11"/>
      <c r="H149" s="11"/>
    </row>
    <row r="150" spans="1:8" x14ac:dyDescent="0.2">
      <c r="A150" s="11"/>
      <c r="B150" s="11"/>
      <c r="C150" s="11"/>
      <c r="D150" s="11"/>
      <c r="E150" s="11"/>
      <c r="F150" s="11"/>
      <c r="G150" s="11"/>
      <c r="H150" s="11"/>
    </row>
    <row r="151" spans="1:8" x14ac:dyDescent="0.2">
      <c r="A151" s="11"/>
      <c r="B151" s="11"/>
      <c r="C151" s="11"/>
      <c r="D151" s="11"/>
      <c r="E151" s="11"/>
      <c r="F151" s="11"/>
      <c r="G151" s="11"/>
      <c r="H151" s="11"/>
    </row>
    <row r="152" spans="1:8" x14ac:dyDescent="0.2">
      <c r="A152" s="11"/>
      <c r="B152" s="11"/>
      <c r="C152" s="11"/>
      <c r="D152" s="11"/>
      <c r="E152" s="11"/>
      <c r="F152" s="11"/>
      <c r="G152" s="11"/>
      <c r="H152" s="11"/>
    </row>
    <row r="153" spans="1:8" x14ac:dyDescent="0.2">
      <c r="A153" s="11"/>
      <c r="B153" s="11"/>
      <c r="C153" s="11"/>
      <c r="D153" s="11"/>
      <c r="E153" s="11"/>
      <c r="F153" s="11"/>
      <c r="G153" s="11"/>
      <c r="H153" s="11"/>
    </row>
    <row r="154" spans="1:8" x14ac:dyDescent="0.2">
      <c r="A154" s="11"/>
      <c r="B154" s="11"/>
      <c r="C154" s="11"/>
      <c r="D154" s="11"/>
      <c r="E154" s="11"/>
      <c r="F154" s="11"/>
      <c r="G154" s="11"/>
      <c r="H154" s="11"/>
    </row>
    <row r="155" spans="1:8" x14ac:dyDescent="0.2">
      <c r="A155" s="11"/>
      <c r="B155" s="11"/>
      <c r="C155" s="11"/>
      <c r="D155" s="11"/>
      <c r="E155" s="11"/>
      <c r="F155" s="11"/>
      <c r="G155" s="11"/>
      <c r="H155" s="11"/>
    </row>
    <row r="156" spans="1:8" x14ac:dyDescent="0.2">
      <c r="A156" s="11"/>
      <c r="B156" s="11"/>
      <c r="C156" s="11"/>
      <c r="D156" s="11"/>
      <c r="E156" s="11"/>
      <c r="F156" s="11"/>
      <c r="G156" s="11"/>
      <c r="H156" s="11"/>
    </row>
    <row r="157" spans="1:8" x14ac:dyDescent="0.2">
      <c r="A157" s="11"/>
      <c r="B157" s="11"/>
      <c r="C157" s="11"/>
      <c r="D157" s="11"/>
      <c r="E157" s="11"/>
      <c r="F157" s="11"/>
      <c r="G157" s="11"/>
      <c r="H157" s="11"/>
    </row>
    <row r="158" spans="1:8" x14ac:dyDescent="0.2">
      <c r="A158" s="11"/>
      <c r="B158" s="11"/>
      <c r="C158" s="11"/>
      <c r="D158" s="11"/>
      <c r="E158" s="11"/>
      <c r="F158" s="11"/>
      <c r="G158" s="11"/>
      <c r="H158" s="11"/>
    </row>
    <row r="159" spans="1:8" x14ac:dyDescent="0.2">
      <c r="A159" s="11"/>
      <c r="B159" s="11"/>
      <c r="C159" s="11"/>
      <c r="D159" s="11"/>
      <c r="E159" s="11"/>
      <c r="F159" s="11"/>
      <c r="G159" s="11"/>
      <c r="H159" s="11"/>
    </row>
    <row r="160" spans="1:8" x14ac:dyDescent="0.2">
      <c r="A160" s="11"/>
      <c r="B160" s="11"/>
      <c r="C160" s="11"/>
      <c r="D160" s="11"/>
      <c r="E160" s="11"/>
      <c r="F160" s="11"/>
      <c r="G160" s="11"/>
      <c r="H160" s="11"/>
    </row>
    <row r="161" spans="1:8" x14ac:dyDescent="0.2">
      <c r="A161" s="11"/>
      <c r="B161" s="11"/>
      <c r="C161" s="11"/>
      <c r="D161" s="11"/>
      <c r="E161" s="11"/>
      <c r="F161" s="11"/>
      <c r="G161" s="11"/>
      <c r="H161" s="11"/>
    </row>
    <row r="162" spans="1:8" x14ac:dyDescent="0.2">
      <c r="A162" s="11"/>
      <c r="B162" s="11"/>
      <c r="C162" s="11"/>
      <c r="D162" s="11"/>
      <c r="E162" s="11"/>
      <c r="F162" s="11"/>
      <c r="G162" s="11"/>
      <c r="H162" s="11"/>
    </row>
    <row r="163" spans="1:8" x14ac:dyDescent="0.2">
      <c r="A163" s="11"/>
      <c r="B163" s="11"/>
      <c r="C163" s="11"/>
      <c r="D163" s="11"/>
      <c r="E163" s="11"/>
      <c r="F163" s="11"/>
      <c r="G163" s="11"/>
      <c r="H163" s="11"/>
    </row>
    <row r="164" spans="1:8" x14ac:dyDescent="0.2">
      <c r="A164" s="11"/>
      <c r="B164" s="11"/>
      <c r="C164" s="11"/>
      <c r="D164" s="11"/>
      <c r="E164" s="11"/>
      <c r="F164" s="11"/>
      <c r="G164" s="11"/>
      <c r="H164" s="11"/>
    </row>
    <row r="165" spans="1:8" x14ac:dyDescent="0.2">
      <c r="A165" s="11"/>
      <c r="B165" s="11"/>
      <c r="C165" s="11"/>
      <c r="D165" s="11"/>
      <c r="E165" s="11"/>
      <c r="F165" s="11"/>
      <c r="G165" s="11"/>
      <c r="H165" s="11"/>
    </row>
    <row r="166" spans="1:8" x14ac:dyDescent="0.2">
      <c r="A166" s="11"/>
      <c r="B166" s="11"/>
      <c r="C166" s="11"/>
      <c r="D166" s="11"/>
      <c r="E166" s="11"/>
      <c r="F166" s="11"/>
      <c r="G166" s="11"/>
      <c r="H166" s="11"/>
    </row>
    <row r="167" spans="1:8" x14ac:dyDescent="0.2">
      <c r="A167" s="11"/>
      <c r="B167" s="11"/>
      <c r="C167" s="11"/>
      <c r="D167" s="11"/>
      <c r="E167" s="11"/>
      <c r="F167" s="11"/>
      <c r="G167" s="11"/>
      <c r="H167" s="11"/>
    </row>
    <row r="168" spans="1:8" x14ac:dyDescent="0.2">
      <c r="A168" s="11"/>
      <c r="B168" s="11"/>
      <c r="C168" s="11"/>
      <c r="D168" s="11"/>
      <c r="E168" s="11"/>
      <c r="F168" s="11"/>
      <c r="G168" s="11"/>
      <c r="H168" s="11"/>
    </row>
    <row r="169" spans="1:8" x14ac:dyDescent="0.2">
      <c r="A169" s="11"/>
      <c r="B169" s="11"/>
      <c r="C169" s="11"/>
      <c r="D169" s="11"/>
      <c r="E169" s="11"/>
      <c r="F169" s="11"/>
      <c r="G169" s="11"/>
      <c r="H169" s="11"/>
    </row>
    <row r="170" spans="1:8" x14ac:dyDescent="0.2">
      <c r="A170" s="11"/>
      <c r="B170" s="11"/>
      <c r="C170" s="11"/>
      <c r="D170" s="11"/>
      <c r="E170" s="11"/>
      <c r="F170" s="11"/>
      <c r="G170" s="11"/>
      <c r="H170" s="11"/>
    </row>
    <row r="171" spans="1:8" x14ac:dyDescent="0.2">
      <c r="A171" s="11"/>
      <c r="B171" s="11"/>
      <c r="C171" s="11"/>
      <c r="D171" s="11"/>
      <c r="E171" s="11"/>
      <c r="F171" s="11"/>
      <c r="G171" s="11"/>
      <c r="H171" s="11"/>
    </row>
    <row r="172" spans="1:8" x14ac:dyDescent="0.2">
      <c r="A172" s="11"/>
      <c r="B172" s="11"/>
      <c r="C172" s="11"/>
      <c r="D172" s="11"/>
      <c r="E172" s="11"/>
      <c r="F172" s="11"/>
      <c r="G172" s="11"/>
      <c r="H172" s="11"/>
    </row>
    <row r="173" spans="1:8" x14ac:dyDescent="0.2">
      <c r="A173" s="11"/>
      <c r="B173" s="11"/>
      <c r="C173" s="11"/>
      <c r="D173" s="11"/>
      <c r="E173" s="11"/>
      <c r="F173" s="11"/>
      <c r="G173" s="11"/>
      <c r="H173" s="11"/>
    </row>
    <row r="174" spans="1:8" x14ac:dyDescent="0.2">
      <c r="A174" s="11"/>
      <c r="B174" s="11"/>
      <c r="C174" s="11"/>
      <c r="D174" s="11"/>
      <c r="E174" s="11"/>
      <c r="F174" s="11"/>
      <c r="G174" s="11"/>
      <c r="H174" s="11"/>
    </row>
    <row r="175" spans="1:8" x14ac:dyDescent="0.2">
      <c r="A175" s="11"/>
      <c r="B175" s="11"/>
      <c r="C175" s="11"/>
      <c r="D175" s="11"/>
      <c r="E175" s="11"/>
      <c r="F175" s="11"/>
      <c r="G175" s="11"/>
      <c r="H175" s="11"/>
    </row>
    <row r="176" spans="1:8" x14ac:dyDescent="0.2">
      <c r="A176" s="11"/>
      <c r="B176" s="11"/>
      <c r="C176" s="11"/>
      <c r="D176" s="11"/>
      <c r="E176" s="11"/>
      <c r="F176" s="11"/>
      <c r="G176" s="11"/>
      <c r="H176" s="11"/>
    </row>
    <row r="177" spans="1:8" x14ac:dyDescent="0.2">
      <c r="A177" s="11"/>
      <c r="B177" s="11"/>
      <c r="C177" s="11"/>
      <c r="D177" s="11"/>
      <c r="E177" s="11"/>
      <c r="F177" s="11"/>
      <c r="G177" s="11"/>
      <c r="H177" s="11"/>
    </row>
    <row r="178" spans="1:8" x14ac:dyDescent="0.2">
      <c r="A178" s="11"/>
      <c r="B178" s="11"/>
      <c r="C178" s="11"/>
      <c r="D178" s="11"/>
      <c r="E178" s="11"/>
      <c r="F178" s="11"/>
      <c r="G178" s="11"/>
      <c r="H178" s="11"/>
    </row>
    <row r="179" spans="1:8" x14ac:dyDescent="0.2">
      <c r="A179" s="11"/>
      <c r="B179" s="11"/>
      <c r="C179" s="11"/>
      <c r="D179" s="11"/>
      <c r="E179" s="11"/>
      <c r="F179" s="11"/>
      <c r="G179" s="11"/>
      <c r="H179" s="11"/>
    </row>
    <row r="180" spans="1:8" x14ac:dyDescent="0.2">
      <c r="A180" s="11"/>
      <c r="B180" s="11"/>
      <c r="C180" s="11"/>
      <c r="D180" s="11"/>
      <c r="E180" s="11"/>
      <c r="F180" s="11"/>
      <c r="G180" s="11"/>
      <c r="H180" s="11"/>
    </row>
    <row r="181" spans="1:8" x14ac:dyDescent="0.2">
      <c r="A181" s="11"/>
      <c r="B181" s="11"/>
      <c r="C181" s="11"/>
      <c r="D181" s="11"/>
      <c r="E181" s="11"/>
      <c r="F181" s="11"/>
      <c r="G181" s="11"/>
      <c r="H181" s="11"/>
    </row>
    <row r="182" spans="1:8" x14ac:dyDescent="0.2">
      <c r="A182" s="11"/>
      <c r="B182" s="11"/>
      <c r="C182" s="11"/>
      <c r="D182" s="11"/>
      <c r="E182" s="11"/>
      <c r="F182" s="11"/>
      <c r="G182" s="11"/>
      <c r="H182" s="11"/>
    </row>
    <row r="183" spans="1:8" x14ac:dyDescent="0.2">
      <c r="A183" s="11"/>
      <c r="B183" s="11"/>
      <c r="C183" s="11"/>
      <c r="D183" s="11"/>
      <c r="E183" s="11"/>
      <c r="F183" s="11"/>
      <c r="G183" s="11"/>
      <c r="H183" s="11"/>
    </row>
    <row r="184" spans="1:8" x14ac:dyDescent="0.2">
      <c r="A184" s="11"/>
      <c r="B184" s="11"/>
      <c r="C184" s="11"/>
      <c r="D184" s="11"/>
      <c r="E184" s="11"/>
      <c r="F184" s="11"/>
      <c r="G184" s="11"/>
      <c r="H184" s="11"/>
    </row>
    <row r="185" spans="1:8" x14ac:dyDescent="0.2">
      <c r="A185" s="11"/>
      <c r="B185" s="11"/>
      <c r="C185" s="11"/>
      <c r="D185" s="11"/>
      <c r="E185" s="11"/>
      <c r="F185" s="11"/>
      <c r="G185" s="11"/>
      <c r="H185" s="11"/>
    </row>
    <row r="186" spans="1:8" x14ac:dyDescent="0.2">
      <c r="A186" s="11"/>
      <c r="B186" s="11"/>
      <c r="C186" s="11"/>
      <c r="D186" s="11"/>
      <c r="E186" s="11"/>
      <c r="F186" s="11"/>
      <c r="G186" s="11"/>
      <c r="H186" s="11"/>
    </row>
    <row r="187" spans="1:8" x14ac:dyDescent="0.2">
      <c r="A187" s="11"/>
      <c r="B187" s="11"/>
      <c r="C187" s="11"/>
      <c r="D187" s="11"/>
      <c r="E187" s="11"/>
      <c r="F187" s="11"/>
      <c r="G187" s="11"/>
      <c r="H187" s="11"/>
    </row>
    <row r="188" spans="1:8" x14ac:dyDescent="0.2">
      <c r="A188" s="11"/>
      <c r="B188" s="11"/>
      <c r="C188" s="11"/>
      <c r="D188" s="11"/>
      <c r="E188" s="11"/>
      <c r="F188" s="11"/>
      <c r="G188" s="11"/>
      <c r="H188" s="11"/>
    </row>
    <row r="189" spans="1:8" x14ac:dyDescent="0.2">
      <c r="A189" s="11"/>
      <c r="B189" s="11"/>
      <c r="C189" s="11"/>
      <c r="D189" s="11"/>
      <c r="E189" s="11"/>
      <c r="F189" s="11"/>
      <c r="G189" s="11"/>
      <c r="H189" s="11"/>
    </row>
    <row r="190" spans="1:8" x14ac:dyDescent="0.2">
      <c r="A190" s="11"/>
      <c r="B190" s="11"/>
      <c r="C190" s="11"/>
      <c r="D190" s="11"/>
      <c r="E190" s="11"/>
      <c r="F190" s="11"/>
      <c r="G190" s="11"/>
      <c r="H190" s="11"/>
    </row>
    <row r="191" spans="1:8" x14ac:dyDescent="0.2">
      <c r="A191" s="11"/>
      <c r="B191" s="11"/>
      <c r="C191" s="11"/>
      <c r="D191" s="11"/>
      <c r="E191" s="11"/>
      <c r="F191" s="11"/>
      <c r="G191" s="11"/>
      <c r="H191" s="11"/>
    </row>
    <row r="192" spans="1:8" x14ac:dyDescent="0.2">
      <c r="A192" s="11"/>
      <c r="B192" s="11"/>
      <c r="C192" s="11"/>
      <c r="D192" s="11"/>
      <c r="E192" s="11"/>
      <c r="F192" s="11"/>
      <c r="G192" s="11"/>
      <c r="H192" s="11"/>
    </row>
    <row r="193" spans="1:8" x14ac:dyDescent="0.2">
      <c r="A193" s="11"/>
      <c r="B193" s="11"/>
      <c r="C193" s="11"/>
      <c r="D193" s="11"/>
      <c r="E193" s="11"/>
      <c r="F193" s="11"/>
      <c r="G193" s="11"/>
      <c r="H193" s="11"/>
    </row>
    <row r="194" spans="1:8" x14ac:dyDescent="0.2">
      <c r="A194" s="11"/>
      <c r="B194" s="11"/>
      <c r="C194" s="11"/>
      <c r="D194" s="11"/>
      <c r="E194" s="11"/>
      <c r="F194" s="11"/>
      <c r="G194" s="11"/>
      <c r="H194" s="11"/>
    </row>
    <row r="195" spans="1:8" x14ac:dyDescent="0.2">
      <c r="A195" s="11"/>
      <c r="B195" s="11"/>
      <c r="C195" s="11"/>
      <c r="D195" s="11"/>
      <c r="E195" s="11"/>
      <c r="F195" s="11"/>
      <c r="G195" s="11"/>
      <c r="H195" s="11"/>
    </row>
    <row r="196" spans="1:8" x14ac:dyDescent="0.2">
      <c r="A196" s="11"/>
      <c r="B196" s="11"/>
      <c r="C196" s="11"/>
      <c r="D196" s="11"/>
      <c r="E196" s="11"/>
      <c r="F196" s="11"/>
      <c r="G196" s="11"/>
      <c r="H196" s="11"/>
    </row>
    <row r="197" spans="1:8" x14ac:dyDescent="0.2">
      <c r="A197" s="11"/>
      <c r="B197" s="11"/>
      <c r="C197" s="11"/>
      <c r="D197" s="11"/>
      <c r="E197" s="11"/>
      <c r="F197" s="11"/>
      <c r="G197" s="11"/>
      <c r="H197" s="11"/>
    </row>
    <row r="198" spans="1:8" x14ac:dyDescent="0.2">
      <c r="A198" s="11"/>
      <c r="B198" s="11"/>
      <c r="C198" s="11"/>
      <c r="D198" s="11"/>
      <c r="E198" s="11"/>
      <c r="F198" s="11"/>
      <c r="G198" s="11"/>
      <c r="H198" s="11"/>
    </row>
    <row r="199" spans="1:8" x14ac:dyDescent="0.2">
      <c r="A199" s="11"/>
      <c r="B199" s="11"/>
      <c r="C199" s="11"/>
      <c r="D199" s="11"/>
      <c r="E199" s="11"/>
      <c r="F199" s="11"/>
      <c r="G199" s="11"/>
      <c r="H199" s="11"/>
    </row>
    <row r="200" spans="1:8" x14ac:dyDescent="0.2">
      <c r="A200" s="11"/>
      <c r="B200" s="11"/>
      <c r="C200" s="11"/>
      <c r="D200" s="11"/>
      <c r="E200" s="11"/>
      <c r="F200" s="11"/>
      <c r="G200" s="11"/>
      <c r="H200" s="11"/>
    </row>
    <row r="201" spans="1:8" x14ac:dyDescent="0.2">
      <c r="A201" s="11"/>
      <c r="B201" s="11"/>
      <c r="C201" s="11"/>
      <c r="D201" s="11"/>
      <c r="E201" s="11"/>
      <c r="F201" s="11"/>
      <c r="G201" s="11"/>
      <c r="H201" s="11"/>
    </row>
    <row r="202" spans="1:8" x14ac:dyDescent="0.2">
      <c r="A202" s="11"/>
      <c r="B202" s="11"/>
      <c r="C202" s="11"/>
      <c r="D202" s="11"/>
      <c r="E202" s="11"/>
      <c r="F202" s="11"/>
      <c r="G202" s="11"/>
      <c r="H202" s="11"/>
    </row>
    <row r="203" spans="1:8" x14ac:dyDescent="0.2">
      <c r="A203" s="11"/>
      <c r="B203" s="11"/>
      <c r="C203" s="11"/>
      <c r="D203" s="11"/>
      <c r="E203" s="11"/>
      <c r="F203" s="11"/>
      <c r="G203" s="11"/>
      <c r="H203" s="11"/>
    </row>
    <row r="204" spans="1:8" x14ac:dyDescent="0.2">
      <c r="A204" s="11"/>
      <c r="B204" s="11"/>
      <c r="C204" s="11"/>
      <c r="D204" s="11"/>
      <c r="E204" s="11"/>
      <c r="F204" s="11"/>
      <c r="G204" s="11"/>
      <c r="H204" s="11"/>
    </row>
    <row r="205" spans="1:8" x14ac:dyDescent="0.2">
      <c r="A205" s="11"/>
      <c r="B205" s="11"/>
      <c r="C205" s="11"/>
      <c r="D205" s="11"/>
      <c r="E205" s="11"/>
      <c r="F205" s="11"/>
      <c r="G205" s="11"/>
      <c r="H205" s="11"/>
    </row>
    <row r="206" spans="1:8" x14ac:dyDescent="0.2">
      <c r="A206" s="11"/>
      <c r="B206" s="11"/>
      <c r="C206" s="11"/>
      <c r="D206" s="11"/>
      <c r="E206" s="11"/>
      <c r="F206" s="11"/>
      <c r="G206" s="11"/>
      <c r="H206" s="11"/>
    </row>
    <row r="207" spans="1:8" x14ac:dyDescent="0.2">
      <c r="A207" s="11"/>
      <c r="B207" s="11"/>
      <c r="C207" s="11"/>
      <c r="D207" s="11"/>
      <c r="E207" s="11"/>
      <c r="F207" s="11"/>
      <c r="G207" s="11"/>
      <c r="H207" s="11"/>
    </row>
    <row r="208" spans="1:8" x14ac:dyDescent="0.2">
      <c r="A208" s="11"/>
      <c r="B208" s="11"/>
      <c r="C208" s="11"/>
      <c r="D208" s="11"/>
      <c r="E208" s="11"/>
      <c r="F208" s="11"/>
      <c r="G208" s="11"/>
      <c r="H208" s="11"/>
    </row>
    <row r="209" spans="1:8" x14ac:dyDescent="0.2">
      <c r="A209" s="11"/>
      <c r="B209" s="11"/>
      <c r="C209" s="11"/>
      <c r="D209" s="11"/>
      <c r="E209" s="11"/>
      <c r="F209" s="11"/>
      <c r="G209" s="11"/>
      <c r="H209" s="11"/>
    </row>
    <row r="210" spans="1:8" x14ac:dyDescent="0.2">
      <c r="A210" s="11"/>
      <c r="B210" s="11"/>
      <c r="C210" s="11"/>
      <c r="D210" s="11"/>
      <c r="E210" s="11"/>
      <c r="F210" s="11"/>
      <c r="G210" s="11"/>
      <c r="H210" s="11"/>
    </row>
    <row r="211" spans="1:8" x14ac:dyDescent="0.2">
      <c r="A211" s="11"/>
      <c r="B211" s="11"/>
      <c r="C211" s="11"/>
      <c r="D211" s="11"/>
      <c r="E211" s="11"/>
      <c r="F211" s="11"/>
      <c r="G211" s="11"/>
      <c r="H211" s="11"/>
    </row>
    <row r="212" spans="1:8" x14ac:dyDescent="0.2">
      <c r="A212" s="11"/>
      <c r="B212" s="11"/>
      <c r="C212" s="11"/>
      <c r="D212" s="11"/>
      <c r="E212" s="11"/>
      <c r="F212" s="11"/>
      <c r="G212" s="11"/>
      <c r="H212" s="11"/>
    </row>
    <row r="213" spans="1:8" x14ac:dyDescent="0.2">
      <c r="A213" s="11"/>
      <c r="B213" s="11"/>
      <c r="C213" s="11"/>
      <c r="D213" s="11"/>
      <c r="E213" s="11"/>
      <c r="F213" s="11"/>
      <c r="G213" s="11"/>
      <c r="H213" s="11"/>
    </row>
    <row r="214" spans="1:8" x14ac:dyDescent="0.2">
      <c r="A214" s="11"/>
      <c r="B214" s="11"/>
      <c r="C214" s="11"/>
      <c r="D214" s="11"/>
      <c r="E214" s="11"/>
      <c r="F214" s="11"/>
      <c r="G214" s="11"/>
      <c r="H214" s="11"/>
    </row>
    <row r="215" spans="1:8" x14ac:dyDescent="0.2">
      <c r="A215" s="11"/>
      <c r="B215" s="11"/>
      <c r="C215" s="11"/>
      <c r="D215" s="11"/>
      <c r="E215" s="11"/>
      <c r="F215" s="11"/>
      <c r="G215" s="11"/>
      <c r="H215" s="11"/>
    </row>
    <row r="216" spans="1:8" x14ac:dyDescent="0.2">
      <c r="A216" s="11"/>
      <c r="B216" s="11"/>
      <c r="C216" s="11"/>
      <c r="D216" s="11"/>
      <c r="E216" s="11"/>
      <c r="F216" s="11"/>
      <c r="G216" s="11"/>
      <c r="H216" s="11"/>
    </row>
    <row r="217" spans="1:8" x14ac:dyDescent="0.2">
      <c r="A217" s="11"/>
      <c r="B217" s="11"/>
      <c r="C217" s="11"/>
      <c r="D217" s="11"/>
      <c r="E217" s="11"/>
      <c r="F217" s="11"/>
      <c r="G217" s="11"/>
      <c r="H217" s="11"/>
    </row>
    <row r="218" spans="1:8" x14ac:dyDescent="0.2">
      <c r="A218" s="11"/>
      <c r="B218" s="11"/>
      <c r="C218" s="11"/>
      <c r="D218" s="11"/>
      <c r="E218" s="11"/>
      <c r="F218" s="11"/>
      <c r="G218" s="11"/>
      <c r="H218" s="11"/>
    </row>
    <row r="219" spans="1:8" x14ac:dyDescent="0.2">
      <c r="A219" s="11"/>
      <c r="B219" s="11"/>
      <c r="C219" s="11"/>
      <c r="D219" s="11"/>
      <c r="E219" s="11"/>
      <c r="F219" s="11"/>
      <c r="G219" s="11"/>
      <c r="H219" s="11"/>
    </row>
    <row r="220" spans="1:8" x14ac:dyDescent="0.2">
      <c r="A220" s="11"/>
      <c r="B220" s="11"/>
      <c r="C220" s="11"/>
      <c r="D220" s="11"/>
      <c r="E220" s="11"/>
      <c r="F220" s="11"/>
      <c r="G220" s="11"/>
      <c r="H220" s="11"/>
    </row>
    <row r="221" spans="1:8" x14ac:dyDescent="0.2">
      <c r="A221" s="11"/>
      <c r="B221" s="11"/>
      <c r="C221" s="11"/>
      <c r="D221" s="11"/>
      <c r="E221" s="11"/>
      <c r="F221" s="11"/>
      <c r="G221" s="11"/>
      <c r="H221" s="11"/>
    </row>
    <row r="222" spans="1:8" x14ac:dyDescent="0.2">
      <c r="A222" s="11"/>
      <c r="B222" s="11"/>
      <c r="C222" s="11"/>
      <c r="D222" s="11"/>
      <c r="E222" s="11"/>
      <c r="F222" s="11"/>
      <c r="G222" s="11"/>
      <c r="H222" s="11"/>
    </row>
    <row r="223" spans="1:8" x14ac:dyDescent="0.2">
      <c r="A223" s="11"/>
      <c r="B223" s="11"/>
      <c r="C223" s="11"/>
      <c r="D223" s="11"/>
      <c r="E223" s="11"/>
      <c r="F223" s="11"/>
      <c r="G223" s="11"/>
      <c r="H223" s="11"/>
    </row>
    <row r="224" spans="1:8" x14ac:dyDescent="0.2">
      <c r="A224" s="11"/>
      <c r="B224" s="11"/>
      <c r="C224" s="11"/>
      <c r="D224" s="11"/>
      <c r="E224" s="11"/>
      <c r="F224" s="11"/>
      <c r="G224" s="11"/>
      <c r="H224" s="11"/>
    </row>
    <row r="225" spans="1:8" x14ac:dyDescent="0.2">
      <c r="A225" s="11"/>
      <c r="B225" s="11"/>
      <c r="C225" s="11"/>
      <c r="D225" s="11"/>
      <c r="E225" s="11"/>
      <c r="F225" s="11"/>
      <c r="G225" s="11"/>
      <c r="H225" s="11"/>
    </row>
    <row r="226" spans="1:8" x14ac:dyDescent="0.2">
      <c r="A226" s="11"/>
      <c r="B226" s="11"/>
      <c r="C226" s="11"/>
      <c r="D226" s="11"/>
      <c r="E226" s="11"/>
      <c r="F226" s="11"/>
      <c r="G226" s="11"/>
      <c r="H226" s="11"/>
    </row>
    <row r="227" spans="1:8" x14ac:dyDescent="0.2">
      <c r="A227" s="11"/>
      <c r="B227" s="11"/>
      <c r="C227" s="11"/>
      <c r="D227" s="11"/>
      <c r="E227" s="11"/>
      <c r="F227" s="11"/>
      <c r="G227" s="11"/>
      <c r="H227" s="11"/>
    </row>
    <row r="228" spans="1:8" x14ac:dyDescent="0.2">
      <c r="A228" s="11"/>
      <c r="B228" s="11"/>
      <c r="C228" s="11"/>
      <c r="D228" s="11"/>
      <c r="E228" s="11"/>
      <c r="F228" s="11"/>
      <c r="G228" s="11"/>
      <c r="H228" s="11"/>
    </row>
    <row r="229" spans="1:8" x14ac:dyDescent="0.2">
      <c r="A229" s="11"/>
      <c r="B229" s="11"/>
      <c r="C229" s="11"/>
      <c r="D229" s="11"/>
      <c r="E229" s="11"/>
      <c r="F229" s="11"/>
      <c r="G229" s="11"/>
      <c r="H229" s="11"/>
    </row>
    <row r="230" spans="1:8" x14ac:dyDescent="0.2">
      <c r="A230" s="11"/>
      <c r="B230" s="11"/>
      <c r="C230" s="11"/>
      <c r="D230" s="11"/>
      <c r="E230" s="11"/>
      <c r="F230" s="11"/>
      <c r="G230" s="11"/>
      <c r="H230" s="11"/>
    </row>
    <row r="231" spans="1:8" x14ac:dyDescent="0.2">
      <c r="A231" s="11"/>
      <c r="B231" s="11"/>
      <c r="C231" s="11"/>
      <c r="D231" s="11"/>
      <c r="E231" s="11"/>
      <c r="F231" s="11"/>
      <c r="G231" s="11"/>
      <c r="H231" s="11"/>
    </row>
    <row r="232" spans="1:8" x14ac:dyDescent="0.2">
      <c r="A232" s="11"/>
      <c r="B232" s="11"/>
      <c r="C232" s="11"/>
      <c r="D232" s="11"/>
      <c r="E232" s="11"/>
      <c r="F232" s="11"/>
      <c r="G232" s="11"/>
      <c r="H232" s="11"/>
    </row>
    <row r="233" spans="1:8" x14ac:dyDescent="0.2">
      <c r="A233" s="11"/>
      <c r="B233" s="11"/>
      <c r="C233" s="11"/>
      <c r="D233" s="11"/>
      <c r="E233" s="11"/>
      <c r="F233" s="11"/>
      <c r="G233" s="11"/>
      <c r="H233" s="11"/>
    </row>
    <row r="234" spans="1:8" x14ac:dyDescent="0.2">
      <c r="A234" s="11"/>
      <c r="B234" s="11"/>
      <c r="C234" s="11"/>
      <c r="D234" s="11"/>
      <c r="E234" s="11"/>
      <c r="F234" s="11"/>
      <c r="G234" s="11"/>
      <c r="H234" s="11"/>
    </row>
    <row r="235" spans="1:8" x14ac:dyDescent="0.2">
      <c r="A235" s="11"/>
      <c r="B235" s="11"/>
      <c r="C235" s="11"/>
      <c r="D235" s="11"/>
      <c r="E235" s="11"/>
      <c r="F235" s="11"/>
      <c r="G235" s="11"/>
      <c r="H235" s="11"/>
    </row>
    <row r="236" spans="1:8" x14ac:dyDescent="0.2">
      <c r="A236" s="11"/>
      <c r="B236" s="11"/>
      <c r="C236" s="11"/>
      <c r="D236" s="11"/>
      <c r="E236" s="11"/>
      <c r="F236" s="11"/>
      <c r="G236" s="11"/>
      <c r="H236" s="11"/>
    </row>
    <row r="237" spans="1:8" x14ac:dyDescent="0.2">
      <c r="A237" s="11"/>
      <c r="B237" s="11"/>
      <c r="C237" s="11"/>
      <c r="D237" s="11"/>
      <c r="E237" s="11"/>
      <c r="F237" s="11"/>
      <c r="G237" s="11"/>
      <c r="H237" s="11"/>
    </row>
    <row r="238" spans="1:8" x14ac:dyDescent="0.2">
      <c r="A238" s="11"/>
      <c r="B238" s="11"/>
      <c r="C238" s="11"/>
      <c r="D238" s="11"/>
      <c r="E238" s="11"/>
      <c r="F238" s="11"/>
      <c r="G238" s="11"/>
      <c r="H238" s="11"/>
    </row>
    <row r="239" spans="1:8" x14ac:dyDescent="0.2">
      <c r="A239" s="11"/>
      <c r="B239" s="11"/>
      <c r="C239" s="11"/>
      <c r="D239" s="11"/>
      <c r="E239" s="11"/>
      <c r="F239" s="11"/>
      <c r="G239" s="11"/>
      <c r="H239" s="11"/>
    </row>
    <row r="240" spans="1:8" x14ac:dyDescent="0.2">
      <c r="A240" s="11"/>
      <c r="B240" s="11"/>
      <c r="C240" s="11"/>
      <c r="D240" s="11"/>
      <c r="E240" s="11"/>
      <c r="F240" s="11"/>
      <c r="G240" s="11"/>
      <c r="H240" s="11"/>
    </row>
    <row r="241" spans="1:8" x14ac:dyDescent="0.2">
      <c r="A241" s="11"/>
      <c r="B241" s="11"/>
      <c r="C241" s="11"/>
      <c r="D241" s="11"/>
      <c r="E241" s="11"/>
      <c r="F241" s="11"/>
      <c r="G241" s="11"/>
      <c r="H241" s="11"/>
    </row>
    <row r="242" spans="1:8" x14ac:dyDescent="0.2">
      <c r="A242" s="11"/>
      <c r="B242" s="11"/>
      <c r="C242" s="11"/>
      <c r="D242" s="11"/>
      <c r="E242" s="11"/>
      <c r="F242" s="11"/>
      <c r="G242" s="11"/>
      <c r="H242" s="11"/>
    </row>
    <row r="243" spans="1:8" x14ac:dyDescent="0.2">
      <c r="A243" s="11"/>
      <c r="B243" s="11"/>
      <c r="C243" s="11"/>
      <c r="D243" s="11"/>
      <c r="E243" s="11"/>
      <c r="F243" s="11"/>
      <c r="G243" s="11"/>
      <c r="H243" s="11"/>
    </row>
    <row r="244" spans="1:8" x14ac:dyDescent="0.2">
      <c r="A244" s="11"/>
      <c r="B244" s="11"/>
      <c r="C244" s="11"/>
      <c r="D244" s="11"/>
      <c r="E244" s="11"/>
      <c r="F244" s="11"/>
      <c r="G244" s="11"/>
      <c r="H244" s="11"/>
    </row>
    <row r="245" spans="1:8" x14ac:dyDescent="0.2">
      <c r="A245" s="11"/>
      <c r="B245" s="11"/>
      <c r="C245" s="11"/>
      <c r="D245" s="11"/>
      <c r="E245" s="11"/>
      <c r="F245" s="11"/>
      <c r="G245" s="11"/>
      <c r="H245" s="11"/>
    </row>
    <row r="246" spans="1:8" x14ac:dyDescent="0.2">
      <c r="A246" s="11"/>
      <c r="B246" s="11"/>
      <c r="C246" s="11"/>
      <c r="D246" s="11"/>
      <c r="E246" s="11"/>
      <c r="F246" s="11"/>
      <c r="G246" s="11"/>
      <c r="H246" s="11"/>
    </row>
    <row r="247" spans="1:8" x14ac:dyDescent="0.2">
      <c r="A247" s="11"/>
      <c r="B247" s="11"/>
      <c r="C247" s="11"/>
      <c r="D247" s="11"/>
      <c r="E247" s="11"/>
      <c r="F247" s="11"/>
      <c r="G247" s="11"/>
      <c r="H247" s="11"/>
    </row>
    <row r="248" spans="1:8" x14ac:dyDescent="0.2">
      <c r="A248" s="11"/>
      <c r="B248" s="11"/>
      <c r="C248" s="11"/>
      <c r="D248" s="11"/>
      <c r="E248" s="11"/>
      <c r="F248" s="11"/>
      <c r="G248" s="11"/>
      <c r="H248" s="11"/>
    </row>
    <row r="249" spans="1:8" x14ac:dyDescent="0.2">
      <c r="A249" s="11"/>
      <c r="B249" s="11"/>
      <c r="C249" s="11"/>
      <c r="D249" s="11"/>
      <c r="E249" s="11"/>
      <c r="F249" s="11"/>
      <c r="G249" s="11"/>
      <c r="H249" s="11"/>
    </row>
    <row r="250" spans="1:8" x14ac:dyDescent="0.2">
      <c r="A250" s="11"/>
      <c r="B250" s="11"/>
      <c r="C250" s="11"/>
      <c r="D250" s="11"/>
      <c r="E250" s="11"/>
      <c r="F250" s="11"/>
      <c r="G250" s="11"/>
      <c r="H250" s="11"/>
    </row>
    <row r="251" spans="1:8" x14ac:dyDescent="0.2">
      <c r="A251" s="11"/>
      <c r="B251" s="11"/>
      <c r="C251" s="11"/>
      <c r="D251" s="11"/>
      <c r="E251" s="11"/>
      <c r="F251" s="11"/>
      <c r="G251" s="11"/>
      <c r="H251" s="11"/>
    </row>
    <row r="252" spans="1:8" x14ac:dyDescent="0.2">
      <c r="A252" s="11"/>
      <c r="B252" s="11"/>
      <c r="C252" s="11"/>
      <c r="D252" s="11"/>
      <c r="E252" s="11"/>
      <c r="F252" s="11"/>
      <c r="G252" s="11"/>
      <c r="H252" s="11"/>
    </row>
    <row r="253" spans="1:8" x14ac:dyDescent="0.2">
      <c r="A253" s="11"/>
      <c r="B253" s="11"/>
      <c r="C253" s="11"/>
      <c r="D253" s="11"/>
      <c r="E253" s="11"/>
      <c r="F253" s="11"/>
      <c r="G253" s="11"/>
      <c r="H253" s="11"/>
    </row>
    <row r="254" spans="1:8" x14ac:dyDescent="0.2">
      <c r="A254" s="11"/>
      <c r="B254" s="11"/>
      <c r="C254" s="11"/>
      <c r="D254" s="11"/>
      <c r="E254" s="11"/>
      <c r="F254" s="11"/>
      <c r="G254" s="11"/>
      <c r="H254" s="11"/>
    </row>
    <row r="255" spans="1:8" x14ac:dyDescent="0.2">
      <c r="A255" s="11"/>
      <c r="B255" s="11"/>
      <c r="C255" s="11"/>
      <c r="D255" s="11"/>
      <c r="E255" s="11"/>
      <c r="F255" s="11"/>
      <c r="G255" s="11"/>
      <c r="H255" s="11"/>
    </row>
    <row r="256" spans="1:8" x14ac:dyDescent="0.2">
      <c r="A256" s="11"/>
      <c r="B256" s="11"/>
      <c r="C256" s="11"/>
      <c r="D256" s="11"/>
      <c r="E256" s="11"/>
      <c r="F256" s="11"/>
      <c r="G256" s="11"/>
      <c r="H256" s="11"/>
    </row>
    <row r="257" spans="1:8" x14ac:dyDescent="0.2">
      <c r="A257" s="11"/>
      <c r="B257" s="11"/>
      <c r="C257" s="11"/>
      <c r="D257" s="11"/>
      <c r="E257" s="11"/>
      <c r="F257" s="11"/>
      <c r="G257" s="11"/>
      <c r="H257" s="11"/>
    </row>
    <row r="258" spans="1:8" x14ac:dyDescent="0.2">
      <c r="A258" s="11"/>
      <c r="B258" s="11"/>
      <c r="C258" s="11"/>
      <c r="D258" s="11"/>
      <c r="E258" s="11"/>
      <c r="F258" s="11"/>
      <c r="G258" s="11"/>
      <c r="H258" s="11"/>
    </row>
    <row r="259" spans="1:8" x14ac:dyDescent="0.2">
      <c r="A259" s="11"/>
      <c r="B259" s="11"/>
      <c r="C259" s="11"/>
      <c r="D259" s="11"/>
      <c r="E259" s="11"/>
      <c r="F259" s="11"/>
      <c r="G259" s="11"/>
      <c r="H259" s="11"/>
    </row>
    <row r="260" spans="1:8" x14ac:dyDescent="0.2">
      <c r="A260" s="11"/>
      <c r="B260" s="11"/>
      <c r="C260" s="11"/>
      <c r="D260" s="11"/>
      <c r="E260" s="11"/>
      <c r="F260" s="11"/>
      <c r="G260" s="11"/>
      <c r="H260" s="11"/>
    </row>
    <row r="261" spans="1:8" x14ac:dyDescent="0.2">
      <c r="A261" s="11"/>
      <c r="B261" s="11"/>
      <c r="C261" s="11"/>
      <c r="D261" s="11"/>
      <c r="E261" s="11"/>
      <c r="F261" s="11"/>
      <c r="G261" s="11"/>
      <c r="H261" s="11"/>
    </row>
    <row r="262" spans="1:8" x14ac:dyDescent="0.2">
      <c r="A262" s="11"/>
      <c r="B262" s="11"/>
      <c r="C262" s="11"/>
      <c r="D262" s="11"/>
      <c r="E262" s="11"/>
      <c r="F262" s="11"/>
      <c r="G262" s="11"/>
      <c r="H262" s="11"/>
    </row>
    <row r="263" spans="1:8" x14ac:dyDescent="0.2">
      <c r="A263" s="11"/>
      <c r="B263" s="11"/>
      <c r="C263" s="11"/>
      <c r="D263" s="11"/>
      <c r="E263" s="11"/>
      <c r="F263" s="11"/>
      <c r="G263" s="11"/>
      <c r="H263" s="11"/>
    </row>
    <row r="264" spans="1:8" x14ac:dyDescent="0.2">
      <c r="A264" s="11"/>
      <c r="B264" s="11"/>
      <c r="C264" s="11"/>
      <c r="D264" s="11"/>
      <c r="E264" s="11"/>
      <c r="F264" s="11"/>
      <c r="G264" s="11"/>
      <c r="H264" s="11"/>
    </row>
    <row r="265" spans="1:8" x14ac:dyDescent="0.2">
      <c r="A265" s="11"/>
      <c r="B265" s="11"/>
      <c r="C265" s="11"/>
      <c r="D265" s="11"/>
      <c r="E265" s="11"/>
      <c r="F265" s="11"/>
      <c r="G265" s="11"/>
      <c r="H265" s="11"/>
    </row>
    <row r="266" spans="1:8" x14ac:dyDescent="0.2">
      <c r="A266" s="11"/>
      <c r="B266" s="11"/>
      <c r="C266" s="11"/>
      <c r="D266" s="11"/>
      <c r="E266" s="11"/>
      <c r="F266" s="11"/>
      <c r="G266" s="11"/>
      <c r="H266" s="11"/>
    </row>
    <row r="267" spans="1:8" x14ac:dyDescent="0.2">
      <c r="A267" s="11"/>
      <c r="B267" s="11"/>
      <c r="C267" s="11"/>
      <c r="D267" s="11"/>
      <c r="E267" s="11"/>
      <c r="F267" s="11"/>
      <c r="G267" s="11"/>
      <c r="H267" s="11"/>
    </row>
    <row r="268" spans="1:8" x14ac:dyDescent="0.2">
      <c r="A268" s="11"/>
      <c r="B268" s="11"/>
      <c r="C268" s="11"/>
      <c r="D268" s="11"/>
      <c r="E268" s="11"/>
      <c r="F268" s="11"/>
      <c r="G268" s="11"/>
      <c r="H268" s="11"/>
    </row>
    <row r="269" spans="1:8" x14ac:dyDescent="0.2">
      <c r="A269" s="11"/>
      <c r="B269" s="11"/>
      <c r="C269" s="11"/>
      <c r="D269" s="11"/>
      <c r="E269" s="11"/>
      <c r="F269" s="11"/>
      <c r="G269" s="11"/>
      <c r="H269" s="11"/>
    </row>
    <row r="270" spans="1:8" x14ac:dyDescent="0.2">
      <c r="A270" s="11"/>
      <c r="B270" s="11"/>
      <c r="C270" s="11"/>
      <c r="D270" s="11"/>
      <c r="E270" s="11"/>
      <c r="F270" s="11"/>
      <c r="G270" s="11"/>
      <c r="H270" s="11"/>
    </row>
    <row r="271" spans="1:8" x14ac:dyDescent="0.2">
      <c r="A271" s="11"/>
      <c r="B271" s="11"/>
      <c r="C271" s="11"/>
      <c r="D271" s="11"/>
      <c r="E271" s="11"/>
      <c r="F271" s="11"/>
      <c r="G271" s="11"/>
      <c r="H271" s="11"/>
    </row>
    <row r="272" spans="1:8" x14ac:dyDescent="0.2">
      <c r="A272" s="11"/>
      <c r="B272" s="11"/>
      <c r="C272" s="11"/>
      <c r="D272" s="11"/>
      <c r="E272" s="11"/>
      <c r="F272" s="11"/>
      <c r="G272" s="11"/>
      <c r="H272" s="11"/>
    </row>
    <row r="273" spans="1:8" x14ac:dyDescent="0.2">
      <c r="A273" s="11"/>
      <c r="B273" s="11"/>
      <c r="C273" s="11"/>
      <c r="D273" s="11"/>
      <c r="E273" s="11"/>
      <c r="F273" s="11"/>
      <c r="G273" s="11"/>
      <c r="H273" s="11"/>
    </row>
    <row r="274" spans="1:8" x14ac:dyDescent="0.2">
      <c r="A274" s="11"/>
      <c r="B274" s="11"/>
      <c r="C274" s="11"/>
      <c r="D274" s="11"/>
      <c r="E274" s="11"/>
      <c r="F274" s="11"/>
      <c r="G274" s="11"/>
      <c r="H274" s="11"/>
    </row>
    <row r="275" spans="1:8" x14ac:dyDescent="0.2">
      <c r="A275" s="11"/>
      <c r="B275" s="11"/>
      <c r="C275" s="11"/>
      <c r="D275" s="11"/>
      <c r="E275" s="11"/>
      <c r="F275" s="11"/>
      <c r="G275" s="11"/>
      <c r="H275" s="11"/>
    </row>
    <row r="276" spans="1:8" x14ac:dyDescent="0.2">
      <c r="A276" s="11"/>
      <c r="B276" s="11"/>
      <c r="C276" s="11"/>
      <c r="D276" s="11"/>
      <c r="E276" s="11"/>
      <c r="F276" s="11"/>
      <c r="G276" s="11"/>
      <c r="H276" s="11"/>
    </row>
    <row r="277" spans="1:8" x14ac:dyDescent="0.2">
      <c r="A277" s="11"/>
      <c r="B277" s="11"/>
      <c r="C277" s="11"/>
      <c r="D277" s="11"/>
      <c r="E277" s="11"/>
      <c r="F277" s="11"/>
      <c r="G277" s="11"/>
      <c r="H277" s="11"/>
    </row>
    <row r="278" spans="1:8" x14ac:dyDescent="0.2">
      <c r="A278" s="11"/>
      <c r="B278" s="11"/>
      <c r="C278" s="11"/>
      <c r="D278" s="11"/>
      <c r="E278" s="11"/>
      <c r="F278" s="11"/>
      <c r="G278" s="11"/>
      <c r="H278" s="11"/>
    </row>
    <row r="279" spans="1:8" x14ac:dyDescent="0.2">
      <c r="A279" s="11"/>
      <c r="B279" s="11"/>
      <c r="C279" s="11"/>
      <c r="D279" s="11"/>
      <c r="E279" s="11"/>
      <c r="F279" s="11"/>
      <c r="G279" s="11"/>
      <c r="H279" s="11"/>
    </row>
    <row r="280" spans="1:8" x14ac:dyDescent="0.2">
      <c r="A280" s="11"/>
      <c r="B280" s="11"/>
      <c r="C280" s="11"/>
      <c r="D280" s="11"/>
      <c r="E280" s="11"/>
      <c r="F280" s="11"/>
      <c r="G280" s="11"/>
      <c r="H280" s="11"/>
    </row>
    <row r="281" spans="1:8" x14ac:dyDescent="0.2">
      <c r="A281" s="11"/>
      <c r="B281" s="11"/>
      <c r="C281" s="11"/>
      <c r="D281" s="11"/>
      <c r="E281" s="11"/>
      <c r="F281" s="11"/>
      <c r="G281" s="11"/>
      <c r="H281" s="11"/>
    </row>
    <row r="282" spans="1:8" x14ac:dyDescent="0.2">
      <c r="A282" s="11"/>
      <c r="B282" s="11"/>
      <c r="C282" s="11"/>
      <c r="D282" s="11"/>
      <c r="E282" s="11"/>
      <c r="F282" s="11"/>
      <c r="G282" s="11"/>
      <c r="H282" s="11"/>
    </row>
    <row r="283" spans="1:8" x14ac:dyDescent="0.2">
      <c r="A283" s="11"/>
      <c r="B283" s="11"/>
      <c r="C283" s="11"/>
      <c r="D283" s="11"/>
      <c r="E283" s="11"/>
      <c r="F283" s="11"/>
      <c r="G283" s="11"/>
      <c r="H283" s="11"/>
    </row>
    <row r="284" spans="1:8" x14ac:dyDescent="0.2">
      <c r="A284" s="11"/>
      <c r="B284" s="11"/>
      <c r="C284" s="11"/>
      <c r="D284" s="11"/>
      <c r="E284" s="11"/>
      <c r="F284" s="11"/>
      <c r="G284" s="11"/>
      <c r="H284" s="11"/>
    </row>
    <row r="285" spans="1:8" x14ac:dyDescent="0.2">
      <c r="A285" s="11"/>
      <c r="B285" s="11"/>
      <c r="C285" s="11"/>
      <c r="D285" s="11"/>
      <c r="E285" s="11"/>
      <c r="F285" s="11"/>
      <c r="G285" s="11"/>
      <c r="H285" s="11"/>
    </row>
    <row r="286" spans="1:8" x14ac:dyDescent="0.2">
      <c r="A286" s="11"/>
      <c r="B286" s="11"/>
      <c r="C286" s="11"/>
      <c r="D286" s="11"/>
      <c r="E286" s="11"/>
      <c r="F286" s="11"/>
      <c r="G286" s="11"/>
      <c r="H286" s="11"/>
    </row>
    <row r="287" spans="1:8" x14ac:dyDescent="0.2">
      <c r="A287" s="11"/>
      <c r="B287" s="11"/>
      <c r="C287" s="11"/>
      <c r="D287" s="11"/>
      <c r="E287" s="11"/>
      <c r="F287" s="11"/>
      <c r="G287" s="11"/>
      <c r="H287" s="11"/>
    </row>
    <row r="288" spans="1:8" x14ac:dyDescent="0.2">
      <c r="A288" s="11"/>
      <c r="B288" s="11"/>
      <c r="C288" s="11"/>
      <c r="D288" s="11"/>
      <c r="E288" s="11"/>
      <c r="F288" s="11"/>
      <c r="G288" s="11"/>
      <c r="H288" s="11"/>
    </row>
    <row r="289" spans="1:8" x14ac:dyDescent="0.2">
      <c r="A289" s="11"/>
      <c r="B289" s="11"/>
      <c r="C289" s="11"/>
      <c r="D289" s="11"/>
      <c r="E289" s="11"/>
      <c r="F289" s="11"/>
      <c r="G289" s="11"/>
      <c r="H289" s="11"/>
    </row>
    <row r="290" spans="1:8" x14ac:dyDescent="0.2">
      <c r="A290" s="11"/>
      <c r="B290" s="11"/>
      <c r="C290" s="11"/>
      <c r="D290" s="11"/>
      <c r="E290" s="11"/>
      <c r="F290" s="11"/>
      <c r="G290" s="11"/>
      <c r="H290" s="11"/>
    </row>
    <row r="291" spans="1:8" x14ac:dyDescent="0.2">
      <c r="A291" s="11"/>
      <c r="B291" s="11"/>
      <c r="C291" s="11"/>
      <c r="D291" s="11"/>
      <c r="E291" s="11"/>
      <c r="F291" s="11"/>
      <c r="G291" s="11"/>
      <c r="H291" s="11"/>
    </row>
    <row r="292" spans="1:8" x14ac:dyDescent="0.2">
      <c r="A292" s="11"/>
      <c r="B292" s="11"/>
      <c r="C292" s="11"/>
      <c r="D292" s="11"/>
      <c r="E292" s="11"/>
      <c r="F292" s="11"/>
      <c r="G292" s="11"/>
      <c r="H292" s="11"/>
    </row>
    <row r="293" spans="1:8" x14ac:dyDescent="0.2">
      <c r="A293" s="11"/>
      <c r="B293" s="11"/>
      <c r="C293" s="11"/>
      <c r="D293" s="11"/>
      <c r="E293" s="11"/>
      <c r="F293" s="11"/>
      <c r="G293" s="11"/>
      <c r="H293" s="11"/>
    </row>
    <row r="294" spans="1:8" x14ac:dyDescent="0.2">
      <c r="A294" s="11"/>
      <c r="B294" s="11"/>
      <c r="C294" s="11"/>
      <c r="D294" s="11"/>
      <c r="E294" s="11"/>
      <c r="F294" s="11"/>
      <c r="G294" s="11"/>
      <c r="H294" s="11"/>
    </row>
    <row r="295" spans="1:8" x14ac:dyDescent="0.2">
      <c r="A295" s="11"/>
      <c r="B295" s="11"/>
      <c r="C295" s="11"/>
      <c r="D295" s="11"/>
      <c r="E295" s="11"/>
      <c r="F295" s="11"/>
      <c r="G295" s="11"/>
      <c r="H295" s="11"/>
    </row>
    <row r="296" spans="1:8" x14ac:dyDescent="0.2">
      <c r="A296" s="11"/>
      <c r="B296" s="11"/>
      <c r="C296" s="11"/>
      <c r="D296" s="11"/>
      <c r="E296" s="11"/>
      <c r="F296" s="11"/>
      <c r="G296" s="11"/>
      <c r="H296" s="11"/>
    </row>
    <row r="297" spans="1:8" x14ac:dyDescent="0.2">
      <c r="A297" s="11"/>
      <c r="B297" s="11"/>
      <c r="C297" s="11"/>
      <c r="D297" s="11"/>
      <c r="E297" s="11"/>
      <c r="F297" s="11"/>
      <c r="G297" s="11"/>
      <c r="H297" s="11"/>
    </row>
    <row r="298" spans="1:8" x14ac:dyDescent="0.2">
      <c r="A298" s="11"/>
      <c r="B298" s="11"/>
      <c r="C298" s="11"/>
      <c r="D298" s="11"/>
      <c r="E298" s="11"/>
      <c r="F298" s="11"/>
      <c r="G298" s="11"/>
      <c r="H298" s="11"/>
    </row>
    <row r="299" spans="1:8" x14ac:dyDescent="0.2">
      <c r="A299" s="11"/>
      <c r="B299" s="11"/>
      <c r="C299" s="11"/>
      <c r="D299" s="11"/>
      <c r="E299" s="11"/>
      <c r="F299" s="11"/>
      <c r="G299" s="11"/>
      <c r="H299" s="11"/>
    </row>
    <row r="300" spans="1:8" x14ac:dyDescent="0.2">
      <c r="A300" s="11"/>
      <c r="B300" s="11"/>
      <c r="C300" s="11"/>
      <c r="D300" s="11"/>
      <c r="E300" s="11"/>
      <c r="F300" s="11"/>
      <c r="G300" s="11"/>
      <c r="H300" s="11"/>
    </row>
    <row r="301" spans="1:8" x14ac:dyDescent="0.2">
      <c r="A301" s="11"/>
      <c r="B301" s="11"/>
      <c r="C301" s="11"/>
      <c r="D301" s="11"/>
      <c r="E301" s="11"/>
      <c r="F301" s="11"/>
      <c r="G301" s="11"/>
      <c r="H301" s="11"/>
    </row>
    <row r="302" spans="1:8" x14ac:dyDescent="0.2">
      <c r="A302" s="11"/>
      <c r="B302" s="11"/>
      <c r="C302" s="11"/>
      <c r="D302" s="11"/>
      <c r="E302" s="11"/>
      <c r="F302" s="11"/>
      <c r="G302" s="11"/>
      <c r="H302" s="11"/>
    </row>
    <row r="303" spans="1:8" x14ac:dyDescent="0.2">
      <c r="A303" s="11"/>
      <c r="B303" s="11"/>
      <c r="C303" s="11"/>
      <c r="D303" s="11"/>
      <c r="E303" s="11"/>
      <c r="F303" s="11"/>
      <c r="G303" s="11"/>
      <c r="H303" s="11"/>
    </row>
    <row r="304" spans="1:8" x14ac:dyDescent="0.2">
      <c r="A304" s="11"/>
      <c r="B304" s="11"/>
      <c r="C304" s="11"/>
      <c r="D304" s="11"/>
      <c r="E304" s="11"/>
      <c r="F304" s="11"/>
      <c r="G304" s="11"/>
      <c r="H304" s="11"/>
    </row>
    <row r="305" spans="1:8" x14ac:dyDescent="0.2">
      <c r="A305" s="11"/>
      <c r="B305" s="11"/>
      <c r="C305" s="11"/>
      <c r="D305" s="11"/>
      <c r="E305" s="11"/>
      <c r="F305" s="11"/>
      <c r="G305" s="11"/>
      <c r="H305" s="11"/>
    </row>
    <row r="306" spans="1:8" x14ac:dyDescent="0.2">
      <c r="A306" s="11"/>
      <c r="B306" s="11"/>
      <c r="C306" s="11"/>
      <c r="D306" s="11"/>
      <c r="E306" s="11"/>
      <c r="F306" s="11"/>
      <c r="G306" s="11"/>
      <c r="H306" s="11"/>
    </row>
    <row r="307" spans="1:8" x14ac:dyDescent="0.2">
      <c r="A307" s="11"/>
      <c r="B307" s="11"/>
      <c r="C307" s="11"/>
      <c r="D307" s="11"/>
      <c r="E307" s="11"/>
      <c r="F307" s="11"/>
      <c r="G307" s="11"/>
      <c r="H307" s="11"/>
    </row>
    <row r="308" spans="1:8" x14ac:dyDescent="0.2">
      <c r="A308" s="11"/>
      <c r="B308" s="11"/>
      <c r="C308" s="11"/>
      <c r="D308" s="11"/>
      <c r="E308" s="11"/>
      <c r="F308" s="11"/>
      <c r="G308" s="11"/>
      <c r="H308" s="11"/>
    </row>
    <row r="309" spans="1:8" x14ac:dyDescent="0.2">
      <c r="A309" s="11"/>
      <c r="B309" s="11"/>
      <c r="C309" s="11"/>
      <c r="D309" s="11"/>
      <c r="E309" s="11"/>
      <c r="F309" s="11"/>
      <c r="G309" s="11"/>
      <c r="H309" s="11"/>
    </row>
    <row r="310" spans="1:8" x14ac:dyDescent="0.2">
      <c r="A310" s="11"/>
      <c r="B310" s="11"/>
      <c r="C310" s="11"/>
      <c r="D310" s="11"/>
      <c r="E310" s="11"/>
      <c r="F310" s="11"/>
      <c r="G310" s="11"/>
      <c r="H310" s="11"/>
    </row>
    <row r="311" spans="1:8" x14ac:dyDescent="0.2">
      <c r="A311" s="11"/>
      <c r="B311" s="11"/>
      <c r="C311" s="11"/>
      <c r="D311" s="11"/>
      <c r="E311" s="11"/>
      <c r="F311" s="11"/>
      <c r="G311" s="11"/>
      <c r="H311" s="11"/>
    </row>
    <row r="312" spans="1:8" x14ac:dyDescent="0.2">
      <c r="A312" s="11"/>
      <c r="B312" s="11"/>
      <c r="C312" s="11"/>
      <c r="D312" s="11"/>
      <c r="E312" s="11"/>
      <c r="F312" s="11"/>
      <c r="G312" s="11"/>
      <c r="H312" s="11"/>
    </row>
    <row r="313" spans="1:8" x14ac:dyDescent="0.2">
      <c r="A313" s="11"/>
      <c r="B313" s="11"/>
      <c r="C313" s="11"/>
      <c r="D313" s="11"/>
      <c r="E313" s="11"/>
      <c r="F313" s="11"/>
      <c r="G313" s="11"/>
      <c r="H313" s="11"/>
    </row>
    <row r="314" spans="1:8" x14ac:dyDescent="0.2">
      <c r="A314" s="11"/>
      <c r="B314" s="11"/>
      <c r="C314" s="11"/>
      <c r="D314" s="11"/>
      <c r="E314" s="11"/>
      <c r="F314" s="11"/>
      <c r="G314" s="11"/>
      <c r="H314" s="11"/>
    </row>
    <row r="315" spans="1:8" x14ac:dyDescent="0.2">
      <c r="A315" s="11"/>
      <c r="B315" s="11"/>
      <c r="C315" s="11"/>
      <c r="D315" s="11"/>
      <c r="E315" s="11"/>
      <c r="F315" s="11"/>
      <c r="G315" s="11"/>
      <c r="H315" s="11"/>
    </row>
    <row r="316" spans="1:8" x14ac:dyDescent="0.2">
      <c r="A316" s="11"/>
      <c r="B316" s="11"/>
      <c r="C316" s="11"/>
      <c r="D316" s="11"/>
      <c r="E316" s="11"/>
      <c r="F316" s="11"/>
      <c r="G316" s="11"/>
      <c r="H316" s="11"/>
    </row>
    <row r="317" spans="1:8" x14ac:dyDescent="0.2">
      <c r="A317" s="11"/>
      <c r="B317" s="11"/>
      <c r="C317" s="11"/>
      <c r="D317" s="11"/>
      <c r="E317" s="11"/>
      <c r="F317" s="11"/>
      <c r="G317" s="11"/>
      <c r="H317" s="11"/>
    </row>
    <row r="318" spans="1:8" x14ac:dyDescent="0.2">
      <c r="A318" s="11"/>
      <c r="B318" s="11"/>
      <c r="C318" s="11"/>
      <c r="D318" s="11"/>
      <c r="E318" s="11"/>
      <c r="F318" s="11"/>
      <c r="G318" s="11"/>
      <c r="H318" s="11"/>
    </row>
    <row r="319" spans="1:8" x14ac:dyDescent="0.2">
      <c r="A319" s="11"/>
      <c r="B319" s="11"/>
      <c r="C319" s="11"/>
      <c r="D319" s="11"/>
      <c r="E319" s="11"/>
      <c r="F319" s="11"/>
      <c r="G319" s="11"/>
      <c r="H319" s="11"/>
    </row>
    <row r="320" spans="1:8" x14ac:dyDescent="0.2">
      <c r="A320" s="11"/>
      <c r="B320" s="11"/>
      <c r="C320" s="11"/>
      <c r="D320" s="11"/>
      <c r="E320" s="11"/>
      <c r="F320" s="11"/>
      <c r="G320" s="11"/>
      <c r="H320" s="11"/>
    </row>
    <row r="321" spans="1:8" x14ac:dyDescent="0.2">
      <c r="A321" s="11"/>
      <c r="B321" s="11"/>
      <c r="C321" s="11"/>
      <c r="D321" s="11"/>
      <c r="E321" s="11"/>
      <c r="F321" s="11"/>
      <c r="G321" s="11"/>
      <c r="H321" s="11"/>
    </row>
    <row r="322" spans="1:8" x14ac:dyDescent="0.2">
      <c r="A322" s="11"/>
      <c r="B322" s="11"/>
      <c r="C322" s="11"/>
      <c r="D322" s="11"/>
      <c r="E322" s="11"/>
      <c r="F322" s="11"/>
      <c r="G322" s="11"/>
      <c r="H322" s="11"/>
    </row>
    <row r="323" spans="1:8" x14ac:dyDescent="0.2">
      <c r="A323" s="11"/>
      <c r="B323" s="11"/>
      <c r="C323" s="11"/>
      <c r="D323" s="11"/>
      <c r="E323" s="11"/>
      <c r="F323" s="11"/>
      <c r="G323" s="11"/>
      <c r="H323" s="11"/>
    </row>
    <row r="324" spans="1:8" x14ac:dyDescent="0.2">
      <c r="A324" s="11"/>
      <c r="B324" s="11"/>
      <c r="C324" s="11"/>
      <c r="D324" s="11"/>
      <c r="E324" s="11"/>
      <c r="F324" s="11"/>
      <c r="G324" s="11"/>
      <c r="H324" s="11"/>
    </row>
    <row r="325" spans="1:8" x14ac:dyDescent="0.2">
      <c r="A325" s="11"/>
      <c r="B325" s="11"/>
      <c r="C325" s="11"/>
      <c r="D325" s="11"/>
      <c r="E325" s="11"/>
      <c r="F325" s="11"/>
      <c r="G325" s="11"/>
      <c r="H325" s="11"/>
    </row>
    <row r="326" spans="1:8" x14ac:dyDescent="0.2">
      <c r="A326" s="11"/>
      <c r="B326" s="11"/>
      <c r="C326" s="11"/>
      <c r="D326" s="11"/>
      <c r="E326" s="11"/>
      <c r="F326" s="11"/>
      <c r="G326" s="11"/>
      <c r="H326" s="11"/>
    </row>
    <row r="327" spans="1:8" x14ac:dyDescent="0.2">
      <c r="A327" s="11"/>
      <c r="B327" s="11"/>
      <c r="C327" s="11"/>
      <c r="D327" s="11"/>
      <c r="E327" s="11"/>
      <c r="F327" s="11"/>
      <c r="G327" s="11"/>
      <c r="H327" s="11"/>
    </row>
    <row r="328" spans="1:8" x14ac:dyDescent="0.2">
      <c r="A328" s="11"/>
      <c r="B328" s="11"/>
      <c r="C328" s="11"/>
      <c r="D328" s="11"/>
      <c r="E328" s="11"/>
      <c r="F328" s="11"/>
      <c r="G328" s="11"/>
      <c r="H328" s="11"/>
    </row>
    <row r="329" spans="1:8" x14ac:dyDescent="0.2">
      <c r="A329" s="11"/>
      <c r="B329" s="11"/>
      <c r="C329" s="11"/>
      <c r="D329" s="11"/>
      <c r="E329" s="11"/>
      <c r="F329" s="11"/>
      <c r="G329" s="11"/>
      <c r="H329" s="11"/>
    </row>
    <row r="330" spans="1:8" x14ac:dyDescent="0.2">
      <c r="A330" s="11"/>
      <c r="B330" s="11"/>
      <c r="C330" s="11"/>
      <c r="D330" s="11"/>
      <c r="E330" s="11"/>
      <c r="F330" s="11"/>
      <c r="G330" s="11"/>
      <c r="H330" s="11"/>
    </row>
    <row r="331" spans="1:8" x14ac:dyDescent="0.2">
      <c r="A331" s="11"/>
      <c r="B331" s="11"/>
      <c r="C331" s="11"/>
      <c r="D331" s="11"/>
      <c r="E331" s="11"/>
      <c r="F331" s="11"/>
      <c r="G331" s="11"/>
      <c r="H331" s="11"/>
    </row>
    <row r="332" spans="1:8" x14ac:dyDescent="0.2">
      <c r="A332" s="11"/>
      <c r="B332" s="11"/>
      <c r="C332" s="11"/>
      <c r="D332" s="11"/>
      <c r="E332" s="11"/>
      <c r="F332" s="11"/>
      <c r="G332" s="11"/>
      <c r="H332" s="11"/>
    </row>
    <row r="333" spans="1:8" x14ac:dyDescent="0.2">
      <c r="A333" s="11"/>
      <c r="B333" s="11"/>
      <c r="C333" s="11"/>
      <c r="D333" s="11"/>
      <c r="E333" s="11"/>
      <c r="F333" s="11"/>
      <c r="G333" s="11"/>
      <c r="H333" s="11"/>
    </row>
    <row r="334" spans="1:8" x14ac:dyDescent="0.2">
      <c r="A334" s="11"/>
      <c r="B334" s="11"/>
      <c r="C334" s="11"/>
      <c r="D334" s="11"/>
      <c r="E334" s="11"/>
      <c r="F334" s="11"/>
      <c r="G334" s="11"/>
      <c r="H334" s="11"/>
    </row>
    <row r="335" spans="1:8" x14ac:dyDescent="0.2">
      <c r="A335" s="11"/>
      <c r="B335" s="11"/>
      <c r="C335" s="11"/>
      <c r="D335" s="11"/>
      <c r="E335" s="11"/>
      <c r="F335" s="11"/>
      <c r="G335" s="11"/>
      <c r="H335" s="11"/>
    </row>
    <row r="336" spans="1:8" x14ac:dyDescent="0.2">
      <c r="A336" s="11"/>
      <c r="B336" s="11"/>
      <c r="C336" s="11"/>
      <c r="D336" s="11"/>
      <c r="E336" s="11"/>
      <c r="F336" s="11"/>
      <c r="G336" s="11"/>
      <c r="H336" s="11"/>
    </row>
    <row r="337" spans="1:8" x14ac:dyDescent="0.2">
      <c r="A337" s="11"/>
      <c r="B337" s="11"/>
      <c r="C337" s="11"/>
      <c r="D337" s="11"/>
      <c r="E337" s="11"/>
      <c r="F337" s="11"/>
      <c r="G337" s="11"/>
      <c r="H337" s="11"/>
    </row>
    <row r="338" spans="1:8" x14ac:dyDescent="0.2">
      <c r="A338" s="11"/>
      <c r="B338" s="11"/>
      <c r="C338" s="11"/>
      <c r="D338" s="11"/>
      <c r="E338" s="11"/>
      <c r="F338" s="11"/>
      <c r="G338" s="11"/>
      <c r="H338" s="11"/>
    </row>
    <row r="339" spans="1:8" x14ac:dyDescent="0.2">
      <c r="A339" s="11"/>
      <c r="B339" s="11"/>
      <c r="C339" s="11"/>
      <c r="D339" s="11"/>
      <c r="E339" s="11"/>
      <c r="F339" s="11"/>
      <c r="G339" s="11"/>
      <c r="H339" s="11"/>
    </row>
    <row r="340" spans="1:8" x14ac:dyDescent="0.2">
      <c r="A340" s="11"/>
      <c r="B340" s="11"/>
      <c r="C340" s="11"/>
      <c r="D340" s="11"/>
      <c r="E340" s="11"/>
      <c r="F340" s="11"/>
      <c r="G340" s="11"/>
      <c r="H340" s="11"/>
    </row>
    <row r="341" spans="1:8" x14ac:dyDescent="0.2">
      <c r="A341" s="11"/>
      <c r="B341" s="11"/>
      <c r="C341" s="11"/>
      <c r="D341" s="11"/>
      <c r="E341" s="11"/>
      <c r="F341" s="11"/>
      <c r="G341" s="11"/>
      <c r="H341" s="11"/>
    </row>
    <row r="342" spans="1:8" x14ac:dyDescent="0.2">
      <c r="A342" s="11"/>
      <c r="B342" s="11"/>
      <c r="C342" s="11"/>
      <c r="D342" s="11"/>
      <c r="E342" s="11"/>
      <c r="F342" s="11"/>
      <c r="G342" s="11"/>
      <c r="H342" s="11"/>
    </row>
    <row r="343" spans="1:8" x14ac:dyDescent="0.2">
      <c r="A343" s="11"/>
      <c r="B343" s="11"/>
      <c r="C343" s="11"/>
      <c r="D343" s="11"/>
      <c r="E343" s="11"/>
      <c r="F343" s="11"/>
      <c r="G343" s="11"/>
      <c r="H343" s="11"/>
    </row>
    <row r="344" spans="1:8" x14ac:dyDescent="0.2">
      <c r="A344" s="11"/>
      <c r="B344" s="11"/>
      <c r="C344" s="11"/>
      <c r="D344" s="11"/>
      <c r="E344" s="11"/>
      <c r="F344" s="11"/>
      <c r="G344" s="11"/>
      <c r="H344" s="11"/>
    </row>
    <row r="345" spans="1:8" x14ac:dyDescent="0.2">
      <c r="A345" s="11"/>
      <c r="B345" s="11"/>
      <c r="C345" s="11"/>
      <c r="D345" s="11"/>
      <c r="E345" s="11"/>
      <c r="F345" s="11"/>
      <c r="G345" s="11"/>
      <c r="H345" s="11"/>
    </row>
    <row r="346" spans="1:8" x14ac:dyDescent="0.2">
      <c r="A346" s="11"/>
      <c r="B346" s="11"/>
      <c r="C346" s="11"/>
      <c r="D346" s="11"/>
      <c r="E346" s="11"/>
      <c r="F346" s="11"/>
      <c r="G346" s="11"/>
      <c r="H346" s="11"/>
    </row>
    <row r="347" spans="1:8" x14ac:dyDescent="0.2">
      <c r="A347" s="11"/>
      <c r="B347" s="11"/>
      <c r="C347" s="11"/>
      <c r="D347" s="11"/>
      <c r="E347" s="11"/>
      <c r="F347" s="11"/>
      <c r="G347" s="11"/>
      <c r="H347" s="11"/>
    </row>
    <row r="348" spans="1:8" x14ac:dyDescent="0.2">
      <c r="A348" s="11"/>
      <c r="B348" s="11"/>
      <c r="C348" s="11"/>
      <c r="D348" s="11"/>
      <c r="E348" s="11"/>
      <c r="F348" s="11"/>
      <c r="G348" s="11"/>
      <c r="H348" s="11"/>
    </row>
    <row r="349" spans="1:8" x14ac:dyDescent="0.2">
      <c r="A349" s="11"/>
      <c r="B349" s="11"/>
      <c r="C349" s="11"/>
      <c r="D349" s="11"/>
      <c r="E349" s="11"/>
      <c r="F349" s="11"/>
      <c r="G349" s="11"/>
      <c r="H349" s="11"/>
    </row>
    <row r="350" spans="1:8" x14ac:dyDescent="0.2">
      <c r="A350" s="11"/>
      <c r="B350" s="11"/>
      <c r="C350" s="11"/>
      <c r="D350" s="11"/>
      <c r="E350" s="11"/>
      <c r="F350" s="11"/>
      <c r="G350" s="11"/>
      <c r="H350" s="11"/>
    </row>
    <row r="351" spans="1:8" x14ac:dyDescent="0.2">
      <c r="A351" s="11"/>
      <c r="B351" s="11"/>
      <c r="C351" s="11"/>
      <c r="D351" s="11"/>
      <c r="E351" s="11"/>
      <c r="F351" s="11"/>
      <c r="G351" s="11"/>
      <c r="H351" s="11"/>
    </row>
    <row r="352" spans="1:8" x14ac:dyDescent="0.2">
      <c r="A352" s="11"/>
      <c r="B352" s="11"/>
      <c r="C352" s="11"/>
      <c r="D352" s="11"/>
      <c r="E352" s="11"/>
      <c r="F352" s="11"/>
      <c r="G352" s="11"/>
      <c r="H352" s="11"/>
    </row>
    <row r="353" spans="1:8" x14ac:dyDescent="0.2">
      <c r="A353" s="11"/>
      <c r="B353" s="11"/>
      <c r="C353" s="11"/>
      <c r="D353" s="11"/>
      <c r="E353" s="11"/>
      <c r="F353" s="11"/>
      <c r="G353" s="11"/>
      <c r="H353" s="11"/>
    </row>
    <row r="354" spans="1:8" x14ac:dyDescent="0.2">
      <c r="A354" s="11"/>
      <c r="B354" s="11"/>
      <c r="C354" s="11"/>
      <c r="D354" s="11"/>
      <c r="E354" s="11"/>
      <c r="F354" s="11"/>
      <c r="G354" s="11"/>
      <c r="H354" s="11"/>
    </row>
    <row r="355" spans="1:8" x14ac:dyDescent="0.2">
      <c r="A355" s="11"/>
      <c r="B355" s="11"/>
      <c r="C355" s="11"/>
      <c r="D355" s="11"/>
      <c r="E355" s="11"/>
      <c r="F355" s="11"/>
      <c r="G355" s="11"/>
      <c r="H355" s="11"/>
    </row>
    <row r="356" spans="1:8" x14ac:dyDescent="0.2">
      <c r="A356" s="11"/>
      <c r="B356" s="11"/>
      <c r="C356" s="11"/>
      <c r="D356" s="11"/>
      <c r="E356" s="11"/>
      <c r="F356" s="11"/>
      <c r="G356" s="11"/>
      <c r="H356" s="11"/>
    </row>
    <row r="357" spans="1:8" x14ac:dyDescent="0.2">
      <c r="A357" s="11"/>
      <c r="B357" s="11"/>
      <c r="C357" s="11"/>
      <c r="D357" s="11"/>
      <c r="E357" s="11"/>
      <c r="F357" s="11"/>
      <c r="G357" s="11"/>
      <c r="H357" s="11"/>
    </row>
    <row r="358" spans="1:8" x14ac:dyDescent="0.2">
      <c r="A358" s="11"/>
      <c r="B358" s="11"/>
      <c r="C358" s="11"/>
      <c r="D358" s="11"/>
      <c r="E358" s="11"/>
      <c r="F358" s="11"/>
      <c r="G358" s="11"/>
      <c r="H358" s="11"/>
    </row>
    <row r="359" spans="1:8" x14ac:dyDescent="0.2">
      <c r="A359" s="11"/>
      <c r="B359" s="11"/>
      <c r="C359" s="11"/>
      <c r="D359" s="11"/>
      <c r="E359" s="11"/>
      <c r="F359" s="11"/>
      <c r="G359" s="11"/>
      <c r="H359" s="11"/>
    </row>
    <row r="360" spans="1:8" x14ac:dyDescent="0.2">
      <c r="A360" s="11"/>
      <c r="B360" s="11"/>
      <c r="C360" s="11"/>
      <c r="D360" s="11"/>
      <c r="E360" s="11"/>
      <c r="F360" s="11"/>
      <c r="G360" s="11"/>
      <c r="H360" s="11"/>
    </row>
    <row r="361" spans="1:8" x14ac:dyDescent="0.2">
      <c r="A361" s="11"/>
      <c r="B361" s="11"/>
      <c r="C361" s="11"/>
      <c r="D361" s="11"/>
      <c r="E361" s="11"/>
      <c r="F361" s="11"/>
      <c r="G361" s="11"/>
      <c r="H361" s="11"/>
    </row>
    <row r="362" spans="1:8" x14ac:dyDescent="0.2">
      <c r="A362" s="11"/>
      <c r="B362" s="11"/>
      <c r="C362" s="11"/>
      <c r="D362" s="11"/>
      <c r="E362" s="11"/>
      <c r="F362" s="11"/>
      <c r="G362" s="11"/>
      <c r="H362" s="11"/>
    </row>
    <row r="363" spans="1:8" x14ac:dyDescent="0.2">
      <c r="A363" s="11"/>
      <c r="B363" s="11"/>
      <c r="C363" s="11"/>
      <c r="D363" s="11"/>
      <c r="E363" s="11"/>
      <c r="F363" s="11"/>
      <c r="G363" s="11"/>
      <c r="H363" s="11"/>
    </row>
    <row r="364" spans="1:8" x14ac:dyDescent="0.2">
      <c r="A364" s="11"/>
      <c r="B364" s="11"/>
      <c r="C364" s="11"/>
      <c r="D364" s="11"/>
      <c r="E364" s="11"/>
      <c r="F364" s="11"/>
      <c r="G364" s="11"/>
      <c r="H364" s="11"/>
    </row>
    <row r="365" spans="1:8" x14ac:dyDescent="0.2">
      <c r="A365" s="11"/>
      <c r="B365" s="11"/>
      <c r="C365" s="11"/>
      <c r="D365" s="11"/>
      <c r="E365" s="11"/>
      <c r="F365" s="11"/>
      <c r="G365" s="11"/>
      <c r="H365" s="11"/>
    </row>
    <row r="366" spans="1:8" x14ac:dyDescent="0.2">
      <c r="A366" s="11"/>
      <c r="B366" s="11"/>
      <c r="C366" s="11"/>
      <c r="D366" s="11"/>
      <c r="E366" s="11"/>
      <c r="F366" s="11"/>
      <c r="G366" s="11"/>
      <c r="H366" s="11"/>
    </row>
    <row r="367" spans="1:8" x14ac:dyDescent="0.2">
      <c r="A367" s="11"/>
      <c r="B367" s="11"/>
      <c r="C367" s="11"/>
      <c r="D367" s="11"/>
      <c r="E367" s="11"/>
      <c r="F367" s="11"/>
      <c r="G367" s="11"/>
      <c r="H367" s="11"/>
    </row>
    <row r="368" spans="1:8" x14ac:dyDescent="0.2">
      <c r="A368" s="11"/>
      <c r="B368" s="11"/>
      <c r="C368" s="11"/>
      <c r="D368" s="11"/>
      <c r="E368" s="11"/>
      <c r="F368" s="11"/>
      <c r="G368" s="11"/>
      <c r="H368" s="11"/>
    </row>
    <row r="369" spans="1:8" x14ac:dyDescent="0.2">
      <c r="A369" s="11"/>
      <c r="B369" s="11"/>
      <c r="C369" s="11"/>
      <c r="D369" s="11"/>
      <c r="E369" s="11"/>
      <c r="F369" s="11"/>
      <c r="G369" s="11"/>
      <c r="H369" s="11"/>
    </row>
    <row r="370" spans="1:8" x14ac:dyDescent="0.2">
      <c r="A370" s="11"/>
      <c r="B370" s="11"/>
      <c r="C370" s="11"/>
      <c r="D370" s="11"/>
      <c r="E370" s="11"/>
      <c r="F370" s="11"/>
      <c r="G370" s="11"/>
      <c r="H370" s="11"/>
    </row>
    <row r="371" spans="1:8" x14ac:dyDescent="0.2">
      <c r="A371" s="11"/>
      <c r="B371" s="11"/>
      <c r="C371" s="11"/>
      <c r="D371" s="11"/>
      <c r="E371" s="11"/>
      <c r="F371" s="11"/>
      <c r="G371" s="11"/>
      <c r="H371" s="11"/>
    </row>
    <row r="372" spans="1:8" x14ac:dyDescent="0.2">
      <c r="A372" s="11"/>
      <c r="B372" s="11"/>
      <c r="C372" s="11"/>
      <c r="D372" s="11"/>
      <c r="E372" s="11"/>
      <c r="F372" s="11"/>
      <c r="G372" s="11"/>
      <c r="H372" s="11"/>
    </row>
    <row r="373" spans="1:8" x14ac:dyDescent="0.2">
      <c r="A373" s="11"/>
      <c r="B373" s="11"/>
      <c r="C373" s="11"/>
      <c r="D373" s="11"/>
      <c r="E373" s="11"/>
      <c r="F373" s="11"/>
      <c r="G373" s="11"/>
      <c r="H373" s="11"/>
    </row>
    <row r="374" spans="1:8" x14ac:dyDescent="0.2">
      <c r="A374" s="11"/>
      <c r="B374" s="11"/>
      <c r="C374" s="11"/>
      <c r="D374" s="11"/>
      <c r="E374" s="11"/>
      <c r="F374" s="11"/>
      <c r="G374" s="11"/>
      <c r="H374" s="11"/>
    </row>
    <row r="375" spans="1:8" x14ac:dyDescent="0.2">
      <c r="A375" s="11"/>
      <c r="B375" s="11"/>
      <c r="C375" s="11"/>
      <c r="D375" s="11"/>
      <c r="E375" s="11"/>
      <c r="F375" s="11"/>
      <c r="G375" s="11"/>
      <c r="H375" s="11"/>
    </row>
    <row r="376" spans="1:8" x14ac:dyDescent="0.2">
      <c r="A376" s="11"/>
      <c r="B376" s="11"/>
      <c r="C376" s="11"/>
      <c r="D376" s="11"/>
      <c r="E376" s="11"/>
      <c r="F376" s="11"/>
      <c r="G376" s="11"/>
      <c r="H376" s="11"/>
    </row>
    <row r="377" spans="1:8" x14ac:dyDescent="0.2">
      <c r="A377" s="11"/>
      <c r="B377" s="11"/>
      <c r="C377" s="11"/>
      <c r="D377" s="11"/>
      <c r="E377" s="11"/>
      <c r="F377" s="11"/>
      <c r="G377" s="11"/>
      <c r="H377" s="11"/>
    </row>
    <row r="378" spans="1:8" x14ac:dyDescent="0.2">
      <c r="A378" s="11"/>
      <c r="B378" s="11"/>
      <c r="C378" s="11"/>
      <c r="D378" s="11"/>
      <c r="E378" s="11"/>
      <c r="F378" s="11"/>
      <c r="G378" s="11"/>
      <c r="H378" s="11"/>
    </row>
    <row r="379" spans="1:8" x14ac:dyDescent="0.2">
      <c r="A379" s="11"/>
      <c r="B379" s="11"/>
      <c r="C379" s="11"/>
      <c r="D379" s="11"/>
      <c r="E379" s="11"/>
      <c r="F379" s="11"/>
      <c r="G379" s="11"/>
      <c r="H379" s="11"/>
    </row>
    <row r="380" spans="1:8" x14ac:dyDescent="0.2">
      <c r="A380" s="11"/>
      <c r="B380" s="11"/>
      <c r="C380" s="11"/>
      <c r="D380" s="11"/>
      <c r="E380" s="11"/>
      <c r="F380" s="11"/>
      <c r="G380" s="11"/>
      <c r="H380" s="11"/>
    </row>
    <row r="381" spans="1:8" x14ac:dyDescent="0.2">
      <c r="A381" s="11"/>
      <c r="B381" s="11"/>
      <c r="C381" s="11"/>
      <c r="D381" s="11"/>
      <c r="E381" s="11"/>
      <c r="F381" s="11"/>
      <c r="G381" s="11"/>
      <c r="H381" s="11"/>
    </row>
    <row r="382" spans="1:8" x14ac:dyDescent="0.2">
      <c r="A382" s="11"/>
      <c r="B382" s="11"/>
      <c r="C382" s="11"/>
      <c r="D382" s="11"/>
      <c r="E382" s="11"/>
      <c r="F382" s="11"/>
      <c r="G382" s="11"/>
      <c r="H382" s="11"/>
    </row>
    <row r="383" spans="1:8" x14ac:dyDescent="0.2">
      <c r="A383" s="11"/>
      <c r="B383" s="11"/>
      <c r="C383" s="11"/>
      <c r="D383" s="11"/>
      <c r="E383" s="11"/>
      <c r="F383" s="11"/>
      <c r="G383" s="11"/>
      <c r="H383" s="11"/>
    </row>
    <row r="384" spans="1:8" x14ac:dyDescent="0.2">
      <c r="A384" s="11"/>
      <c r="B384" s="11"/>
      <c r="C384" s="11"/>
      <c r="D384" s="11"/>
      <c r="E384" s="11"/>
      <c r="F384" s="11"/>
      <c r="G384" s="11"/>
      <c r="H384" s="11"/>
    </row>
    <row r="385" spans="1:8" x14ac:dyDescent="0.2">
      <c r="A385" s="11"/>
      <c r="B385" s="11"/>
      <c r="C385" s="11"/>
      <c r="D385" s="11"/>
      <c r="E385" s="11"/>
      <c r="F385" s="11"/>
      <c r="G385" s="11"/>
      <c r="H385" s="11"/>
    </row>
    <row r="386" spans="1:8" x14ac:dyDescent="0.2">
      <c r="A386" s="11"/>
      <c r="B386" s="11"/>
      <c r="C386" s="11"/>
      <c r="D386" s="11"/>
      <c r="E386" s="11"/>
      <c r="F386" s="11"/>
      <c r="G386" s="11"/>
      <c r="H386" s="11"/>
    </row>
    <row r="387" spans="1:8" x14ac:dyDescent="0.2">
      <c r="A387" s="11"/>
      <c r="B387" s="11"/>
      <c r="C387" s="11"/>
      <c r="D387" s="11"/>
      <c r="E387" s="11"/>
      <c r="F387" s="11"/>
      <c r="G387" s="11"/>
      <c r="H387" s="11"/>
    </row>
    <row r="388" spans="1:8" x14ac:dyDescent="0.2">
      <c r="A388" s="11"/>
      <c r="B388" s="11"/>
      <c r="C388" s="11"/>
      <c r="D388" s="11"/>
      <c r="E388" s="11"/>
      <c r="F388" s="11"/>
      <c r="G388" s="11"/>
      <c r="H388" s="11"/>
    </row>
    <row r="389" spans="1:8" x14ac:dyDescent="0.2">
      <c r="A389" s="11"/>
      <c r="B389" s="11"/>
      <c r="C389" s="11"/>
      <c r="D389" s="11"/>
      <c r="E389" s="11"/>
      <c r="F389" s="11"/>
      <c r="G389" s="11"/>
      <c r="H389" s="11"/>
    </row>
    <row r="390" spans="1:8" x14ac:dyDescent="0.2">
      <c r="A390" s="11"/>
      <c r="B390" s="11"/>
      <c r="C390" s="11"/>
      <c r="D390" s="11"/>
      <c r="E390" s="11"/>
      <c r="F390" s="11"/>
      <c r="G390" s="11"/>
      <c r="H390" s="11"/>
    </row>
    <row r="391" spans="1:8" x14ac:dyDescent="0.2">
      <c r="A391" s="11"/>
      <c r="B391" s="11"/>
      <c r="C391" s="11"/>
      <c r="D391" s="11"/>
      <c r="E391" s="11"/>
      <c r="F391" s="11"/>
      <c r="G391" s="11"/>
      <c r="H391" s="11"/>
    </row>
    <row r="392" spans="1:8" x14ac:dyDescent="0.2">
      <c r="A392" s="11"/>
      <c r="B392" s="11"/>
      <c r="C392" s="11"/>
      <c r="D392" s="11"/>
      <c r="E392" s="11"/>
      <c r="F392" s="11"/>
      <c r="G392" s="11"/>
      <c r="H392" s="11"/>
    </row>
    <row r="393" spans="1:8" x14ac:dyDescent="0.2">
      <c r="A393" s="11"/>
      <c r="B393" s="11"/>
      <c r="C393" s="11"/>
      <c r="D393" s="11"/>
      <c r="E393" s="11"/>
      <c r="F393" s="11"/>
      <c r="G393" s="11"/>
      <c r="H393" s="11"/>
    </row>
    <row r="394" spans="1:8" x14ac:dyDescent="0.2">
      <c r="A394" s="11"/>
      <c r="B394" s="11"/>
      <c r="C394" s="11"/>
      <c r="D394" s="11"/>
      <c r="E394" s="11"/>
      <c r="F394" s="11"/>
      <c r="G394" s="11"/>
      <c r="H394" s="11"/>
    </row>
    <row r="395" spans="1:8" x14ac:dyDescent="0.2">
      <c r="A395" s="11"/>
      <c r="B395" s="11"/>
      <c r="C395" s="11"/>
      <c r="D395" s="11"/>
      <c r="E395" s="11"/>
      <c r="F395" s="11"/>
      <c r="G395" s="11"/>
      <c r="H395" s="11"/>
    </row>
    <row r="396" spans="1:8" x14ac:dyDescent="0.2">
      <c r="A396" s="11"/>
      <c r="B396" s="11"/>
      <c r="C396" s="11"/>
      <c r="D396" s="11"/>
      <c r="E396" s="11"/>
      <c r="F396" s="11"/>
      <c r="G396" s="11"/>
      <c r="H396" s="11"/>
    </row>
    <row r="397" spans="1:8" x14ac:dyDescent="0.2">
      <c r="A397" s="11"/>
      <c r="B397" s="11"/>
      <c r="C397" s="11"/>
      <c r="D397" s="11"/>
      <c r="E397" s="11"/>
      <c r="F397" s="11"/>
      <c r="G397" s="11"/>
      <c r="H397" s="11"/>
    </row>
    <row r="398" spans="1:8" x14ac:dyDescent="0.2">
      <c r="A398" s="11"/>
      <c r="B398" s="11"/>
      <c r="C398" s="11"/>
      <c r="D398" s="11"/>
      <c r="E398" s="11"/>
      <c r="F398" s="11"/>
      <c r="G398" s="11"/>
      <c r="H398" s="11"/>
    </row>
    <row r="399" spans="1:8" x14ac:dyDescent="0.2">
      <c r="A399" s="11"/>
      <c r="B399" s="11"/>
      <c r="C399" s="11"/>
      <c r="D399" s="11"/>
      <c r="E399" s="11"/>
      <c r="F399" s="11"/>
      <c r="G399" s="11"/>
      <c r="H399" s="11"/>
    </row>
    <row r="400" spans="1:8" x14ac:dyDescent="0.2">
      <c r="A400" s="11"/>
      <c r="B400" s="11"/>
      <c r="C400" s="11"/>
      <c r="D400" s="11"/>
      <c r="E400" s="11"/>
      <c r="F400" s="11"/>
      <c r="G400" s="11"/>
      <c r="H400" s="11"/>
    </row>
    <row r="401" spans="1:8" x14ac:dyDescent="0.2">
      <c r="A401" s="11"/>
      <c r="B401" s="11"/>
      <c r="C401" s="11"/>
      <c r="D401" s="11"/>
      <c r="E401" s="11"/>
      <c r="F401" s="11"/>
      <c r="G401" s="11"/>
      <c r="H401" s="11"/>
    </row>
    <row r="402" spans="1:8" x14ac:dyDescent="0.2">
      <c r="A402" s="11"/>
      <c r="B402" s="11"/>
      <c r="C402" s="11"/>
      <c r="D402" s="11"/>
      <c r="E402" s="11"/>
      <c r="F402" s="11"/>
      <c r="G402" s="11"/>
      <c r="H402" s="11"/>
    </row>
    <row r="403" spans="1:8" x14ac:dyDescent="0.2">
      <c r="A403" s="11"/>
      <c r="B403" s="11"/>
      <c r="C403" s="11"/>
      <c r="D403" s="11"/>
      <c r="E403" s="11"/>
      <c r="F403" s="11"/>
      <c r="G403" s="11"/>
      <c r="H403" s="11"/>
    </row>
    <row r="404" spans="1:8" x14ac:dyDescent="0.2">
      <c r="A404" s="11"/>
      <c r="B404" s="11"/>
      <c r="C404" s="11"/>
      <c r="D404" s="11"/>
      <c r="E404" s="11"/>
      <c r="F404" s="11"/>
      <c r="G404" s="11"/>
      <c r="H404" s="11"/>
    </row>
    <row r="405" spans="1:8" x14ac:dyDescent="0.2">
      <c r="A405" s="11"/>
      <c r="B405" s="11"/>
      <c r="C405" s="11"/>
      <c r="D405" s="11"/>
      <c r="E405" s="11"/>
      <c r="F405" s="11"/>
      <c r="G405" s="11"/>
      <c r="H405" s="11"/>
    </row>
    <row r="406" spans="1:8" x14ac:dyDescent="0.2">
      <c r="A406" s="11"/>
      <c r="B406" s="11"/>
      <c r="C406" s="11"/>
      <c r="D406" s="11"/>
      <c r="E406" s="11"/>
      <c r="F406" s="11"/>
      <c r="G406" s="11"/>
      <c r="H406" s="11"/>
    </row>
    <row r="407" spans="1:8" x14ac:dyDescent="0.2">
      <c r="A407" s="11"/>
      <c r="B407" s="11"/>
      <c r="C407" s="11"/>
      <c r="D407" s="11"/>
      <c r="E407" s="11"/>
      <c r="F407" s="11"/>
      <c r="G407" s="11"/>
      <c r="H407" s="11"/>
    </row>
    <row r="408" spans="1:8" x14ac:dyDescent="0.2">
      <c r="A408" s="11"/>
      <c r="B408" s="11"/>
      <c r="C408" s="11"/>
      <c r="D408" s="11"/>
      <c r="E408" s="11"/>
      <c r="F408" s="11"/>
      <c r="G408" s="11"/>
      <c r="H408" s="11"/>
    </row>
    <row r="409" spans="1:8" x14ac:dyDescent="0.2">
      <c r="A409" s="11"/>
      <c r="B409" s="11"/>
      <c r="C409" s="11"/>
      <c r="D409" s="11"/>
      <c r="E409" s="11"/>
      <c r="F409" s="11"/>
      <c r="G409" s="11"/>
      <c r="H409" s="11"/>
    </row>
    <row r="410" spans="1:8" x14ac:dyDescent="0.2">
      <c r="A410" s="11"/>
      <c r="B410" s="11"/>
      <c r="C410" s="11"/>
      <c r="D410" s="11"/>
      <c r="E410" s="11"/>
      <c r="F410" s="11"/>
      <c r="G410" s="11"/>
      <c r="H410" s="11"/>
    </row>
    <row r="411" spans="1:8" x14ac:dyDescent="0.2">
      <c r="A411" s="11"/>
      <c r="B411" s="11"/>
      <c r="C411" s="11"/>
      <c r="D411" s="11"/>
      <c r="E411" s="11"/>
      <c r="F411" s="11"/>
      <c r="G411" s="11"/>
      <c r="H411" s="11"/>
    </row>
    <row r="412" spans="1:8" x14ac:dyDescent="0.2">
      <c r="A412" s="11"/>
      <c r="B412" s="11"/>
      <c r="C412" s="11"/>
      <c r="D412" s="11"/>
      <c r="E412" s="11"/>
      <c r="F412" s="11"/>
      <c r="G412" s="11"/>
      <c r="H412" s="11"/>
    </row>
    <row r="413" spans="1:8" x14ac:dyDescent="0.2">
      <c r="A413" s="11"/>
      <c r="B413" s="11"/>
      <c r="C413" s="11"/>
      <c r="D413" s="11"/>
      <c r="E413" s="11"/>
      <c r="F413" s="11"/>
      <c r="G413" s="11"/>
      <c r="H413" s="11"/>
    </row>
    <row r="414" spans="1:8" x14ac:dyDescent="0.2">
      <c r="A414" s="11"/>
      <c r="B414" s="11"/>
      <c r="C414" s="11"/>
      <c r="D414" s="11"/>
      <c r="E414" s="11"/>
      <c r="F414" s="11"/>
      <c r="G414" s="11"/>
      <c r="H414" s="11"/>
    </row>
    <row r="415" spans="1:8" x14ac:dyDescent="0.2">
      <c r="A415" s="11"/>
      <c r="B415" s="11"/>
      <c r="C415" s="11"/>
      <c r="D415" s="11"/>
      <c r="E415" s="11"/>
      <c r="F415" s="11"/>
      <c r="G415" s="11"/>
      <c r="H415" s="11"/>
    </row>
    <row r="416" spans="1:8" x14ac:dyDescent="0.2">
      <c r="A416" s="11"/>
      <c r="B416" s="11"/>
      <c r="C416" s="11"/>
      <c r="D416" s="11"/>
      <c r="E416" s="11"/>
      <c r="F416" s="11"/>
      <c r="G416" s="11"/>
      <c r="H416" s="11"/>
    </row>
    <row r="417" spans="1:8" x14ac:dyDescent="0.2">
      <c r="A417" s="11"/>
      <c r="B417" s="11"/>
      <c r="C417" s="11"/>
      <c r="D417" s="11"/>
      <c r="E417" s="11"/>
      <c r="F417" s="11"/>
      <c r="G417" s="11"/>
      <c r="H417" s="11"/>
    </row>
    <row r="418" spans="1:8" x14ac:dyDescent="0.2">
      <c r="A418" s="11"/>
      <c r="B418" s="11"/>
      <c r="C418" s="11"/>
      <c r="D418" s="11"/>
      <c r="E418" s="11"/>
      <c r="F418" s="11"/>
      <c r="G418" s="11"/>
      <c r="H418" s="11"/>
    </row>
    <row r="419" spans="1:8" x14ac:dyDescent="0.2">
      <c r="A419" s="11"/>
      <c r="B419" s="11"/>
      <c r="C419" s="11"/>
      <c r="D419" s="11"/>
      <c r="E419" s="11"/>
      <c r="F419" s="11"/>
      <c r="G419" s="11"/>
      <c r="H419" s="11"/>
    </row>
    <row r="420" spans="1:8" x14ac:dyDescent="0.2">
      <c r="A420" s="11"/>
      <c r="B420" s="11"/>
      <c r="C420" s="11"/>
      <c r="D420" s="11"/>
      <c r="E420" s="11"/>
      <c r="F420" s="11"/>
      <c r="G420" s="11"/>
      <c r="H420" s="11"/>
    </row>
    <row r="421" spans="1:8" x14ac:dyDescent="0.2">
      <c r="A421" s="11"/>
      <c r="B421" s="11"/>
      <c r="C421" s="11"/>
      <c r="D421" s="11"/>
      <c r="E421" s="11"/>
      <c r="F421" s="11"/>
      <c r="G421" s="11"/>
      <c r="H421" s="11"/>
    </row>
    <row r="422" spans="1:8" x14ac:dyDescent="0.2">
      <c r="A422" s="11"/>
      <c r="B422" s="11"/>
      <c r="C422" s="11"/>
      <c r="D422" s="11"/>
      <c r="E422" s="11"/>
      <c r="F422" s="11"/>
      <c r="G422" s="11"/>
      <c r="H422" s="11"/>
    </row>
    <row r="423" spans="1:8" x14ac:dyDescent="0.2">
      <c r="A423" s="11"/>
      <c r="B423" s="11"/>
      <c r="C423" s="11"/>
      <c r="D423" s="11"/>
      <c r="E423" s="11"/>
      <c r="F423" s="11"/>
      <c r="G423" s="11"/>
      <c r="H423" s="11"/>
    </row>
    <row r="424" spans="1:8" x14ac:dyDescent="0.2">
      <c r="A424" s="11"/>
      <c r="B424" s="11"/>
      <c r="C424" s="11"/>
      <c r="D424" s="11"/>
      <c r="E424" s="11"/>
      <c r="F424" s="11"/>
      <c r="G424" s="11"/>
      <c r="H424" s="11"/>
    </row>
    <row r="425" spans="1:8" x14ac:dyDescent="0.2">
      <c r="A425" s="11"/>
      <c r="B425" s="11"/>
      <c r="C425" s="11"/>
      <c r="D425" s="11"/>
      <c r="E425" s="11"/>
      <c r="F425" s="11"/>
      <c r="G425" s="11"/>
      <c r="H425" s="11"/>
    </row>
    <row r="426" spans="1:8" x14ac:dyDescent="0.2">
      <c r="A426" s="11"/>
      <c r="B426" s="11"/>
      <c r="C426" s="11"/>
      <c r="D426" s="11"/>
      <c r="E426" s="11"/>
      <c r="F426" s="11"/>
      <c r="G426" s="11"/>
      <c r="H426" s="11"/>
    </row>
    <row r="427" spans="1:8" x14ac:dyDescent="0.2">
      <c r="A427" s="11"/>
      <c r="B427" s="11"/>
      <c r="C427" s="11"/>
      <c r="D427" s="11"/>
      <c r="E427" s="11"/>
      <c r="F427" s="11"/>
      <c r="G427" s="11"/>
      <c r="H427" s="11"/>
    </row>
    <row r="428" spans="1:8" x14ac:dyDescent="0.2">
      <c r="A428" s="11"/>
      <c r="B428" s="11"/>
      <c r="C428" s="11"/>
      <c r="D428" s="11"/>
      <c r="E428" s="11"/>
      <c r="F428" s="11"/>
      <c r="G428" s="11"/>
      <c r="H428" s="11"/>
    </row>
    <row r="429" spans="1:8" x14ac:dyDescent="0.2">
      <c r="A429" s="11"/>
      <c r="B429" s="11"/>
      <c r="C429" s="11"/>
      <c r="D429" s="11"/>
      <c r="E429" s="11"/>
      <c r="F429" s="11"/>
      <c r="G429" s="11"/>
      <c r="H429" s="11"/>
    </row>
    <row r="430" spans="1:8" x14ac:dyDescent="0.2">
      <c r="A430" s="11"/>
      <c r="B430" s="11"/>
      <c r="C430" s="11"/>
      <c r="D430" s="11"/>
      <c r="E430" s="11"/>
      <c r="F430" s="11"/>
      <c r="G430" s="11"/>
      <c r="H430" s="11"/>
    </row>
    <row r="431" spans="1:8" x14ac:dyDescent="0.2">
      <c r="A431" s="11"/>
      <c r="B431" s="11"/>
      <c r="C431" s="11"/>
      <c r="D431" s="11"/>
      <c r="E431" s="11"/>
      <c r="F431" s="11"/>
      <c r="G431" s="11"/>
      <c r="H431" s="11"/>
    </row>
    <row r="432" spans="1:8" x14ac:dyDescent="0.2">
      <c r="A432" s="11"/>
      <c r="B432" s="11"/>
      <c r="C432" s="11"/>
      <c r="D432" s="11"/>
      <c r="E432" s="11"/>
      <c r="F432" s="11"/>
      <c r="G432" s="11"/>
      <c r="H432" s="11"/>
    </row>
    <row r="433" spans="1:8" x14ac:dyDescent="0.2">
      <c r="A433" s="11"/>
      <c r="B433" s="11"/>
      <c r="C433" s="11"/>
      <c r="D433" s="11"/>
      <c r="E433" s="11"/>
      <c r="F433" s="11"/>
      <c r="G433" s="11"/>
      <c r="H433" s="11"/>
    </row>
    <row r="434" spans="1:8" x14ac:dyDescent="0.2">
      <c r="A434" s="11"/>
      <c r="B434" s="11"/>
      <c r="C434" s="11"/>
      <c r="D434" s="11"/>
      <c r="E434" s="11"/>
      <c r="F434" s="11"/>
      <c r="G434" s="11"/>
      <c r="H434" s="11"/>
    </row>
    <row r="435" spans="1:8" x14ac:dyDescent="0.2">
      <c r="A435" s="11"/>
      <c r="B435" s="11"/>
      <c r="C435" s="11"/>
      <c r="D435" s="11"/>
      <c r="E435" s="11"/>
      <c r="F435" s="11"/>
      <c r="G435" s="11"/>
      <c r="H435" s="11"/>
    </row>
    <row r="436" spans="1:8" x14ac:dyDescent="0.2">
      <c r="A436" s="11"/>
      <c r="B436" s="11"/>
      <c r="C436" s="11"/>
      <c r="D436" s="11"/>
      <c r="E436" s="11"/>
      <c r="F436" s="11"/>
      <c r="G436" s="11"/>
      <c r="H436" s="11"/>
    </row>
    <row r="437" spans="1:8" x14ac:dyDescent="0.2">
      <c r="A437" s="11"/>
      <c r="B437" s="11"/>
      <c r="C437" s="11"/>
      <c r="D437" s="11"/>
      <c r="E437" s="11"/>
      <c r="F437" s="11"/>
      <c r="G437" s="11"/>
      <c r="H437" s="11"/>
    </row>
    <row r="438" spans="1:8" x14ac:dyDescent="0.2">
      <c r="A438" s="11"/>
      <c r="B438" s="11"/>
      <c r="C438" s="11"/>
      <c r="D438" s="11"/>
      <c r="E438" s="11"/>
      <c r="F438" s="11"/>
      <c r="G438" s="11"/>
      <c r="H438" s="11"/>
    </row>
    <row r="439" spans="1:8" x14ac:dyDescent="0.2">
      <c r="A439" s="11"/>
      <c r="B439" s="11"/>
      <c r="C439" s="11"/>
      <c r="D439" s="11"/>
      <c r="E439" s="11"/>
      <c r="F439" s="11"/>
      <c r="G439" s="11"/>
      <c r="H439" s="11"/>
    </row>
    <row r="440" spans="1:8" x14ac:dyDescent="0.2">
      <c r="A440" s="11"/>
      <c r="B440" s="11"/>
      <c r="C440" s="11"/>
      <c r="D440" s="11"/>
      <c r="E440" s="11"/>
      <c r="F440" s="11"/>
      <c r="G440" s="11"/>
      <c r="H440" s="11"/>
    </row>
    <row r="441" spans="1:8" x14ac:dyDescent="0.2">
      <c r="A441" s="11"/>
      <c r="B441" s="11"/>
      <c r="C441" s="11"/>
      <c r="D441" s="11"/>
      <c r="E441" s="11"/>
      <c r="F441" s="11"/>
      <c r="G441" s="11"/>
      <c r="H441" s="11"/>
    </row>
    <row r="442" spans="1:8" x14ac:dyDescent="0.2">
      <c r="A442" s="11"/>
      <c r="B442" s="11"/>
      <c r="C442" s="11"/>
      <c r="D442" s="11"/>
      <c r="E442" s="11"/>
      <c r="F442" s="11"/>
      <c r="G442" s="11"/>
      <c r="H442" s="11"/>
    </row>
    <row r="443" spans="1:8" x14ac:dyDescent="0.2">
      <c r="A443" s="11"/>
      <c r="B443" s="11"/>
      <c r="C443" s="11"/>
      <c r="D443" s="11"/>
      <c r="E443" s="11"/>
      <c r="F443" s="11"/>
      <c r="G443" s="11"/>
      <c r="H443" s="11"/>
    </row>
    <row r="444" spans="1:8" x14ac:dyDescent="0.2">
      <c r="A444" s="11"/>
      <c r="B444" s="11"/>
      <c r="C444" s="11"/>
      <c r="D444" s="11"/>
      <c r="E444" s="11"/>
      <c r="F444" s="11"/>
      <c r="G444" s="11"/>
      <c r="H444" s="11"/>
    </row>
    <row r="445" spans="1:8" x14ac:dyDescent="0.2">
      <c r="A445" s="11"/>
      <c r="B445" s="11"/>
      <c r="C445" s="11"/>
      <c r="D445" s="11"/>
      <c r="E445" s="11"/>
      <c r="F445" s="11"/>
      <c r="G445" s="11"/>
      <c r="H445" s="11"/>
    </row>
    <row r="446" spans="1:8" x14ac:dyDescent="0.2">
      <c r="A446" s="11"/>
      <c r="B446" s="11"/>
      <c r="C446" s="11"/>
      <c r="D446" s="11"/>
      <c r="E446" s="11"/>
      <c r="F446" s="11"/>
      <c r="G446" s="11"/>
      <c r="H446" s="11"/>
    </row>
    <row r="447" spans="1:8" x14ac:dyDescent="0.2">
      <c r="A447" s="11"/>
      <c r="B447" s="11"/>
      <c r="C447" s="11"/>
      <c r="D447" s="11"/>
      <c r="E447" s="11"/>
      <c r="F447" s="11"/>
      <c r="G447" s="11"/>
      <c r="H447" s="11"/>
    </row>
    <row r="448" spans="1:8" x14ac:dyDescent="0.2">
      <c r="A448" s="11"/>
      <c r="B448" s="11"/>
      <c r="C448" s="11"/>
      <c r="D448" s="11"/>
      <c r="E448" s="11"/>
      <c r="F448" s="11"/>
      <c r="G448" s="11"/>
      <c r="H448" s="11"/>
    </row>
    <row r="449" spans="1:8" x14ac:dyDescent="0.2">
      <c r="A449" s="11"/>
      <c r="B449" s="11"/>
      <c r="C449" s="11"/>
      <c r="D449" s="11"/>
      <c r="E449" s="11"/>
      <c r="F449" s="11"/>
      <c r="G449" s="11"/>
      <c r="H449" s="11"/>
    </row>
    <row r="450" spans="1:8" x14ac:dyDescent="0.2">
      <c r="A450" s="11"/>
      <c r="B450" s="11"/>
      <c r="C450" s="11"/>
      <c r="D450" s="11"/>
      <c r="E450" s="11"/>
      <c r="F450" s="11"/>
      <c r="G450" s="11"/>
      <c r="H450" s="11"/>
    </row>
    <row r="451" spans="1:8" x14ac:dyDescent="0.2">
      <c r="A451" s="11"/>
      <c r="B451" s="11"/>
      <c r="C451" s="11"/>
      <c r="D451" s="11"/>
      <c r="E451" s="11"/>
      <c r="F451" s="11"/>
      <c r="G451" s="11"/>
      <c r="H451" s="11"/>
    </row>
    <row r="452" spans="1:8" x14ac:dyDescent="0.2">
      <c r="A452" s="11"/>
      <c r="B452" s="11"/>
      <c r="C452" s="11"/>
      <c r="D452" s="11"/>
      <c r="E452" s="11"/>
      <c r="F452" s="11"/>
      <c r="G452" s="11"/>
      <c r="H452" s="11"/>
    </row>
    <row r="453" spans="1:8" x14ac:dyDescent="0.2">
      <c r="A453" s="11"/>
      <c r="B453" s="11"/>
      <c r="C453" s="11"/>
      <c r="D453" s="11"/>
      <c r="E453" s="11"/>
      <c r="F453" s="11"/>
      <c r="G453" s="11"/>
      <c r="H453" s="11"/>
    </row>
    <row r="454" spans="1:8" x14ac:dyDescent="0.2">
      <c r="A454" s="11"/>
      <c r="B454" s="11"/>
      <c r="C454" s="11"/>
      <c r="D454" s="11"/>
      <c r="E454" s="11"/>
      <c r="F454" s="11"/>
      <c r="G454" s="11"/>
      <c r="H454" s="11"/>
    </row>
    <row r="455" spans="1:8" x14ac:dyDescent="0.2">
      <c r="A455" s="11"/>
      <c r="B455" s="11"/>
      <c r="C455" s="11"/>
      <c r="D455" s="11"/>
      <c r="E455" s="11"/>
      <c r="F455" s="11"/>
      <c r="G455" s="11"/>
      <c r="H455" s="11"/>
    </row>
    <row r="456" spans="1:8" x14ac:dyDescent="0.2">
      <c r="A456" s="11"/>
      <c r="B456" s="11"/>
      <c r="C456" s="11"/>
      <c r="D456" s="11"/>
      <c r="E456" s="11"/>
      <c r="F456" s="11"/>
      <c r="G456" s="11"/>
      <c r="H456" s="11"/>
    </row>
    <row r="457" spans="1:8" x14ac:dyDescent="0.2">
      <c r="A457" s="11"/>
      <c r="B457" s="11"/>
      <c r="C457" s="11"/>
      <c r="D457" s="11"/>
      <c r="E457" s="11"/>
      <c r="F457" s="11"/>
      <c r="G457" s="11"/>
      <c r="H457" s="11"/>
    </row>
    <row r="458" spans="1:8" x14ac:dyDescent="0.2">
      <c r="A458" s="11"/>
      <c r="B458" s="11"/>
      <c r="C458" s="11"/>
      <c r="D458" s="11"/>
      <c r="E458" s="11"/>
      <c r="F458" s="11"/>
      <c r="G458" s="11"/>
      <c r="H458" s="11"/>
    </row>
    <row r="459" spans="1:8" x14ac:dyDescent="0.2">
      <c r="A459" s="11"/>
      <c r="B459" s="11"/>
      <c r="C459" s="11"/>
      <c r="D459" s="11"/>
      <c r="E459" s="11"/>
      <c r="F459" s="11"/>
      <c r="G459" s="11"/>
      <c r="H459" s="11"/>
    </row>
    <row r="460" spans="1:8" x14ac:dyDescent="0.2">
      <c r="A460" s="11"/>
      <c r="B460" s="11"/>
      <c r="C460" s="11"/>
      <c r="D460" s="11"/>
      <c r="E460" s="11"/>
      <c r="F460" s="11"/>
      <c r="G460" s="11"/>
      <c r="H460" s="11"/>
    </row>
    <row r="461" spans="1:8" x14ac:dyDescent="0.2">
      <c r="A461" s="11"/>
      <c r="B461" s="11"/>
      <c r="C461" s="11"/>
      <c r="D461" s="11"/>
      <c r="E461" s="11"/>
      <c r="F461" s="11"/>
      <c r="G461" s="11"/>
      <c r="H461" s="11"/>
    </row>
    <row r="462" spans="1:8" x14ac:dyDescent="0.2">
      <c r="A462" s="11"/>
      <c r="B462" s="11"/>
      <c r="C462" s="11"/>
      <c r="D462" s="11"/>
      <c r="E462" s="11"/>
      <c r="F462" s="11"/>
      <c r="G462" s="11"/>
      <c r="H462" s="11"/>
    </row>
    <row r="463" spans="1:8" x14ac:dyDescent="0.2">
      <c r="A463" s="11"/>
      <c r="B463" s="11"/>
      <c r="C463" s="11"/>
      <c r="D463" s="11"/>
      <c r="E463" s="11"/>
      <c r="F463" s="11"/>
      <c r="G463" s="11"/>
      <c r="H463" s="11"/>
    </row>
    <row r="464" spans="1:8" x14ac:dyDescent="0.2">
      <c r="A464" s="11"/>
      <c r="B464" s="11"/>
      <c r="C464" s="11"/>
      <c r="D464" s="11"/>
      <c r="E464" s="11"/>
      <c r="F464" s="11"/>
      <c r="G464" s="11"/>
      <c r="H464" s="11"/>
    </row>
    <row r="465" spans="1:8" x14ac:dyDescent="0.2">
      <c r="A465" s="11"/>
      <c r="B465" s="11"/>
      <c r="C465" s="11"/>
      <c r="D465" s="11"/>
      <c r="E465" s="11"/>
      <c r="F465" s="11"/>
      <c r="G465" s="11"/>
      <c r="H465" s="11"/>
    </row>
    <row r="466" spans="1:8" x14ac:dyDescent="0.2">
      <c r="A466" s="11"/>
      <c r="B466" s="11"/>
      <c r="C466" s="11"/>
      <c r="D466" s="11"/>
      <c r="E466" s="11"/>
      <c r="F466" s="11"/>
      <c r="G466" s="11"/>
      <c r="H466" s="11"/>
    </row>
    <row r="467" spans="1:8" x14ac:dyDescent="0.2">
      <c r="A467" s="11"/>
      <c r="B467" s="11"/>
      <c r="C467" s="11"/>
      <c r="D467" s="11"/>
      <c r="E467" s="11"/>
      <c r="F467" s="11"/>
      <c r="G467" s="11"/>
      <c r="H467" s="11"/>
    </row>
    <row r="468" spans="1:8" x14ac:dyDescent="0.2">
      <c r="A468" s="11"/>
      <c r="B468" s="11"/>
      <c r="C468" s="11"/>
      <c r="D468" s="11"/>
      <c r="E468" s="11"/>
      <c r="F468" s="11"/>
      <c r="G468" s="11"/>
      <c r="H468" s="11"/>
    </row>
    <row r="469" spans="1:8" x14ac:dyDescent="0.2">
      <c r="A469" s="11"/>
      <c r="B469" s="11"/>
      <c r="C469" s="11"/>
      <c r="D469" s="11"/>
      <c r="E469" s="11"/>
      <c r="F469" s="11"/>
      <c r="G469" s="11"/>
      <c r="H469" s="11"/>
    </row>
    <row r="470" spans="1:8" x14ac:dyDescent="0.2">
      <c r="A470" s="11"/>
      <c r="B470" s="11"/>
      <c r="C470" s="11"/>
      <c r="D470" s="11"/>
      <c r="E470" s="11"/>
      <c r="F470" s="11"/>
      <c r="G470" s="11"/>
      <c r="H470" s="11"/>
    </row>
    <row r="471" spans="1:8" x14ac:dyDescent="0.2">
      <c r="A471" s="11"/>
      <c r="B471" s="11"/>
      <c r="C471" s="11"/>
      <c r="D471" s="11"/>
      <c r="E471" s="11"/>
      <c r="F471" s="11"/>
      <c r="G471" s="11"/>
      <c r="H471" s="11"/>
    </row>
    <row r="472" spans="1:8" x14ac:dyDescent="0.2">
      <c r="A472" s="11"/>
      <c r="B472" s="11"/>
      <c r="C472" s="11"/>
      <c r="D472" s="11"/>
      <c r="E472" s="11"/>
      <c r="F472" s="11"/>
      <c r="G472" s="11"/>
      <c r="H472" s="11"/>
    </row>
    <row r="473" spans="1:8" x14ac:dyDescent="0.2">
      <c r="A473" s="11"/>
      <c r="B473" s="11"/>
      <c r="C473" s="11"/>
      <c r="D473" s="11"/>
      <c r="E473" s="11"/>
      <c r="F473" s="11"/>
      <c r="G473" s="11"/>
      <c r="H473" s="11"/>
    </row>
    <row r="474" spans="1:8" x14ac:dyDescent="0.2">
      <c r="A474" s="11"/>
      <c r="B474" s="11"/>
      <c r="C474" s="11"/>
      <c r="D474" s="11"/>
      <c r="E474" s="11"/>
      <c r="F474" s="11"/>
      <c r="G474" s="11"/>
      <c r="H474" s="11"/>
    </row>
    <row r="475" spans="1:8" x14ac:dyDescent="0.2">
      <c r="A475" s="11"/>
      <c r="B475" s="11"/>
      <c r="C475" s="11"/>
      <c r="D475" s="11"/>
      <c r="E475" s="11"/>
      <c r="F475" s="11"/>
      <c r="G475" s="11"/>
      <c r="H475" s="11"/>
    </row>
    <row r="476" spans="1:8" x14ac:dyDescent="0.2">
      <c r="A476" s="11"/>
      <c r="B476" s="11"/>
      <c r="C476" s="11"/>
      <c r="D476" s="11"/>
      <c r="E476" s="11"/>
      <c r="F476" s="11"/>
      <c r="G476" s="11"/>
      <c r="H476" s="11"/>
    </row>
    <row r="477" spans="1:8" x14ac:dyDescent="0.2">
      <c r="A477" s="11"/>
      <c r="B477" s="11"/>
      <c r="C477" s="11"/>
      <c r="D477" s="11"/>
      <c r="E477" s="11"/>
      <c r="F477" s="11"/>
      <c r="G477" s="11"/>
      <c r="H477" s="11"/>
    </row>
    <row r="478" spans="1:8" x14ac:dyDescent="0.2">
      <c r="A478" s="11"/>
      <c r="B478" s="11"/>
      <c r="C478" s="11"/>
      <c r="D478" s="11"/>
      <c r="E478" s="11"/>
      <c r="F478" s="11"/>
      <c r="G478" s="11"/>
      <c r="H478" s="11"/>
    </row>
    <row r="479" spans="1:8" x14ac:dyDescent="0.2">
      <c r="A479" s="11"/>
      <c r="B479" s="11"/>
      <c r="C479" s="11"/>
      <c r="D479" s="11"/>
      <c r="E479" s="11"/>
      <c r="F479" s="11"/>
      <c r="G479" s="11"/>
      <c r="H479" s="11"/>
    </row>
    <row r="480" spans="1:8" x14ac:dyDescent="0.2">
      <c r="A480" s="11"/>
      <c r="B480" s="11"/>
      <c r="C480" s="11"/>
      <c r="D480" s="11"/>
      <c r="E480" s="11"/>
      <c r="F480" s="11"/>
      <c r="G480" s="11"/>
      <c r="H480" s="11"/>
    </row>
    <row r="481" spans="1:8" x14ac:dyDescent="0.2">
      <c r="A481" s="11"/>
      <c r="B481" s="11"/>
      <c r="C481" s="11"/>
      <c r="D481" s="11"/>
      <c r="E481" s="11"/>
      <c r="F481" s="11"/>
      <c r="G481" s="11"/>
      <c r="H481" s="11"/>
    </row>
    <row r="482" spans="1:8" x14ac:dyDescent="0.2">
      <c r="A482" s="11"/>
      <c r="B482" s="11"/>
      <c r="C482" s="11"/>
      <c r="D482" s="11"/>
      <c r="E482" s="11"/>
      <c r="F482" s="11"/>
      <c r="G482" s="11"/>
      <c r="H482" s="11"/>
    </row>
    <row r="483" spans="1:8" x14ac:dyDescent="0.2">
      <c r="A483" s="11"/>
      <c r="B483" s="11"/>
      <c r="C483" s="11"/>
      <c r="D483" s="11"/>
      <c r="E483" s="11"/>
      <c r="F483" s="11"/>
      <c r="G483" s="11"/>
      <c r="H483" s="11"/>
    </row>
    <row r="484" spans="1:8" x14ac:dyDescent="0.2">
      <c r="A484" s="11"/>
      <c r="B484" s="11"/>
      <c r="C484" s="11"/>
      <c r="D484" s="11"/>
      <c r="E484" s="11"/>
      <c r="F484" s="11"/>
      <c r="G484" s="11"/>
      <c r="H484" s="11"/>
    </row>
    <row r="485" spans="1:8" x14ac:dyDescent="0.2">
      <c r="A485" s="11"/>
      <c r="B485" s="11"/>
      <c r="C485" s="11"/>
      <c r="D485" s="11"/>
      <c r="E485" s="11"/>
      <c r="F485" s="11"/>
      <c r="G485" s="11"/>
      <c r="H485" s="11"/>
    </row>
    <row r="486" spans="1:8" x14ac:dyDescent="0.2">
      <c r="A486" s="11"/>
      <c r="B486" s="11"/>
      <c r="C486" s="11"/>
      <c r="D486" s="11"/>
      <c r="E486" s="11"/>
      <c r="F486" s="11"/>
      <c r="G486" s="11"/>
      <c r="H486" s="11"/>
    </row>
    <row r="487" spans="1:8" x14ac:dyDescent="0.2">
      <c r="A487" s="11"/>
      <c r="B487" s="11"/>
      <c r="C487" s="11"/>
      <c r="D487" s="11"/>
      <c r="E487" s="11"/>
      <c r="F487" s="11"/>
      <c r="G487" s="11"/>
      <c r="H487" s="11"/>
    </row>
    <row r="488" spans="1:8" x14ac:dyDescent="0.2">
      <c r="A488" s="11"/>
      <c r="B488" s="11"/>
      <c r="C488" s="11"/>
      <c r="D488" s="11"/>
      <c r="E488" s="11"/>
      <c r="F488" s="11"/>
      <c r="G488" s="11"/>
      <c r="H488" s="11"/>
    </row>
    <row r="489" spans="1:8" x14ac:dyDescent="0.2">
      <c r="A489" s="11"/>
      <c r="B489" s="11"/>
      <c r="C489" s="11"/>
      <c r="D489" s="11"/>
      <c r="E489" s="11"/>
      <c r="F489" s="11"/>
      <c r="G489" s="11"/>
      <c r="H489" s="11"/>
    </row>
    <row r="490" spans="1:8" x14ac:dyDescent="0.2">
      <c r="A490" s="11"/>
      <c r="B490" s="11"/>
      <c r="C490" s="11"/>
      <c r="D490" s="11"/>
      <c r="E490" s="11"/>
      <c r="F490" s="11"/>
      <c r="G490" s="11"/>
      <c r="H490" s="11"/>
    </row>
    <row r="491" spans="1:8" x14ac:dyDescent="0.2">
      <c r="A491" s="11"/>
      <c r="B491" s="11"/>
      <c r="C491" s="11"/>
      <c r="D491" s="11"/>
      <c r="E491" s="11"/>
      <c r="F491" s="11"/>
      <c r="G491" s="11"/>
      <c r="H491" s="11"/>
    </row>
    <row r="492" spans="1:8" x14ac:dyDescent="0.2">
      <c r="A492" s="11"/>
      <c r="B492" s="11"/>
      <c r="C492" s="11"/>
      <c r="D492" s="11"/>
      <c r="E492" s="11"/>
      <c r="F492" s="11"/>
      <c r="G492" s="11"/>
      <c r="H492" s="11"/>
    </row>
    <row r="493" spans="1:8" x14ac:dyDescent="0.2">
      <c r="A493" s="11"/>
      <c r="B493" s="11"/>
      <c r="C493" s="11"/>
      <c r="D493" s="11"/>
      <c r="E493" s="11"/>
      <c r="F493" s="11"/>
      <c r="G493" s="11"/>
      <c r="H493" s="11"/>
    </row>
    <row r="494" spans="1:8" x14ac:dyDescent="0.2">
      <c r="A494" s="11"/>
      <c r="B494" s="11"/>
      <c r="C494" s="11"/>
      <c r="D494" s="11"/>
      <c r="E494" s="11"/>
      <c r="F494" s="11"/>
      <c r="G494" s="11"/>
      <c r="H494" s="11"/>
    </row>
    <row r="495" spans="1:8" x14ac:dyDescent="0.2">
      <c r="A495" s="11"/>
      <c r="B495" s="11"/>
      <c r="C495" s="11"/>
      <c r="D495" s="11"/>
      <c r="E495" s="11"/>
      <c r="F495" s="11"/>
      <c r="G495" s="11"/>
      <c r="H495" s="11"/>
    </row>
    <row r="496" spans="1:8" x14ac:dyDescent="0.2">
      <c r="A496" s="11"/>
      <c r="B496" s="11"/>
      <c r="C496" s="11"/>
      <c r="D496" s="11"/>
      <c r="E496" s="11"/>
      <c r="F496" s="11"/>
      <c r="G496" s="11"/>
      <c r="H496" s="11"/>
    </row>
    <row r="497" spans="1:8" x14ac:dyDescent="0.2">
      <c r="A497" s="11"/>
      <c r="B497" s="11"/>
      <c r="C497" s="11"/>
      <c r="D497" s="11"/>
      <c r="E497" s="11"/>
      <c r="F497" s="11"/>
      <c r="G497" s="11"/>
      <c r="H497" s="11"/>
    </row>
    <row r="498" spans="1:8" x14ac:dyDescent="0.2">
      <c r="A498" s="11"/>
      <c r="B498" s="11"/>
      <c r="C498" s="11"/>
      <c r="D498" s="11"/>
      <c r="E498" s="11"/>
      <c r="F498" s="11"/>
      <c r="G498" s="11"/>
      <c r="H498" s="11"/>
    </row>
    <row r="499" spans="1:8" x14ac:dyDescent="0.2">
      <c r="A499" s="11"/>
      <c r="B499" s="11"/>
      <c r="C499" s="11"/>
      <c r="D499" s="11"/>
      <c r="E499" s="11"/>
      <c r="F499" s="11"/>
      <c r="G499" s="11"/>
      <c r="H499" s="11"/>
    </row>
    <row r="500" spans="1:8" x14ac:dyDescent="0.2">
      <c r="A500" s="11"/>
      <c r="B500" s="11"/>
      <c r="C500" s="11"/>
      <c r="D500" s="11"/>
      <c r="E500" s="11"/>
      <c r="F500" s="11"/>
      <c r="G500" s="11"/>
      <c r="H500" s="11"/>
    </row>
    <row r="501" spans="1:8" x14ac:dyDescent="0.2">
      <c r="A501" s="11"/>
      <c r="B501" s="11"/>
      <c r="C501" s="11"/>
      <c r="D501" s="11"/>
      <c r="E501" s="11"/>
      <c r="F501" s="11"/>
      <c r="G501" s="11"/>
      <c r="H501" s="11"/>
    </row>
    <row r="502" spans="1:8" x14ac:dyDescent="0.2">
      <c r="A502" s="11"/>
      <c r="B502" s="11"/>
      <c r="C502" s="11"/>
      <c r="D502" s="11"/>
      <c r="E502" s="11"/>
      <c r="F502" s="11"/>
      <c r="G502" s="11"/>
      <c r="H502" s="11"/>
    </row>
    <row r="503" spans="1:8" x14ac:dyDescent="0.2">
      <c r="A503" s="11"/>
      <c r="B503" s="11"/>
      <c r="C503" s="11"/>
      <c r="D503" s="11"/>
      <c r="E503" s="11"/>
      <c r="F503" s="11"/>
      <c r="G503" s="11"/>
      <c r="H503" s="11"/>
    </row>
    <row r="504" spans="1:8" x14ac:dyDescent="0.2">
      <c r="A504" s="11"/>
      <c r="B504" s="11"/>
      <c r="C504" s="11"/>
      <c r="D504" s="11"/>
      <c r="E504" s="11"/>
      <c r="F504" s="11"/>
      <c r="G504" s="11"/>
      <c r="H504" s="11"/>
    </row>
    <row r="505" spans="1:8" x14ac:dyDescent="0.2">
      <c r="A505" s="11"/>
      <c r="B505" s="11"/>
      <c r="C505" s="11"/>
      <c r="D505" s="11"/>
      <c r="E505" s="11"/>
      <c r="F505" s="11"/>
      <c r="G505" s="11"/>
      <c r="H505" s="11"/>
    </row>
    <row r="506" spans="1:8" x14ac:dyDescent="0.2">
      <c r="A506" s="11"/>
      <c r="B506" s="11"/>
      <c r="C506" s="11"/>
      <c r="D506" s="11"/>
      <c r="E506" s="11"/>
      <c r="F506" s="11"/>
      <c r="G506" s="11"/>
      <c r="H506" s="11"/>
    </row>
    <row r="507" spans="1:8" x14ac:dyDescent="0.2">
      <c r="A507" s="11"/>
      <c r="B507" s="11"/>
      <c r="C507" s="11"/>
      <c r="D507" s="11"/>
      <c r="E507" s="11"/>
      <c r="F507" s="11"/>
      <c r="G507" s="11"/>
      <c r="H507" s="11"/>
    </row>
    <row r="508" spans="1:8" x14ac:dyDescent="0.2">
      <c r="A508" s="11"/>
      <c r="B508" s="11"/>
      <c r="C508" s="11"/>
      <c r="D508" s="11"/>
      <c r="E508" s="11"/>
      <c r="F508" s="11"/>
      <c r="G508" s="11"/>
      <c r="H508" s="11"/>
    </row>
    <row r="509" spans="1:8" x14ac:dyDescent="0.2">
      <c r="A509" s="11"/>
      <c r="B509" s="11"/>
      <c r="C509" s="11"/>
      <c r="D509" s="11"/>
      <c r="E509" s="11"/>
      <c r="F509" s="11"/>
      <c r="G509" s="11"/>
      <c r="H509" s="11"/>
    </row>
    <row r="510" spans="1:8" x14ac:dyDescent="0.2">
      <c r="A510" s="11"/>
      <c r="B510" s="11"/>
      <c r="C510" s="11"/>
      <c r="D510" s="11"/>
      <c r="E510" s="11"/>
      <c r="F510" s="11"/>
      <c r="G510" s="11"/>
      <c r="H510" s="11"/>
    </row>
    <row r="511" spans="1:8" x14ac:dyDescent="0.2">
      <c r="A511" s="11"/>
      <c r="B511" s="11"/>
      <c r="C511" s="11"/>
      <c r="D511" s="11"/>
      <c r="E511" s="11"/>
      <c r="F511" s="11"/>
      <c r="G511" s="11"/>
      <c r="H511" s="11"/>
    </row>
    <row r="512" spans="1:8" x14ac:dyDescent="0.2">
      <c r="A512" s="11"/>
      <c r="B512" s="11"/>
      <c r="C512" s="11"/>
      <c r="D512" s="11"/>
      <c r="E512" s="11"/>
      <c r="F512" s="11"/>
      <c r="G512" s="11"/>
      <c r="H512" s="11"/>
    </row>
    <row r="513" spans="1:8" x14ac:dyDescent="0.2">
      <c r="A513" s="11"/>
      <c r="B513" s="11"/>
      <c r="C513" s="11"/>
      <c r="D513" s="11"/>
      <c r="E513" s="11"/>
      <c r="F513" s="11"/>
      <c r="G513" s="11"/>
      <c r="H513" s="11"/>
    </row>
    <row r="514" spans="1:8" x14ac:dyDescent="0.2">
      <c r="A514" s="11"/>
      <c r="B514" s="11"/>
      <c r="C514" s="11"/>
      <c r="D514" s="11"/>
      <c r="E514" s="11"/>
      <c r="F514" s="11"/>
      <c r="G514" s="11"/>
      <c r="H514" s="11"/>
    </row>
    <row r="515" spans="1:8" x14ac:dyDescent="0.2">
      <c r="A515" s="11"/>
      <c r="B515" s="11"/>
      <c r="C515" s="11"/>
      <c r="D515" s="11"/>
      <c r="E515" s="11"/>
      <c r="F515" s="11"/>
      <c r="G515" s="11"/>
      <c r="H515" s="11"/>
    </row>
    <row r="516" spans="1:8" x14ac:dyDescent="0.2">
      <c r="A516" s="11"/>
      <c r="B516" s="11"/>
      <c r="C516" s="11"/>
      <c r="D516" s="11"/>
      <c r="E516" s="11"/>
      <c r="F516" s="11"/>
      <c r="G516" s="11"/>
      <c r="H516" s="11"/>
    </row>
    <row r="517" spans="1:8" x14ac:dyDescent="0.2">
      <c r="A517" s="11"/>
      <c r="B517" s="11"/>
      <c r="C517" s="11"/>
      <c r="D517" s="11"/>
      <c r="E517" s="11"/>
      <c r="F517" s="11"/>
      <c r="G517" s="11"/>
      <c r="H517" s="11"/>
    </row>
    <row r="518" spans="1:8" x14ac:dyDescent="0.2">
      <c r="A518" s="11"/>
      <c r="B518" s="11"/>
      <c r="C518" s="11"/>
      <c r="D518" s="11"/>
      <c r="E518" s="11"/>
      <c r="F518" s="11"/>
      <c r="G518" s="11"/>
      <c r="H518" s="11"/>
    </row>
    <row r="519" spans="1:8" x14ac:dyDescent="0.2">
      <c r="A519" s="11"/>
      <c r="B519" s="11"/>
      <c r="C519" s="11"/>
      <c r="D519" s="11"/>
      <c r="E519" s="11"/>
      <c r="F519" s="11"/>
      <c r="G519" s="11"/>
      <c r="H519" s="11"/>
    </row>
    <row r="520" spans="1:8" x14ac:dyDescent="0.2">
      <c r="A520" s="11"/>
      <c r="B520" s="11"/>
      <c r="C520" s="11"/>
      <c r="D520" s="11"/>
      <c r="E520" s="11"/>
      <c r="F520" s="11"/>
      <c r="G520" s="11"/>
      <c r="H520" s="11"/>
    </row>
    <row r="521" spans="1:8" x14ac:dyDescent="0.2">
      <c r="A521" s="11"/>
      <c r="B521" s="11"/>
      <c r="C521" s="11"/>
      <c r="D521" s="11"/>
      <c r="E521" s="11"/>
      <c r="F521" s="11"/>
      <c r="G521" s="11"/>
      <c r="H521" s="11"/>
    </row>
    <row r="522" spans="1:8" x14ac:dyDescent="0.2">
      <c r="A522" s="11"/>
      <c r="B522" s="11"/>
      <c r="C522" s="11"/>
      <c r="D522" s="11"/>
      <c r="E522" s="11"/>
      <c r="F522" s="11"/>
      <c r="G522" s="11"/>
      <c r="H522" s="11"/>
    </row>
    <row r="523" spans="1:8" x14ac:dyDescent="0.2">
      <c r="A523" s="11"/>
      <c r="B523" s="11"/>
      <c r="C523" s="11"/>
      <c r="D523" s="11"/>
      <c r="E523" s="11"/>
      <c r="F523" s="11"/>
      <c r="G523" s="11"/>
      <c r="H523" s="11"/>
    </row>
    <row r="524" spans="1:8" x14ac:dyDescent="0.2">
      <c r="A524" s="11"/>
      <c r="B524" s="11"/>
      <c r="C524" s="11"/>
      <c r="D524" s="11"/>
      <c r="E524" s="11"/>
      <c r="F524" s="11"/>
      <c r="G524" s="11"/>
      <c r="H524" s="11"/>
    </row>
    <row r="525" spans="1:8" x14ac:dyDescent="0.2">
      <c r="A525" s="11"/>
      <c r="B525" s="11"/>
      <c r="C525" s="11"/>
      <c r="D525" s="11"/>
      <c r="E525" s="11"/>
      <c r="F525" s="11"/>
      <c r="G525" s="11"/>
      <c r="H525" s="11"/>
    </row>
    <row r="526" spans="1:8" x14ac:dyDescent="0.2">
      <c r="A526" s="11"/>
      <c r="B526" s="11"/>
      <c r="C526" s="11"/>
      <c r="D526" s="11"/>
      <c r="E526" s="11"/>
      <c r="F526" s="11"/>
      <c r="G526" s="11"/>
      <c r="H526" s="11"/>
    </row>
    <row r="527" spans="1:8" x14ac:dyDescent="0.2">
      <c r="A527" s="11"/>
      <c r="B527" s="11"/>
      <c r="C527" s="11"/>
      <c r="D527" s="11"/>
      <c r="E527" s="11"/>
      <c r="F527" s="11"/>
      <c r="G527" s="11"/>
      <c r="H527" s="11"/>
    </row>
    <row r="528" spans="1:8" x14ac:dyDescent="0.2">
      <c r="A528" s="11"/>
      <c r="B528" s="11"/>
      <c r="C528" s="11"/>
      <c r="D528" s="11"/>
      <c r="E528" s="11"/>
      <c r="F528" s="11"/>
      <c r="G528" s="11"/>
      <c r="H528" s="11"/>
    </row>
    <row r="529" spans="1:8" x14ac:dyDescent="0.2">
      <c r="A529" s="11"/>
      <c r="B529" s="11"/>
      <c r="C529" s="11"/>
      <c r="D529" s="11"/>
      <c r="E529" s="11"/>
      <c r="F529" s="11"/>
      <c r="G529" s="11"/>
      <c r="H529" s="11"/>
    </row>
    <row r="530" spans="1:8" x14ac:dyDescent="0.2">
      <c r="A530" s="11"/>
      <c r="B530" s="11"/>
      <c r="C530" s="11"/>
      <c r="D530" s="11"/>
      <c r="E530" s="11"/>
      <c r="F530" s="11"/>
      <c r="G530" s="11"/>
      <c r="H530" s="11"/>
    </row>
    <row r="531" spans="1:8" x14ac:dyDescent="0.2">
      <c r="A531" s="11"/>
      <c r="B531" s="11"/>
      <c r="C531" s="11"/>
      <c r="D531" s="11"/>
      <c r="E531" s="11"/>
      <c r="F531" s="11"/>
      <c r="G531" s="11"/>
      <c r="H531" s="11"/>
    </row>
    <row r="532" spans="1:8" x14ac:dyDescent="0.2">
      <c r="A532" s="11"/>
      <c r="B532" s="11"/>
      <c r="C532" s="11"/>
      <c r="D532" s="11"/>
      <c r="E532" s="11"/>
      <c r="F532" s="11"/>
      <c r="G532" s="11"/>
      <c r="H532" s="11"/>
    </row>
    <row r="533" spans="1:8" x14ac:dyDescent="0.2">
      <c r="A533" s="11"/>
      <c r="B533" s="11"/>
      <c r="C533" s="11"/>
      <c r="D533" s="11"/>
      <c r="E533" s="11"/>
      <c r="F533" s="11"/>
      <c r="G533" s="11"/>
      <c r="H533" s="11"/>
    </row>
    <row r="534" spans="1:8" x14ac:dyDescent="0.2">
      <c r="A534" s="11"/>
      <c r="B534" s="11"/>
      <c r="C534" s="11"/>
      <c r="D534" s="11"/>
      <c r="E534" s="11"/>
      <c r="F534" s="11"/>
      <c r="G534" s="11"/>
      <c r="H534" s="11"/>
    </row>
    <row r="535" spans="1:8" x14ac:dyDescent="0.2">
      <c r="A535" s="11"/>
      <c r="B535" s="11"/>
      <c r="C535" s="11"/>
      <c r="D535" s="11"/>
      <c r="E535" s="11"/>
      <c r="F535" s="11"/>
      <c r="G535" s="11"/>
      <c r="H535" s="11"/>
    </row>
    <row r="536" spans="1:8" x14ac:dyDescent="0.2">
      <c r="A536" s="11"/>
      <c r="B536" s="11"/>
      <c r="C536" s="11"/>
      <c r="D536" s="11"/>
      <c r="E536" s="11"/>
      <c r="F536" s="11"/>
      <c r="G536" s="11"/>
      <c r="H536" s="11"/>
    </row>
    <row r="537" spans="1:8" x14ac:dyDescent="0.2">
      <c r="A537" s="11"/>
      <c r="B537" s="11"/>
      <c r="C537" s="11"/>
      <c r="D537" s="11"/>
      <c r="E537" s="11"/>
      <c r="F537" s="11"/>
      <c r="G537" s="11"/>
      <c r="H537" s="11"/>
    </row>
    <row r="538" spans="1:8" x14ac:dyDescent="0.2">
      <c r="A538" s="11"/>
      <c r="B538" s="11"/>
      <c r="C538" s="11"/>
      <c r="D538" s="11"/>
      <c r="E538" s="11"/>
      <c r="F538" s="11"/>
      <c r="G538" s="11"/>
      <c r="H538" s="11"/>
    </row>
    <row r="539" spans="1:8" x14ac:dyDescent="0.2">
      <c r="A539" s="11"/>
      <c r="B539" s="11"/>
      <c r="C539" s="11"/>
      <c r="D539" s="11"/>
      <c r="E539" s="11"/>
      <c r="F539" s="11"/>
      <c r="G539" s="11"/>
      <c r="H539" s="11"/>
    </row>
    <row r="540" spans="1:8" x14ac:dyDescent="0.2">
      <c r="A540" s="11"/>
      <c r="B540" s="11"/>
      <c r="C540" s="11"/>
      <c r="D540" s="11"/>
      <c r="E540" s="11"/>
      <c r="F540" s="11"/>
      <c r="G540" s="11"/>
      <c r="H540" s="11"/>
    </row>
    <row r="541" spans="1:8" x14ac:dyDescent="0.2">
      <c r="A541" s="11"/>
      <c r="B541" s="11"/>
      <c r="C541" s="11"/>
      <c r="D541" s="11"/>
      <c r="E541" s="11"/>
      <c r="F541" s="11"/>
      <c r="G541" s="11"/>
      <c r="H541" s="11"/>
    </row>
    <row r="542" spans="1:8" x14ac:dyDescent="0.2">
      <c r="A542" s="11"/>
      <c r="B542" s="11"/>
      <c r="C542" s="11"/>
      <c r="D542" s="11"/>
      <c r="E542" s="11"/>
      <c r="F542" s="11"/>
      <c r="G542" s="11"/>
      <c r="H542" s="11"/>
    </row>
    <row r="543" spans="1:8" x14ac:dyDescent="0.2">
      <c r="A543" s="11"/>
      <c r="B543" s="11"/>
      <c r="C543" s="11"/>
      <c r="D543" s="11"/>
      <c r="E543" s="11"/>
      <c r="F543" s="11"/>
      <c r="G543" s="11"/>
      <c r="H543" s="11"/>
    </row>
    <row r="544" spans="1:8" x14ac:dyDescent="0.2">
      <c r="A544" s="11"/>
      <c r="B544" s="11"/>
      <c r="C544" s="11"/>
      <c r="D544" s="11"/>
      <c r="E544" s="11"/>
      <c r="F544" s="11"/>
      <c r="G544" s="11"/>
      <c r="H544" s="11"/>
    </row>
    <row r="545" spans="1:8" x14ac:dyDescent="0.2">
      <c r="A545" s="11"/>
      <c r="B545" s="11"/>
      <c r="C545" s="11"/>
      <c r="D545" s="11"/>
      <c r="E545" s="11"/>
      <c r="F545" s="11"/>
      <c r="G545" s="11"/>
      <c r="H545" s="11"/>
    </row>
    <row r="546" spans="1:8" x14ac:dyDescent="0.2">
      <c r="A546" s="11"/>
      <c r="B546" s="11"/>
      <c r="C546" s="11"/>
      <c r="D546" s="11"/>
      <c r="E546" s="11"/>
      <c r="F546" s="11"/>
      <c r="G546" s="11"/>
      <c r="H546" s="11"/>
    </row>
    <row r="547" spans="1:8" x14ac:dyDescent="0.2">
      <c r="A547" s="11"/>
      <c r="B547" s="11"/>
      <c r="C547" s="11"/>
      <c r="D547" s="11"/>
      <c r="E547" s="11"/>
      <c r="F547" s="11"/>
      <c r="G547" s="11"/>
      <c r="H547" s="11"/>
    </row>
    <row r="548" spans="1:8" x14ac:dyDescent="0.2">
      <c r="A548" s="11"/>
      <c r="B548" s="11"/>
      <c r="C548" s="11"/>
      <c r="D548" s="11"/>
      <c r="E548" s="11"/>
      <c r="F548" s="11"/>
      <c r="G548" s="11"/>
      <c r="H548" s="11"/>
    </row>
    <row r="549" spans="1:8" x14ac:dyDescent="0.2">
      <c r="A549" s="11"/>
      <c r="B549" s="11"/>
      <c r="C549" s="11"/>
      <c r="D549" s="11"/>
      <c r="E549" s="11"/>
      <c r="F549" s="11"/>
      <c r="G549" s="11"/>
      <c r="H549" s="11"/>
    </row>
    <row r="550" spans="1:8" x14ac:dyDescent="0.2">
      <c r="A550" s="11"/>
      <c r="B550" s="11"/>
      <c r="C550" s="11"/>
      <c r="D550" s="11"/>
      <c r="E550" s="11"/>
      <c r="F550" s="11"/>
      <c r="G550" s="11"/>
      <c r="H550" s="11"/>
    </row>
    <row r="551" spans="1:8" x14ac:dyDescent="0.2">
      <c r="A551" s="11"/>
      <c r="B551" s="11"/>
      <c r="C551" s="11"/>
      <c r="D551" s="11"/>
      <c r="E551" s="11"/>
      <c r="F551" s="11"/>
      <c r="G551" s="11"/>
      <c r="H551" s="11"/>
    </row>
    <row r="552" spans="1:8" x14ac:dyDescent="0.2">
      <c r="A552" s="11"/>
      <c r="B552" s="11"/>
      <c r="C552" s="11"/>
      <c r="D552" s="11"/>
      <c r="E552" s="11"/>
      <c r="F552" s="11"/>
      <c r="G552" s="11"/>
      <c r="H552" s="11"/>
    </row>
    <row r="553" spans="1:8" x14ac:dyDescent="0.2">
      <c r="A553" s="11"/>
      <c r="B553" s="11"/>
      <c r="C553" s="11"/>
      <c r="D553" s="11"/>
      <c r="E553" s="11"/>
      <c r="F553" s="11"/>
      <c r="G553" s="11"/>
      <c r="H553" s="11"/>
    </row>
    <row r="554" spans="1:8" x14ac:dyDescent="0.2">
      <c r="A554" s="11"/>
      <c r="B554" s="11"/>
      <c r="C554" s="11"/>
      <c r="D554" s="11"/>
      <c r="E554" s="11"/>
      <c r="F554" s="11"/>
      <c r="G554" s="11"/>
      <c r="H554" s="11"/>
    </row>
    <row r="555" spans="1:8" x14ac:dyDescent="0.2">
      <c r="A555" s="11"/>
      <c r="B555" s="11"/>
      <c r="C555" s="11"/>
      <c r="D555" s="11"/>
      <c r="E555" s="11"/>
      <c r="F555" s="11"/>
      <c r="G555" s="11"/>
      <c r="H555" s="11"/>
    </row>
    <row r="556" spans="1:8" x14ac:dyDescent="0.2">
      <c r="A556" s="11"/>
      <c r="B556" s="11"/>
      <c r="C556" s="11"/>
      <c r="D556" s="11"/>
      <c r="E556" s="11"/>
      <c r="F556" s="11"/>
      <c r="G556" s="11"/>
      <c r="H556" s="11"/>
    </row>
    <row r="557" spans="1:8" x14ac:dyDescent="0.2">
      <c r="A557" s="11"/>
      <c r="B557" s="11"/>
      <c r="C557" s="11"/>
      <c r="D557" s="11"/>
      <c r="E557" s="11"/>
      <c r="F557" s="11"/>
      <c r="G557" s="11"/>
      <c r="H557" s="11"/>
    </row>
    <row r="558" spans="1:8" x14ac:dyDescent="0.2">
      <c r="A558" s="11"/>
      <c r="B558" s="11"/>
      <c r="C558" s="11"/>
      <c r="D558" s="11"/>
      <c r="E558" s="11"/>
      <c r="F558" s="11"/>
      <c r="G558" s="11"/>
      <c r="H558" s="11"/>
    </row>
    <row r="559" spans="1:8" x14ac:dyDescent="0.2">
      <c r="A559" s="11"/>
      <c r="B559" s="11"/>
      <c r="C559" s="11"/>
      <c r="D559" s="11"/>
      <c r="E559" s="11"/>
      <c r="F559" s="11"/>
      <c r="G559" s="11"/>
      <c r="H559" s="11"/>
    </row>
    <row r="560" spans="1:8" x14ac:dyDescent="0.2">
      <c r="A560" s="11"/>
      <c r="B560" s="11"/>
      <c r="C560" s="11"/>
      <c r="D560" s="11"/>
      <c r="E560" s="11"/>
      <c r="F560" s="11"/>
      <c r="G560" s="11"/>
      <c r="H560" s="11"/>
    </row>
    <row r="561" spans="1:8" x14ac:dyDescent="0.2">
      <c r="A561" s="11"/>
      <c r="B561" s="11"/>
      <c r="C561" s="11"/>
      <c r="D561" s="11"/>
      <c r="E561" s="11"/>
      <c r="F561" s="11"/>
      <c r="G561" s="11"/>
      <c r="H561" s="11"/>
    </row>
    <row r="562" spans="1:8" x14ac:dyDescent="0.2">
      <c r="A562" s="11"/>
      <c r="B562" s="11"/>
      <c r="C562" s="11"/>
      <c r="D562" s="11"/>
      <c r="E562" s="11"/>
      <c r="F562" s="11"/>
      <c r="G562" s="11"/>
      <c r="H562" s="11"/>
    </row>
    <row r="563" spans="1:8" x14ac:dyDescent="0.2">
      <c r="A563" s="11"/>
      <c r="B563" s="11"/>
      <c r="C563" s="11"/>
      <c r="D563" s="11"/>
      <c r="E563" s="11"/>
      <c r="F563" s="11"/>
      <c r="G563" s="11"/>
      <c r="H563" s="11"/>
    </row>
    <row r="564" spans="1:8" x14ac:dyDescent="0.2">
      <c r="A564" s="11"/>
      <c r="B564" s="11"/>
      <c r="C564" s="11"/>
      <c r="D564" s="11"/>
      <c r="E564" s="11"/>
      <c r="F564" s="11"/>
      <c r="G564" s="11"/>
      <c r="H564" s="11"/>
    </row>
    <row r="565" spans="1:8" x14ac:dyDescent="0.2">
      <c r="A565" s="11"/>
      <c r="B565" s="11"/>
      <c r="C565" s="11"/>
      <c r="D565" s="11"/>
      <c r="E565" s="11"/>
      <c r="F565" s="11"/>
      <c r="G565" s="11"/>
      <c r="H565" s="11"/>
    </row>
    <row r="566" spans="1:8" x14ac:dyDescent="0.2">
      <c r="A566" s="11"/>
      <c r="B566" s="11"/>
      <c r="C566" s="11"/>
      <c r="D566" s="11"/>
      <c r="E566" s="11"/>
      <c r="F566" s="11"/>
      <c r="G566" s="11"/>
      <c r="H566" s="11"/>
    </row>
    <row r="567" spans="1:8" x14ac:dyDescent="0.2">
      <c r="A567" s="11"/>
      <c r="B567" s="11"/>
      <c r="C567" s="11"/>
      <c r="D567" s="11"/>
      <c r="E567" s="11"/>
      <c r="F567" s="11"/>
      <c r="G567" s="11"/>
      <c r="H567" s="11"/>
    </row>
    <row r="568" spans="1:8" x14ac:dyDescent="0.2">
      <c r="A568" s="11"/>
      <c r="B568" s="11"/>
      <c r="C568" s="11"/>
      <c r="D568" s="11"/>
      <c r="E568" s="11"/>
      <c r="F568" s="11"/>
      <c r="G568" s="11"/>
      <c r="H568" s="11"/>
    </row>
    <row r="569" spans="1:8" x14ac:dyDescent="0.2">
      <c r="A569" s="11"/>
      <c r="B569" s="11"/>
      <c r="C569" s="11"/>
      <c r="D569" s="11"/>
      <c r="E569" s="11"/>
      <c r="F569" s="11"/>
      <c r="G569" s="11"/>
      <c r="H569" s="11"/>
    </row>
    <row r="570" spans="1:8" x14ac:dyDescent="0.2">
      <c r="A570" s="11"/>
      <c r="B570" s="11"/>
      <c r="C570" s="11"/>
      <c r="D570" s="11"/>
      <c r="E570" s="11"/>
      <c r="F570" s="11"/>
      <c r="G570" s="11"/>
      <c r="H570" s="11"/>
    </row>
    <row r="571" spans="1:8" x14ac:dyDescent="0.2">
      <c r="A571" s="11"/>
      <c r="B571" s="11"/>
      <c r="C571" s="11"/>
      <c r="D571" s="11"/>
      <c r="E571" s="11"/>
      <c r="F571" s="11"/>
      <c r="G571" s="11"/>
      <c r="H571" s="11"/>
    </row>
    <row r="572" spans="1:8" x14ac:dyDescent="0.2">
      <c r="A572" s="11"/>
      <c r="B572" s="11"/>
      <c r="C572" s="11"/>
      <c r="D572" s="11"/>
      <c r="E572" s="11"/>
      <c r="F572" s="11"/>
      <c r="G572" s="11"/>
      <c r="H572" s="11"/>
    </row>
    <row r="573" spans="1:8" x14ac:dyDescent="0.2">
      <c r="A573" s="11"/>
      <c r="B573" s="11"/>
      <c r="C573" s="11"/>
      <c r="D573" s="11"/>
      <c r="E573" s="11"/>
      <c r="F573" s="11"/>
      <c r="G573" s="11"/>
      <c r="H573" s="11"/>
    </row>
    <row r="574" spans="1:8" x14ac:dyDescent="0.2">
      <c r="A574" s="11"/>
      <c r="B574" s="11"/>
      <c r="C574" s="11"/>
      <c r="D574" s="11"/>
      <c r="E574" s="11"/>
      <c r="F574" s="11"/>
      <c r="G574" s="11"/>
      <c r="H574" s="11"/>
    </row>
    <row r="575" spans="1:8" x14ac:dyDescent="0.2">
      <c r="A575" s="11"/>
      <c r="B575" s="11"/>
      <c r="C575" s="11"/>
      <c r="D575" s="11"/>
      <c r="E575" s="11"/>
      <c r="F575" s="11"/>
      <c r="G575" s="11"/>
      <c r="H575" s="11"/>
    </row>
    <row r="576" spans="1:8" x14ac:dyDescent="0.2">
      <c r="A576" s="11"/>
      <c r="B576" s="11"/>
      <c r="C576" s="11"/>
      <c r="D576" s="11"/>
      <c r="E576" s="11"/>
      <c r="F576" s="11"/>
      <c r="G576" s="11"/>
      <c r="H576" s="11"/>
    </row>
    <row r="577" spans="1:8" x14ac:dyDescent="0.2">
      <c r="A577" s="11"/>
      <c r="B577" s="11"/>
      <c r="C577" s="11"/>
      <c r="D577" s="11"/>
      <c r="E577" s="11"/>
      <c r="F577" s="11"/>
      <c r="G577" s="11"/>
      <c r="H577" s="11"/>
    </row>
    <row r="578" spans="1:8" x14ac:dyDescent="0.2">
      <c r="A578" s="11"/>
      <c r="B578" s="11"/>
      <c r="C578" s="11"/>
      <c r="D578" s="11"/>
      <c r="E578" s="11"/>
      <c r="F578" s="11"/>
      <c r="G578" s="11"/>
      <c r="H578" s="11"/>
    </row>
    <row r="579" spans="1:8" x14ac:dyDescent="0.2">
      <c r="A579" s="11"/>
      <c r="B579" s="11"/>
      <c r="C579" s="11"/>
      <c r="D579" s="11"/>
      <c r="E579" s="11"/>
      <c r="F579" s="11"/>
      <c r="G579" s="11"/>
      <c r="H579" s="11"/>
    </row>
    <row r="580" spans="1:8" x14ac:dyDescent="0.2">
      <c r="A580" s="11"/>
      <c r="B580" s="11"/>
      <c r="C580" s="11"/>
      <c r="D580" s="11"/>
      <c r="E580" s="11"/>
      <c r="F580" s="11"/>
      <c r="G580" s="11"/>
      <c r="H580" s="11"/>
    </row>
    <row r="581" spans="1:8" x14ac:dyDescent="0.2">
      <c r="A581" s="11"/>
      <c r="B581" s="11"/>
      <c r="C581" s="11"/>
      <c r="D581" s="11"/>
      <c r="E581" s="11"/>
      <c r="F581" s="11"/>
      <c r="G581" s="11"/>
      <c r="H581" s="11"/>
    </row>
    <row r="582" spans="1:8" x14ac:dyDescent="0.2">
      <c r="A582" s="11"/>
      <c r="B582" s="11"/>
      <c r="C582" s="11"/>
      <c r="D582" s="11"/>
      <c r="E582" s="11"/>
      <c r="F582" s="11"/>
      <c r="G582" s="11"/>
      <c r="H582" s="11"/>
    </row>
    <row r="583" spans="1:8" x14ac:dyDescent="0.2">
      <c r="A583" s="11"/>
      <c r="B583" s="11"/>
      <c r="C583" s="11"/>
      <c r="D583" s="11"/>
      <c r="E583" s="11"/>
      <c r="F583" s="11"/>
      <c r="G583" s="11"/>
      <c r="H583" s="11"/>
    </row>
    <row r="584" spans="1:8" x14ac:dyDescent="0.2">
      <c r="A584" s="11"/>
      <c r="B584" s="11"/>
      <c r="C584" s="11"/>
      <c r="D584" s="11"/>
      <c r="E584" s="11"/>
      <c r="F584" s="11"/>
      <c r="G584" s="11"/>
      <c r="H584" s="11"/>
    </row>
    <row r="585" spans="1:8" x14ac:dyDescent="0.2">
      <c r="A585" s="11"/>
      <c r="B585" s="11"/>
      <c r="C585" s="11"/>
      <c r="D585" s="11"/>
      <c r="E585" s="11"/>
      <c r="F585" s="11"/>
      <c r="G585" s="11"/>
      <c r="H585" s="11"/>
    </row>
    <row r="586" spans="1:8" x14ac:dyDescent="0.2">
      <c r="A586" s="11"/>
      <c r="B586" s="11"/>
      <c r="C586" s="11"/>
      <c r="D586" s="11"/>
      <c r="E586" s="11"/>
      <c r="F586" s="11"/>
      <c r="G586" s="11"/>
      <c r="H586" s="11"/>
    </row>
    <row r="587" spans="1:8" x14ac:dyDescent="0.2">
      <c r="A587" s="11"/>
      <c r="B587" s="11"/>
      <c r="C587" s="11"/>
      <c r="D587" s="11"/>
      <c r="E587" s="11"/>
      <c r="F587" s="11"/>
      <c r="G587" s="11"/>
      <c r="H587" s="11"/>
    </row>
    <row r="588" spans="1:8" x14ac:dyDescent="0.2">
      <c r="A588" s="11"/>
      <c r="B588" s="11"/>
      <c r="C588" s="11"/>
      <c r="D588" s="11"/>
      <c r="E588" s="11"/>
      <c r="F588" s="11"/>
      <c r="G588" s="11"/>
      <c r="H588" s="11"/>
    </row>
    <row r="589" spans="1:8" x14ac:dyDescent="0.2">
      <c r="A589" s="11"/>
      <c r="B589" s="11"/>
      <c r="C589" s="11"/>
      <c r="D589" s="11"/>
      <c r="E589" s="11"/>
      <c r="F589" s="11"/>
      <c r="G589" s="11"/>
      <c r="H589" s="11"/>
    </row>
    <row r="590" spans="1:8" x14ac:dyDescent="0.2">
      <c r="A590" s="11"/>
      <c r="B590" s="11"/>
      <c r="C590" s="11"/>
      <c r="D590" s="11"/>
      <c r="E590" s="11"/>
      <c r="F590" s="11"/>
      <c r="G590" s="11"/>
      <c r="H590" s="11"/>
    </row>
    <row r="591" spans="1:8" x14ac:dyDescent="0.2">
      <c r="A591" s="11"/>
      <c r="B591" s="11"/>
      <c r="C591" s="11"/>
      <c r="D591" s="11"/>
      <c r="E591" s="11"/>
      <c r="F591" s="11"/>
      <c r="G591" s="11"/>
      <c r="H591" s="11"/>
    </row>
    <row r="592" spans="1:8" x14ac:dyDescent="0.2">
      <c r="A592" s="11"/>
      <c r="B592" s="11"/>
      <c r="C592" s="11"/>
      <c r="D592" s="11"/>
      <c r="E592" s="11"/>
      <c r="F592" s="11"/>
      <c r="G592" s="11"/>
      <c r="H592" s="11"/>
    </row>
    <row r="593" spans="1:8" x14ac:dyDescent="0.2">
      <c r="A593" s="11"/>
      <c r="B593" s="11"/>
      <c r="C593" s="11"/>
      <c r="D593" s="11"/>
      <c r="E593" s="11"/>
      <c r="F593" s="11"/>
      <c r="G593" s="11"/>
      <c r="H593" s="11"/>
    </row>
    <row r="594" spans="1:8" x14ac:dyDescent="0.2">
      <c r="A594" s="11"/>
      <c r="B594" s="11"/>
      <c r="C594" s="11"/>
      <c r="D594" s="11"/>
      <c r="E594" s="11"/>
      <c r="F594" s="11"/>
      <c r="G594" s="11"/>
      <c r="H594" s="11"/>
    </row>
    <row r="595" spans="1:8" x14ac:dyDescent="0.2">
      <c r="A595" s="11"/>
      <c r="B595" s="11"/>
      <c r="C595" s="11"/>
      <c r="D595" s="11"/>
      <c r="E595" s="11"/>
      <c r="F595" s="11"/>
      <c r="G595" s="11"/>
      <c r="H595" s="11"/>
    </row>
    <row r="596" spans="1:8" x14ac:dyDescent="0.2">
      <c r="A596" s="11"/>
      <c r="B596" s="11"/>
      <c r="C596" s="11"/>
      <c r="D596" s="11"/>
      <c r="E596" s="11"/>
      <c r="F596" s="11"/>
      <c r="G596" s="11"/>
      <c r="H596" s="11"/>
    </row>
    <row r="597" spans="1:8" x14ac:dyDescent="0.2">
      <c r="A597" s="11"/>
      <c r="B597" s="11"/>
      <c r="C597" s="11"/>
      <c r="D597" s="11"/>
      <c r="E597" s="11"/>
      <c r="F597" s="11"/>
      <c r="G597" s="11"/>
      <c r="H597" s="11"/>
    </row>
    <row r="598" spans="1:8" x14ac:dyDescent="0.2">
      <c r="A598" s="11"/>
      <c r="B598" s="11"/>
      <c r="C598" s="11"/>
      <c r="D598" s="11"/>
      <c r="E598" s="11"/>
      <c r="F598" s="11"/>
      <c r="G598" s="11"/>
      <c r="H598" s="11"/>
    </row>
    <row r="599" spans="1:8" x14ac:dyDescent="0.2">
      <c r="A599" s="11"/>
      <c r="B599" s="11"/>
      <c r="C599" s="11"/>
      <c r="D599" s="11"/>
      <c r="E599" s="11"/>
      <c r="F599" s="11"/>
      <c r="G599" s="11"/>
      <c r="H599" s="11"/>
    </row>
    <row r="600" spans="1:8" x14ac:dyDescent="0.2">
      <c r="A600" s="11"/>
      <c r="B600" s="11"/>
      <c r="C600" s="11"/>
      <c r="D600" s="11"/>
      <c r="E600" s="11"/>
      <c r="F600" s="11"/>
      <c r="G600" s="11"/>
      <c r="H600" s="11"/>
    </row>
    <row r="601" spans="1:8" x14ac:dyDescent="0.2">
      <c r="A601" s="11"/>
      <c r="B601" s="11"/>
      <c r="C601" s="11"/>
      <c r="D601" s="11"/>
      <c r="E601" s="11"/>
      <c r="F601" s="11"/>
      <c r="G601" s="11"/>
      <c r="H601" s="11"/>
    </row>
    <row r="602" spans="1:8" x14ac:dyDescent="0.2">
      <c r="A602" s="11"/>
      <c r="B602" s="11"/>
      <c r="C602" s="11"/>
      <c r="D602" s="11"/>
      <c r="E602" s="11"/>
      <c r="F602" s="11"/>
      <c r="G602" s="11"/>
      <c r="H602" s="11"/>
    </row>
    <row r="603" spans="1:8" x14ac:dyDescent="0.2">
      <c r="A603" s="11"/>
      <c r="B603" s="11"/>
      <c r="C603" s="11"/>
      <c r="D603" s="11"/>
      <c r="E603" s="11"/>
      <c r="F603" s="11"/>
      <c r="G603" s="11"/>
      <c r="H603" s="11"/>
    </row>
    <row r="604" spans="1:8" x14ac:dyDescent="0.2">
      <c r="A604" s="11"/>
      <c r="B604" s="11"/>
      <c r="C604" s="11"/>
      <c r="D604" s="11"/>
      <c r="E604" s="11"/>
      <c r="F604" s="11"/>
      <c r="G604" s="11"/>
      <c r="H604" s="11"/>
    </row>
    <row r="605" spans="1:8" x14ac:dyDescent="0.2">
      <c r="A605" s="11"/>
      <c r="B605" s="11"/>
      <c r="C605" s="11"/>
      <c r="D605" s="11"/>
      <c r="E605" s="11"/>
      <c r="F605" s="11"/>
      <c r="G605" s="11"/>
      <c r="H605" s="11"/>
    </row>
    <row r="606" spans="1:8" x14ac:dyDescent="0.2">
      <c r="A606" s="11"/>
      <c r="B606" s="11"/>
      <c r="C606" s="11"/>
      <c r="D606" s="11"/>
      <c r="E606" s="11"/>
      <c r="F606" s="11"/>
      <c r="G606" s="11"/>
      <c r="H606" s="11"/>
    </row>
    <row r="607" spans="1:8" x14ac:dyDescent="0.2">
      <c r="A607" s="11"/>
      <c r="B607" s="11"/>
      <c r="C607" s="11"/>
      <c r="D607" s="11"/>
      <c r="E607" s="11"/>
      <c r="F607" s="11"/>
      <c r="G607" s="11"/>
      <c r="H607" s="11"/>
    </row>
    <row r="608" spans="1:8" x14ac:dyDescent="0.2">
      <c r="A608" s="11"/>
      <c r="B608" s="11"/>
      <c r="C608" s="11"/>
      <c r="D608" s="11"/>
      <c r="E608" s="11"/>
      <c r="F608" s="11"/>
      <c r="G608" s="11"/>
      <c r="H608" s="11"/>
    </row>
    <row r="609" spans="1:8" x14ac:dyDescent="0.2">
      <c r="A609" s="11"/>
      <c r="B609" s="11"/>
      <c r="C609" s="11"/>
      <c r="D609" s="11"/>
      <c r="E609" s="11"/>
      <c r="F609" s="11"/>
      <c r="G609" s="11"/>
      <c r="H609" s="11"/>
    </row>
    <row r="610" spans="1:8" x14ac:dyDescent="0.2">
      <c r="A610" s="11"/>
      <c r="B610" s="11"/>
      <c r="C610" s="11"/>
      <c r="D610" s="11"/>
      <c r="E610" s="11"/>
      <c r="F610" s="11"/>
      <c r="G610" s="11"/>
      <c r="H610" s="11"/>
    </row>
    <row r="611" spans="1:8" x14ac:dyDescent="0.2">
      <c r="A611" s="11"/>
      <c r="B611" s="11"/>
      <c r="C611" s="11"/>
      <c r="D611" s="11"/>
      <c r="E611" s="11"/>
      <c r="F611" s="11"/>
      <c r="G611" s="11"/>
      <c r="H611" s="11"/>
    </row>
    <row r="612" spans="1:8" x14ac:dyDescent="0.2">
      <c r="A612" s="11"/>
      <c r="B612" s="11"/>
      <c r="C612" s="11"/>
      <c r="D612" s="11"/>
      <c r="E612" s="11"/>
      <c r="F612" s="11"/>
      <c r="G612" s="11"/>
      <c r="H612" s="11"/>
    </row>
    <row r="613" spans="1:8" x14ac:dyDescent="0.2">
      <c r="A613" s="11"/>
      <c r="B613" s="11"/>
      <c r="C613" s="11"/>
      <c r="D613" s="11"/>
      <c r="E613" s="11"/>
      <c r="F613" s="11"/>
      <c r="G613" s="11"/>
      <c r="H613" s="11"/>
    </row>
    <row r="614" spans="1:8" x14ac:dyDescent="0.2">
      <c r="A614" s="11"/>
      <c r="B614" s="11"/>
      <c r="C614" s="11"/>
      <c r="D614" s="11"/>
      <c r="E614" s="11"/>
      <c r="F614" s="11"/>
      <c r="G614" s="11"/>
      <c r="H614" s="11"/>
    </row>
    <row r="615" spans="1:8" x14ac:dyDescent="0.2">
      <c r="A615" s="11"/>
      <c r="B615" s="11"/>
      <c r="C615" s="11"/>
      <c r="D615" s="11"/>
      <c r="E615" s="11"/>
      <c r="F615" s="11"/>
      <c r="G615" s="11"/>
      <c r="H615" s="11"/>
    </row>
    <row r="616" spans="1:8" x14ac:dyDescent="0.2">
      <c r="A616" s="11"/>
      <c r="B616" s="11"/>
      <c r="C616" s="11"/>
      <c r="D616" s="11"/>
      <c r="E616" s="11"/>
      <c r="F616" s="11"/>
      <c r="G616" s="11"/>
      <c r="H616" s="11"/>
    </row>
    <row r="617" spans="1:8" x14ac:dyDescent="0.2">
      <c r="A617" s="11"/>
      <c r="B617" s="11"/>
      <c r="C617" s="11"/>
      <c r="D617" s="11"/>
      <c r="E617" s="11"/>
      <c r="F617" s="11"/>
      <c r="G617" s="11"/>
      <c r="H617" s="11"/>
    </row>
    <row r="618" spans="1:8" x14ac:dyDescent="0.2">
      <c r="A618" s="11"/>
      <c r="B618" s="11"/>
      <c r="C618" s="11"/>
      <c r="D618" s="11"/>
      <c r="E618" s="11"/>
      <c r="F618" s="11"/>
      <c r="G618" s="11"/>
      <c r="H618" s="11"/>
    </row>
    <row r="619" spans="1:8" x14ac:dyDescent="0.2">
      <c r="A619" s="11"/>
      <c r="B619" s="11"/>
      <c r="C619" s="11"/>
      <c r="D619" s="11"/>
      <c r="E619" s="11"/>
      <c r="F619" s="11"/>
      <c r="G619" s="11"/>
      <c r="H619" s="11"/>
    </row>
    <row r="620" spans="1:8" x14ac:dyDescent="0.2">
      <c r="A620" s="11"/>
      <c r="B620" s="11"/>
      <c r="C620" s="11"/>
      <c r="D620" s="11"/>
      <c r="E620" s="11"/>
      <c r="F620" s="11"/>
      <c r="G620" s="11"/>
      <c r="H620" s="11"/>
    </row>
    <row r="621" spans="1:8" x14ac:dyDescent="0.2">
      <c r="A621" s="11"/>
      <c r="B621" s="11"/>
      <c r="C621" s="11"/>
      <c r="D621" s="11"/>
      <c r="E621" s="11"/>
      <c r="F621" s="11"/>
      <c r="G621" s="11"/>
      <c r="H621" s="11"/>
    </row>
    <row r="622" spans="1:8" x14ac:dyDescent="0.2">
      <c r="A622" s="11"/>
      <c r="B622" s="11"/>
      <c r="C622" s="11"/>
      <c r="D622" s="11"/>
      <c r="E622" s="11"/>
      <c r="F622" s="11"/>
      <c r="G622" s="11"/>
      <c r="H622" s="11"/>
    </row>
    <row r="623" spans="1:8" x14ac:dyDescent="0.2">
      <c r="A623" s="11"/>
      <c r="B623" s="11"/>
      <c r="C623" s="11"/>
      <c r="D623" s="11"/>
      <c r="E623" s="11"/>
      <c r="F623" s="11"/>
      <c r="G623" s="11"/>
      <c r="H623" s="11"/>
    </row>
    <row r="624" spans="1:8" x14ac:dyDescent="0.2">
      <c r="A624" s="11"/>
      <c r="B624" s="11"/>
      <c r="C624" s="11"/>
      <c r="D624" s="11"/>
      <c r="E624" s="11"/>
      <c r="F624" s="11"/>
      <c r="G624" s="11"/>
      <c r="H624" s="11"/>
    </row>
    <row r="625" spans="1:8" x14ac:dyDescent="0.2">
      <c r="A625" s="11"/>
      <c r="B625" s="11"/>
      <c r="C625" s="11"/>
      <c r="D625" s="11"/>
      <c r="E625" s="11"/>
      <c r="F625" s="11"/>
      <c r="G625" s="11"/>
      <c r="H625" s="11"/>
    </row>
    <row r="626" spans="1:8" x14ac:dyDescent="0.2">
      <c r="A626" s="11"/>
      <c r="B626" s="11"/>
      <c r="C626" s="11"/>
      <c r="D626" s="11"/>
      <c r="E626" s="11"/>
      <c r="F626" s="11"/>
      <c r="G626" s="11"/>
      <c r="H626" s="11"/>
    </row>
    <row r="627" spans="1:8" x14ac:dyDescent="0.2">
      <c r="A627" s="11"/>
      <c r="B627" s="11"/>
      <c r="C627" s="11"/>
      <c r="D627" s="11"/>
      <c r="E627" s="11"/>
      <c r="F627" s="11"/>
      <c r="G627" s="11"/>
      <c r="H627" s="11"/>
    </row>
    <row r="628" spans="1:8" x14ac:dyDescent="0.2">
      <c r="A628" s="11"/>
      <c r="B628" s="11"/>
      <c r="C628" s="11"/>
      <c r="D628" s="11"/>
      <c r="E628" s="11"/>
      <c r="F628" s="11"/>
      <c r="G628" s="11"/>
      <c r="H628" s="11"/>
    </row>
    <row r="629" spans="1:8" x14ac:dyDescent="0.2">
      <c r="A629" s="11"/>
      <c r="B629" s="11"/>
      <c r="C629" s="11"/>
      <c r="D629" s="11"/>
      <c r="E629" s="11"/>
      <c r="F629" s="11"/>
      <c r="G629" s="11"/>
      <c r="H629" s="11"/>
    </row>
    <row r="630" spans="1:8" x14ac:dyDescent="0.2">
      <c r="A630" s="11"/>
      <c r="B630" s="11"/>
      <c r="C630" s="11"/>
      <c r="D630" s="11"/>
      <c r="E630" s="11"/>
      <c r="F630" s="11"/>
      <c r="G630" s="11"/>
      <c r="H630" s="11"/>
    </row>
    <row r="631" spans="1:8" x14ac:dyDescent="0.2">
      <c r="A631" s="11"/>
      <c r="B631" s="11"/>
      <c r="C631" s="11"/>
      <c r="D631" s="11"/>
      <c r="E631" s="11"/>
      <c r="F631" s="11"/>
      <c r="G631" s="11"/>
      <c r="H631" s="11"/>
    </row>
    <row r="632" spans="1:8" x14ac:dyDescent="0.2">
      <c r="A632" s="11"/>
      <c r="B632" s="11"/>
      <c r="C632" s="11"/>
      <c r="D632" s="11"/>
      <c r="E632" s="11"/>
      <c r="F632" s="11"/>
      <c r="G632" s="11"/>
      <c r="H632" s="11"/>
    </row>
    <row r="633" spans="1:8" x14ac:dyDescent="0.2">
      <c r="A633" s="11"/>
      <c r="B633" s="11"/>
      <c r="C633" s="11"/>
      <c r="D633" s="11"/>
      <c r="E633" s="11"/>
      <c r="F633" s="11"/>
      <c r="G633" s="11"/>
      <c r="H633" s="11"/>
    </row>
    <row r="634" spans="1:8" x14ac:dyDescent="0.2">
      <c r="A634" s="11"/>
      <c r="B634" s="11"/>
      <c r="C634" s="11"/>
      <c r="D634" s="11"/>
      <c r="E634" s="11"/>
      <c r="F634" s="11"/>
      <c r="G634" s="11"/>
      <c r="H634" s="11"/>
    </row>
    <row r="635" spans="1:8" x14ac:dyDescent="0.2">
      <c r="A635" s="11"/>
      <c r="B635" s="11"/>
      <c r="C635" s="11"/>
      <c r="D635" s="11"/>
      <c r="E635" s="11"/>
      <c r="F635" s="11"/>
      <c r="G635" s="11"/>
      <c r="H635" s="11"/>
    </row>
    <row r="636" spans="1:8" x14ac:dyDescent="0.2">
      <c r="A636" s="11"/>
      <c r="B636" s="11"/>
      <c r="C636" s="11"/>
      <c r="D636" s="11"/>
      <c r="E636" s="11"/>
      <c r="F636" s="11"/>
      <c r="G636" s="11"/>
      <c r="H636" s="11"/>
    </row>
    <row r="637" spans="1:8" x14ac:dyDescent="0.2">
      <c r="A637" s="11"/>
      <c r="B637" s="11"/>
      <c r="C637" s="11"/>
      <c r="D637" s="11"/>
      <c r="E637" s="11"/>
      <c r="F637" s="11"/>
      <c r="G637" s="11"/>
      <c r="H637" s="11"/>
    </row>
    <row r="638" spans="1:8" x14ac:dyDescent="0.2">
      <c r="A638" s="11"/>
      <c r="B638" s="11"/>
      <c r="C638" s="11"/>
      <c r="D638" s="11"/>
      <c r="E638" s="11"/>
      <c r="F638" s="11"/>
      <c r="G638" s="11"/>
      <c r="H638" s="11"/>
    </row>
    <row r="639" spans="1:8" x14ac:dyDescent="0.2">
      <c r="A639" s="11"/>
      <c r="B639" s="11"/>
      <c r="C639" s="11"/>
      <c r="D639" s="11"/>
      <c r="E639" s="11"/>
      <c r="F639" s="11"/>
      <c r="G639" s="11"/>
      <c r="H639" s="11"/>
    </row>
    <row r="640" spans="1:8" x14ac:dyDescent="0.2">
      <c r="A640" s="11"/>
      <c r="B640" s="11"/>
      <c r="C640" s="11"/>
      <c r="D640" s="11"/>
      <c r="E640" s="11"/>
      <c r="F640" s="11"/>
      <c r="G640" s="11"/>
      <c r="H640" s="11"/>
    </row>
    <row r="641" spans="1:8" x14ac:dyDescent="0.2">
      <c r="A641" s="11"/>
      <c r="B641" s="11"/>
      <c r="C641" s="11"/>
      <c r="D641" s="11"/>
      <c r="E641" s="11"/>
      <c r="F641" s="11"/>
      <c r="G641" s="11"/>
      <c r="H641" s="11"/>
    </row>
    <row r="642" spans="1:8" x14ac:dyDescent="0.2">
      <c r="A642" s="11"/>
      <c r="B642" s="11"/>
      <c r="C642" s="11"/>
      <c r="D642" s="11"/>
      <c r="E642" s="11"/>
      <c r="F642" s="11"/>
      <c r="G642" s="11"/>
      <c r="H642" s="11"/>
    </row>
    <row r="643" spans="1:8" x14ac:dyDescent="0.2">
      <c r="A643" s="11"/>
      <c r="B643" s="11"/>
      <c r="C643" s="11"/>
      <c r="D643" s="11"/>
      <c r="E643" s="11"/>
      <c r="F643" s="11"/>
      <c r="G643" s="11"/>
      <c r="H643" s="11"/>
    </row>
    <row r="644" spans="1:8" x14ac:dyDescent="0.2">
      <c r="A644" s="11"/>
      <c r="B644" s="11"/>
      <c r="C644" s="11"/>
      <c r="D644" s="11"/>
      <c r="E644" s="11"/>
      <c r="F644" s="11"/>
      <c r="G644" s="11"/>
      <c r="H644" s="11"/>
    </row>
    <row r="645" spans="1:8" x14ac:dyDescent="0.2">
      <c r="A645" s="11"/>
      <c r="B645" s="11"/>
      <c r="C645" s="11"/>
      <c r="D645" s="11"/>
      <c r="E645" s="11"/>
      <c r="F645" s="11"/>
      <c r="G645" s="11"/>
      <c r="H645" s="11"/>
    </row>
    <row r="646" spans="1:8" x14ac:dyDescent="0.2">
      <c r="A646" s="11"/>
      <c r="B646" s="11"/>
      <c r="C646" s="11"/>
      <c r="D646" s="11"/>
      <c r="E646" s="11"/>
      <c r="F646" s="11"/>
      <c r="G646" s="11"/>
      <c r="H646" s="11"/>
    </row>
    <row r="647" spans="1:8" x14ac:dyDescent="0.2">
      <c r="A647" s="11"/>
      <c r="B647" s="11"/>
      <c r="C647" s="11"/>
      <c r="D647" s="11"/>
      <c r="E647" s="11"/>
      <c r="F647" s="11"/>
      <c r="G647" s="11"/>
      <c r="H647" s="11"/>
    </row>
    <row r="648" spans="1:8" x14ac:dyDescent="0.2">
      <c r="A648" s="11"/>
      <c r="B648" s="11"/>
      <c r="C648" s="11"/>
      <c r="D648" s="11"/>
      <c r="E648" s="11"/>
      <c r="F648" s="11"/>
      <c r="G648" s="11"/>
      <c r="H648" s="11"/>
    </row>
    <row r="649" spans="1:8" x14ac:dyDescent="0.2">
      <c r="A649" s="11"/>
      <c r="B649" s="11"/>
      <c r="C649" s="11"/>
      <c r="D649" s="11"/>
      <c r="E649" s="11"/>
      <c r="F649" s="11"/>
      <c r="G649" s="11"/>
      <c r="H649" s="11"/>
    </row>
    <row r="650" spans="1:8" x14ac:dyDescent="0.2">
      <c r="A650" s="11"/>
      <c r="B650" s="11"/>
      <c r="C650" s="11"/>
      <c r="D650" s="11"/>
      <c r="E650" s="11"/>
      <c r="F650" s="11"/>
      <c r="G650" s="11"/>
      <c r="H650" s="11"/>
    </row>
    <row r="651" spans="1:8" x14ac:dyDescent="0.2">
      <c r="A651" s="11"/>
      <c r="B651" s="11"/>
      <c r="C651" s="11"/>
      <c r="D651" s="11"/>
      <c r="E651" s="11"/>
      <c r="F651" s="11"/>
      <c r="G651" s="11"/>
      <c r="H651" s="11"/>
    </row>
    <row r="652" spans="1:8" x14ac:dyDescent="0.2">
      <c r="A652" s="11"/>
      <c r="B652" s="11"/>
      <c r="C652" s="11"/>
      <c r="D652" s="11"/>
      <c r="E652" s="11"/>
      <c r="F652" s="11"/>
      <c r="G652" s="11"/>
      <c r="H652" s="11"/>
    </row>
    <row r="653" spans="1:8" x14ac:dyDescent="0.2">
      <c r="A653" s="11"/>
      <c r="B653" s="11"/>
      <c r="C653" s="11"/>
      <c r="D653" s="11"/>
      <c r="E653" s="11"/>
      <c r="F653" s="11"/>
      <c r="G653" s="11"/>
      <c r="H653" s="11"/>
    </row>
    <row r="654" spans="1:8" x14ac:dyDescent="0.2">
      <c r="A654" s="11"/>
      <c r="B654" s="11"/>
      <c r="C654" s="11"/>
      <c r="D654" s="11"/>
      <c r="E654" s="11"/>
      <c r="F654" s="11"/>
      <c r="G654" s="11"/>
      <c r="H654" s="11"/>
    </row>
    <row r="655" spans="1:8" x14ac:dyDescent="0.2">
      <c r="A655" s="11"/>
      <c r="B655" s="11"/>
      <c r="C655" s="11"/>
      <c r="D655" s="11"/>
      <c r="E655" s="11"/>
      <c r="F655" s="11"/>
      <c r="G655" s="11"/>
      <c r="H655" s="11"/>
    </row>
    <row r="656" spans="1:8" x14ac:dyDescent="0.2">
      <c r="A656" s="11"/>
      <c r="B656" s="11"/>
      <c r="C656" s="11"/>
      <c r="D656" s="11"/>
      <c r="E656" s="11"/>
      <c r="F656" s="11"/>
      <c r="G656" s="11"/>
      <c r="H656" s="11"/>
    </row>
    <row r="657" spans="1:8" x14ac:dyDescent="0.2">
      <c r="A657" s="11"/>
      <c r="B657" s="11"/>
      <c r="C657" s="11"/>
      <c r="D657" s="11"/>
      <c r="E657" s="11"/>
      <c r="F657" s="11"/>
      <c r="G657" s="11"/>
      <c r="H657" s="11"/>
    </row>
    <row r="658" spans="1:8" x14ac:dyDescent="0.2">
      <c r="A658" s="11"/>
      <c r="B658" s="11"/>
      <c r="C658" s="11"/>
      <c r="D658" s="11"/>
      <c r="E658" s="11"/>
      <c r="F658" s="11"/>
      <c r="G658" s="11"/>
      <c r="H658" s="11"/>
    </row>
    <row r="659" spans="1:8" x14ac:dyDescent="0.2">
      <c r="A659" s="11"/>
      <c r="B659" s="11"/>
      <c r="C659" s="11"/>
      <c r="D659" s="11"/>
      <c r="E659" s="11"/>
      <c r="F659" s="11"/>
      <c r="G659" s="11"/>
      <c r="H659" s="11"/>
    </row>
    <row r="660" spans="1:8" x14ac:dyDescent="0.2">
      <c r="A660" s="11"/>
      <c r="B660" s="11"/>
      <c r="C660" s="11"/>
      <c r="D660" s="11"/>
      <c r="E660" s="11"/>
      <c r="F660" s="11"/>
      <c r="G660" s="11"/>
      <c r="H660" s="11"/>
    </row>
    <row r="661" spans="1:8" x14ac:dyDescent="0.2">
      <c r="A661" s="11"/>
      <c r="B661" s="11"/>
      <c r="C661" s="11"/>
      <c r="D661" s="11"/>
      <c r="E661" s="11"/>
      <c r="F661" s="11"/>
      <c r="G661" s="11"/>
      <c r="H661" s="11"/>
    </row>
    <row r="662" spans="1:8" x14ac:dyDescent="0.2">
      <c r="A662" s="11"/>
      <c r="B662" s="11"/>
      <c r="C662" s="11"/>
      <c r="D662" s="11"/>
      <c r="E662" s="11"/>
      <c r="F662" s="11"/>
      <c r="G662" s="11"/>
      <c r="H662" s="11"/>
    </row>
    <row r="663" spans="1:8" x14ac:dyDescent="0.2">
      <c r="A663" s="11"/>
      <c r="B663" s="11"/>
      <c r="C663" s="11"/>
      <c r="D663" s="11"/>
      <c r="E663" s="11"/>
      <c r="F663" s="11"/>
      <c r="G663" s="11"/>
      <c r="H663" s="11"/>
    </row>
    <row r="664" spans="1:8" x14ac:dyDescent="0.2">
      <c r="A664" s="11"/>
      <c r="B664" s="11"/>
      <c r="C664" s="11"/>
      <c r="D664" s="11"/>
      <c r="E664" s="11"/>
      <c r="F664" s="11"/>
      <c r="G664" s="11"/>
      <c r="H664" s="11"/>
    </row>
    <row r="665" spans="1:8" x14ac:dyDescent="0.2">
      <c r="A665" s="11"/>
      <c r="B665" s="11"/>
      <c r="C665" s="11"/>
      <c r="D665" s="11"/>
      <c r="E665" s="11"/>
      <c r="F665" s="11"/>
      <c r="G665" s="11"/>
      <c r="H665" s="11"/>
    </row>
    <row r="666" spans="1:8" x14ac:dyDescent="0.2">
      <c r="A666" s="11"/>
      <c r="B666" s="11"/>
      <c r="C666" s="11"/>
      <c r="D666" s="11"/>
      <c r="E666" s="11"/>
      <c r="F666" s="11"/>
      <c r="G666" s="11"/>
      <c r="H666" s="11"/>
    </row>
    <row r="667" spans="1:8" x14ac:dyDescent="0.2">
      <c r="A667" s="11"/>
      <c r="B667" s="11"/>
      <c r="C667" s="11"/>
      <c r="D667" s="11"/>
      <c r="E667" s="11"/>
      <c r="F667" s="11"/>
      <c r="G667" s="11"/>
      <c r="H667" s="11"/>
    </row>
    <row r="668" spans="1:8" x14ac:dyDescent="0.2">
      <c r="A668" s="11"/>
      <c r="B668" s="11"/>
      <c r="C668" s="11"/>
      <c r="D668" s="11"/>
      <c r="E668" s="11"/>
      <c r="F668" s="11"/>
      <c r="G668" s="11"/>
      <c r="H668" s="11"/>
    </row>
    <row r="669" spans="1:8" x14ac:dyDescent="0.2">
      <c r="A669" s="11"/>
      <c r="B669" s="11"/>
      <c r="C669" s="11"/>
      <c r="D669" s="11"/>
      <c r="E669" s="11"/>
      <c r="F669" s="11"/>
      <c r="G669" s="11"/>
      <c r="H669" s="11"/>
    </row>
    <row r="670" spans="1:8" x14ac:dyDescent="0.2">
      <c r="A670" s="11"/>
      <c r="B670" s="11"/>
      <c r="C670" s="11"/>
      <c r="D670" s="11"/>
      <c r="E670" s="11"/>
      <c r="F670" s="11"/>
      <c r="G670" s="11"/>
      <c r="H670" s="11"/>
    </row>
    <row r="671" spans="1:8" x14ac:dyDescent="0.2">
      <c r="A671" s="11"/>
      <c r="B671" s="11"/>
      <c r="C671" s="11"/>
      <c r="D671" s="11"/>
      <c r="E671" s="11"/>
      <c r="F671" s="11"/>
      <c r="G671" s="11"/>
      <c r="H671" s="11"/>
    </row>
    <row r="672" spans="1:8" x14ac:dyDescent="0.2">
      <c r="A672" s="11"/>
      <c r="B672" s="11"/>
      <c r="C672" s="11"/>
      <c r="D672" s="11"/>
      <c r="E672" s="11"/>
      <c r="F672" s="11"/>
      <c r="G672" s="11"/>
      <c r="H672" s="11"/>
    </row>
    <row r="673" spans="1:8" x14ac:dyDescent="0.2">
      <c r="A673" s="11"/>
      <c r="B673" s="11"/>
      <c r="C673" s="11"/>
      <c r="D673" s="11"/>
      <c r="E673" s="11"/>
      <c r="F673" s="11"/>
      <c r="G673" s="11"/>
      <c r="H673" s="11"/>
    </row>
    <row r="674" spans="1:8" x14ac:dyDescent="0.2">
      <c r="A674" s="11"/>
      <c r="B674" s="11"/>
      <c r="C674" s="11"/>
      <c r="D674" s="11"/>
      <c r="E674" s="11"/>
      <c r="F674" s="11"/>
      <c r="G674" s="11"/>
      <c r="H674" s="11"/>
    </row>
    <row r="675" spans="1:8" x14ac:dyDescent="0.2">
      <c r="A675" s="11"/>
      <c r="B675" s="11"/>
      <c r="C675" s="11"/>
      <c r="D675" s="11"/>
      <c r="E675" s="11"/>
      <c r="F675" s="11"/>
      <c r="G675" s="11"/>
      <c r="H675" s="11"/>
    </row>
    <row r="676" spans="1:8" x14ac:dyDescent="0.2">
      <c r="A676" s="11"/>
      <c r="B676" s="11"/>
      <c r="C676" s="11"/>
      <c r="D676" s="11"/>
      <c r="E676" s="11"/>
      <c r="F676" s="11"/>
      <c r="G676" s="11"/>
      <c r="H676" s="11"/>
    </row>
    <row r="677" spans="1:8" x14ac:dyDescent="0.2">
      <c r="A677" s="11"/>
      <c r="B677" s="11"/>
      <c r="C677" s="11"/>
      <c r="D677" s="11"/>
      <c r="E677" s="11"/>
      <c r="F677" s="11"/>
      <c r="G677" s="11"/>
      <c r="H677" s="11"/>
    </row>
    <row r="678" spans="1:8" x14ac:dyDescent="0.2">
      <c r="A678" s="11"/>
      <c r="B678" s="11"/>
      <c r="C678" s="11"/>
      <c r="D678" s="11"/>
      <c r="E678" s="11"/>
      <c r="F678" s="11"/>
      <c r="G678" s="11"/>
      <c r="H678" s="11"/>
    </row>
    <row r="679" spans="1:8" x14ac:dyDescent="0.2">
      <c r="A679" s="11"/>
      <c r="B679" s="11"/>
      <c r="C679" s="11"/>
      <c r="D679" s="11"/>
      <c r="E679" s="11"/>
      <c r="F679" s="11"/>
      <c r="G679" s="11"/>
      <c r="H679" s="11"/>
    </row>
    <row r="680" spans="1:8" x14ac:dyDescent="0.2">
      <c r="A680" s="11"/>
      <c r="B680" s="11"/>
      <c r="C680" s="11"/>
      <c r="D680" s="11"/>
      <c r="E680" s="11"/>
      <c r="F680" s="11"/>
      <c r="G680" s="11"/>
      <c r="H680" s="11"/>
    </row>
    <row r="681" spans="1:8" x14ac:dyDescent="0.2">
      <c r="A681" s="11"/>
      <c r="B681" s="11"/>
      <c r="C681" s="11"/>
      <c r="D681" s="11"/>
      <c r="E681" s="11"/>
      <c r="F681" s="11"/>
      <c r="G681" s="11"/>
      <c r="H681" s="11"/>
    </row>
    <row r="682" spans="1:8" x14ac:dyDescent="0.2">
      <c r="A682" s="11"/>
      <c r="B682" s="11"/>
      <c r="C682" s="11"/>
      <c r="D682" s="11"/>
      <c r="E682" s="11"/>
      <c r="F682" s="11"/>
      <c r="G682" s="11"/>
      <c r="H682" s="11"/>
    </row>
    <row r="683" spans="1:8" x14ac:dyDescent="0.2">
      <c r="A683" s="11"/>
      <c r="B683" s="11"/>
      <c r="C683" s="11"/>
      <c r="D683" s="11"/>
      <c r="E683" s="11"/>
      <c r="F683" s="11"/>
      <c r="G683" s="11"/>
      <c r="H683" s="11"/>
    </row>
    <row r="684" spans="1:8" x14ac:dyDescent="0.2">
      <c r="A684" s="11"/>
      <c r="B684" s="11"/>
      <c r="C684" s="11"/>
      <c r="D684" s="11"/>
      <c r="E684" s="11"/>
      <c r="F684" s="11"/>
      <c r="G684" s="11"/>
      <c r="H684" s="11"/>
    </row>
    <row r="685" spans="1:8" x14ac:dyDescent="0.2">
      <c r="A685" s="11"/>
      <c r="B685" s="11"/>
      <c r="C685" s="11"/>
      <c r="D685" s="11"/>
      <c r="E685" s="11"/>
      <c r="F685" s="11"/>
      <c r="G685" s="11"/>
      <c r="H685" s="11"/>
    </row>
    <row r="686" spans="1:8" x14ac:dyDescent="0.2">
      <c r="A686" s="11"/>
      <c r="B686" s="11"/>
      <c r="C686" s="11"/>
      <c r="D686" s="11"/>
      <c r="E686" s="11"/>
      <c r="F686" s="11"/>
      <c r="G686" s="11"/>
      <c r="H686" s="11"/>
    </row>
    <row r="687" spans="1:8" x14ac:dyDescent="0.2">
      <c r="A687" s="11"/>
      <c r="B687" s="11"/>
      <c r="C687" s="11"/>
      <c r="D687" s="11"/>
      <c r="E687" s="11"/>
      <c r="F687" s="11"/>
      <c r="G687" s="11"/>
      <c r="H687" s="11"/>
    </row>
    <row r="688" spans="1:8" x14ac:dyDescent="0.2">
      <c r="A688" s="11"/>
      <c r="B688" s="11"/>
      <c r="C688" s="11"/>
      <c r="D688" s="11"/>
      <c r="E688" s="11"/>
      <c r="F688" s="11"/>
      <c r="G688" s="11"/>
      <c r="H688" s="11"/>
    </row>
    <row r="689" spans="1:8" x14ac:dyDescent="0.2">
      <c r="A689" s="11"/>
      <c r="B689" s="11"/>
      <c r="C689" s="11"/>
      <c r="D689" s="11"/>
      <c r="E689" s="11"/>
      <c r="F689" s="11"/>
      <c r="G689" s="11"/>
      <c r="H689" s="11"/>
    </row>
    <row r="690" spans="1:8" x14ac:dyDescent="0.2">
      <c r="A690" s="11"/>
      <c r="B690" s="11"/>
      <c r="C690" s="11"/>
      <c r="D690" s="11"/>
      <c r="E690" s="11"/>
      <c r="F690" s="11"/>
      <c r="G690" s="11"/>
      <c r="H690" s="11"/>
    </row>
    <row r="691" spans="1:8" x14ac:dyDescent="0.2">
      <c r="A691" s="11"/>
      <c r="B691" s="11"/>
      <c r="C691" s="11"/>
      <c r="D691" s="11"/>
      <c r="E691" s="11"/>
      <c r="F691" s="11"/>
      <c r="G691" s="11"/>
      <c r="H691" s="11"/>
    </row>
    <row r="692" spans="1:8" x14ac:dyDescent="0.2">
      <c r="A692" s="11"/>
      <c r="B692" s="11"/>
      <c r="C692" s="11"/>
      <c r="D692" s="11"/>
      <c r="E692" s="11"/>
      <c r="F692" s="11"/>
      <c r="G692" s="11"/>
      <c r="H692" s="11"/>
    </row>
    <row r="693" spans="1:8" x14ac:dyDescent="0.2">
      <c r="A693" s="11"/>
      <c r="B693" s="11"/>
      <c r="C693" s="11"/>
      <c r="D693" s="11"/>
      <c r="E693" s="11"/>
      <c r="F693" s="11"/>
      <c r="G693" s="11"/>
      <c r="H693" s="11"/>
    </row>
    <row r="694" spans="1:8" x14ac:dyDescent="0.2">
      <c r="A694" s="11"/>
      <c r="B694" s="11"/>
      <c r="C694" s="11"/>
      <c r="D694" s="11"/>
      <c r="E694" s="11"/>
      <c r="F694" s="11"/>
      <c r="G694" s="11"/>
      <c r="H694" s="11"/>
    </row>
    <row r="695" spans="1:8" x14ac:dyDescent="0.2">
      <c r="A695" s="11"/>
      <c r="B695" s="11"/>
      <c r="C695" s="11"/>
      <c r="D695" s="11"/>
      <c r="E695" s="11"/>
      <c r="F695" s="11"/>
      <c r="G695" s="11"/>
      <c r="H695" s="11"/>
    </row>
    <row r="696" spans="1:8" x14ac:dyDescent="0.2">
      <c r="A696" s="11"/>
      <c r="B696" s="11"/>
      <c r="C696" s="11"/>
      <c r="D696" s="11"/>
      <c r="E696" s="11"/>
      <c r="F696" s="11"/>
      <c r="G696" s="11"/>
      <c r="H696" s="11"/>
    </row>
    <row r="697" spans="1:8" x14ac:dyDescent="0.2">
      <c r="A697" s="11"/>
      <c r="B697" s="11"/>
      <c r="C697" s="11"/>
      <c r="D697" s="11"/>
      <c r="E697" s="11"/>
      <c r="F697" s="11"/>
      <c r="G697" s="11"/>
      <c r="H697" s="11"/>
    </row>
    <row r="698" spans="1:8" x14ac:dyDescent="0.2">
      <c r="A698" s="11"/>
      <c r="B698" s="11"/>
      <c r="C698" s="11"/>
      <c r="D698" s="11"/>
      <c r="E698" s="11"/>
      <c r="F698" s="11"/>
      <c r="G698" s="11"/>
      <c r="H698" s="11"/>
    </row>
    <row r="699" spans="1:8" x14ac:dyDescent="0.2">
      <c r="A699" s="11"/>
      <c r="B699" s="11"/>
      <c r="C699" s="11"/>
      <c r="D699" s="11"/>
      <c r="E699" s="11"/>
      <c r="F699" s="11"/>
      <c r="G699" s="11"/>
      <c r="H699" s="11"/>
    </row>
    <row r="700" spans="1:8" x14ac:dyDescent="0.2">
      <c r="A700" s="11"/>
      <c r="B700" s="11"/>
      <c r="C700" s="11"/>
      <c r="D700" s="11"/>
      <c r="E700" s="11"/>
      <c r="F700" s="11"/>
      <c r="G700" s="11"/>
      <c r="H700" s="11"/>
    </row>
    <row r="701" spans="1:8" x14ac:dyDescent="0.2">
      <c r="A701" s="11"/>
      <c r="B701" s="11"/>
      <c r="C701" s="11"/>
      <c r="D701" s="11"/>
      <c r="E701" s="11"/>
      <c r="F701" s="11"/>
      <c r="G701" s="11"/>
      <c r="H701" s="11"/>
    </row>
    <row r="702" spans="1:8" x14ac:dyDescent="0.2">
      <c r="A702" s="11"/>
      <c r="B702" s="11"/>
      <c r="C702" s="11"/>
      <c r="D702" s="11"/>
      <c r="E702" s="11"/>
      <c r="F702" s="11"/>
      <c r="G702" s="11"/>
      <c r="H702" s="11"/>
    </row>
    <row r="703" spans="1:8" x14ac:dyDescent="0.2">
      <c r="A703" s="11"/>
      <c r="B703" s="11"/>
      <c r="C703" s="11"/>
      <c r="D703" s="11"/>
      <c r="E703" s="11"/>
      <c r="F703" s="11"/>
      <c r="G703" s="11"/>
      <c r="H703" s="11"/>
    </row>
    <row r="704" spans="1:8" x14ac:dyDescent="0.2">
      <c r="A704" s="11"/>
      <c r="B704" s="11"/>
      <c r="C704" s="11"/>
      <c r="D704" s="11"/>
      <c r="E704" s="11"/>
      <c r="F704" s="11"/>
      <c r="G704" s="11"/>
      <c r="H704" s="11"/>
    </row>
    <row r="705" spans="1:8" x14ac:dyDescent="0.2">
      <c r="A705" s="11"/>
      <c r="B705" s="11"/>
      <c r="C705" s="11"/>
      <c r="D705" s="11"/>
      <c r="E705" s="11"/>
      <c r="F705" s="11"/>
      <c r="G705" s="11"/>
      <c r="H705" s="11"/>
    </row>
    <row r="706" spans="1:8" x14ac:dyDescent="0.2">
      <c r="A706" s="11"/>
      <c r="B706" s="11"/>
      <c r="C706" s="11"/>
      <c r="D706" s="11"/>
      <c r="E706" s="11"/>
      <c r="F706" s="11"/>
      <c r="G706" s="11"/>
      <c r="H706" s="11"/>
    </row>
    <row r="707" spans="1:8" x14ac:dyDescent="0.2">
      <c r="A707" s="11"/>
      <c r="B707" s="11"/>
      <c r="C707" s="11"/>
      <c r="D707" s="11"/>
      <c r="E707" s="11"/>
      <c r="F707" s="11"/>
      <c r="G707" s="11"/>
      <c r="H707" s="11"/>
    </row>
    <row r="708" spans="1:8" x14ac:dyDescent="0.2">
      <c r="A708" s="11"/>
      <c r="B708" s="11"/>
      <c r="C708" s="11"/>
      <c r="D708" s="11"/>
      <c r="E708" s="11"/>
      <c r="F708" s="11"/>
      <c r="G708" s="11"/>
      <c r="H708" s="11"/>
    </row>
    <row r="709" spans="1:8" x14ac:dyDescent="0.2">
      <c r="A709" s="11"/>
      <c r="B709" s="11"/>
      <c r="C709" s="11"/>
      <c r="D709" s="11"/>
      <c r="E709" s="11"/>
      <c r="F709" s="11"/>
      <c r="G709" s="11"/>
      <c r="H709" s="11"/>
    </row>
    <row r="710" spans="1:8" x14ac:dyDescent="0.2">
      <c r="A710" s="11"/>
      <c r="B710" s="11"/>
      <c r="C710" s="11"/>
      <c r="D710" s="11"/>
      <c r="E710" s="11"/>
      <c r="F710" s="11"/>
      <c r="G710" s="11"/>
      <c r="H710" s="11"/>
    </row>
    <row r="711" spans="1:8" x14ac:dyDescent="0.2">
      <c r="A711" s="11"/>
      <c r="B711" s="11"/>
      <c r="C711" s="11"/>
      <c r="D711" s="11"/>
      <c r="E711" s="11"/>
      <c r="F711" s="11"/>
      <c r="G711" s="11"/>
      <c r="H711" s="11"/>
    </row>
    <row r="712" spans="1:8" x14ac:dyDescent="0.2">
      <c r="A712" s="11"/>
      <c r="B712" s="11"/>
      <c r="C712" s="11"/>
      <c r="D712" s="11"/>
      <c r="E712" s="11"/>
      <c r="F712" s="11"/>
      <c r="G712" s="11"/>
      <c r="H712" s="11"/>
    </row>
    <row r="713" spans="1:8" x14ac:dyDescent="0.2">
      <c r="A713" s="11"/>
      <c r="B713" s="11"/>
      <c r="C713" s="11"/>
      <c r="D713" s="11"/>
      <c r="E713" s="11"/>
      <c r="F713" s="11"/>
      <c r="G713" s="11"/>
      <c r="H713" s="11"/>
    </row>
    <row r="714" spans="1:8" x14ac:dyDescent="0.2">
      <c r="A714" s="11"/>
      <c r="B714" s="11"/>
      <c r="C714" s="11"/>
      <c r="D714" s="11"/>
      <c r="E714" s="11"/>
      <c r="F714" s="11"/>
      <c r="G714" s="11"/>
      <c r="H714" s="11"/>
    </row>
    <row r="715" spans="1:8" x14ac:dyDescent="0.2">
      <c r="A715" s="11"/>
      <c r="B715" s="11"/>
      <c r="C715" s="11"/>
      <c r="D715" s="11"/>
      <c r="E715" s="11"/>
      <c r="F715" s="11"/>
      <c r="G715" s="11"/>
      <c r="H715" s="11"/>
    </row>
    <row r="716" spans="1:8" x14ac:dyDescent="0.2">
      <c r="A716" s="11"/>
      <c r="B716" s="11"/>
      <c r="C716" s="11"/>
      <c r="D716" s="11"/>
      <c r="E716" s="11"/>
      <c r="F716" s="11"/>
      <c r="G716" s="11"/>
      <c r="H716" s="11"/>
    </row>
    <row r="717" spans="1:8" x14ac:dyDescent="0.2">
      <c r="A717" s="11"/>
      <c r="B717" s="11"/>
      <c r="C717" s="11"/>
      <c r="D717" s="11"/>
      <c r="E717" s="11"/>
      <c r="F717" s="11"/>
      <c r="G717" s="11"/>
      <c r="H717" s="11"/>
    </row>
    <row r="718" spans="1:8" x14ac:dyDescent="0.2">
      <c r="A718" s="11"/>
      <c r="B718" s="11"/>
      <c r="C718" s="11"/>
      <c r="D718" s="11"/>
      <c r="E718" s="11"/>
      <c r="F718" s="11"/>
      <c r="G718" s="11"/>
      <c r="H718" s="11"/>
    </row>
    <row r="719" spans="1:8" x14ac:dyDescent="0.2">
      <c r="A719" s="11"/>
      <c r="B719" s="11"/>
      <c r="C719" s="11"/>
      <c r="D719" s="11"/>
      <c r="E719" s="11"/>
      <c r="F719" s="11"/>
      <c r="G719" s="11"/>
      <c r="H719" s="11"/>
    </row>
    <row r="720" spans="1:8" x14ac:dyDescent="0.2">
      <c r="A720" s="11"/>
      <c r="B720" s="11"/>
      <c r="C720" s="11"/>
      <c r="D720" s="11"/>
      <c r="E720" s="11"/>
      <c r="F720" s="11"/>
      <c r="G720" s="11"/>
      <c r="H720" s="11"/>
    </row>
    <row r="721" spans="1:8" x14ac:dyDescent="0.2">
      <c r="A721" s="11"/>
      <c r="B721" s="11"/>
      <c r="C721" s="11"/>
      <c r="D721" s="11"/>
      <c r="E721" s="11"/>
      <c r="F721" s="11"/>
      <c r="G721" s="11"/>
      <c r="H721" s="11"/>
    </row>
    <row r="722" spans="1:8" x14ac:dyDescent="0.2">
      <c r="A722" s="11"/>
      <c r="B722" s="11"/>
      <c r="C722" s="11"/>
      <c r="D722" s="11"/>
      <c r="E722" s="11"/>
      <c r="F722" s="11"/>
      <c r="G722" s="11"/>
      <c r="H722" s="11"/>
    </row>
    <row r="723" spans="1:8" x14ac:dyDescent="0.2">
      <c r="A723" s="11"/>
      <c r="B723" s="11"/>
      <c r="C723" s="11"/>
      <c r="D723" s="11"/>
      <c r="E723" s="11"/>
      <c r="F723" s="11"/>
      <c r="G723" s="11"/>
      <c r="H723" s="11"/>
    </row>
    <row r="724" spans="1:8" x14ac:dyDescent="0.2">
      <c r="A724" s="11"/>
      <c r="B724" s="11"/>
      <c r="C724" s="11"/>
      <c r="D724" s="11"/>
      <c r="E724" s="11"/>
      <c r="F724" s="11"/>
      <c r="G724" s="11"/>
      <c r="H724" s="11"/>
    </row>
    <row r="725" spans="1:8" x14ac:dyDescent="0.2">
      <c r="A725" s="11"/>
      <c r="B725" s="11"/>
      <c r="C725" s="11"/>
      <c r="D725" s="11"/>
      <c r="E725" s="11"/>
      <c r="F725" s="11"/>
      <c r="G725" s="11"/>
      <c r="H725" s="11"/>
    </row>
    <row r="726" spans="1:8" x14ac:dyDescent="0.2">
      <c r="A726" s="11"/>
      <c r="B726" s="11"/>
      <c r="C726" s="11"/>
      <c r="D726" s="11"/>
      <c r="E726" s="11"/>
      <c r="F726" s="11"/>
      <c r="G726" s="11"/>
      <c r="H726" s="11"/>
    </row>
    <row r="727" spans="1:8" x14ac:dyDescent="0.2">
      <c r="A727" s="11"/>
      <c r="B727" s="11"/>
      <c r="C727" s="11"/>
      <c r="D727" s="11"/>
      <c r="E727" s="11"/>
      <c r="F727" s="11"/>
      <c r="G727" s="11"/>
      <c r="H727" s="11"/>
    </row>
    <row r="728" spans="1:8" x14ac:dyDescent="0.2">
      <c r="A728" s="11"/>
      <c r="B728" s="11"/>
      <c r="C728" s="11"/>
      <c r="D728" s="11"/>
      <c r="E728" s="11"/>
      <c r="F728" s="11"/>
      <c r="G728" s="11"/>
      <c r="H728" s="11"/>
    </row>
    <row r="729" spans="1:8" x14ac:dyDescent="0.2">
      <c r="A729" s="11"/>
      <c r="B729" s="11"/>
      <c r="C729" s="11"/>
      <c r="D729" s="11"/>
      <c r="E729" s="11"/>
      <c r="F729" s="11"/>
      <c r="G729" s="11"/>
      <c r="H729" s="11"/>
    </row>
    <row r="730" spans="1:8" x14ac:dyDescent="0.2">
      <c r="A730" s="11"/>
      <c r="B730" s="11"/>
      <c r="C730" s="11"/>
      <c r="D730" s="11"/>
      <c r="E730" s="11"/>
      <c r="F730" s="11"/>
      <c r="G730" s="11"/>
      <c r="H730" s="11"/>
    </row>
    <row r="731" spans="1:8" x14ac:dyDescent="0.2">
      <c r="A731" s="11"/>
      <c r="B731" s="11"/>
      <c r="C731" s="11"/>
      <c r="D731" s="11"/>
      <c r="E731" s="11"/>
      <c r="F731" s="11"/>
      <c r="G731" s="11"/>
      <c r="H731" s="11"/>
    </row>
    <row r="732" spans="1:8" x14ac:dyDescent="0.2">
      <c r="A732" s="11"/>
      <c r="B732" s="11"/>
      <c r="C732" s="11"/>
      <c r="D732" s="11"/>
      <c r="E732" s="11"/>
      <c r="F732" s="11"/>
      <c r="G732" s="11"/>
      <c r="H732" s="11"/>
    </row>
    <row r="733" spans="1:8" x14ac:dyDescent="0.2">
      <c r="A733" s="11"/>
      <c r="B733" s="11"/>
      <c r="C733" s="11"/>
      <c r="D733" s="11"/>
      <c r="E733" s="11"/>
      <c r="F733" s="11"/>
      <c r="G733" s="11"/>
      <c r="H733" s="11"/>
    </row>
    <row r="734" spans="1:8" x14ac:dyDescent="0.2">
      <c r="A734" s="11"/>
      <c r="B734" s="11"/>
      <c r="C734" s="11"/>
      <c r="D734" s="11"/>
      <c r="E734" s="11"/>
      <c r="F734" s="11"/>
      <c r="G734" s="11"/>
      <c r="H734" s="11"/>
    </row>
    <row r="735" spans="1:8" x14ac:dyDescent="0.2">
      <c r="A735" s="11"/>
      <c r="B735" s="11"/>
      <c r="C735" s="11"/>
      <c r="D735" s="11"/>
      <c r="E735" s="11"/>
      <c r="F735" s="11"/>
      <c r="G735" s="11"/>
      <c r="H735" s="11"/>
    </row>
    <row r="736" spans="1:8" x14ac:dyDescent="0.2">
      <c r="A736" s="11"/>
      <c r="B736" s="11"/>
      <c r="C736" s="11"/>
      <c r="D736" s="11"/>
      <c r="E736" s="11"/>
      <c r="F736" s="11"/>
      <c r="G736" s="11"/>
      <c r="H736" s="11"/>
    </row>
    <row r="737" spans="1:8" x14ac:dyDescent="0.2">
      <c r="A737" s="11"/>
      <c r="B737" s="11"/>
      <c r="C737" s="11"/>
      <c r="D737" s="11"/>
      <c r="E737" s="11"/>
      <c r="F737" s="11"/>
      <c r="G737" s="11"/>
      <c r="H737" s="11"/>
    </row>
    <row r="738" spans="1:8" x14ac:dyDescent="0.2">
      <c r="A738" s="11"/>
      <c r="B738" s="11"/>
      <c r="C738" s="11"/>
      <c r="D738" s="11"/>
      <c r="E738" s="11"/>
      <c r="F738" s="11"/>
      <c r="G738" s="11"/>
      <c r="H738" s="11"/>
    </row>
    <row r="739" spans="1:8" x14ac:dyDescent="0.2">
      <c r="A739" s="11"/>
      <c r="B739" s="11"/>
      <c r="C739" s="11"/>
      <c r="D739" s="11"/>
      <c r="E739" s="11"/>
      <c r="F739" s="11"/>
      <c r="G739" s="11"/>
      <c r="H739" s="11"/>
    </row>
    <row r="740" spans="1:8" x14ac:dyDescent="0.2">
      <c r="A740" s="11"/>
      <c r="B740" s="11"/>
      <c r="C740" s="11"/>
      <c r="D740" s="11"/>
      <c r="E740" s="11"/>
      <c r="F740" s="11"/>
      <c r="G740" s="11"/>
      <c r="H740" s="11"/>
    </row>
    <row r="741" spans="1:8" x14ac:dyDescent="0.2">
      <c r="A741" s="11"/>
      <c r="B741" s="11"/>
      <c r="C741" s="11"/>
      <c r="D741" s="11"/>
      <c r="E741" s="11"/>
      <c r="F741" s="11"/>
      <c r="G741" s="11"/>
      <c r="H741" s="11"/>
    </row>
    <row r="742" spans="1:8" x14ac:dyDescent="0.2">
      <c r="A742" s="11"/>
      <c r="B742" s="11"/>
      <c r="C742" s="11"/>
      <c r="D742" s="11"/>
      <c r="E742" s="11"/>
      <c r="F742" s="11"/>
      <c r="G742" s="11"/>
      <c r="H742" s="11"/>
    </row>
    <row r="743" spans="1:8" x14ac:dyDescent="0.2">
      <c r="A743" s="11"/>
      <c r="B743" s="11"/>
      <c r="C743" s="11"/>
      <c r="D743" s="11"/>
      <c r="E743" s="11"/>
      <c r="F743" s="11"/>
      <c r="G743" s="11"/>
      <c r="H743" s="11"/>
    </row>
    <row r="744" spans="1:8" x14ac:dyDescent="0.2">
      <c r="A744" s="11"/>
      <c r="B744" s="11"/>
      <c r="C744" s="11"/>
      <c r="D744" s="11"/>
      <c r="E744" s="11"/>
      <c r="F744" s="11"/>
      <c r="G744" s="11"/>
      <c r="H744" s="11"/>
    </row>
    <row r="745" spans="1:8" x14ac:dyDescent="0.2">
      <c r="A745" s="11"/>
      <c r="B745" s="11"/>
      <c r="C745" s="11"/>
      <c r="D745" s="11"/>
      <c r="E745" s="11"/>
      <c r="F745" s="11"/>
      <c r="G745" s="11"/>
      <c r="H745" s="11"/>
    </row>
    <row r="746" spans="1:8" x14ac:dyDescent="0.2">
      <c r="A746" s="11"/>
      <c r="B746" s="11"/>
      <c r="C746" s="11"/>
      <c r="D746" s="11"/>
      <c r="E746" s="11"/>
      <c r="F746" s="11"/>
      <c r="G746" s="11"/>
      <c r="H746" s="11"/>
    </row>
    <row r="747" spans="1:8" x14ac:dyDescent="0.2">
      <c r="A747" s="11"/>
      <c r="B747" s="11"/>
      <c r="C747" s="11"/>
      <c r="D747" s="11"/>
      <c r="E747" s="11"/>
      <c r="F747" s="11"/>
      <c r="G747" s="11"/>
      <c r="H747" s="11"/>
    </row>
    <row r="748" spans="1:8" x14ac:dyDescent="0.2">
      <c r="A748" s="11"/>
      <c r="B748" s="11"/>
      <c r="C748" s="11"/>
      <c r="D748" s="11"/>
      <c r="E748" s="11"/>
      <c r="F748" s="11"/>
      <c r="G748" s="11"/>
      <c r="H748" s="11"/>
    </row>
    <row r="749" spans="1:8" x14ac:dyDescent="0.2">
      <c r="A749" s="11"/>
      <c r="B749" s="11"/>
      <c r="C749" s="11"/>
      <c r="D749" s="11"/>
      <c r="E749" s="11"/>
      <c r="F749" s="11"/>
      <c r="G749" s="11"/>
      <c r="H749" s="11"/>
    </row>
    <row r="750" spans="1:8" x14ac:dyDescent="0.2">
      <c r="A750" s="11"/>
      <c r="B750" s="11"/>
      <c r="C750" s="11"/>
      <c r="D750" s="11"/>
      <c r="E750" s="11"/>
      <c r="F750" s="11"/>
      <c r="G750" s="11"/>
      <c r="H750" s="11"/>
    </row>
    <row r="751" spans="1:8" x14ac:dyDescent="0.2">
      <c r="A751" s="11"/>
      <c r="B751" s="11"/>
      <c r="C751" s="11"/>
      <c r="D751" s="11"/>
      <c r="E751" s="11"/>
      <c r="F751" s="11"/>
      <c r="G751" s="11"/>
      <c r="H751" s="11"/>
    </row>
    <row r="752" spans="1:8" x14ac:dyDescent="0.2">
      <c r="A752" s="11"/>
      <c r="B752" s="11"/>
      <c r="C752" s="11"/>
      <c r="D752" s="11"/>
      <c r="E752" s="11"/>
      <c r="F752" s="11"/>
      <c r="G752" s="11"/>
      <c r="H752" s="11"/>
    </row>
    <row r="753" spans="1:8" x14ac:dyDescent="0.2">
      <c r="A753" s="11"/>
      <c r="B753" s="11"/>
      <c r="C753" s="11"/>
      <c r="D753" s="11"/>
      <c r="E753" s="11"/>
      <c r="F753" s="11"/>
      <c r="G753" s="11"/>
      <c r="H753" s="11"/>
    </row>
    <row r="754" spans="1:8" x14ac:dyDescent="0.2">
      <c r="A754" s="11"/>
      <c r="B754" s="11"/>
      <c r="C754" s="11"/>
      <c r="D754" s="11"/>
      <c r="E754" s="11"/>
      <c r="F754" s="11"/>
      <c r="G754" s="11"/>
      <c r="H754" s="11"/>
    </row>
    <row r="755" spans="1:8" x14ac:dyDescent="0.2">
      <c r="A755" s="11"/>
      <c r="B755" s="11"/>
      <c r="C755" s="11"/>
      <c r="D755" s="11"/>
      <c r="E755" s="11"/>
      <c r="F755" s="11"/>
      <c r="G755" s="11"/>
      <c r="H755" s="11"/>
    </row>
    <row r="756" spans="1:8" x14ac:dyDescent="0.2">
      <c r="A756" s="11"/>
      <c r="B756" s="11"/>
      <c r="C756" s="11"/>
      <c r="D756" s="11"/>
      <c r="E756" s="11"/>
      <c r="F756" s="11"/>
      <c r="G756" s="11"/>
      <c r="H756" s="11"/>
    </row>
    <row r="757" spans="1:8" x14ac:dyDescent="0.2">
      <c r="A757" s="11"/>
      <c r="B757" s="11"/>
      <c r="C757" s="11"/>
      <c r="D757" s="11"/>
      <c r="E757" s="11"/>
      <c r="F757" s="11"/>
      <c r="G757" s="11"/>
      <c r="H757" s="11"/>
    </row>
    <row r="758" spans="1:8" x14ac:dyDescent="0.2">
      <c r="A758" s="11"/>
      <c r="B758" s="11"/>
      <c r="C758" s="11"/>
      <c r="D758" s="11"/>
      <c r="E758" s="11"/>
      <c r="F758" s="11"/>
      <c r="G758" s="11"/>
      <c r="H758" s="11"/>
    </row>
    <row r="759" spans="1:8" x14ac:dyDescent="0.2">
      <c r="A759" s="11"/>
      <c r="B759" s="11"/>
      <c r="C759" s="11"/>
      <c r="D759" s="11"/>
      <c r="E759" s="11"/>
      <c r="F759" s="11"/>
      <c r="G759" s="11"/>
      <c r="H759" s="11"/>
    </row>
    <row r="760" spans="1:8" x14ac:dyDescent="0.2">
      <c r="A760" s="11"/>
      <c r="B760" s="11"/>
      <c r="C760" s="11"/>
      <c r="D760" s="11"/>
      <c r="E760" s="11"/>
      <c r="F760" s="11"/>
      <c r="G760" s="11"/>
      <c r="H760" s="11"/>
    </row>
    <row r="761" spans="1:8" x14ac:dyDescent="0.2">
      <c r="A761" s="11"/>
      <c r="B761" s="11"/>
      <c r="C761" s="11"/>
      <c r="D761" s="11"/>
      <c r="E761" s="11"/>
      <c r="F761" s="11"/>
      <c r="G761" s="11"/>
      <c r="H761" s="11"/>
    </row>
    <row r="762" spans="1:8" x14ac:dyDescent="0.2">
      <c r="A762" s="11"/>
      <c r="B762" s="11"/>
      <c r="C762" s="11"/>
      <c r="D762" s="11"/>
      <c r="E762" s="11"/>
      <c r="F762" s="11"/>
      <c r="G762" s="11"/>
      <c r="H762" s="11"/>
    </row>
    <row r="763" spans="1:8" x14ac:dyDescent="0.2">
      <c r="A763" s="11"/>
      <c r="B763" s="11"/>
      <c r="C763" s="11"/>
      <c r="D763" s="11"/>
      <c r="E763" s="11"/>
      <c r="F763" s="11"/>
      <c r="G763" s="11"/>
      <c r="H763" s="11"/>
    </row>
    <row r="764" spans="1:8" x14ac:dyDescent="0.2">
      <c r="A764" s="11"/>
      <c r="B764" s="11"/>
      <c r="C764" s="11"/>
      <c r="D764" s="11"/>
      <c r="E764" s="11"/>
      <c r="F764" s="11"/>
      <c r="G764" s="11"/>
      <c r="H764" s="11"/>
    </row>
    <row r="765" spans="1:8" x14ac:dyDescent="0.2">
      <c r="A765" s="11"/>
      <c r="B765" s="11"/>
      <c r="C765" s="11"/>
      <c r="D765" s="11"/>
      <c r="E765" s="11"/>
      <c r="F765" s="11"/>
      <c r="G765" s="11"/>
      <c r="H765" s="11"/>
    </row>
    <row r="766" spans="1:8" x14ac:dyDescent="0.2">
      <c r="A766" s="11"/>
      <c r="B766" s="11"/>
      <c r="C766" s="11"/>
      <c r="D766" s="11"/>
      <c r="E766" s="11"/>
      <c r="F766" s="11"/>
      <c r="G766" s="11"/>
      <c r="H766" s="11"/>
    </row>
    <row r="767" spans="1:8" x14ac:dyDescent="0.2">
      <c r="A767" s="11"/>
      <c r="B767" s="11"/>
      <c r="C767" s="11"/>
      <c r="D767" s="11"/>
      <c r="E767" s="11"/>
      <c r="F767" s="11"/>
      <c r="G767" s="11"/>
      <c r="H767" s="11"/>
    </row>
    <row r="768" spans="1:8" x14ac:dyDescent="0.2">
      <c r="A768" s="11"/>
      <c r="B768" s="11"/>
      <c r="C768" s="11"/>
      <c r="D768" s="11"/>
      <c r="E768" s="11"/>
      <c r="F768" s="11"/>
      <c r="G768" s="11"/>
      <c r="H768" s="11"/>
    </row>
    <row r="769" spans="1:8" x14ac:dyDescent="0.2">
      <c r="A769" s="11"/>
      <c r="B769" s="11"/>
      <c r="C769" s="11"/>
      <c r="D769" s="11"/>
      <c r="E769" s="11"/>
      <c r="F769" s="11"/>
      <c r="G769" s="11"/>
      <c r="H769" s="11"/>
    </row>
    <row r="770" spans="1:8" x14ac:dyDescent="0.2">
      <c r="A770" s="11"/>
      <c r="B770" s="11"/>
      <c r="C770" s="11"/>
      <c r="D770" s="11"/>
      <c r="E770" s="11"/>
      <c r="F770" s="11"/>
      <c r="G770" s="11"/>
      <c r="H770" s="11"/>
    </row>
    <row r="771" spans="1:8" x14ac:dyDescent="0.2">
      <c r="A771" s="11"/>
      <c r="B771" s="11"/>
      <c r="C771" s="11"/>
      <c r="D771" s="11"/>
      <c r="E771" s="11"/>
      <c r="F771" s="11"/>
      <c r="G771" s="11"/>
      <c r="H771" s="11"/>
    </row>
    <row r="772" spans="1:8" x14ac:dyDescent="0.2">
      <c r="A772" s="11"/>
      <c r="B772" s="11"/>
      <c r="C772" s="11"/>
      <c r="D772" s="11"/>
      <c r="E772" s="11"/>
      <c r="F772" s="11"/>
      <c r="G772" s="11"/>
      <c r="H772" s="11"/>
    </row>
    <row r="773" spans="1:8" x14ac:dyDescent="0.2">
      <c r="A773" s="11"/>
      <c r="B773" s="11"/>
      <c r="C773" s="11"/>
      <c r="D773" s="11"/>
      <c r="E773" s="11"/>
      <c r="F773" s="11"/>
      <c r="G773" s="11"/>
      <c r="H773" s="11"/>
    </row>
    <row r="774" spans="1:8" x14ac:dyDescent="0.2">
      <c r="A774" s="11"/>
      <c r="B774" s="11"/>
      <c r="C774" s="11"/>
      <c r="D774" s="11"/>
      <c r="E774" s="11"/>
      <c r="F774" s="11"/>
      <c r="G774" s="11"/>
      <c r="H774" s="11"/>
    </row>
    <row r="775" spans="1:8" x14ac:dyDescent="0.2">
      <c r="A775" s="11"/>
      <c r="B775" s="11"/>
      <c r="C775" s="11"/>
      <c r="D775" s="11"/>
      <c r="E775" s="11"/>
      <c r="F775" s="11"/>
      <c r="G775" s="11"/>
      <c r="H775" s="11"/>
    </row>
    <row r="776" spans="1:8" x14ac:dyDescent="0.2">
      <c r="A776" s="11"/>
      <c r="B776" s="11"/>
      <c r="C776" s="11"/>
      <c r="D776" s="11"/>
      <c r="E776" s="11"/>
      <c r="F776" s="11"/>
      <c r="G776" s="11"/>
      <c r="H776" s="11"/>
    </row>
    <row r="777" spans="1:8" x14ac:dyDescent="0.2">
      <c r="A777" s="11"/>
      <c r="B777" s="11"/>
      <c r="C777" s="11"/>
      <c r="D777" s="11"/>
      <c r="E777" s="11"/>
      <c r="F777" s="11"/>
      <c r="G777" s="11"/>
      <c r="H777" s="11"/>
    </row>
    <row r="778" spans="1:8" x14ac:dyDescent="0.2">
      <c r="A778" s="11"/>
      <c r="B778" s="11"/>
      <c r="C778" s="11"/>
      <c r="D778" s="11"/>
      <c r="E778" s="11"/>
      <c r="F778" s="11"/>
      <c r="G778" s="11"/>
      <c r="H778" s="11"/>
    </row>
    <row r="779" spans="1:8" x14ac:dyDescent="0.2">
      <c r="A779" s="11"/>
      <c r="B779" s="11"/>
      <c r="C779" s="11"/>
      <c r="D779" s="11"/>
      <c r="E779" s="11"/>
      <c r="F779" s="11"/>
      <c r="G779" s="11"/>
      <c r="H779" s="11"/>
    </row>
    <row r="780" spans="1:8" x14ac:dyDescent="0.2">
      <c r="A780" s="11"/>
      <c r="B780" s="11"/>
      <c r="C780" s="11"/>
      <c r="D780" s="11"/>
      <c r="E780" s="11"/>
      <c r="F780" s="11"/>
      <c r="G780" s="11"/>
      <c r="H780" s="11"/>
    </row>
    <row r="781" spans="1:8" x14ac:dyDescent="0.2">
      <c r="A781" s="11"/>
      <c r="B781" s="11"/>
      <c r="C781" s="11"/>
      <c r="D781" s="11"/>
      <c r="E781" s="11"/>
      <c r="F781" s="11"/>
      <c r="G781" s="11"/>
      <c r="H781" s="11"/>
    </row>
    <row r="782" spans="1:8" x14ac:dyDescent="0.2">
      <c r="A782" s="11"/>
      <c r="B782" s="11"/>
      <c r="C782" s="11"/>
      <c r="D782" s="11"/>
      <c r="E782" s="11"/>
      <c r="F782" s="11"/>
      <c r="G782" s="11"/>
      <c r="H782" s="11"/>
    </row>
    <row r="783" spans="1:8" x14ac:dyDescent="0.2">
      <c r="A783" s="11"/>
      <c r="B783" s="11"/>
      <c r="C783" s="11"/>
      <c r="D783" s="11"/>
      <c r="E783" s="11"/>
      <c r="F783" s="11"/>
      <c r="G783" s="11"/>
      <c r="H783" s="11"/>
    </row>
    <row r="784" spans="1:8" x14ac:dyDescent="0.2">
      <c r="A784" s="11"/>
      <c r="B784" s="11"/>
      <c r="C784" s="11"/>
      <c r="D784" s="11"/>
      <c r="E784" s="11"/>
      <c r="F784" s="11"/>
      <c r="G784" s="11"/>
      <c r="H784" s="11"/>
    </row>
    <row r="785" spans="1:8" x14ac:dyDescent="0.2">
      <c r="A785" s="11"/>
      <c r="B785" s="11"/>
      <c r="C785" s="11"/>
      <c r="D785" s="11"/>
      <c r="E785" s="11"/>
      <c r="F785" s="11"/>
      <c r="G785" s="11"/>
      <c r="H785" s="11"/>
    </row>
    <row r="786" spans="1:8" x14ac:dyDescent="0.2">
      <c r="A786" s="11"/>
      <c r="B786" s="11"/>
      <c r="C786" s="11"/>
      <c r="D786" s="11"/>
      <c r="E786" s="11"/>
      <c r="F786" s="11"/>
      <c r="G786" s="11"/>
      <c r="H786" s="11"/>
    </row>
    <row r="787" spans="1:8" x14ac:dyDescent="0.2">
      <c r="A787" s="11"/>
      <c r="B787" s="11"/>
      <c r="C787" s="11"/>
      <c r="D787" s="11"/>
      <c r="E787" s="11"/>
      <c r="F787" s="11"/>
      <c r="G787" s="11"/>
      <c r="H787" s="11"/>
    </row>
    <row r="788" spans="1:8" x14ac:dyDescent="0.2">
      <c r="A788" s="11"/>
      <c r="B788" s="11"/>
      <c r="C788" s="11"/>
      <c r="D788" s="11"/>
      <c r="E788" s="11"/>
      <c r="F788" s="11"/>
      <c r="G788" s="11"/>
      <c r="H788" s="11"/>
    </row>
    <row r="789" spans="1:8" x14ac:dyDescent="0.2">
      <c r="A789" s="11"/>
      <c r="B789" s="11"/>
      <c r="C789" s="11"/>
      <c r="D789" s="11"/>
      <c r="E789" s="11"/>
      <c r="F789" s="11"/>
      <c r="G789" s="11"/>
      <c r="H789" s="11"/>
    </row>
    <row r="790" spans="1:8" x14ac:dyDescent="0.2">
      <c r="A790" s="11"/>
      <c r="B790" s="11"/>
      <c r="C790" s="11"/>
      <c r="D790" s="11"/>
      <c r="E790" s="11"/>
      <c r="F790" s="11"/>
      <c r="G790" s="11"/>
      <c r="H790" s="11"/>
    </row>
    <row r="791" spans="1:8" x14ac:dyDescent="0.2">
      <c r="A791" s="11"/>
      <c r="B791" s="11"/>
      <c r="C791" s="11"/>
      <c r="D791" s="11"/>
      <c r="E791" s="11"/>
      <c r="F791" s="11"/>
      <c r="G791" s="11"/>
      <c r="H791" s="11"/>
    </row>
    <row r="792" spans="1:8" x14ac:dyDescent="0.2">
      <c r="A792" s="11"/>
      <c r="B792" s="11"/>
      <c r="C792" s="11"/>
      <c r="D792" s="11"/>
      <c r="E792" s="11"/>
      <c r="F792" s="11"/>
      <c r="G792" s="11"/>
      <c r="H792" s="11"/>
    </row>
    <row r="793" spans="1:8" x14ac:dyDescent="0.2">
      <c r="A793" s="11"/>
      <c r="B793" s="11"/>
      <c r="C793" s="11"/>
      <c r="D793" s="11"/>
      <c r="E793" s="11"/>
      <c r="F793" s="11"/>
      <c r="G793" s="11"/>
      <c r="H793" s="11"/>
    </row>
    <row r="794" spans="1:8" x14ac:dyDescent="0.2">
      <c r="A794" s="11"/>
      <c r="B794" s="11"/>
      <c r="C794" s="11"/>
      <c r="D794" s="11"/>
      <c r="E794" s="11"/>
      <c r="F794" s="11"/>
      <c r="G794" s="11"/>
      <c r="H794" s="11"/>
    </row>
    <row r="795" spans="1:8" x14ac:dyDescent="0.2">
      <c r="A795" s="11"/>
      <c r="B795" s="11"/>
      <c r="C795" s="11"/>
      <c r="D795" s="11"/>
      <c r="E795" s="11"/>
      <c r="F795" s="11"/>
      <c r="G795" s="11"/>
      <c r="H795" s="11"/>
    </row>
    <row r="796" spans="1:8" x14ac:dyDescent="0.2">
      <c r="A796" s="11"/>
      <c r="B796" s="11"/>
      <c r="C796" s="11"/>
      <c r="D796" s="11"/>
      <c r="E796" s="11"/>
      <c r="F796" s="11"/>
      <c r="G796" s="11"/>
      <c r="H796" s="11"/>
    </row>
    <row r="797" spans="1:8" x14ac:dyDescent="0.2">
      <c r="A797" s="11"/>
      <c r="B797" s="11"/>
      <c r="C797" s="11"/>
      <c r="D797" s="11"/>
      <c r="E797" s="11"/>
      <c r="F797" s="11"/>
      <c r="G797" s="11"/>
      <c r="H797" s="11"/>
    </row>
    <row r="798" spans="1:8" x14ac:dyDescent="0.2">
      <c r="A798" s="11"/>
      <c r="B798" s="11"/>
      <c r="C798" s="11"/>
      <c r="D798" s="11"/>
      <c r="E798" s="11"/>
      <c r="F798" s="11"/>
      <c r="G798" s="11"/>
      <c r="H798" s="11"/>
    </row>
    <row r="799" spans="1:8" x14ac:dyDescent="0.2">
      <c r="A799" s="11"/>
      <c r="B799" s="11"/>
      <c r="C799" s="11"/>
      <c r="D799" s="11"/>
      <c r="E799" s="11"/>
      <c r="F799" s="11"/>
      <c r="G799" s="11"/>
      <c r="H799" s="11"/>
    </row>
    <row r="800" spans="1:8" x14ac:dyDescent="0.2">
      <c r="A800" s="11"/>
      <c r="B800" s="11"/>
      <c r="C800" s="11"/>
      <c r="D800" s="11"/>
      <c r="E800" s="11"/>
      <c r="F800" s="11"/>
      <c r="G800" s="11"/>
      <c r="H800" s="11"/>
    </row>
    <row r="801" spans="1:8" x14ac:dyDescent="0.2">
      <c r="A801" s="11"/>
      <c r="B801" s="11"/>
      <c r="C801" s="11"/>
      <c r="D801" s="11"/>
      <c r="E801" s="11"/>
      <c r="F801" s="11"/>
      <c r="G801" s="11"/>
      <c r="H801" s="11"/>
    </row>
    <row r="802" spans="1:8" x14ac:dyDescent="0.2">
      <c r="A802" s="11"/>
      <c r="B802" s="11"/>
      <c r="C802" s="11"/>
      <c r="D802" s="11"/>
      <c r="E802" s="11"/>
      <c r="F802" s="11"/>
      <c r="G802" s="11"/>
      <c r="H802" s="11"/>
    </row>
    <row r="803" spans="1:8" x14ac:dyDescent="0.2">
      <c r="A803" s="11"/>
      <c r="B803" s="11"/>
      <c r="C803" s="11"/>
      <c r="D803" s="11"/>
      <c r="E803" s="11"/>
      <c r="F803" s="11"/>
      <c r="G803" s="11"/>
      <c r="H803" s="11"/>
    </row>
    <row r="804" spans="1:8" x14ac:dyDescent="0.2">
      <c r="A804" s="11"/>
      <c r="B804" s="11"/>
      <c r="C804" s="11"/>
      <c r="D804" s="11"/>
      <c r="E804" s="11"/>
      <c r="F804" s="11"/>
      <c r="G804" s="11"/>
      <c r="H804" s="11"/>
    </row>
    <row r="805" spans="1:8" x14ac:dyDescent="0.2">
      <c r="A805" s="11"/>
      <c r="B805" s="11"/>
      <c r="C805" s="11"/>
      <c r="D805" s="11"/>
      <c r="E805" s="11"/>
      <c r="F805" s="11"/>
      <c r="G805" s="11"/>
      <c r="H805" s="11"/>
    </row>
    <row r="806" spans="1:8" x14ac:dyDescent="0.2">
      <c r="A806" s="11"/>
      <c r="B806" s="11"/>
      <c r="C806" s="11"/>
      <c r="D806" s="11"/>
      <c r="E806" s="11"/>
      <c r="F806" s="11"/>
      <c r="G806" s="11"/>
      <c r="H806" s="11"/>
    </row>
    <row r="807" spans="1:8" x14ac:dyDescent="0.2">
      <c r="A807" s="11"/>
      <c r="B807" s="11"/>
      <c r="C807" s="11"/>
      <c r="D807" s="11"/>
      <c r="E807" s="11"/>
      <c r="F807" s="11"/>
      <c r="G807" s="11"/>
      <c r="H807" s="11"/>
    </row>
    <row r="808" spans="1:8" x14ac:dyDescent="0.2">
      <c r="A808" s="11"/>
      <c r="B808" s="11"/>
      <c r="C808" s="11"/>
      <c r="D808" s="11"/>
      <c r="E808" s="11"/>
      <c r="F808" s="11"/>
      <c r="G808" s="11"/>
      <c r="H808" s="11"/>
    </row>
    <row r="809" spans="1:8" x14ac:dyDescent="0.2">
      <c r="A809" s="11"/>
      <c r="B809" s="11"/>
      <c r="C809" s="11"/>
      <c r="D809" s="11"/>
      <c r="E809" s="11"/>
      <c r="F809" s="11"/>
      <c r="G809" s="11"/>
      <c r="H809" s="11"/>
    </row>
    <row r="810" spans="1:8" x14ac:dyDescent="0.2">
      <c r="A810" s="11"/>
      <c r="B810" s="11"/>
      <c r="C810" s="11"/>
      <c r="D810" s="11"/>
      <c r="E810" s="11"/>
      <c r="F810" s="11"/>
      <c r="G810" s="11"/>
      <c r="H810" s="11"/>
    </row>
    <row r="811" spans="1:8" x14ac:dyDescent="0.2">
      <c r="A811" s="11"/>
      <c r="B811" s="11"/>
      <c r="C811" s="11"/>
      <c r="D811" s="11"/>
      <c r="E811" s="11"/>
      <c r="F811" s="11"/>
      <c r="G811" s="11"/>
      <c r="H811" s="11"/>
    </row>
    <row r="812" spans="1:8" x14ac:dyDescent="0.2">
      <c r="A812" s="11"/>
      <c r="B812" s="11"/>
      <c r="C812" s="11"/>
      <c r="D812" s="11"/>
      <c r="E812" s="11"/>
      <c r="F812" s="11"/>
      <c r="G812" s="11"/>
      <c r="H812" s="11"/>
    </row>
    <row r="813" spans="1:8" x14ac:dyDescent="0.2">
      <c r="A813" s="11"/>
      <c r="B813" s="11"/>
      <c r="C813" s="11"/>
      <c r="D813" s="11"/>
      <c r="E813" s="11"/>
      <c r="F813" s="11"/>
      <c r="G813" s="11"/>
      <c r="H813" s="11"/>
    </row>
    <row r="814" spans="1:8" x14ac:dyDescent="0.2">
      <c r="A814" s="11"/>
      <c r="B814" s="11"/>
      <c r="C814" s="11"/>
      <c r="D814" s="11"/>
      <c r="E814" s="11"/>
      <c r="F814" s="11"/>
      <c r="G814" s="11"/>
      <c r="H814" s="11"/>
    </row>
    <row r="815" spans="1:8" x14ac:dyDescent="0.2">
      <c r="A815" s="11"/>
      <c r="B815" s="11"/>
      <c r="C815" s="11"/>
      <c r="D815" s="11"/>
      <c r="E815" s="11"/>
      <c r="F815" s="11"/>
      <c r="G815" s="11"/>
      <c r="H815" s="11"/>
    </row>
    <row r="816" spans="1:8" x14ac:dyDescent="0.2">
      <c r="A816" s="11"/>
      <c r="B816" s="11"/>
      <c r="C816" s="11"/>
      <c r="D816" s="11"/>
      <c r="E816" s="11"/>
      <c r="F816" s="11"/>
      <c r="G816" s="11"/>
      <c r="H816" s="11"/>
    </row>
    <row r="817" spans="1:8" x14ac:dyDescent="0.2">
      <c r="A817" s="11"/>
      <c r="B817" s="11"/>
      <c r="C817" s="11"/>
      <c r="D817" s="11"/>
      <c r="E817" s="11"/>
      <c r="F817" s="11"/>
      <c r="G817" s="11"/>
      <c r="H817" s="11"/>
    </row>
    <row r="818" spans="1:8" x14ac:dyDescent="0.2">
      <c r="A818" s="11"/>
      <c r="B818" s="11"/>
      <c r="C818" s="11"/>
      <c r="D818" s="11"/>
      <c r="E818" s="11"/>
      <c r="F818" s="11"/>
      <c r="G818" s="11"/>
      <c r="H818" s="11"/>
    </row>
    <row r="819" spans="1:8" x14ac:dyDescent="0.2">
      <c r="A819" s="11"/>
      <c r="B819" s="11"/>
      <c r="C819" s="11"/>
      <c r="D819" s="11"/>
      <c r="E819" s="11"/>
      <c r="F819" s="11"/>
      <c r="G819" s="11"/>
      <c r="H819" s="11"/>
    </row>
    <row r="820" spans="1:8" x14ac:dyDescent="0.2">
      <c r="A820" s="11"/>
      <c r="B820" s="11"/>
      <c r="C820" s="11"/>
      <c r="D820" s="11"/>
      <c r="E820" s="11"/>
      <c r="F820" s="11"/>
      <c r="G820" s="11"/>
      <c r="H820" s="11"/>
    </row>
    <row r="821" spans="1:8" x14ac:dyDescent="0.2">
      <c r="A821" s="11"/>
      <c r="B821" s="11"/>
      <c r="C821" s="11"/>
      <c r="D821" s="11"/>
      <c r="E821" s="11"/>
      <c r="F821" s="11"/>
      <c r="G821" s="11"/>
      <c r="H821" s="11"/>
    </row>
    <row r="822" spans="1:8" x14ac:dyDescent="0.2">
      <c r="A822" s="11"/>
      <c r="B822" s="11"/>
      <c r="C822" s="11"/>
      <c r="D822" s="11"/>
      <c r="E822" s="11"/>
      <c r="F822" s="11"/>
      <c r="G822" s="11"/>
      <c r="H822" s="11"/>
    </row>
    <row r="823" spans="1:8" x14ac:dyDescent="0.2">
      <c r="A823" s="11"/>
      <c r="B823" s="11"/>
      <c r="C823" s="11"/>
      <c r="D823" s="11"/>
      <c r="E823" s="11"/>
      <c r="F823" s="11"/>
      <c r="G823" s="11"/>
      <c r="H823" s="11"/>
    </row>
    <row r="824" spans="1:8" x14ac:dyDescent="0.2">
      <c r="A824" s="11"/>
      <c r="B824" s="11"/>
      <c r="C824" s="11"/>
      <c r="D824" s="11"/>
      <c r="E824" s="11"/>
      <c r="F824" s="11"/>
      <c r="G824" s="11"/>
      <c r="H824" s="11"/>
    </row>
    <row r="825" spans="1:8" x14ac:dyDescent="0.2">
      <c r="A825" s="11"/>
      <c r="B825" s="11"/>
      <c r="C825" s="11"/>
      <c r="D825" s="11"/>
      <c r="E825" s="11"/>
      <c r="F825" s="11"/>
      <c r="G825" s="11"/>
      <c r="H825" s="11"/>
    </row>
    <row r="826" spans="1:8" x14ac:dyDescent="0.2">
      <c r="A826" s="11"/>
      <c r="B826" s="11"/>
      <c r="C826" s="11"/>
      <c r="D826" s="11"/>
      <c r="E826" s="11"/>
      <c r="F826" s="11"/>
      <c r="G826" s="11"/>
      <c r="H826" s="11"/>
    </row>
    <row r="827" spans="1:8" x14ac:dyDescent="0.2">
      <c r="A827" s="11"/>
      <c r="B827" s="11"/>
      <c r="C827" s="11"/>
      <c r="D827" s="11"/>
      <c r="E827" s="11"/>
      <c r="F827" s="11"/>
      <c r="G827" s="11"/>
      <c r="H827" s="11"/>
    </row>
    <row r="828" spans="1:8" x14ac:dyDescent="0.2">
      <c r="A828" s="11"/>
      <c r="B828" s="11"/>
      <c r="C828" s="11"/>
      <c r="D828" s="11"/>
      <c r="E828" s="11"/>
      <c r="F828" s="11"/>
      <c r="G828" s="11"/>
      <c r="H828" s="11"/>
    </row>
    <row r="829" spans="1:8" x14ac:dyDescent="0.2">
      <c r="A829" s="11"/>
      <c r="B829" s="11"/>
      <c r="C829" s="11"/>
      <c r="D829" s="11"/>
      <c r="E829" s="11"/>
      <c r="F829" s="11"/>
      <c r="G829" s="11"/>
      <c r="H829" s="11"/>
    </row>
    <row r="830" spans="1:8" x14ac:dyDescent="0.2">
      <c r="A830" s="11"/>
      <c r="B830" s="11"/>
      <c r="C830" s="11"/>
      <c r="D830" s="11"/>
      <c r="E830" s="11"/>
      <c r="F830" s="11"/>
      <c r="G830" s="11"/>
      <c r="H830" s="11"/>
    </row>
    <row r="831" spans="1:8" x14ac:dyDescent="0.2">
      <c r="A831" s="11"/>
      <c r="B831" s="11"/>
      <c r="C831" s="11"/>
      <c r="D831" s="11"/>
      <c r="E831" s="11"/>
      <c r="F831" s="11"/>
      <c r="G831" s="11"/>
      <c r="H831" s="11"/>
    </row>
    <row r="832" spans="1:8" x14ac:dyDescent="0.2">
      <c r="A832" s="11"/>
      <c r="B832" s="11"/>
      <c r="C832" s="11"/>
      <c r="D832" s="11"/>
      <c r="E832" s="11"/>
      <c r="F832" s="11"/>
      <c r="G832" s="11"/>
      <c r="H832" s="11"/>
    </row>
    <row r="833" spans="1:8" x14ac:dyDescent="0.2">
      <c r="A833" s="11"/>
      <c r="B833" s="11"/>
      <c r="C833" s="11"/>
      <c r="D833" s="11"/>
      <c r="E833" s="11"/>
      <c r="F833" s="11"/>
      <c r="G833" s="11"/>
      <c r="H833" s="11"/>
    </row>
    <row r="834" spans="1:8" x14ac:dyDescent="0.2">
      <c r="A834" s="11"/>
      <c r="B834" s="11"/>
      <c r="C834" s="11"/>
      <c r="D834" s="11"/>
      <c r="E834" s="11"/>
      <c r="F834" s="11"/>
      <c r="G834" s="11"/>
      <c r="H834" s="11"/>
    </row>
    <row r="835" spans="1:8" x14ac:dyDescent="0.2">
      <c r="A835" s="11"/>
      <c r="B835" s="11"/>
      <c r="C835" s="11"/>
      <c r="D835" s="11"/>
      <c r="E835" s="11"/>
      <c r="F835" s="11"/>
      <c r="G835" s="11"/>
      <c r="H835" s="11"/>
    </row>
    <row r="836" spans="1:8" x14ac:dyDescent="0.2">
      <c r="A836" s="11"/>
      <c r="B836" s="11"/>
      <c r="C836" s="11"/>
      <c r="D836" s="11"/>
      <c r="E836" s="11"/>
      <c r="F836" s="11"/>
      <c r="G836" s="11"/>
      <c r="H836" s="11"/>
    </row>
    <row r="837" spans="1:8" x14ac:dyDescent="0.2">
      <c r="A837" s="11"/>
      <c r="B837" s="11"/>
      <c r="C837" s="11"/>
      <c r="D837" s="11"/>
      <c r="E837" s="11"/>
      <c r="F837" s="11"/>
      <c r="G837" s="11"/>
      <c r="H837" s="11"/>
    </row>
    <row r="838" spans="1:8" x14ac:dyDescent="0.2">
      <c r="A838" s="11"/>
      <c r="B838" s="11"/>
      <c r="C838" s="11"/>
      <c r="D838" s="11"/>
      <c r="E838" s="11"/>
      <c r="F838" s="11"/>
      <c r="G838" s="11"/>
      <c r="H838" s="11"/>
    </row>
    <row r="839" spans="1:8" x14ac:dyDescent="0.2">
      <c r="A839" s="11"/>
      <c r="B839" s="11"/>
      <c r="C839" s="11"/>
      <c r="D839" s="11"/>
      <c r="E839" s="11"/>
      <c r="F839" s="11"/>
      <c r="G839" s="11"/>
      <c r="H839" s="11"/>
    </row>
    <row r="840" spans="1:8" x14ac:dyDescent="0.2">
      <c r="A840" s="11"/>
      <c r="B840" s="11"/>
      <c r="C840" s="11"/>
      <c r="D840" s="11"/>
      <c r="E840" s="11"/>
      <c r="F840" s="11"/>
      <c r="G840" s="11"/>
      <c r="H840" s="11"/>
    </row>
    <row r="841" spans="1:8" x14ac:dyDescent="0.2">
      <c r="A841" s="11"/>
      <c r="B841" s="11"/>
      <c r="C841" s="11"/>
      <c r="D841" s="11"/>
      <c r="E841" s="11"/>
      <c r="F841" s="11"/>
      <c r="G841" s="11"/>
      <c r="H841" s="11"/>
    </row>
    <row r="842" spans="1:8" x14ac:dyDescent="0.2">
      <c r="A842" s="11"/>
      <c r="B842" s="11"/>
      <c r="C842" s="11"/>
      <c r="D842" s="11"/>
      <c r="E842" s="11"/>
      <c r="F842" s="11"/>
      <c r="G842" s="11"/>
      <c r="H842" s="11"/>
    </row>
    <row r="843" spans="1:8" x14ac:dyDescent="0.2">
      <c r="A843" s="11"/>
      <c r="B843" s="11"/>
      <c r="C843" s="11"/>
      <c r="D843" s="11"/>
      <c r="E843" s="11"/>
      <c r="F843" s="11"/>
      <c r="G843" s="11"/>
      <c r="H843" s="11"/>
    </row>
    <row r="844" spans="1:8" x14ac:dyDescent="0.2">
      <c r="A844" s="11"/>
      <c r="B844" s="11"/>
      <c r="C844" s="11"/>
      <c r="D844" s="11"/>
      <c r="E844" s="11"/>
      <c r="F844" s="11"/>
      <c r="G844" s="11"/>
      <c r="H844" s="11"/>
    </row>
    <row r="845" spans="1:8" x14ac:dyDescent="0.2">
      <c r="A845" s="11"/>
      <c r="B845" s="11"/>
      <c r="C845" s="11"/>
      <c r="D845" s="11"/>
      <c r="E845" s="11"/>
      <c r="F845" s="11"/>
      <c r="G845" s="11"/>
      <c r="H845" s="11"/>
    </row>
    <row r="846" spans="1:8" x14ac:dyDescent="0.2">
      <c r="A846" s="11"/>
      <c r="B846" s="11"/>
      <c r="C846" s="11"/>
      <c r="D846" s="11"/>
      <c r="E846" s="11"/>
      <c r="F846" s="11"/>
      <c r="G846" s="11"/>
      <c r="H846" s="11"/>
    </row>
    <row r="847" spans="1:8" x14ac:dyDescent="0.2">
      <c r="A847" s="11"/>
      <c r="B847" s="11"/>
      <c r="C847" s="11"/>
      <c r="D847" s="11"/>
      <c r="E847" s="11"/>
      <c r="F847" s="11"/>
      <c r="G847" s="11"/>
      <c r="H847" s="11"/>
    </row>
    <row r="848" spans="1:8" x14ac:dyDescent="0.2">
      <c r="A848" s="11"/>
      <c r="B848" s="11"/>
      <c r="C848" s="11"/>
      <c r="D848" s="11"/>
      <c r="E848" s="11"/>
      <c r="F848" s="11"/>
      <c r="G848" s="11"/>
      <c r="H848" s="11"/>
    </row>
    <row r="849" spans="1:8" x14ac:dyDescent="0.2">
      <c r="A849" s="11"/>
      <c r="B849" s="11"/>
      <c r="C849" s="11"/>
      <c r="D849" s="11"/>
      <c r="E849" s="11"/>
      <c r="F849" s="11"/>
      <c r="G849" s="11"/>
      <c r="H849" s="11"/>
    </row>
    <row r="850" spans="1:8" x14ac:dyDescent="0.2">
      <c r="A850" s="11"/>
      <c r="B850" s="11"/>
      <c r="C850" s="11"/>
      <c r="D850" s="11"/>
      <c r="E850" s="11"/>
      <c r="F850" s="11"/>
      <c r="G850" s="11"/>
      <c r="H850" s="11"/>
    </row>
    <row r="851" spans="1:8" x14ac:dyDescent="0.2">
      <c r="A851" s="11"/>
      <c r="B851" s="11"/>
      <c r="C851" s="11"/>
      <c r="D851" s="11"/>
      <c r="E851" s="11"/>
      <c r="F851" s="11"/>
      <c r="G851" s="11"/>
      <c r="H851" s="11"/>
    </row>
    <row r="852" spans="1:8" x14ac:dyDescent="0.2">
      <c r="A852" s="11"/>
      <c r="B852" s="11"/>
      <c r="C852" s="11"/>
      <c r="D852" s="11"/>
      <c r="E852" s="11"/>
      <c r="F852" s="11"/>
      <c r="G852" s="11"/>
      <c r="H852" s="11"/>
    </row>
    <row r="853" spans="1:8" x14ac:dyDescent="0.2">
      <c r="A853" s="11"/>
      <c r="B853" s="11"/>
      <c r="C853" s="11"/>
      <c r="D853" s="11"/>
      <c r="E853" s="11"/>
      <c r="F853" s="11"/>
      <c r="G853" s="11"/>
      <c r="H853" s="11"/>
    </row>
    <row r="854" spans="1:8" x14ac:dyDescent="0.2">
      <c r="A854" s="11"/>
      <c r="B854" s="11"/>
      <c r="C854" s="11"/>
      <c r="D854" s="11"/>
      <c r="E854" s="11"/>
      <c r="F854" s="11"/>
      <c r="G854" s="11"/>
      <c r="H854" s="11"/>
    </row>
    <row r="855" spans="1:8" x14ac:dyDescent="0.2">
      <c r="A855" s="11"/>
      <c r="B855" s="11"/>
      <c r="C855" s="11"/>
      <c r="D855" s="11"/>
      <c r="E855" s="11"/>
      <c r="F855" s="11"/>
      <c r="G855" s="11"/>
      <c r="H855" s="11"/>
    </row>
    <row r="856" spans="1:8" x14ac:dyDescent="0.2">
      <c r="A856" s="11"/>
      <c r="B856" s="11"/>
      <c r="C856" s="11"/>
      <c r="D856" s="11"/>
      <c r="E856" s="11"/>
      <c r="F856" s="11"/>
      <c r="G856" s="11"/>
      <c r="H856" s="11"/>
    </row>
    <row r="857" spans="1:8" x14ac:dyDescent="0.2">
      <c r="A857" s="11"/>
      <c r="B857" s="11"/>
      <c r="C857" s="11"/>
      <c r="D857" s="11"/>
      <c r="E857" s="11"/>
      <c r="F857" s="11"/>
      <c r="G857" s="11"/>
      <c r="H857" s="11"/>
    </row>
    <row r="858" spans="1:8" x14ac:dyDescent="0.2">
      <c r="A858" s="11"/>
      <c r="B858" s="11"/>
      <c r="C858" s="11"/>
      <c r="D858" s="11"/>
      <c r="E858" s="11"/>
      <c r="F858" s="11"/>
      <c r="G858" s="11"/>
      <c r="H858" s="11"/>
    </row>
    <row r="859" spans="1:8" x14ac:dyDescent="0.2">
      <c r="A859" s="11"/>
      <c r="B859" s="11"/>
      <c r="C859" s="11"/>
      <c r="D859" s="11"/>
      <c r="E859" s="11"/>
      <c r="F859" s="11"/>
      <c r="G859" s="11"/>
      <c r="H859" s="11"/>
    </row>
    <row r="860" spans="1:8" x14ac:dyDescent="0.2">
      <c r="A860" s="11"/>
      <c r="B860" s="11"/>
      <c r="C860" s="11"/>
      <c r="D860" s="11"/>
      <c r="E860" s="11"/>
      <c r="F860" s="11"/>
      <c r="G860" s="11"/>
      <c r="H860" s="11"/>
    </row>
    <row r="861" spans="1:8" x14ac:dyDescent="0.2">
      <c r="A861" s="11"/>
      <c r="B861" s="11"/>
      <c r="C861" s="11"/>
      <c r="D861" s="11"/>
      <c r="E861" s="11"/>
      <c r="F861" s="11"/>
      <c r="G861" s="11"/>
      <c r="H861" s="11"/>
    </row>
    <row r="862" spans="1:8" x14ac:dyDescent="0.2">
      <c r="A862" s="11"/>
      <c r="B862" s="11"/>
      <c r="C862" s="11"/>
      <c r="D862" s="11"/>
      <c r="E862" s="11"/>
      <c r="F862" s="11"/>
      <c r="G862" s="11"/>
      <c r="H862" s="11"/>
    </row>
    <row r="863" spans="1:8" x14ac:dyDescent="0.2">
      <c r="A863" s="11"/>
      <c r="B863" s="11"/>
      <c r="C863" s="11"/>
      <c r="D863" s="11"/>
      <c r="E863" s="11"/>
      <c r="F863" s="11"/>
      <c r="G863" s="11"/>
      <c r="H863" s="11"/>
    </row>
    <row r="864" spans="1:8" x14ac:dyDescent="0.2">
      <c r="A864" s="11"/>
      <c r="B864" s="11"/>
      <c r="C864" s="11"/>
      <c r="D864" s="11"/>
      <c r="E864" s="11"/>
      <c r="F864" s="11"/>
      <c r="G864" s="11"/>
      <c r="H864" s="11"/>
    </row>
    <row r="865" spans="1:8" x14ac:dyDescent="0.2">
      <c r="A865" s="11"/>
      <c r="B865" s="11"/>
      <c r="C865" s="11"/>
      <c r="D865" s="11"/>
      <c r="E865" s="11"/>
      <c r="F865" s="11"/>
      <c r="G865" s="11"/>
      <c r="H865" s="11"/>
    </row>
    <row r="866" spans="1:8" x14ac:dyDescent="0.2">
      <c r="A866" s="11"/>
      <c r="B866" s="11"/>
      <c r="C866" s="11"/>
      <c r="D866" s="11"/>
      <c r="E866" s="11"/>
      <c r="F866" s="11"/>
      <c r="G866" s="11"/>
      <c r="H866" s="11"/>
    </row>
    <row r="867" spans="1:8" x14ac:dyDescent="0.2">
      <c r="A867" s="11"/>
      <c r="B867" s="11"/>
      <c r="C867" s="11"/>
      <c r="D867" s="11"/>
      <c r="E867" s="11"/>
      <c r="F867" s="11"/>
      <c r="G867" s="11"/>
      <c r="H867" s="11"/>
    </row>
    <row r="868" spans="1:8" x14ac:dyDescent="0.2">
      <c r="A868" s="11"/>
      <c r="B868" s="11"/>
      <c r="C868" s="11"/>
      <c r="D868" s="11"/>
      <c r="E868" s="11"/>
      <c r="F868" s="11"/>
      <c r="G868" s="11"/>
      <c r="H868" s="11"/>
    </row>
    <row r="869" spans="1:8" x14ac:dyDescent="0.2">
      <c r="A869" s="11"/>
      <c r="B869" s="11"/>
      <c r="C869" s="11"/>
      <c r="D869" s="11"/>
      <c r="E869" s="11"/>
      <c r="F869" s="11"/>
      <c r="G869" s="11"/>
      <c r="H869" s="11"/>
    </row>
    <row r="870" spans="1:8" x14ac:dyDescent="0.2">
      <c r="A870" s="11"/>
      <c r="B870" s="11"/>
      <c r="C870" s="11"/>
      <c r="D870" s="11"/>
      <c r="E870" s="11"/>
      <c r="F870" s="11"/>
      <c r="G870" s="11"/>
      <c r="H870" s="11"/>
    </row>
    <row r="871" spans="1:8" x14ac:dyDescent="0.2">
      <c r="A871" s="11"/>
      <c r="B871" s="11"/>
      <c r="C871" s="11"/>
      <c r="D871" s="11"/>
      <c r="E871" s="11"/>
      <c r="F871" s="11"/>
      <c r="G871" s="11"/>
      <c r="H871" s="11"/>
    </row>
    <row r="872" spans="1:8" x14ac:dyDescent="0.2">
      <c r="A872" s="11"/>
      <c r="B872" s="11"/>
      <c r="C872" s="11"/>
      <c r="D872" s="11"/>
      <c r="E872" s="11"/>
      <c r="F872" s="11"/>
      <c r="G872" s="11"/>
      <c r="H872" s="11"/>
    </row>
    <row r="873" spans="1:8" x14ac:dyDescent="0.2">
      <c r="A873" s="11"/>
      <c r="B873" s="11"/>
      <c r="C873" s="11"/>
      <c r="D873" s="11"/>
      <c r="E873" s="11"/>
      <c r="F873" s="11"/>
      <c r="G873" s="11"/>
      <c r="H873" s="11"/>
    </row>
    <row r="874" spans="1:8" x14ac:dyDescent="0.2">
      <c r="A874" s="11"/>
      <c r="B874" s="11"/>
      <c r="C874" s="11"/>
      <c r="D874" s="11"/>
      <c r="E874" s="11"/>
      <c r="F874" s="11"/>
      <c r="G874" s="11"/>
      <c r="H874" s="11"/>
    </row>
    <row r="875" spans="1:8" x14ac:dyDescent="0.2">
      <c r="A875" s="11"/>
      <c r="B875" s="11"/>
      <c r="C875" s="11"/>
      <c r="D875" s="11"/>
      <c r="E875" s="11"/>
      <c r="F875" s="11"/>
      <c r="G875" s="11"/>
      <c r="H875" s="11"/>
    </row>
    <row r="876" spans="1:8" x14ac:dyDescent="0.2">
      <c r="A876" s="11"/>
      <c r="B876" s="11"/>
      <c r="C876" s="11"/>
      <c r="D876" s="11"/>
      <c r="E876" s="11"/>
      <c r="F876" s="11"/>
      <c r="G876" s="11"/>
      <c r="H876" s="11"/>
    </row>
    <row r="877" spans="1:8" x14ac:dyDescent="0.2">
      <c r="A877" s="11"/>
      <c r="B877" s="11"/>
      <c r="C877" s="11"/>
      <c r="D877" s="11"/>
      <c r="E877" s="11"/>
      <c r="F877" s="11"/>
      <c r="G877" s="11"/>
      <c r="H877" s="11"/>
    </row>
    <row r="878" spans="1:8" x14ac:dyDescent="0.2">
      <c r="A878" s="11"/>
      <c r="B878" s="11"/>
      <c r="C878" s="11"/>
      <c r="D878" s="11"/>
      <c r="E878" s="11"/>
      <c r="F878" s="11"/>
      <c r="G878" s="11"/>
      <c r="H878" s="11"/>
    </row>
    <row r="879" spans="1:8" x14ac:dyDescent="0.2">
      <c r="A879" s="11"/>
      <c r="B879" s="11"/>
      <c r="C879" s="11"/>
      <c r="D879" s="11"/>
      <c r="E879" s="11"/>
      <c r="F879" s="11"/>
      <c r="G879" s="11"/>
      <c r="H879" s="11"/>
    </row>
    <row r="880" spans="1:8" x14ac:dyDescent="0.2">
      <c r="A880" s="11"/>
      <c r="B880" s="11"/>
      <c r="C880" s="11"/>
      <c r="D880" s="11"/>
      <c r="E880" s="11"/>
      <c r="F880" s="11"/>
      <c r="G880" s="11"/>
      <c r="H880" s="11"/>
    </row>
    <row r="881" spans="1:8" x14ac:dyDescent="0.2">
      <c r="A881" s="11"/>
      <c r="B881" s="11"/>
      <c r="C881" s="11"/>
      <c r="D881" s="11"/>
      <c r="E881" s="11"/>
      <c r="F881" s="11"/>
      <c r="G881" s="11"/>
      <c r="H881" s="11"/>
    </row>
    <row r="882" spans="1:8" x14ac:dyDescent="0.2">
      <c r="A882" s="11"/>
      <c r="B882" s="11"/>
      <c r="C882" s="11"/>
      <c r="D882" s="11"/>
      <c r="E882" s="11"/>
      <c r="F882" s="11"/>
      <c r="G882" s="11"/>
      <c r="H882" s="11"/>
    </row>
    <row r="883" spans="1:8" x14ac:dyDescent="0.2">
      <c r="A883" s="11"/>
      <c r="B883" s="11"/>
      <c r="C883" s="11"/>
      <c r="D883" s="11"/>
      <c r="E883" s="11"/>
      <c r="F883" s="11"/>
      <c r="G883" s="11"/>
      <c r="H883" s="11"/>
    </row>
    <row r="884" spans="1:8" x14ac:dyDescent="0.2">
      <c r="A884" s="11"/>
      <c r="B884" s="11"/>
      <c r="C884" s="11"/>
      <c r="D884" s="11"/>
      <c r="E884" s="11"/>
      <c r="F884" s="11"/>
      <c r="G884" s="11"/>
      <c r="H884" s="11"/>
    </row>
    <row r="885" spans="1:8" x14ac:dyDescent="0.2">
      <c r="A885" s="11"/>
      <c r="B885" s="11"/>
      <c r="C885" s="11"/>
      <c r="D885" s="11"/>
      <c r="E885" s="11"/>
      <c r="F885" s="11"/>
      <c r="G885" s="11"/>
      <c r="H885" s="11"/>
    </row>
    <row r="886" spans="1:8" x14ac:dyDescent="0.2">
      <c r="A886" s="11"/>
      <c r="B886" s="11"/>
      <c r="C886" s="11"/>
      <c r="D886" s="11"/>
      <c r="E886" s="11"/>
      <c r="F886" s="11"/>
      <c r="G886" s="11"/>
      <c r="H886" s="11"/>
    </row>
    <row r="887" spans="1:8" x14ac:dyDescent="0.2">
      <c r="A887" s="11"/>
      <c r="B887" s="11"/>
      <c r="C887" s="11"/>
      <c r="D887" s="11"/>
      <c r="E887" s="11"/>
      <c r="F887" s="11"/>
      <c r="G887" s="11"/>
      <c r="H887" s="11"/>
    </row>
    <row r="888" spans="1:8" x14ac:dyDescent="0.2">
      <c r="A888" s="11"/>
      <c r="B888" s="11"/>
      <c r="C888" s="11"/>
      <c r="D888" s="11"/>
      <c r="E888" s="11"/>
      <c r="F888" s="11"/>
      <c r="G888" s="11"/>
      <c r="H888" s="11"/>
    </row>
    <row r="889" spans="1:8" x14ac:dyDescent="0.2">
      <c r="A889" s="11"/>
      <c r="B889" s="11"/>
      <c r="C889" s="11"/>
      <c r="D889" s="11"/>
      <c r="E889" s="11"/>
      <c r="F889" s="11"/>
      <c r="G889" s="11"/>
      <c r="H889" s="11"/>
    </row>
    <row r="890" spans="1:8" x14ac:dyDescent="0.2">
      <c r="A890" s="11"/>
      <c r="B890" s="11"/>
      <c r="C890" s="11"/>
      <c r="D890" s="11"/>
      <c r="E890" s="11"/>
      <c r="F890" s="11"/>
      <c r="G890" s="11"/>
      <c r="H890" s="11"/>
    </row>
    <row r="891" spans="1:8" x14ac:dyDescent="0.2">
      <c r="A891" s="11"/>
      <c r="B891" s="11"/>
      <c r="C891" s="11"/>
      <c r="D891" s="11"/>
      <c r="E891" s="11"/>
      <c r="F891" s="11"/>
      <c r="G891" s="11"/>
      <c r="H891" s="11"/>
    </row>
    <row r="892" spans="1:8" x14ac:dyDescent="0.2">
      <c r="A892" s="11"/>
      <c r="B892" s="11"/>
      <c r="C892" s="11"/>
      <c r="D892" s="11"/>
      <c r="E892" s="11"/>
      <c r="F892" s="11"/>
      <c r="G892" s="11"/>
      <c r="H892" s="11"/>
    </row>
    <row r="893" spans="1:8" x14ac:dyDescent="0.2">
      <c r="A893" s="11"/>
      <c r="B893" s="11"/>
      <c r="C893" s="11"/>
      <c r="D893" s="11"/>
      <c r="E893" s="11"/>
      <c r="F893" s="11"/>
      <c r="G893" s="11"/>
      <c r="H893" s="11"/>
    </row>
    <row r="894" spans="1:8" x14ac:dyDescent="0.2">
      <c r="A894" s="11"/>
      <c r="B894" s="11"/>
      <c r="C894" s="11"/>
      <c r="D894" s="11"/>
      <c r="E894" s="11"/>
      <c r="F894" s="11"/>
      <c r="G894" s="11"/>
      <c r="H894" s="11"/>
    </row>
    <row r="895" spans="1:8" x14ac:dyDescent="0.2">
      <c r="A895" s="11"/>
      <c r="B895" s="11"/>
      <c r="C895" s="11"/>
      <c r="D895" s="11"/>
      <c r="E895" s="11"/>
      <c r="F895" s="11"/>
      <c r="G895" s="11"/>
      <c r="H895" s="11"/>
    </row>
    <row r="896" spans="1:8" x14ac:dyDescent="0.2">
      <c r="A896" s="11"/>
      <c r="B896" s="11"/>
      <c r="C896" s="11"/>
      <c r="D896" s="11"/>
      <c r="E896" s="11"/>
      <c r="F896" s="11"/>
      <c r="G896" s="11"/>
      <c r="H896" s="11"/>
    </row>
    <row r="897" spans="1:8" x14ac:dyDescent="0.2">
      <c r="A897" s="11"/>
      <c r="B897" s="11"/>
      <c r="C897" s="11"/>
      <c r="D897" s="11"/>
      <c r="E897" s="11"/>
      <c r="F897" s="11"/>
      <c r="G897" s="11"/>
      <c r="H897" s="11"/>
    </row>
    <row r="898" spans="1:8" x14ac:dyDescent="0.2">
      <c r="A898" s="11"/>
      <c r="B898" s="11"/>
      <c r="C898" s="11"/>
      <c r="D898" s="11"/>
      <c r="E898" s="11"/>
      <c r="F898" s="11"/>
      <c r="G898" s="11"/>
      <c r="H898" s="11"/>
    </row>
    <row r="899" spans="1:8" x14ac:dyDescent="0.2">
      <c r="A899" s="11"/>
      <c r="B899" s="11"/>
      <c r="C899" s="11"/>
      <c r="D899" s="11"/>
      <c r="E899" s="11"/>
      <c r="F899" s="11"/>
      <c r="G899" s="11"/>
      <c r="H899" s="11"/>
    </row>
    <row r="900" spans="1:8" x14ac:dyDescent="0.2">
      <c r="A900" s="11"/>
      <c r="B900" s="11"/>
      <c r="C900" s="11"/>
      <c r="D900" s="11"/>
      <c r="E900" s="11"/>
      <c r="F900" s="11"/>
      <c r="G900" s="11"/>
      <c r="H900" s="11"/>
    </row>
    <row r="901" spans="1:8" x14ac:dyDescent="0.2">
      <c r="A901" s="11"/>
      <c r="B901" s="11"/>
      <c r="C901" s="11"/>
      <c r="D901" s="11"/>
      <c r="E901" s="11"/>
      <c r="F901" s="11"/>
      <c r="G901" s="11"/>
      <c r="H901" s="11"/>
    </row>
    <row r="902" spans="1:8" x14ac:dyDescent="0.2">
      <c r="A902" s="11"/>
      <c r="B902" s="11"/>
      <c r="C902" s="11"/>
      <c r="D902" s="11"/>
      <c r="E902" s="11"/>
      <c r="F902" s="11"/>
      <c r="G902" s="11"/>
      <c r="H902" s="11"/>
    </row>
    <row r="903" spans="1:8" x14ac:dyDescent="0.2">
      <c r="A903" s="11"/>
      <c r="B903" s="11"/>
      <c r="C903" s="11"/>
      <c r="D903" s="11"/>
      <c r="E903" s="11"/>
      <c r="F903" s="11"/>
      <c r="G903" s="11"/>
      <c r="H903" s="11"/>
    </row>
    <row r="904" spans="1:8" x14ac:dyDescent="0.2">
      <c r="A904" s="11"/>
      <c r="B904" s="11"/>
      <c r="C904" s="11"/>
      <c r="D904" s="11"/>
      <c r="E904" s="11"/>
      <c r="F904" s="11"/>
      <c r="G904" s="11"/>
      <c r="H904" s="11"/>
    </row>
    <row r="905" spans="1:8" x14ac:dyDescent="0.2">
      <c r="A905" s="11"/>
      <c r="B905" s="11"/>
      <c r="C905" s="11"/>
      <c r="D905" s="11"/>
      <c r="E905" s="11"/>
      <c r="F905" s="11"/>
      <c r="G905" s="11"/>
      <c r="H905" s="11"/>
    </row>
    <row r="906" spans="1:8" x14ac:dyDescent="0.2">
      <c r="A906" s="11"/>
      <c r="B906" s="11"/>
      <c r="C906" s="11"/>
      <c r="D906" s="11"/>
      <c r="E906" s="11"/>
      <c r="F906" s="11"/>
      <c r="G906" s="11"/>
      <c r="H906" s="11"/>
    </row>
    <row r="907" spans="1:8" x14ac:dyDescent="0.2">
      <c r="A907" s="11"/>
      <c r="B907" s="11"/>
      <c r="C907" s="11"/>
      <c r="D907" s="11"/>
      <c r="E907" s="11"/>
      <c r="F907" s="11"/>
      <c r="G907" s="11"/>
      <c r="H907" s="11"/>
    </row>
    <row r="908" spans="1:8" x14ac:dyDescent="0.2">
      <c r="A908" s="11"/>
      <c r="B908" s="11"/>
      <c r="C908" s="11"/>
      <c r="D908" s="11"/>
      <c r="E908" s="11"/>
      <c r="F908" s="11"/>
      <c r="G908" s="11"/>
      <c r="H908" s="11"/>
    </row>
    <row r="909" spans="1:8" x14ac:dyDescent="0.2">
      <c r="A909" s="11"/>
      <c r="B909" s="11"/>
      <c r="C909" s="11"/>
      <c r="D909" s="11"/>
      <c r="E909" s="11"/>
      <c r="F909" s="11"/>
      <c r="G909" s="11"/>
      <c r="H909" s="11"/>
    </row>
    <row r="910" spans="1:8" x14ac:dyDescent="0.2">
      <c r="A910" s="11"/>
      <c r="B910" s="11"/>
      <c r="C910" s="11"/>
      <c r="D910" s="11"/>
      <c r="E910" s="11"/>
      <c r="F910" s="11"/>
      <c r="G910" s="11"/>
      <c r="H910" s="11"/>
    </row>
    <row r="911" spans="1:8" x14ac:dyDescent="0.2">
      <c r="A911" s="11"/>
      <c r="B911" s="11"/>
      <c r="C911" s="11"/>
      <c r="D911" s="11"/>
      <c r="E911" s="11"/>
      <c r="F911" s="11"/>
      <c r="G911" s="11"/>
      <c r="H911" s="11"/>
    </row>
    <row r="912" spans="1:8" x14ac:dyDescent="0.2">
      <c r="A912" s="11"/>
      <c r="B912" s="11"/>
      <c r="C912" s="11"/>
      <c r="D912" s="11"/>
      <c r="E912" s="11"/>
      <c r="F912" s="11"/>
      <c r="G912" s="11"/>
      <c r="H912" s="11"/>
    </row>
    <row r="913" spans="1:8" x14ac:dyDescent="0.2">
      <c r="A913" s="11"/>
      <c r="B913" s="11"/>
      <c r="C913" s="11"/>
      <c r="D913" s="11"/>
      <c r="E913" s="11"/>
      <c r="F913" s="11"/>
      <c r="G913" s="11"/>
      <c r="H913" s="11"/>
    </row>
    <row r="914" spans="1:8" x14ac:dyDescent="0.2">
      <c r="A914" s="11"/>
      <c r="B914" s="11"/>
      <c r="C914" s="11"/>
      <c r="D914" s="11"/>
      <c r="E914" s="11"/>
      <c r="F914" s="11"/>
      <c r="G914" s="11"/>
      <c r="H914" s="11"/>
    </row>
    <row r="915" spans="1:8" x14ac:dyDescent="0.2">
      <c r="A915" s="11"/>
      <c r="B915" s="11"/>
      <c r="C915" s="11"/>
      <c r="D915" s="11"/>
      <c r="E915" s="11"/>
      <c r="F915" s="11"/>
      <c r="G915" s="11"/>
      <c r="H915" s="11"/>
    </row>
    <row r="916" spans="1:8" x14ac:dyDescent="0.2">
      <c r="A916" s="11"/>
      <c r="B916" s="11"/>
      <c r="C916" s="11"/>
      <c r="D916" s="11"/>
      <c r="E916" s="11"/>
      <c r="F916" s="11"/>
      <c r="G916" s="11"/>
      <c r="H916" s="11"/>
    </row>
    <row r="917" spans="1:8" x14ac:dyDescent="0.2">
      <c r="A917" s="11"/>
      <c r="B917" s="11"/>
      <c r="C917" s="11"/>
      <c r="D917" s="11"/>
      <c r="E917" s="11"/>
      <c r="F917" s="11"/>
      <c r="G917" s="11"/>
      <c r="H917" s="11"/>
    </row>
    <row r="918" spans="1:8" x14ac:dyDescent="0.2">
      <c r="A918" s="11"/>
      <c r="B918" s="11"/>
      <c r="C918" s="11"/>
      <c r="D918" s="11"/>
      <c r="E918" s="11"/>
      <c r="F918" s="11"/>
      <c r="G918" s="11"/>
      <c r="H918" s="11"/>
    </row>
    <row r="919" spans="1:8" x14ac:dyDescent="0.2">
      <c r="A919" s="11"/>
      <c r="B919" s="11"/>
      <c r="C919" s="11"/>
      <c r="D919" s="11"/>
      <c r="E919" s="11"/>
      <c r="F919" s="11"/>
      <c r="G919" s="11"/>
      <c r="H919" s="11"/>
    </row>
    <row r="920" spans="1:8" x14ac:dyDescent="0.2">
      <c r="A920" s="11"/>
      <c r="B920" s="11"/>
      <c r="C920" s="11"/>
      <c r="D920" s="11"/>
      <c r="E920" s="11"/>
      <c r="F920" s="11"/>
      <c r="G920" s="11"/>
      <c r="H920" s="11"/>
    </row>
    <row r="921" spans="1:8" x14ac:dyDescent="0.2">
      <c r="A921" s="11"/>
      <c r="B921" s="11"/>
      <c r="C921" s="11"/>
      <c r="D921" s="11"/>
      <c r="E921" s="11"/>
      <c r="F921" s="11"/>
      <c r="G921" s="11"/>
      <c r="H921" s="11"/>
    </row>
    <row r="922" spans="1:8" x14ac:dyDescent="0.2">
      <c r="A922" s="11"/>
      <c r="B922" s="11"/>
      <c r="C922" s="11"/>
      <c r="D922" s="11"/>
      <c r="E922" s="11"/>
      <c r="F922" s="11"/>
      <c r="G922" s="11"/>
      <c r="H922" s="11"/>
    </row>
    <row r="923" spans="1:8" x14ac:dyDescent="0.2">
      <c r="A923" s="11"/>
      <c r="B923" s="11"/>
      <c r="C923" s="11"/>
      <c r="D923" s="11"/>
      <c r="E923" s="11"/>
      <c r="F923" s="11"/>
      <c r="G923" s="11"/>
      <c r="H923" s="11"/>
    </row>
    <row r="924" spans="1:8" x14ac:dyDescent="0.2">
      <c r="A924" s="11"/>
      <c r="B924" s="11"/>
      <c r="C924" s="11"/>
      <c r="D924" s="11"/>
      <c r="E924" s="11"/>
      <c r="F924" s="11"/>
      <c r="G924" s="11"/>
      <c r="H924" s="11"/>
    </row>
    <row r="925" spans="1:8" x14ac:dyDescent="0.2">
      <c r="A925" s="11"/>
      <c r="B925" s="11"/>
      <c r="C925" s="11"/>
      <c r="D925" s="11"/>
      <c r="E925" s="11"/>
      <c r="F925" s="11"/>
      <c r="G925" s="11"/>
      <c r="H925" s="11"/>
    </row>
    <row r="926" spans="1:8" x14ac:dyDescent="0.2">
      <c r="A926" s="11"/>
      <c r="B926" s="11"/>
      <c r="C926" s="11"/>
      <c r="D926" s="11"/>
      <c r="E926" s="11"/>
      <c r="F926" s="11"/>
      <c r="G926" s="11"/>
      <c r="H926" s="11"/>
    </row>
    <row r="927" spans="1:8" x14ac:dyDescent="0.2">
      <c r="A927" s="11"/>
      <c r="B927" s="11"/>
      <c r="C927" s="11"/>
      <c r="D927" s="11"/>
      <c r="E927" s="11"/>
      <c r="F927" s="11"/>
      <c r="G927" s="11"/>
      <c r="H927" s="11"/>
    </row>
    <row r="928" spans="1:8" x14ac:dyDescent="0.2">
      <c r="A928" s="11"/>
      <c r="B928" s="11"/>
      <c r="C928" s="11"/>
      <c r="D928" s="11"/>
      <c r="E928" s="11"/>
      <c r="F928" s="11"/>
      <c r="G928" s="11"/>
      <c r="H928" s="11"/>
    </row>
    <row r="929" spans="1:8" x14ac:dyDescent="0.2">
      <c r="A929" s="11"/>
      <c r="B929" s="11"/>
      <c r="C929" s="11"/>
      <c r="D929" s="11"/>
      <c r="E929" s="11"/>
      <c r="F929" s="11"/>
      <c r="G929" s="11"/>
      <c r="H929" s="11"/>
    </row>
    <row r="930" spans="1:8" x14ac:dyDescent="0.2">
      <c r="A930" s="11"/>
      <c r="B930" s="11"/>
      <c r="C930" s="11"/>
      <c r="D930" s="11"/>
      <c r="E930" s="11"/>
      <c r="F930" s="11"/>
      <c r="G930" s="11"/>
      <c r="H930" s="11"/>
    </row>
    <row r="931" spans="1:8" x14ac:dyDescent="0.2">
      <c r="A931" s="11"/>
      <c r="B931" s="11"/>
      <c r="C931" s="11"/>
      <c r="D931" s="11"/>
      <c r="E931" s="11"/>
      <c r="F931" s="11"/>
      <c r="G931" s="11"/>
      <c r="H931" s="11"/>
    </row>
    <row r="932" spans="1:8" x14ac:dyDescent="0.2">
      <c r="A932" s="11"/>
      <c r="B932" s="11"/>
      <c r="C932" s="11"/>
      <c r="D932" s="11"/>
      <c r="E932" s="11"/>
      <c r="F932" s="11"/>
      <c r="G932" s="11"/>
      <c r="H932" s="11"/>
    </row>
    <row r="933" spans="1:8" x14ac:dyDescent="0.2">
      <c r="A933" s="11"/>
      <c r="B933" s="11"/>
      <c r="C933" s="11"/>
      <c r="D933" s="11"/>
      <c r="E933" s="11"/>
      <c r="F933" s="11"/>
      <c r="G933" s="11"/>
      <c r="H933" s="11"/>
    </row>
    <row r="934" spans="1:8" x14ac:dyDescent="0.2">
      <c r="A934" s="11"/>
      <c r="B934" s="11"/>
      <c r="C934" s="11"/>
      <c r="D934" s="11"/>
      <c r="E934" s="11"/>
      <c r="F934" s="11"/>
      <c r="G934" s="11"/>
      <c r="H934" s="11"/>
    </row>
    <row r="935" spans="1:8" x14ac:dyDescent="0.2">
      <c r="A935" s="11"/>
      <c r="B935" s="11"/>
      <c r="C935" s="11"/>
      <c r="D935" s="11"/>
      <c r="E935" s="11"/>
      <c r="F935" s="11"/>
      <c r="G935" s="11"/>
      <c r="H935" s="11"/>
    </row>
    <row r="936" spans="1:8" x14ac:dyDescent="0.2">
      <c r="A936" s="11"/>
      <c r="B936" s="11"/>
      <c r="C936" s="11"/>
      <c r="D936" s="11"/>
      <c r="E936" s="11"/>
      <c r="F936" s="11"/>
      <c r="G936" s="11"/>
      <c r="H936" s="11"/>
    </row>
    <row r="937" spans="1:8" x14ac:dyDescent="0.2">
      <c r="A937" s="11"/>
      <c r="B937" s="11"/>
      <c r="C937" s="11"/>
      <c r="D937" s="11"/>
      <c r="E937" s="11"/>
      <c r="F937" s="11"/>
      <c r="G937" s="11"/>
      <c r="H937" s="11"/>
    </row>
    <row r="938" spans="1:8" x14ac:dyDescent="0.2">
      <c r="A938" s="11"/>
      <c r="B938" s="11"/>
      <c r="C938" s="11"/>
      <c r="D938" s="11"/>
      <c r="E938" s="11"/>
      <c r="F938" s="11"/>
      <c r="G938" s="11"/>
      <c r="H938" s="11"/>
    </row>
    <row r="939" spans="1:8" x14ac:dyDescent="0.2">
      <c r="A939" s="11"/>
      <c r="B939" s="11"/>
      <c r="C939" s="11"/>
      <c r="D939" s="11"/>
      <c r="E939" s="11"/>
      <c r="F939" s="11"/>
      <c r="G939" s="11"/>
      <c r="H939" s="11"/>
    </row>
    <row r="940" spans="1:8" x14ac:dyDescent="0.2">
      <c r="A940" s="11"/>
      <c r="B940" s="11"/>
      <c r="C940" s="11"/>
      <c r="D940" s="11"/>
      <c r="E940" s="11"/>
      <c r="F940" s="11"/>
      <c r="G940" s="11"/>
      <c r="H940" s="11"/>
    </row>
    <row r="941" spans="1:8" x14ac:dyDescent="0.2">
      <c r="A941" s="11"/>
      <c r="B941" s="11"/>
      <c r="C941" s="11"/>
      <c r="D941" s="11"/>
      <c r="E941" s="11"/>
      <c r="F941" s="11"/>
      <c r="G941" s="11"/>
      <c r="H941" s="11"/>
    </row>
    <row r="942" spans="1:8" x14ac:dyDescent="0.2">
      <c r="A942" s="11"/>
      <c r="B942" s="11"/>
      <c r="C942" s="11"/>
      <c r="D942" s="11"/>
      <c r="E942" s="11"/>
      <c r="F942" s="11"/>
      <c r="G942" s="11"/>
      <c r="H942" s="11"/>
    </row>
    <row r="943" spans="1:8" x14ac:dyDescent="0.2">
      <c r="A943" s="11"/>
      <c r="B943" s="11"/>
      <c r="C943" s="11"/>
      <c r="D943" s="11"/>
      <c r="E943" s="11"/>
      <c r="F943" s="11"/>
      <c r="G943" s="11"/>
      <c r="H943" s="11"/>
    </row>
    <row r="944" spans="1:8" x14ac:dyDescent="0.2">
      <c r="A944" s="11"/>
      <c r="B944" s="11"/>
      <c r="C944" s="11"/>
      <c r="D944" s="11"/>
      <c r="E944" s="11"/>
      <c r="F944" s="11"/>
      <c r="G944" s="11"/>
      <c r="H944" s="11"/>
    </row>
    <row r="945" spans="1:8" x14ac:dyDescent="0.2">
      <c r="A945" s="11"/>
      <c r="B945" s="11"/>
      <c r="C945" s="11"/>
      <c r="D945" s="11"/>
      <c r="E945" s="11"/>
      <c r="F945" s="11"/>
      <c r="G945" s="11"/>
      <c r="H945" s="11"/>
    </row>
    <row r="946" spans="1:8" x14ac:dyDescent="0.2">
      <c r="A946" s="11"/>
      <c r="B946" s="11"/>
      <c r="C946" s="11"/>
      <c r="D946" s="11"/>
      <c r="E946" s="11"/>
      <c r="F946" s="11"/>
      <c r="G946" s="11"/>
      <c r="H946" s="11"/>
    </row>
    <row r="947" spans="1:8" x14ac:dyDescent="0.2">
      <c r="A947" s="11"/>
      <c r="B947" s="11"/>
      <c r="C947" s="11"/>
      <c r="D947" s="11"/>
      <c r="E947" s="11"/>
      <c r="F947" s="11"/>
      <c r="G947" s="11"/>
      <c r="H947" s="11"/>
    </row>
    <row r="948" spans="1:8" x14ac:dyDescent="0.2">
      <c r="A948" s="11"/>
      <c r="B948" s="11"/>
      <c r="C948" s="11"/>
      <c r="D948" s="11"/>
      <c r="E948" s="11"/>
      <c r="F948" s="11"/>
      <c r="G948" s="11"/>
      <c r="H948" s="11"/>
    </row>
    <row r="949" spans="1:8" x14ac:dyDescent="0.2">
      <c r="A949" s="11"/>
      <c r="B949" s="11"/>
      <c r="C949" s="11"/>
      <c r="D949" s="11"/>
      <c r="E949" s="11"/>
      <c r="F949" s="11"/>
      <c r="G949" s="11"/>
      <c r="H949" s="11"/>
    </row>
    <row r="950" spans="1:8" x14ac:dyDescent="0.2">
      <c r="A950" s="11"/>
      <c r="B950" s="11"/>
      <c r="C950" s="11"/>
      <c r="D950" s="11"/>
      <c r="E950" s="11"/>
      <c r="F950" s="11"/>
      <c r="G950" s="11"/>
      <c r="H950" s="11"/>
    </row>
    <row r="951" spans="1:8" x14ac:dyDescent="0.2">
      <c r="A951" s="11"/>
      <c r="B951" s="11"/>
      <c r="C951" s="11"/>
      <c r="D951" s="11"/>
      <c r="E951" s="11"/>
      <c r="F951" s="11"/>
      <c r="G951" s="11"/>
      <c r="H951" s="11"/>
    </row>
    <row r="952" spans="1:8" x14ac:dyDescent="0.2">
      <c r="A952" s="11"/>
      <c r="B952" s="11"/>
      <c r="C952" s="11"/>
      <c r="D952" s="11"/>
      <c r="E952" s="11"/>
      <c r="F952" s="11"/>
      <c r="G952" s="11"/>
      <c r="H952" s="11"/>
    </row>
    <row r="953" spans="1:8" x14ac:dyDescent="0.2">
      <c r="A953" s="11"/>
      <c r="B953" s="11"/>
      <c r="C953" s="11"/>
      <c r="D953" s="11"/>
      <c r="E953" s="11"/>
      <c r="F953" s="11"/>
      <c r="G953" s="11"/>
      <c r="H953" s="11"/>
    </row>
    <row r="954" spans="1:8" x14ac:dyDescent="0.2">
      <c r="A954" s="11"/>
      <c r="B954" s="11"/>
      <c r="C954" s="11"/>
      <c r="D954" s="11"/>
      <c r="E954" s="11"/>
      <c r="F954" s="11"/>
      <c r="G954" s="11"/>
      <c r="H954" s="11"/>
    </row>
    <row r="955" spans="1:8" x14ac:dyDescent="0.2">
      <c r="A955" s="11"/>
      <c r="B955" s="11"/>
      <c r="C955" s="11"/>
      <c r="D955" s="11"/>
      <c r="E955" s="11"/>
      <c r="F955" s="11"/>
      <c r="G955" s="11"/>
      <c r="H955" s="11"/>
    </row>
    <row r="956" spans="1:8" x14ac:dyDescent="0.2">
      <c r="A956" s="11"/>
      <c r="B956" s="11"/>
      <c r="C956" s="11"/>
      <c r="D956" s="11"/>
      <c r="E956" s="11"/>
      <c r="F956" s="11"/>
      <c r="G956" s="11"/>
      <c r="H956" s="11"/>
    </row>
    <row r="957" spans="1:8" x14ac:dyDescent="0.2">
      <c r="A957" s="11"/>
      <c r="B957" s="11"/>
      <c r="C957" s="11"/>
      <c r="D957" s="11"/>
      <c r="E957" s="11"/>
      <c r="F957" s="11"/>
      <c r="G957" s="11"/>
      <c r="H957" s="11"/>
    </row>
    <row r="958" spans="1:8" x14ac:dyDescent="0.2">
      <c r="A958" s="11"/>
      <c r="B958" s="11"/>
      <c r="C958" s="11"/>
      <c r="D958" s="11"/>
      <c r="E958" s="11"/>
      <c r="F958" s="11"/>
      <c r="G958" s="11"/>
      <c r="H958" s="11"/>
    </row>
    <row r="959" spans="1:8" x14ac:dyDescent="0.2">
      <c r="A959" s="11"/>
      <c r="B959" s="11"/>
      <c r="C959" s="11"/>
      <c r="D959" s="11"/>
      <c r="E959" s="11"/>
      <c r="F959" s="11"/>
      <c r="G959" s="11"/>
      <c r="H959" s="11"/>
    </row>
    <row r="960" spans="1:8" x14ac:dyDescent="0.2">
      <c r="A960" s="11"/>
      <c r="B960" s="11"/>
      <c r="C960" s="11"/>
      <c r="D960" s="11"/>
      <c r="E960" s="11"/>
      <c r="F960" s="11"/>
      <c r="G960" s="11"/>
      <c r="H960" s="11"/>
    </row>
    <row r="961" spans="1:8" x14ac:dyDescent="0.2">
      <c r="A961" s="11"/>
      <c r="B961" s="11"/>
      <c r="C961" s="11"/>
      <c r="D961" s="11"/>
      <c r="E961" s="11"/>
      <c r="F961" s="11"/>
      <c r="G961" s="11"/>
      <c r="H961" s="11"/>
    </row>
    <row r="962" spans="1:8" x14ac:dyDescent="0.2">
      <c r="A962" s="11"/>
      <c r="B962" s="11"/>
      <c r="C962" s="11"/>
      <c r="D962" s="11"/>
      <c r="E962" s="11"/>
      <c r="F962" s="11"/>
      <c r="G962" s="11"/>
      <c r="H962" s="11"/>
    </row>
    <row r="963" spans="1:8" x14ac:dyDescent="0.2">
      <c r="A963" s="11"/>
      <c r="B963" s="11"/>
      <c r="C963" s="11"/>
      <c r="D963" s="11"/>
      <c r="E963" s="11"/>
      <c r="F963" s="11"/>
      <c r="G963" s="11"/>
      <c r="H963" s="11"/>
    </row>
    <row r="964" spans="1:8" x14ac:dyDescent="0.2">
      <c r="A964" s="11"/>
      <c r="B964" s="11"/>
      <c r="C964" s="11"/>
      <c r="D964" s="11"/>
      <c r="E964" s="11"/>
      <c r="F964" s="11"/>
      <c r="G964" s="11"/>
      <c r="H964" s="11"/>
    </row>
    <row r="965" spans="1:8" x14ac:dyDescent="0.2">
      <c r="A965" s="11"/>
      <c r="B965" s="11"/>
      <c r="C965" s="11"/>
      <c r="D965" s="11"/>
      <c r="E965" s="11"/>
      <c r="F965" s="11"/>
      <c r="G965" s="11"/>
      <c r="H965" s="11"/>
    </row>
    <row r="966" spans="1:8" x14ac:dyDescent="0.2">
      <c r="A966" s="11"/>
      <c r="B966" s="11"/>
      <c r="C966" s="11"/>
      <c r="D966" s="11"/>
      <c r="E966" s="11"/>
      <c r="F966" s="11"/>
      <c r="G966" s="11"/>
      <c r="H966" s="11"/>
    </row>
    <row r="967" spans="1:8" x14ac:dyDescent="0.2">
      <c r="A967" s="11"/>
      <c r="B967" s="11"/>
      <c r="C967" s="11"/>
      <c r="D967" s="11"/>
      <c r="E967" s="11"/>
      <c r="F967" s="11"/>
      <c r="G967" s="11"/>
      <c r="H967" s="11"/>
    </row>
    <row r="968" spans="1:8" x14ac:dyDescent="0.2">
      <c r="A968" s="11"/>
      <c r="B968" s="11"/>
      <c r="C968" s="11"/>
      <c r="D968" s="11"/>
      <c r="E968" s="11"/>
      <c r="F968" s="11"/>
      <c r="G968" s="11"/>
      <c r="H968" s="11"/>
    </row>
    <row r="969" spans="1:8" x14ac:dyDescent="0.2">
      <c r="A969" s="11"/>
      <c r="B969" s="11"/>
      <c r="C969" s="11"/>
      <c r="D969" s="11"/>
      <c r="E969" s="11"/>
      <c r="F969" s="11"/>
      <c r="G969" s="11"/>
      <c r="H969" s="11"/>
    </row>
    <row r="970" spans="1:8" x14ac:dyDescent="0.2">
      <c r="A970" s="11"/>
      <c r="B970" s="11"/>
      <c r="C970" s="11"/>
      <c r="D970" s="11"/>
      <c r="E970" s="11"/>
      <c r="F970" s="11"/>
      <c r="G970" s="11"/>
      <c r="H970" s="11"/>
    </row>
    <row r="971" spans="1:8" x14ac:dyDescent="0.2">
      <c r="A971" s="11"/>
      <c r="B971" s="11"/>
      <c r="C971" s="11"/>
      <c r="D971" s="11"/>
      <c r="E971" s="11"/>
      <c r="F971" s="11"/>
      <c r="G971" s="11"/>
      <c r="H971" s="11"/>
    </row>
    <row r="972" spans="1:8" x14ac:dyDescent="0.2">
      <c r="A972" s="11"/>
      <c r="B972" s="11"/>
      <c r="C972" s="11"/>
      <c r="D972" s="11"/>
      <c r="E972" s="11"/>
      <c r="F972" s="11"/>
      <c r="G972" s="11"/>
      <c r="H972" s="11"/>
    </row>
    <row r="973" spans="1:8" x14ac:dyDescent="0.2">
      <c r="A973" s="11"/>
      <c r="B973" s="11"/>
      <c r="C973" s="11"/>
      <c r="D973" s="11"/>
      <c r="E973" s="11"/>
      <c r="F973" s="11"/>
      <c r="G973" s="11"/>
      <c r="H973" s="11"/>
    </row>
    <row r="974" spans="1:8" x14ac:dyDescent="0.2">
      <c r="A974" s="11"/>
      <c r="B974" s="11"/>
      <c r="C974" s="11"/>
      <c r="D974" s="11"/>
      <c r="E974" s="11"/>
      <c r="F974" s="11"/>
      <c r="G974" s="11"/>
      <c r="H974" s="11"/>
    </row>
    <row r="975" spans="1:8" x14ac:dyDescent="0.2">
      <c r="A975" s="11"/>
      <c r="B975" s="11"/>
      <c r="C975" s="11"/>
      <c r="D975" s="11"/>
      <c r="E975" s="11"/>
      <c r="F975" s="11"/>
      <c r="G975" s="11"/>
      <c r="H975" s="11"/>
    </row>
    <row r="976" spans="1:8" x14ac:dyDescent="0.2">
      <c r="A976" s="11"/>
      <c r="B976" s="11"/>
      <c r="C976" s="11"/>
      <c r="D976" s="11"/>
      <c r="E976" s="11"/>
      <c r="F976" s="11"/>
      <c r="G976" s="11"/>
      <c r="H976" s="11"/>
    </row>
    <row r="977" spans="1:8" x14ac:dyDescent="0.2">
      <c r="A977" s="11"/>
      <c r="B977" s="11"/>
      <c r="C977" s="11"/>
      <c r="D977" s="11"/>
      <c r="E977" s="11"/>
      <c r="F977" s="11"/>
      <c r="G977" s="11"/>
      <c r="H977" s="11"/>
    </row>
    <row r="978" spans="1:8" x14ac:dyDescent="0.2">
      <c r="A978" s="11"/>
      <c r="B978" s="11"/>
      <c r="C978" s="11"/>
      <c r="D978" s="11"/>
      <c r="E978" s="11"/>
      <c r="F978" s="11"/>
      <c r="G978" s="11"/>
      <c r="H978" s="11"/>
    </row>
    <row r="979" spans="1:8" x14ac:dyDescent="0.2">
      <c r="A979" s="11"/>
      <c r="B979" s="11"/>
      <c r="C979" s="11"/>
      <c r="D979" s="11"/>
      <c r="E979" s="11"/>
      <c r="F979" s="11"/>
      <c r="G979" s="11"/>
      <c r="H979" s="11"/>
    </row>
    <row r="980" spans="1:8" x14ac:dyDescent="0.2">
      <c r="A980" s="11"/>
      <c r="B980" s="11"/>
      <c r="C980" s="11"/>
      <c r="D980" s="11"/>
      <c r="E980" s="11"/>
      <c r="F980" s="11"/>
      <c r="G980" s="11"/>
      <c r="H980" s="11"/>
    </row>
    <row r="981" spans="1:8" x14ac:dyDescent="0.2">
      <c r="A981" s="11"/>
      <c r="B981" s="11"/>
      <c r="C981" s="11"/>
      <c r="D981" s="11"/>
      <c r="E981" s="11"/>
      <c r="F981" s="11"/>
      <c r="G981" s="11"/>
      <c r="H981" s="11"/>
    </row>
    <row r="982" spans="1:8" x14ac:dyDescent="0.2">
      <c r="A982" s="11"/>
      <c r="B982" s="11"/>
      <c r="C982" s="11"/>
      <c r="D982" s="11"/>
      <c r="E982" s="11"/>
      <c r="F982" s="11"/>
      <c r="G982" s="11"/>
      <c r="H982" s="11"/>
    </row>
    <row r="983" spans="1:8" x14ac:dyDescent="0.2">
      <c r="A983" s="11"/>
      <c r="B983" s="11"/>
      <c r="C983" s="11"/>
      <c r="D983" s="11"/>
      <c r="E983" s="11"/>
      <c r="F983" s="11"/>
      <c r="G983" s="11"/>
      <c r="H983" s="11"/>
    </row>
    <row r="984" spans="1:8" x14ac:dyDescent="0.2">
      <c r="A984" s="11"/>
      <c r="B984" s="11"/>
      <c r="C984" s="11"/>
      <c r="D984" s="11"/>
      <c r="E984" s="11"/>
      <c r="F984" s="11"/>
      <c r="G984" s="11"/>
      <c r="H984" s="11"/>
    </row>
    <row r="985" spans="1:8" x14ac:dyDescent="0.2">
      <c r="A985" s="11"/>
      <c r="B985" s="11"/>
      <c r="C985" s="11"/>
      <c r="D985" s="11"/>
      <c r="E985" s="11"/>
      <c r="F985" s="11"/>
      <c r="G985" s="11"/>
      <c r="H985" s="11"/>
    </row>
    <row r="986" spans="1:8" x14ac:dyDescent="0.2">
      <c r="A986" s="11"/>
      <c r="B986" s="11"/>
      <c r="C986" s="11"/>
      <c r="D986" s="11"/>
      <c r="E986" s="11"/>
      <c r="F986" s="11"/>
      <c r="G986" s="11"/>
      <c r="H986" s="11"/>
    </row>
    <row r="987" spans="1:8" x14ac:dyDescent="0.2">
      <c r="A987" s="11"/>
      <c r="B987" s="11"/>
      <c r="C987" s="11"/>
      <c r="D987" s="11"/>
      <c r="E987" s="11"/>
      <c r="F987" s="11"/>
      <c r="G987" s="11"/>
      <c r="H987" s="11"/>
    </row>
    <row r="988" spans="1:8" x14ac:dyDescent="0.2">
      <c r="A988" s="11"/>
      <c r="B988" s="11"/>
      <c r="C988" s="11"/>
      <c r="D988" s="11"/>
      <c r="E988" s="11"/>
      <c r="F988" s="11"/>
      <c r="G988" s="11"/>
      <c r="H988" s="11"/>
    </row>
    <row r="989" spans="1:8" x14ac:dyDescent="0.2">
      <c r="A989" s="11"/>
      <c r="B989" s="11"/>
      <c r="C989" s="11"/>
      <c r="D989" s="11"/>
      <c r="E989" s="11"/>
      <c r="F989" s="11"/>
      <c r="G989" s="11"/>
      <c r="H989" s="11"/>
    </row>
    <row r="990" spans="1:8" x14ac:dyDescent="0.2">
      <c r="A990" s="11"/>
      <c r="B990" s="11"/>
      <c r="C990" s="11"/>
      <c r="D990" s="11"/>
      <c r="E990" s="11"/>
      <c r="F990" s="11"/>
      <c r="G990" s="11"/>
      <c r="H990" s="11"/>
    </row>
    <row r="991" spans="1:8" x14ac:dyDescent="0.2">
      <c r="A991" s="11"/>
      <c r="B991" s="11"/>
      <c r="C991" s="11"/>
      <c r="D991" s="11"/>
      <c r="E991" s="11"/>
      <c r="F991" s="11"/>
      <c r="G991" s="11"/>
      <c r="H991" s="11"/>
    </row>
    <row r="992" spans="1:8" x14ac:dyDescent="0.2">
      <c r="A992" s="11"/>
      <c r="B992" s="11"/>
      <c r="C992" s="11"/>
      <c r="D992" s="11"/>
      <c r="E992" s="11"/>
      <c r="F992" s="11"/>
      <c r="G992" s="11"/>
      <c r="H992" s="11"/>
    </row>
    <row r="993" spans="1:8" x14ac:dyDescent="0.2">
      <c r="A993" s="11"/>
      <c r="B993" s="11"/>
      <c r="C993" s="11"/>
      <c r="D993" s="11"/>
      <c r="E993" s="11"/>
      <c r="F993" s="11"/>
      <c r="G993" s="11"/>
      <c r="H993" s="11"/>
    </row>
    <row r="994" spans="1:8" x14ac:dyDescent="0.2">
      <c r="A994" s="11"/>
      <c r="B994" s="11"/>
      <c r="C994" s="11"/>
      <c r="D994" s="11"/>
      <c r="E994" s="11"/>
      <c r="F994" s="11"/>
      <c r="G994" s="11"/>
      <c r="H994" s="11"/>
    </row>
    <row r="995" spans="1:8" x14ac:dyDescent="0.2">
      <c r="A995" s="11"/>
      <c r="B995" s="11"/>
      <c r="C995" s="11"/>
      <c r="D995" s="11"/>
      <c r="E995" s="11"/>
      <c r="F995" s="11"/>
      <c r="G995" s="11"/>
      <c r="H995" s="11"/>
    </row>
    <row r="996" spans="1:8" x14ac:dyDescent="0.2">
      <c r="A996" s="11"/>
      <c r="B996" s="11"/>
      <c r="C996" s="11"/>
      <c r="D996" s="11"/>
      <c r="E996" s="11"/>
      <c r="F996" s="11"/>
      <c r="G996" s="11"/>
      <c r="H996" s="11"/>
    </row>
    <row r="997" spans="1:8" x14ac:dyDescent="0.2">
      <c r="A997" s="11"/>
      <c r="B997" s="11"/>
      <c r="C997" s="11"/>
      <c r="D997" s="11"/>
      <c r="E997" s="11"/>
      <c r="F997" s="11"/>
      <c r="G997" s="11"/>
      <c r="H997" s="11"/>
    </row>
    <row r="998" spans="1:8" x14ac:dyDescent="0.2">
      <c r="A998" s="11"/>
      <c r="B998" s="11"/>
      <c r="C998" s="11"/>
      <c r="D998" s="11"/>
      <c r="E998" s="11"/>
      <c r="F998" s="11"/>
      <c r="G998" s="11"/>
      <c r="H998" s="11"/>
    </row>
    <row r="999" spans="1:8" x14ac:dyDescent="0.2">
      <c r="A999" s="11"/>
      <c r="B999" s="11"/>
      <c r="C999" s="11"/>
      <c r="D999" s="11"/>
      <c r="E999" s="11"/>
      <c r="F999" s="11"/>
      <c r="G999" s="11"/>
      <c r="H999" s="11"/>
    </row>
    <row r="1000" spans="1:8" x14ac:dyDescent="0.2">
      <c r="A1000" s="11"/>
      <c r="B1000" s="11"/>
      <c r="C1000" s="11"/>
      <c r="D1000" s="11"/>
      <c r="E1000" s="11"/>
      <c r="F1000" s="11"/>
      <c r="G1000" s="11"/>
      <c r="H1000" s="11"/>
    </row>
    <row r="1001" spans="1:8" x14ac:dyDescent="0.2">
      <c r="A1001" s="11"/>
      <c r="B1001" s="11"/>
      <c r="C1001" s="11"/>
      <c r="D1001" s="11"/>
      <c r="E1001" s="11"/>
      <c r="F1001" s="11"/>
      <c r="G1001" s="11"/>
      <c r="H1001" s="11"/>
    </row>
    <row r="1002" spans="1:8" x14ac:dyDescent="0.2">
      <c r="A1002" s="11"/>
      <c r="B1002" s="11"/>
      <c r="C1002" s="11"/>
      <c r="D1002" s="11"/>
      <c r="E1002" s="11"/>
      <c r="F1002" s="11"/>
      <c r="G1002" s="11"/>
      <c r="H1002" s="11"/>
    </row>
    <row r="1003" spans="1:8" x14ac:dyDescent="0.2">
      <c r="A1003" s="11"/>
      <c r="B1003" s="11"/>
      <c r="C1003" s="11"/>
      <c r="D1003" s="11"/>
      <c r="E1003" s="11"/>
      <c r="F1003" s="11"/>
      <c r="G1003" s="11"/>
      <c r="H1003" s="11"/>
    </row>
    <row r="1004" spans="1:8" x14ac:dyDescent="0.2">
      <c r="A1004" s="11"/>
      <c r="B1004" s="11"/>
      <c r="C1004" s="11"/>
      <c r="D1004" s="11"/>
      <c r="E1004" s="11"/>
      <c r="F1004" s="11"/>
      <c r="G1004" s="11"/>
      <c r="H1004" s="11"/>
    </row>
    <row r="1005" spans="1:8" x14ac:dyDescent="0.2">
      <c r="A1005" s="11"/>
      <c r="B1005" s="11"/>
      <c r="C1005" s="11"/>
      <c r="D1005" s="11"/>
      <c r="E1005" s="11"/>
      <c r="F1005" s="11"/>
      <c r="G1005" s="11"/>
      <c r="H1005" s="11"/>
    </row>
    <row r="1006" spans="1:8" x14ac:dyDescent="0.2">
      <c r="A1006" s="11"/>
      <c r="B1006" s="11"/>
      <c r="C1006" s="11"/>
      <c r="D1006" s="11"/>
      <c r="E1006" s="11"/>
      <c r="F1006" s="11"/>
      <c r="G1006" s="11"/>
      <c r="H1006" s="11"/>
    </row>
    <row r="1007" spans="1:8" x14ac:dyDescent="0.2">
      <c r="A1007" s="11"/>
      <c r="B1007" s="11"/>
      <c r="C1007" s="11"/>
      <c r="D1007" s="11"/>
      <c r="E1007" s="11"/>
      <c r="F1007" s="11"/>
      <c r="G1007" s="11"/>
      <c r="H1007" s="11"/>
    </row>
    <row r="1008" spans="1:8" x14ac:dyDescent="0.2">
      <c r="A1008" s="11"/>
      <c r="B1008" s="11"/>
      <c r="C1008" s="11"/>
      <c r="D1008" s="11"/>
      <c r="E1008" s="11"/>
      <c r="F1008" s="11"/>
      <c r="G1008" s="11"/>
      <c r="H1008" s="11"/>
    </row>
    <row r="1009" spans="1:8" x14ac:dyDescent="0.2">
      <c r="A1009" s="11"/>
      <c r="B1009" s="11"/>
      <c r="C1009" s="11"/>
      <c r="D1009" s="11"/>
      <c r="E1009" s="11"/>
      <c r="F1009" s="11"/>
      <c r="G1009" s="11"/>
      <c r="H1009" s="11"/>
    </row>
    <row r="1010" spans="1:8" x14ac:dyDescent="0.2">
      <c r="A1010" s="11"/>
      <c r="B1010" s="11"/>
      <c r="C1010" s="11"/>
      <c r="D1010" s="11"/>
      <c r="E1010" s="11"/>
      <c r="F1010" s="11"/>
      <c r="G1010" s="11"/>
      <c r="H1010" s="11"/>
    </row>
    <row r="1011" spans="1:8" x14ac:dyDescent="0.2">
      <c r="A1011" s="11"/>
      <c r="B1011" s="11"/>
      <c r="C1011" s="11"/>
      <c r="D1011" s="11"/>
      <c r="E1011" s="11"/>
      <c r="F1011" s="11"/>
      <c r="G1011" s="11"/>
      <c r="H1011" s="11"/>
    </row>
    <row r="1012" spans="1:8" x14ac:dyDescent="0.2">
      <c r="A1012" s="11"/>
      <c r="B1012" s="11"/>
      <c r="C1012" s="11"/>
      <c r="D1012" s="11"/>
      <c r="E1012" s="11"/>
      <c r="F1012" s="11"/>
      <c r="G1012" s="11"/>
      <c r="H1012" s="11"/>
    </row>
    <row r="1013" spans="1:8" x14ac:dyDescent="0.2">
      <c r="A1013" s="11"/>
      <c r="B1013" s="11"/>
      <c r="C1013" s="11"/>
      <c r="D1013" s="11"/>
      <c r="E1013" s="11"/>
      <c r="F1013" s="11"/>
      <c r="G1013" s="11"/>
      <c r="H1013" s="11"/>
    </row>
    <row r="1014" spans="1:8" x14ac:dyDescent="0.2">
      <c r="A1014" s="11"/>
      <c r="B1014" s="11"/>
      <c r="C1014" s="11"/>
      <c r="D1014" s="11"/>
      <c r="E1014" s="11"/>
      <c r="F1014" s="11"/>
      <c r="G1014" s="11"/>
      <c r="H1014" s="11"/>
    </row>
    <row r="1015" spans="1:8" x14ac:dyDescent="0.2">
      <c r="A1015" s="11"/>
      <c r="B1015" s="11"/>
      <c r="C1015" s="11"/>
      <c r="D1015" s="11"/>
      <c r="E1015" s="11"/>
      <c r="F1015" s="11"/>
      <c r="G1015" s="11"/>
      <c r="H1015" s="11"/>
    </row>
    <row r="1016" spans="1:8" x14ac:dyDescent="0.2">
      <c r="A1016" s="11"/>
      <c r="B1016" s="11"/>
      <c r="C1016" s="11"/>
      <c r="D1016" s="11"/>
      <c r="E1016" s="11"/>
      <c r="F1016" s="11"/>
      <c r="G1016" s="11"/>
      <c r="H1016" s="11"/>
    </row>
    <row r="1017" spans="1:8" x14ac:dyDescent="0.2">
      <c r="A1017" s="11"/>
      <c r="B1017" s="11"/>
      <c r="C1017" s="11"/>
      <c r="D1017" s="11"/>
      <c r="E1017" s="11"/>
      <c r="F1017" s="11"/>
      <c r="G1017" s="11"/>
      <c r="H1017" s="11"/>
    </row>
    <row r="1018" spans="1:8" x14ac:dyDescent="0.2">
      <c r="A1018" s="11"/>
      <c r="B1018" s="11"/>
      <c r="C1018" s="11"/>
      <c r="D1018" s="11"/>
      <c r="E1018" s="11"/>
      <c r="F1018" s="11"/>
      <c r="G1018" s="11"/>
      <c r="H1018" s="11"/>
    </row>
    <row r="1019" spans="1:8" x14ac:dyDescent="0.2">
      <c r="A1019" s="11"/>
      <c r="B1019" s="11"/>
      <c r="C1019" s="11"/>
      <c r="D1019" s="11"/>
      <c r="E1019" s="11"/>
      <c r="F1019" s="11"/>
      <c r="G1019" s="11"/>
      <c r="H1019" s="11"/>
    </row>
    <row r="1020" spans="1:8" x14ac:dyDescent="0.2">
      <c r="A1020" s="11"/>
      <c r="B1020" s="11"/>
      <c r="C1020" s="11"/>
      <c r="D1020" s="11"/>
      <c r="E1020" s="11"/>
      <c r="F1020" s="11"/>
      <c r="G1020" s="11"/>
      <c r="H1020" s="11"/>
    </row>
    <row r="1021" spans="1:8" x14ac:dyDescent="0.2">
      <c r="A1021" s="11"/>
      <c r="B1021" s="11"/>
      <c r="C1021" s="11"/>
      <c r="D1021" s="11"/>
      <c r="E1021" s="11"/>
      <c r="F1021" s="11"/>
      <c r="G1021" s="11"/>
      <c r="H1021" s="11"/>
    </row>
    <row r="1022" spans="1:8" x14ac:dyDescent="0.2">
      <c r="A1022" s="11"/>
      <c r="B1022" s="11"/>
      <c r="C1022" s="11"/>
      <c r="D1022" s="11"/>
      <c r="E1022" s="11"/>
      <c r="F1022" s="11"/>
      <c r="G1022" s="11"/>
      <c r="H1022" s="11"/>
    </row>
    <row r="1023" spans="1:8" x14ac:dyDescent="0.2">
      <c r="A1023" s="11"/>
      <c r="B1023" s="11"/>
      <c r="C1023" s="11"/>
      <c r="D1023" s="11"/>
      <c r="E1023" s="11"/>
      <c r="F1023" s="11"/>
      <c r="G1023" s="11"/>
      <c r="H1023" s="11"/>
    </row>
    <row r="1024" spans="1:8" x14ac:dyDescent="0.2">
      <c r="A1024" s="11"/>
      <c r="B1024" s="11"/>
      <c r="C1024" s="11"/>
      <c r="D1024" s="11"/>
      <c r="E1024" s="11"/>
      <c r="F1024" s="11"/>
      <c r="G1024" s="11"/>
      <c r="H1024" s="11"/>
    </row>
    <row r="1025" spans="1:8" x14ac:dyDescent="0.2">
      <c r="A1025" s="11"/>
      <c r="B1025" s="11"/>
      <c r="C1025" s="11"/>
      <c r="D1025" s="11"/>
      <c r="E1025" s="11"/>
      <c r="F1025" s="11"/>
      <c r="G1025" s="11"/>
      <c r="H1025" s="11"/>
    </row>
    <row r="1026" spans="1:8" x14ac:dyDescent="0.2">
      <c r="A1026" s="11"/>
      <c r="B1026" s="11"/>
      <c r="C1026" s="11"/>
      <c r="D1026" s="11"/>
      <c r="E1026" s="11"/>
      <c r="F1026" s="11"/>
      <c r="G1026" s="11"/>
      <c r="H1026" s="11"/>
    </row>
    <row r="1027" spans="1:8" x14ac:dyDescent="0.2">
      <c r="A1027" s="11"/>
      <c r="B1027" s="11"/>
      <c r="C1027" s="11"/>
      <c r="D1027" s="11"/>
      <c r="E1027" s="11"/>
      <c r="F1027" s="11"/>
      <c r="G1027" s="11"/>
      <c r="H1027" s="11"/>
    </row>
    <row r="1028" spans="1:8" x14ac:dyDescent="0.2">
      <c r="A1028" s="11"/>
      <c r="B1028" s="11"/>
      <c r="C1028" s="11"/>
      <c r="D1028" s="11"/>
      <c r="E1028" s="11"/>
      <c r="F1028" s="11"/>
      <c r="G1028" s="11"/>
      <c r="H1028" s="11"/>
    </row>
    <row r="1029" spans="1:8" x14ac:dyDescent="0.2">
      <c r="A1029" s="11"/>
      <c r="B1029" s="11"/>
      <c r="C1029" s="11"/>
      <c r="D1029" s="11"/>
      <c r="E1029" s="11"/>
      <c r="F1029" s="11"/>
      <c r="G1029" s="11"/>
      <c r="H1029" s="11"/>
    </row>
    <row r="1030" spans="1:8" x14ac:dyDescent="0.2">
      <c r="A1030" s="11"/>
      <c r="B1030" s="11"/>
      <c r="C1030" s="11"/>
      <c r="D1030" s="11"/>
      <c r="E1030" s="11"/>
      <c r="F1030" s="11"/>
      <c r="G1030" s="11"/>
      <c r="H1030" s="11"/>
    </row>
    <row r="1031" spans="1:8" x14ac:dyDescent="0.2">
      <c r="A1031" s="11"/>
      <c r="B1031" s="11"/>
      <c r="C1031" s="11"/>
      <c r="D1031" s="11"/>
      <c r="E1031" s="11"/>
      <c r="F1031" s="11"/>
      <c r="G1031" s="11"/>
      <c r="H1031" s="11"/>
    </row>
    <row r="1032" spans="1:8" x14ac:dyDescent="0.2">
      <c r="A1032" s="11"/>
      <c r="B1032" s="11"/>
      <c r="C1032" s="11"/>
      <c r="D1032" s="11"/>
      <c r="E1032" s="11"/>
      <c r="F1032" s="11"/>
      <c r="G1032" s="11"/>
      <c r="H1032" s="11"/>
    </row>
    <row r="1033" spans="1:8" x14ac:dyDescent="0.2">
      <c r="A1033" s="11"/>
      <c r="B1033" s="11"/>
      <c r="C1033" s="11"/>
      <c r="D1033" s="11"/>
      <c r="E1033" s="11"/>
      <c r="F1033" s="11"/>
      <c r="G1033" s="11"/>
      <c r="H1033" s="11"/>
    </row>
    <row r="1034" spans="1:8" x14ac:dyDescent="0.2">
      <c r="A1034" s="11"/>
      <c r="B1034" s="11"/>
      <c r="C1034" s="11"/>
      <c r="D1034" s="11"/>
      <c r="E1034" s="11"/>
      <c r="F1034" s="11"/>
      <c r="G1034" s="11"/>
      <c r="H1034" s="11"/>
    </row>
    <row r="1035" spans="1:8" x14ac:dyDescent="0.2">
      <c r="A1035" s="11"/>
      <c r="B1035" s="11"/>
      <c r="C1035" s="11"/>
      <c r="D1035" s="11"/>
      <c r="E1035" s="11"/>
      <c r="F1035" s="11"/>
      <c r="G1035" s="11"/>
      <c r="H1035" s="11"/>
    </row>
    <row r="1036" spans="1:8" x14ac:dyDescent="0.2">
      <c r="A1036" s="11"/>
      <c r="B1036" s="11"/>
      <c r="C1036" s="11"/>
      <c r="D1036" s="11"/>
      <c r="E1036" s="11"/>
      <c r="F1036" s="11"/>
      <c r="G1036" s="11"/>
      <c r="H1036" s="11"/>
    </row>
    <row r="1037" spans="1:8" x14ac:dyDescent="0.2">
      <c r="A1037" s="11"/>
      <c r="B1037" s="11"/>
      <c r="C1037" s="11"/>
      <c r="D1037" s="11"/>
      <c r="E1037" s="11"/>
      <c r="F1037" s="11"/>
      <c r="G1037" s="11"/>
      <c r="H1037" s="11"/>
    </row>
    <row r="1038" spans="1:8" x14ac:dyDescent="0.2">
      <c r="A1038" s="11"/>
      <c r="B1038" s="11"/>
      <c r="C1038" s="11"/>
      <c r="D1038" s="11"/>
      <c r="E1038" s="11"/>
      <c r="F1038" s="11"/>
      <c r="G1038" s="11"/>
      <c r="H1038" s="11"/>
    </row>
    <row r="1039" spans="1:8" x14ac:dyDescent="0.2">
      <c r="A1039" s="11"/>
      <c r="B1039" s="11"/>
      <c r="C1039" s="11"/>
      <c r="D1039" s="11"/>
      <c r="E1039" s="11"/>
      <c r="F1039" s="11"/>
      <c r="G1039" s="11"/>
      <c r="H1039" s="11"/>
    </row>
    <row r="1040" spans="1:8" x14ac:dyDescent="0.2">
      <c r="A1040" s="11"/>
      <c r="B1040" s="11"/>
      <c r="C1040" s="11"/>
      <c r="D1040" s="11"/>
      <c r="E1040" s="11"/>
      <c r="F1040" s="11"/>
      <c r="G1040" s="11"/>
      <c r="H1040" s="11"/>
    </row>
    <row r="1041" spans="1:8" x14ac:dyDescent="0.2">
      <c r="A1041" s="11"/>
      <c r="B1041" s="11"/>
      <c r="C1041" s="11"/>
      <c r="D1041" s="11"/>
      <c r="E1041" s="11"/>
      <c r="F1041" s="11"/>
      <c r="G1041" s="11"/>
      <c r="H1041" s="11"/>
    </row>
    <row r="1042" spans="1:8" x14ac:dyDescent="0.2">
      <c r="A1042" s="11"/>
      <c r="B1042" s="11"/>
      <c r="C1042" s="11"/>
      <c r="D1042" s="11"/>
      <c r="E1042" s="11"/>
      <c r="F1042" s="11"/>
      <c r="G1042" s="11"/>
      <c r="H1042" s="11"/>
    </row>
    <row r="1043" spans="1:8" x14ac:dyDescent="0.2">
      <c r="A1043" s="11"/>
      <c r="B1043" s="11"/>
      <c r="C1043" s="11"/>
      <c r="D1043" s="11"/>
      <c r="E1043" s="11"/>
      <c r="F1043" s="11"/>
      <c r="G1043" s="11"/>
      <c r="H1043" s="11"/>
    </row>
    <row r="1044" spans="1:8" x14ac:dyDescent="0.2">
      <c r="A1044" s="11"/>
      <c r="B1044" s="11"/>
      <c r="C1044" s="11"/>
      <c r="D1044" s="11"/>
      <c r="E1044" s="11"/>
      <c r="F1044" s="11"/>
      <c r="G1044" s="11"/>
      <c r="H1044" s="11"/>
    </row>
    <row r="1045" spans="1:8" x14ac:dyDescent="0.2">
      <c r="A1045" s="11"/>
      <c r="B1045" s="11"/>
      <c r="C1045" s="11"/>
      <c r="D1045" s="11"/>
      <c r="E1045" s="11"/>
      <c r="F1045" s="11"/>
      <c r="G1045" s="11"/>
      <c r="H1045" s="11"/>
    </row>
    <row r="1046" spans="1:8" x14ac:dyDescent="0.2">
      <c r="A1046" s="11"/>
      <c r="B1046" s="11"/>
      <c r="C1046" s="11"/>
      <c r="D1046" s="11"/>
      <c r="E1046" s="11"/>
      <c r="F1046" s="11"/>
      <c r="G1046" s="11"/>
      <c r="H1046" s="11"/>
    </row>
    <row r="1047" spans="1:8" x14ac:dyDescent="0.2">
      <c r="A1047" s="11"/>
      <c r="B1047" s="11"/>
      <c r="C1047" s="11"/>
      <c r="D1047" s="11"/>
      <c r="E1047" s="11"/>
      <c r="F1047" s="11"/>
      <c r="G1047" s="11"/>
      <c r="H1047" s="11"/>
    </row>
    <row r="1048" spans="1:8" x14ac:dyDescent="0.2">
      <c r="A1048" s="11"/>
      <c r="B1048" s="11"/>
      <c r="C1048" s="11"/>
      <c r="D1048" s="11"/>
      <c r="E1048" s="11"/>
      <c r="F1048" s="11"/>
      <c r="G1048" s="11"/>
      <c r="H1048" s="11"/>
    </row>
    <row r="1049" spans="1:8" x14ac:dyDescent="0.2">
      <c r="A1049" s="11"/>
      <c r="B1049" s="11"/>
      <c r="C1049" s="11"/>
      <c r="D1049" s="11"/>
      <c r="E1049" s="11"/>
      <c r="F1049" s="11"/>
      <c r="G1049" s="11"/>
      <c r="H1049" s="11"/>
    </row>
    <row r="1050" spans="1:8" x14ac:dyDescent="0.2">
      <c r="A1050" s="11"/>
      <c r="B1050" s="11"/>
      <c r="C1050" s="11"/>
      <c r="D1050" s="11"/>
      <c r="E1050" s="11"/>
      <c r="F1050" s="11"/>
      <c r="G1050" s="11"/>
      <c r="H1050" s="11"/>
    </row>
    <row r="1051" spans="1:8" x14ac:dyDescent="0.2">
      <c r="A1051" s="11"/>
      <c r="B1051" s="11"/>
      <c r="C1051" s="11"/>
      <c r="D1051" s="11"/>
      <c r="E1051" s="11"/>
      <c r="F1051" s="11"/>
      <c r="G1051" s="11"/>
      <c r="H1051" s="11"/>
    </row>
    <row r="1052" spans="1:8" x14ac:dyDescent="0.2">
      <c r="A1052" s="11"/>
      <c r="B1052" s="11"/>
      <c r="C1052" s="11"/>
      <c r="D1052" s="11"/>
      <c r="E1052" s="11"/>
      <c r="F1052" s="11"/>
      <c r="G1052" s="11"/>
      <c r="H1052" s="11"/>
    </row>
    <row r="1053" spans="1:8" x14ac:dyDescent="0.2">
      <c r="A1053" s="11"/>
      <c r="B1053" s="11"/>
      <c r="C1053" s="11"/>
      <c r="D1053" s="11"/>
      <c r="E1053" s="11"/>
      <c r="F1053" s="11"/>
      <c r="G1053" s="11"/>
      <c r="H1053" s="11"/>
    </row>
    <row r="1054" spans="1:8" x14ac:dyDescent="0.2">
      <c r="A1054" s="11"/>
      <c r="B1054" s="11"/>
      <c r="C1054" s="11"/>
      <c r="D1054" s="11"/>
      <c r="E1054" s="11"/>
      <c r="F1054" s="11"/>
      <c r="G1054" s="11"/>
      <c r="H1054" s="11"/>
    </row>
    <row r="1055" spans="1:8" x14ac:dyDescent="0.2">
      <c r="A1055" s="11"/>
      <c r="B1055" s="11"/>
      <c r="C1055" s="11"/>
      <c r="D1055" s="11"/>
      <c r="E1055" s="11"/>
      <c r="F1055" s="11"/>
      <c r="G1055" s="11"/>
      <c r="H1055" s="11"/>
    </row>
    <row r="1056" spans="1:8" x14ac:dyDescent="0.2">
      <c r="A1056" s="11"/>
      <c r="B1056" s="11"/>
      <c r="C1056" s="11"/>
      <c r="D1056" s="11"/>
      <c r="E1056" s="11"/>
      <c r="F1056" s="11"/>
      <c r="G1056" s="11"/>
      <c r="H1056" s="11"/>
    </row>
    <row r="1057" spans="1:8" x14ac:dyDescent="0.2">
      <c r="A1057" s="11"/>
      <c r="B1057" s="11"/>
      <c r="C1057" s="11"/>
      <c r="D1057" s="11"/>
      <c r="E1057" s="11"/>
      <c r="F1057" s="11"/>
      <c r="G1057" s="11"/>
      <c r="H1057" s="11"/>
    </row>
    <row r="1058" spans="1:8" x14ac:dyDescent="0.2">
      <c r="A1058" s="11"/>
      <c r="B1058" s="11"/>
      <c r="C1058" s="11"/>
      <c r="D1058" s="11"/>
      <c r="E1058" s="11"/>
      <c r="F1058" s="11"/>
      <c r="G1058" s="11"/>
      <c r="H1058" s="11"/>
    </row>
    <row r="1059" spans="1:8" x14ac:dyDescent="0.2">
      <c r="A1059" s="11"/>
      <c r="B1059" s="11"/>
      <c r="C1059" s="11"/>
      <c r="D1059" s="11"/>
      <c r="E1059" s="11"/>
      <c r="F1059" s="11"/>
      <c r="G1059" s="11"/>
      <c r="H1059" s="11"/>
    </row>
    <row r="1060" spans="1:8" x14ac:dyDescent="0.2">
      <c r="A1060" s="11"/>
      <c r="B1060" s="11"/>
      <c r="C1060" s="11"/>
      <c r="D1060" s="11"/>
      <c r="E1060" s="11"/>
      <c r="F1060" s="11"/>
      <c r="G1060" s="11"/>
      <c r="H1060" s="11"/>
    </row>
    <row r="1061" spans="1:8" x14ac:dyDescent="0.2">
      <c r="A1061" s="11"/>
      <c r="B1061" s="11"/>
      <c r="C1061" s="11"/>
      <c r="D1061" s="11"/>
      <c r="E1061" s="11"/>
      <c r="F1061" s="11"/>
      <c r="G1061" s="11"/>
      <c r="H1061" s="11"/>
    </row>
    <row r="1062" spans="1:8" x14ac:dyDescent="0.2">
      <c r="A1062" s="11"/>
      <c r="B1062" s="11"/>
      <c r="C1062" s="11"/>
      <c r="D1062" s="11"/>
      <c r="E1062" s="11"/>
      <c r="F1062" s="11"/>
      <c r="G1062" s="11"/>
      <c r="H1062" s="11"/>
    </row>
    <row r="1063" spans="1:8" x14ac:dyDescent="0.2">
      <c r="A1063" s="11"/>
      <c r="B1063" s="11"/>
      <c r="C1063" s="11"/>
      <c r="D1063" s="11"/>
      <c r="E1063" s="11"/>
      <c r="F1063" s="11"/>
      <c r="G1063" s="11"/>
      <c r="H1063" s="11"/>
    </row>
    <row r="1064" spans="1:8" x14ac:dyDescent="0.2">
      <c r="A1064" s="11"/>
      <c r="B1064" s="11"/>
      <c r="C1064" s="11"/>
      <c r="D1064" s="11"/>
      <c r="E1064" s="11"/>
      <c r="F1064" s="11"/>
      <c r="G1064" s="11"/>
      <c r="H1064" s="11"/>
    </row>
    <row r="1065" spans="1:8" x14ac:dyDescent="0.2">
      <c r="A1065" s="11"/>
      <c r="B1065" s="11"/>
      <c r="C1065" s="11"/>
      <c r="D1065" s="11"/>
      <c r="E1065" s="11"/>
      <c r="F1065" s="11"/>
      <c r="G1065" s="11"/>
      <c r="H1065" s="11"/>
    </row>
    <row r="1066" spans="1:8" x14ac:dyDescent="0.2">
      <c r="A1066" s="11"/>
      <c r="B1066" s="11"/>
      <c r="C1066" s="11"/>
      <c r="D1066" s="11"/>
      <c r="E1066" s="11"/>
      <c r="F1066" s="11"/>
      <c r="G1066" s="11"/>
      <c r="H1066" s="11"/>
    </row>
    <row r="1067" spans="1:8" x14ac:dyDescent="0.2">
      <c r="A1067" s="11"/>
      <c r="B1067" s="11"/>
      <c r="C1067" s="11"/>
      <c r="D1067" s="11"/>
      <c r="E1067" s="11"/>
      <c r="F1067" s="11"/>
      <c r="G1067" s="11"/>
      <c r="H1067" s="11"/>
    </row>
    <row r="1068" spans="1:8" x14ac:dyDescent="0.2">
      <c r="A1068" s="11"/>
      <c r="B1068" s="11"/>
      <c r="C1068" s="11"/>
      <c r="D1068" s="11"/>
      <c r="E1068" s="11"/>
      <c r="F1068" s="11"/>
      <c r="G1068" s="11"/>
      <c r="H1068" s="11"/>
    </row>
    <row r="1069" spans="1:8" x14ac:dyDescent="0.2">
      <c r="A1069" s="11"/>
      <c r="B1069" s="11"/>
      <c r="C1069" s="11"/>
      <c r="D1069" s="11"/>
      <c r="E1069" s="11"/>
      <c r="F1069" s="11"/>
      <c r="G1069" s="11"/>
      <c r="H1069" s="11"/>
    </row>
    <row r="1070" spans="1:8" x14ac:dyDescent="0.2">
      <c r="A1070" s="11"/>
      <c r="B1070" s="11"/>
      <c r="C1070" s="11"/>
      <c r="D1070" s="11"/>
      <c r="E1070" s="11"/>
      <c r="F1070" s="11"/>
      <c r="G1070" s="11"/>
      <c r="H1070" s="11"/>
    </row>
    <row r="1071" spans="1:8" x14ac:dyDescent="0.2">
      <c r="A1071" s="11"/>
      <c r="B1071" s="11"/>
      <c r="C1071" s="11"/>
      <c r="D1071" s="11"/>
      <c r="E1071" s="11"/>
      <c r="F1071" s="11"/>
      <c r="G1071" s="11"/>
      <c r="H1071" s="11"/>
    </row>
    <row r="1072" spans="1:8" x14ac:dyDescent="0.2">
      <c r="A1072" s="11"/>
      <c r="B1072" s="11"/>
      <c r="C1072" s="11"/>
      <c r="D1072" s="11"/>
      <c r="E1072" s="11"/>
      <c r="F1072" s="11"/>
      <c r="G1072" s="11"/>
      <c r="H1072" s="11"/>
    </row>
    <row r="1073" spans="1:8" x14ac:dyDescent="0.2">
      <c r="A1073" s="11"/>
      <c r="B1073" s="11"/>
      <c r="C1073" s="11"/>
      <c r="D1073" s="11"/>
      <c r="E1073" s="11"/>
      <c r="F1073" s="11"/>
      <c r="G1073" s="11"/>
      <c r="H1073" s="11"/>
    </row>
    <row r="1074" spans="1:8" x14ac:dyDescent="0.2">
      <c r="A1074" s="11"/>
      <c r="B1074" s="11"/>
      <c r="C1074" s="11"/>
      <c r="D1074" s="11"/>
      <c r="E1074" s="11"/>
      <c r="F1074" s="11"/>
      <c r="G1074" s="11"/>
      <c r="H1074" s="11"/>
    </row>
    <row r="1075" spans="1:8" x14ac:dyDescent="0.2">
      <c r="A1075" s="11"/>
      <c r="B1075" s="11"/>
      <c r="C1075" s="11"/>
      <c r="D1075" s="11"/>
      <c r="E1075" s="11"/>
      <c r="F1075" s="11"/>
      <c r="G1075" s="11"/>
      <c r="H1075" s="11"/>
    </row>
    <row r="1076" spans="1:8" x14ac:dyDescent="0.2">
      <c r="A1076" s="11"/>
      <c r="B1076" s="11"/>
      <c r="C1076" s="11"/>
      <c r="D1076" s="11"/>
      <c r="E1076" s="11"/>
      <c r="F1076" s="11"/>
      <c r="G1076" s="11"/>
      <c r="H1076" s="11"/>
    </row>
    <row r="1077" spans="1:8" x14ac:dyDescent="0.2">
      <c r="A1077" s="11"/>
      <c r="B1077" s="11"/>
      <c r="C1077" s="11"/>
      <c r="D1077" s="11"/>
      <c r="E1077" s="11"/>
      <c r="F1077" s="11"/>
      <c r="G1077" s="11"/>
      <c r="H1077" s="11"/>
    </row>
    <row r="1078" spans="1:8" x14ac:dyDescent="0.2">
      <c r="A1078" s="11"/>
      <c r="B1078" s="11"/>
      <c r="C1078" s="11"/>
      <c r="D1078" s="11"/>
      <c r="E1078" s="11"/>
      <c r="F1078" s="11"/>
      <c r="G1078" s="11"/>
      <c r="H1078" s="11"/>
    </row>
    <row r="1079" spans="1:8" x14ac:dyDescent="0.2">
      <c r="A1079" s="11"/>
      <c r="B1079" s="11"/>
      <c r="C1079" s="11"/>
      <c r="D1079" s="11"/>
      <c r="E1079" s="11"/>
      <c r="F1079" s="11"/>
      <c r="G1079" s="11"/>
      <c r="H1079" s="11"/>
    </row>
    <row r="1080" spans="1:8" x14ac:dyDescent="0.2">
      <c r="A1080" s="11"/>
      <c r="B1080" s="11"/>
      <c r="C1080" s="11"/>
      <c r="D1080" s="11"/>
      <c r="E1080" s="11"/>
      <c r="F1080" s="11"/>
      <c r="G1080" s="11"/>
      <c r="H1080" s="11"/>
    </row>
    <row r="1081" spans="1:8" x14ac:dyDescent="0.2">
      <c r="A1081" s="11"/>
      <c r="B1081" s="11"/>
      <c r="C1081" s="11"/>
      <c r="D1081" s="11"/>
      <c r="E1081" s="11"/>
      <c r="F1081" s="11"/>
      <c r="G1081" s="11"/>
      <c r="H1081" s="11"/>
    </row>
    <row r="1082" spans="1:8" x14ac:dyDescent="0.2">
      <c r="A1082" s="11"/>
      <c r="B1082" s="11"/>
      <c r="C1082" s="11"/>
      <c r="D1082" s="11"/>
      <c r="E1082" s="11"/>
      <c r="F1082" s="11"/>
      <c r="G1082" s="11"/>
      <c r="H1082" s="11"/>
    </row>
    <row r="1083" spans="1:8" x14ac:dyDescent="0.2">
      <c r="A1083" s="11"/>
      <c r="B1083" s="11"/>
      <c r="C1083" s="11"/>
      <c r="D1083" s="11"/>
      <c r="E1083" s="11"/>
      <c r="F1083" s="11"/>
      <c r="G1083" s="11"/>
      <c r="H1083" s="11"/>
    </row>
    <row r="1084" spans="1:8" x14ac:dyDescent="0.2">
      <c r="A1084" s="11"/>
      <c r="B1084" s="11"/>
      <c r="C1084" s="11"/>
      <c r="D1084" s="11"/>
      <c r="E1084" s="11"/>
      <c r="F1084" s="11"/>
      <c r="G1084" s="11"/>
      <c r="H1084" s="11"/>
    </row>
    <row r="1085" spans="1:8" x14ac:dyDescent="0.2">
      <c r="A1085" s="11"/>
      <c r="B1085" s="11"/>
      <c r="C1085" s="11"/>
      <c r="D1085" s="11"/>
      <c r="E1085" s="11"/>
      <c r="F1085" s="11"/>
      <c r="G1085" s="11"/>
      <c r="H1085" s="11"/>
    </row>
    <row r="1086" spans="1:8" x14ac:dyDescent="0.2">
      <c r="A1086" s="11"/>
      <c r="B1086" s="11"/>
      <c r="C1086" s="11"/>
      <c r="D1086" s="11"/>
      <c r="E1086" s="11"/>
      <c r="F1086" s="11"/>
      <c r="G1086" s="11"/>
      <c r="H1086" s="11"/>
    </row>
    <row r="1087" spans="1:8" x14ac:dyDescent="0.2">
      <c r="A1087" s="11"/>
      <c r="B1087" s="11"/>
      <c r="C1087" s="11"/>
      <c r="D1087" s="11"/>
      <c r="E1087" s="11"/>
      <c r="F1087" s="11"/>
      <c r="G1087" s="11"/>
      <c r="H1087" s="11"/>
    </row>
    <row r="1088" spans="1:8" x14ac:dyDescent="0.2">
      <c r="A1088" s="11"/>
      <c r="B1088" s="11"/>
      <c r="C1088" s="11"/>
      <c r="D1088" s="11"/>
      <c r="E1088" s="11"/>
      <c r="F1088" s="11"/>
      <c r="G1088" s="11"/>
      <c r="H1088" s="11"/>
    </row>
    <row r="1089" spans="1:8" x14ac:dyDescent="0.2">
      <c r="A1089" s="11"/>
      <c r="B1089" s="11"/>
      <c r="C1089" s="11"/>
      <c r="D1089" s="11"/>
      <c r="E1089" s="11"/>
      <c r="F1089" s="11"/>
      <c r="G1089" s="11"/>
      <c r="H1089" s="11"/>
    </row>
    <row r="1090" spans="1:8" x14ac:dyDescent="0.2">
      <c r="A1090" s="11"/>
      <c r="B1090" s="11"/>
      <c r="C1090" s="11"/>
      <c r="D1090" s="11"/>
      <c r="E1090" s="11"/>
      <c r="F1090" s="11"/>
      <c r="G1090" s="11"/>
      <c r="H1090" s="11"/>
    </row>
    <row r="1091" spans="1:8" x14ac:dyDescent="0.2">
      <c r="A1091" s="11"/>
      <c r="B1091" s="11"/>
      <c r="C1091" s="11"/>
      <c r="D1091" s="11"/>
      <c r="E1091" s="11"/>
      <c r="F1091" s="11"/>
      <c r="G1091" s="11"/>
      <c r="H1091" s="11"/>
    </row>
    <row r="1092" spans="1:8" x14ac:dyDescent="0.2">
      <c r="A1092" s="11"/>
      <c r="B1092" s="11"/>
      <c r="C1092" s="11"/>
      <c r="D1092" s="11"/>
      <c r="E1092" s="11"/>
      <c r="F1092" s="11"/>
      <c r="G1092" s="11"/>
      <c r="H1092" s="11"/>
    </row>
    <row r="1093" spans="1:8" x14ac:dyDescent="0.2">
      <c r="A1093" s="11"/>
      <c r="B1093" s="11"/>
      <c r="C1093" s="11"/>
      <c r="D1093" s="11"/>
      <c r="E1093" s="11"/>
      <c r="F1093" s="11"/>
      <c r="G1093" s="11"/>
      <c r="H1093" s="11"/>
    </row>
    <row r="1094" spans="1:8" x14ac:dyDescent="0.2">
      <c r="A1094" s="11"/>
      <c r="B1094" s="11"/>
      <c r="C1094" s="11"/>
      <c r="D1094" s="11"/>
      <c r="E1094" s="11"/>
      <c r="F1094" s="11"/>
      <c r="G1094" s="11"/>
      <c r="H1094" s="11"/>
    </row>
    <row r="1095" spans="1:8" x14ac:dyDescent="0.2">
      <c r="A1095" s="11"/>
      <c r="B1095" s="11"/>
      <c r="C1095" s="11"/>
      <c r="D1095" s="11"/>
      <c r="E1095" s="11"/>
      <c r="F1095" s="11"/>
      <c r="G1095" s="11"/>
      <c r="H1095" s="11"/>
    </row>
    <row r="1096" spans="1:8" x14ac:dyDescent="0.2">
      <c r="A1096" s="11"/>
      <c r="B1096" s="11"/>
      <c r="C1096" s="11"/>
      <c r="D1096" s="11"/>
      <c r="E1096" s="11"/>
      <c r="F1096" s="11"/>
      <c r="G1096" s="11"/>
      <c r="H1096" s="11"/>
    </row>
    <row r="1097" spans="1:8" x14ac:dyDescent="0.2">
      <c r="A1097" s="11"/>
      <c r="B1097" s="11"/>
      <c r="C1097" s="11"/>
      <c r="D1097" s="11"/>
      <c r="E1097" s="11"/>
      <c r="F1097" s="11"/>
      <c r="G1097" s="11"/>
      <c r="H1097" s="11"/>
    </row>
    <row r="1098" spans="1:8" x14ac:dyDescent="0.2">
      <c r="A1098" s="11"/>
      <c r="B1098" s="11"/>
      <c r="C1098" s="11"/>
      <c r="D1098" s="11"/>
      <c r="E1098" s="11"/>
      <c r="F1098" s="11"/>
      <c r="G1098" s="11"/>
      <c r="H1098" s="11"/>
    </row>
    <row r="1099" spans="1:8" x14ac:dyDescent="0.2">
      <c r="A1099" s="11"/>
      <c r="B1099" s="11"/>
      <c r="C1099" s="11"/>
      <c r="D1099" s="11"/>
      <c r="E1099" s="11"/>
      <c r="F1099" s="11"/>
      <c r="G1099" s="11"/>
      <c r="H1099" s="11"/>
    </row>
    <row r="1100" spans="1:8" x14ac:dyDescent="0.2">
      <c r="A1100" s="11"/>
      <c r="B1100" s="11"/>
      <c r="C1100" s="11"/>
      <c r="D1100" s="11"/>
      <c r="E1100" s="11"/>
      <c r="F1100" s="11"/>
      <c r="G1100" s="11"/>
      <c r="H1100" s="11"/>
    </row>
    <row r="1101" spans="1:8" x14ac:dyDescent="0.2">
      <c r="A1101" s="11"/>
      <c r="B1101" s="11"/>
      <c r="C1101" s="11"/>
      <c r="D1101" s="11"/>
      <c r="E1101" s="11"/>
      <c r="F1101" s="11"/>
      <c r="G1101" s="11"/>
      <c r="H1101" s="11"/>
    </row>
    <row r="1102" spans="1:8" x14ac:dyDescent="0.2">
      <c r="A1102" s="11"/>
      <c r="B1102" s="11"/>
      <c r="C1102" s="11"/>
      <c r="D1102" s="11"/>
      <c r="E1102" s="11"/>
      <c r="F1102" s="11"/>
      <c r="G1102" s="11"/>
      <c r="H1102" s="11"/>
    </row>
    <row r="1103" spans="1:8" x14ac:dyDescent="0.2">
      <c r="A1103" s="11"/>
      <c r="B1103" s="11"/>
      <c r="C1103" s="11"/>
      <c r="D1103" s="11"/>
      <c r="E1103" s="11"/>
      <c r="F1103" s="11"/>
      <c r="G1103" s="11"/>
      <c r="H1103" s="11"/>
    </row>
    <row r="1104" spans="1:8" x14ac:dyDescent="0.2">
      <c r="A1104" s="11"/>
      <c r="B1104" s="11"/>
      <c r="C1104" s="11"/>
      <c r="D1104" s="11"/>
      <c r="E1104" s="11"/>
      <c r="F1104" s="11"/>
      <c r="G1104" s="11"/>
      <c r="H1104" s="11"/>
    </row>
    <row r="1105" spans="1:8" x14ac:dyDescent="0.2">
      <c r="A1105" s="11"/>
      <c r="B1105" s="11"/>
      <c r="C1105" s="11"/>
      <c r="D1105" s="11"/>
      <c r="E1105" s="11"/>
      <c r="F1105" s="11"/>
      <c r="G1105" s="11"/>
      <c r="H1105" s="11"/>
    </row>
    <row r="1106" spans="1:8" x14ac:dyDescent="0.2">
      <c r="A1106" s="11"/>
      <c r="B1106" s="11"/>
      <c r="C1106" s="11"/>
      <c r="D1106" s="11"/>
      <c r="E1106" s="11"/>
      <c r="F1106" s="11"/>
      <c r="G1106" s="11"/>
      <c r="H1106" s="11"/>
    </row>
    <row r="1107" spans="1:8" x14ac:dyDescent="0.2">
      <c r="A1107" s="11"/>
      <c r="B1107" s="11"/>
      <c r="C1107" s="11"/>
      <c r="D1107" s="11"/>
      <c r="E1107" s="11"/>
      <c r="F1107" s="11"/>
      <c r="G1107" s="11"/>
      <c r="H1107" s="11"/>
    </row>
    <row r="1108" spans="1:8" x14ac:dyDescent="0.2">
      <c r="A1108" s="11"/>
      <c r="B1108" s="11"/>
      <c r="C1108" s="11"/>
      <c r="D1108" s="11"/>
      <c r="E1108" s="11"/>
      <c r="F1108" s="11"/>
      <c r="G1108" s="11"/>
      <c r="H1108" s="11"/>
    </row>
    <row r="1109" spans="1:8" x14ac:dyDescent="0.2">
      <c r="A1109" s="11"/>
      <c r="B1109" s="11"/>
      <c r="C1109" s="11"/>
      <c r="D1109" s="11"/>
      <c r="E1109" s="11"/>
      <c r="F1109" s="11"/>
      <c r="G1109" s="11"/>
      <c r="H1109" s="11"/>
    </row>
    <row r="1110" spans="1:8" x14ac:dyDescent="0.2">
      <c r="A1110" s="11"/>
      <c r="B1110" s="11"/>
      <c r="C1110" s="11"/>
      <c r="D1110" s="11"/>
      <c r="E1110" s="11"/>
      <c r="F1110" s="11"/>
      <c r="G1110" s="11"/>
      <c r="H1110" s="11"/>
    </row>
    <row r="1111" spans="1:8" x14ac:dyDescent="0.2">
      <c r="A1111" s="11"/>
      <c r="B1111" s="11"/>
      <c r="C1111" s="11"/>
      <c r="D1111" s="11"/>
      <c r="E1111" s="11"/>
      <c r="F1111" s="11"/>
      <c r="G1111" s="11"/>
      <c r="H1111" s="11"/>
    </row>
    <row r="1112" spans="1:8" x14ac:dyDescent="0.2">
      <c r="A1112" s="11"/>
      <c r="B1112" s="11"/>
      <c r="C1112" s="11"/>
      <c r="D1112" s="11"/>
      <c r="E1112" s="11"/>
      <c r="F1112" s="11"/>
      <c r="G1112" s="11"/>
      <c r="H1112" s="11"/>
    </row>
    <row r="1113" spans="1:8" x14ac:dyDescent="0.2">
      <c r="A1113" s="11"/>
      <c r="B1113" s="11"/>
      <c r="C1113" s="11"/>
      <c r="D1113" s="11"/>
      <c r="E1113" s="11"/>
      <c r="F1113" s="11"/>
      <c r="G1113" s="11"/>
      <c r="H1113" s="11"/>
    </row>
    <row r="1114" spans="1:8" x14ac:dyDescent="0.2">
      <c r="A1114" s="11"/>
      <c r="B1114" s="11"/>
      <c r="C1114" s="11"/>
      <c r="D1114" s="11"/>
      <c r="E1114" s="11"/>
      <c r="F1114" s="11"/>
      <c r="G1114" s="11"/>
      <c r="H1114" s="11"/>
    </row>
    <row r="1115" spans="1:8" x14ac:dyDescent="0.2">
      <c r="A1115" s="11"/>
      <c r="B1115" s="11"/>
      <c r="C1115" s="11"/>
      <c r="D1115" s="11"/>
      <c r="E1115" s="11"/>
      <c r="F1115" s="11"/>
      <c r="G1115" s="11"/>
      <c r="H1115" s="11"/>
    </row>
    <row r="1116" spans="1:8" x14ac:dyDescent="0.2">
      <c r="A1116" s="11"/>
      <c r="B1116" s="11"/>
      <c r="C1116" s="11"/>
      <c r="D1116" s="11"/>
      <c r="E1116" s="11"/>
      <c r="F1116" s="11"/>
      <c r="G1116" s="11"/>
      <c r="H1116" s="11"/>
    </row>
    <row r="1117" spans="1:8" x14ac:dyDescent="0.2">
      <c r="A1117" s="11"/>
      <c r="B1117" s="11"/>
      <c r="C1117" s="11"/>
      <c r="D1117" s="11"/>
      <c r="E1117" s="11"/>
      <c r="F1117" s="11"/>
      <c r="G1117" s="11"/>
      <c r="H1117" s="11"/>
    </row>
    <row r="1118" spans="1:8" x14ac:dyDescent="0.2">
      <c r="A1118" s="11"/>
      <c r="B1118" s="11"/>
      <c r="C1118" s="11"/>
      <c r="D1118" s="11"/>
      <c r="E1118" s="11"/>
      <c r="F1118" s="11"/>
      <c r="G1118" s="11"/>
      <c r="H1118" s="11"/>
    </row>
    <row r="1119" spans="1:8" x14ac:dyDescent="0.2">
      <c r="A1119" s="11"/>
      <c r="B1119" s="11"/>
      <c r="C1119" s="11"/>
      <c r="D1119" s="11"/>
      <c r="E1119" s="11"/>
      <c r="F1119" s="11"/>
      <c r="G1119" s="11"/>
      <c r="H1119" s="11"/>
    </row>
    <row r="1120" spans="1:8" x14ac:dyDescent="0.2">
      <c r="A1120" s="11"/>
      <c r="B1120" s="11"/>
      <c r="C1120" s="11"/>
      <c r="D1120" s="11"/>
      <c r="E1120" s="11"/>
      <c r="F1120" s="11"/>
      <c r="G1120" s="11"/>
      <c r="H1120" s="11"/>
    </row>
    <row r="1121" spans="1:8" x14ac:dyDescent="0.2">
      <c r="A1121" s="11"/>
      <c r="B1121" s="11"/>
      <c r="C1121" s="11"/>
      <c r="D1121" s="11"/>
      <c r="E1121" s="11"/>
      <c r="F1121" s="11"/>
      <c r="G1121" s="11"/>
      <c r="H1121" s="11"/>
    </row>
    <row r="1122" spans="1:8" x14ac:dyDescent="0.2">
      <c r="A1122" s="11"/>
      <c r="B1122" s="11"/>
      <c r="C1122" s="11"/>
      <c r="D1122" s="11"/>
      <c r="E1122" s="11"/>
      <c r="F1122" s="11"/>
      <c r="G1122" s="11"/>
      <c r="H1122" s="11"/>
    </row>
    <row r="1123" spans="1:8" x14ac:dyDescent="0.2">
      <c r="A1123" s="11"/>
      <c r="B1123" s="11"/>
      <c r="C1123" s="11"/>
      <c r="D1123" s="11"/>
      <c r="E1123" s="11"/>
      <c r="F1123" s="11"/>
      <c r="G1123" s="11"/>
      <c r="H1123" s="11"/>
    </row>
    <row r="1124" spans="1:8" x14ac:dyDescent="0.2">
      <c r="A1124" s="11"/>
      <c r="B1124" s="11"/>
      <c r="C1124" s="11"/>
      <c r="D1124" s="11"/>
      <c r="E1124" s="11"/>
      <c r="F1124" s="11"/>
      <c r="G1124" s="11"/>
      <c r="H1124" s="11"/>
    </row>
    <row r="1125" spans="1:8" x14ac:dyDescent="0.2">
      <c r="A1125" s="11"/>
      <c r="B1125" s="11"/>
      <c r="C1125" s="11"/>
      <c r="D1125" s="11"/>
      <c r="E1125" s="11"/>
      <c r="F1125" s="11"/>
      <c r="G1125" s="11"/>
      <c r="H1125" s="11"/>
    </row>
    <row r="1126" spans="1:8" x14ac:dyDescent="0.2">
      <c r="A1126" s="11"/>
      <c r="B1126" s="11"/>
      <c r="C1126" s="11"/>
      <c r="D1126" s="11"/>
      <c r="E1126" s="11"/>
      <c r="F1126" s="11"/>
      <c r="G1126" s="11"/>
      <c r="H1126" s="11"/>
    </row>
    <row r="1127" spans="1:8" x14ac:dyDescent="0.2">
      <c r="A1127" s="11"/>
      <c r="B1127" s="11"/>
      <c r="C1127" s="11"/>
      <c r="D1127" s="11"/>
      <c r="E1127" s="11"/>
      <c r="F1127" s="11"/>
      <c r="G1127" s="11"/>
      <c r="H1127" s="11"/>
    </row>
    <row r="1128" spans="1:8" x14ac:dyDescent="0.2">
      <c r="A1128" s="11"/>
      <c r="B1128" s="11"/>
      <c r="C1128" s="11"/>
      <c r="D1128" s="11"/>
      <c r="E1128" s="11"/>
      <c r="F1128" s="11"/>
      <c r="G1128" s="11"/>
      <c r="H1128" s="11"/>
    </row>
    <row r="1129" spans="1:8" x14ac:dyDescent="0.2">
      <c r="A1129" s="11"/>
      <c r="B1129" s="11"/>
      <c r="C1129" s="11"/>
      <c r="D1129" s="11"/>
      <c r="E1129" s="11"/>
      <c r="F1129" s="11"/>
      <c r="G1129" s="11"/>
      <c r="H1129" s="11"/>
    </row>
    <row r="1130" spans="1:8" x14ac:dyDescent="0.2">
      <c r="A1130" s="11"/>
      <c r="B1130" s="11"/>
      <c r="C1130" s="11"/>
      <c r="D1130" s="11"/>
      <c r="E1130" s="11"/>
      <c r="F1130" s="11"/>
      <c r="G1130" s="11"/>
      <c r="H1130" s="11"/>
    </row>
    <row r="1131" spans="1:8" x14ac:dyDescent="0.2">
      <c r="A1131" s="11"/>
      <c r="B1131" s="11"/>
      <c r="C1131" s="11"/>
      <c r="D1131" s="11"/>
      <c r="E1131" s="11"/>
      <c r="F1131" s="11"/>
      <c r="G1131" s="11"/>
      <c r="H1131" s="11"/>
    </row>
    <row r="1132" spans="1:8" x14ac:dyDescent="0.2">
      <c r="A1132" s="11"/>
      <c r="B1132" s="11"/>
      <c r="C1132" s="11"/>
      <c r="D1132" s="11"/>
      <c r="E1132" s="11"/>
      <c r="F1132" s="11"/>
      <c r="G1132" s="11"/>
      <c r="H1132" s="11"/>
    </row>
    <row r="1133" spans="1:8" x14ac:dyDescent="0.2">
      <c r="A1133" s="11"/>
      <c r="B1133" s="11"/>
      <c r="C1133" s="11"/>
      <c r="D1133" s="11"/>
      <c r="E1133" s="11"/>
      <c r="F1133" s="11"/>
      <c r="G1133" s="11"/>
      <c r="H1133" s="11"/>
    </row>
    <row r="1134" spans="1:8" x14ac:dyDescent="0.2">
      <c r="A1134" s="11"/>
      <c r="B1134" s="11"/>
      <c r="C1134" s="11"/>
      <c r="D1134" s="11"/>
      <c r="E1134" s="11"/>
      <c r="F1134" s="11"/>
      <c r="G1134" s="11"/>
      <c r="H1134" s="11"/>
    </row>
    <row r="1135" spans="1:8" x14ac:dyDescent="0.2">
      <c r="A1135" s="11"/>
      <c r="B1135" s="11"/>
      <c r="C1135" s="11"/>
      <c r="D1135" s="11"/>
      <c r="E1135" s="11"/>
      <c r="F1135" s="11"/>
      <c r="G1135" s="11"/>
      <c r="H1135" s="11"/>
    </row>
    <row r="1136" spans="1:8" x14ac:dyDescent="0.2">
      <c r="A1136" s="11"/>
      <c r="B1136" s="11"/>
      <c r="C1136" s="11"/>
      <c r="D1136" s="11"/>
      <c r="E1136" s="11"/>
      <c r="F1136" s="11"/>
      <c r="G1136" s="11"/>
      <c r="H1136" s="11"/>
    </row>
    <row r="1137" spans="1:8" x14ac:dyDescent="0.2">
      <c r="A1137" s="11"/>
      <c r="B1137" s="11"/>
      <c r="C1137" s="11"/>
      <c r="D1137" s="11"/>
      <c r="E1137" s="11"/>
      <c r="F1137" s="11"/>
      <c r="G1137" s="11"/>
      <c r="H1137" s="11"/>
    </row>
    <row r="1138" spans="1:8" x14ac:dyDescent="0.2">
      <c r="A1138" s="11"/>
      <c r="B1138" s="11"/>
      <c r="C1138" s="11"/>
      <c r="D1138" s="11"/>
      <c r="E1138" s="11"/>
      <c r="F1138" s="11"/>
      <c r="G1138" s="11"/>
      <c r="H1138" s="11"/>
    </row>
    <row r="1139" spans="1:8" x14ac:dyDescent="0.2">
      <c r="A1139" s="11"/>
      <c r="B1139" s="11"/>
      <c r="C1139" s="11"/>
      <c r="D1139" s="11"/>
      <c r="E1139" s="11"/>
      <c r="F1139" s="11"/>
      <c r="G1139" s="11"/>
      <c r="H1139" s="11"/>
    </row>
    <row r="1140" spans="1:8" x14ac:dyDescent="0.2">
      <c r="A1140" s="11"/>
      <c r="B1140" s="11"/>
      <c r="C1140" s="11"/>
      <c r="D1140" s="11"/>
      <c r="E1140" s="11"/>
      <c r="F1140" s="11"/>
      <c r="G1140" s="11"/>
      <c r="H1140" s="11"/>
    </row>
    <row r="1141" spans="1:8" x14ac:dyDescent="0.2">
      <c r="A1141" s="11"/>
      <c r="B1141" s="11"/>
      <c r="C1141" s="11"/>
      <c r="D1141" s="11"/>
      <c r="E1141" s="11"/>
      <c r="F1141" s="11"/>
      <c r="G1141" s="11"/>
      <c r="H1141" s="11"/>
    </row>
    <row r="1142" spans="1:8" x14ac:dyDescent="0.2">
      <c r="A1142" s="11"/>
      <c r="B1142" s="11"/>
      <c r="C1142" s="11"/>
      <c r="D1142" s="11"/>
      <c r="E1142" s="11"/>
      <c r="F1142" s="11"/>
      <c r="G1142" s="11"/>
      <c r="H1142" s="11"/>
    </row>
    <row r="1143" spans="1:8" x14ac:dyDescent="0.2">
      <c r="A1143" s="11"/>
      <c r="B1143" s="11"/>
      <c r="C1143" s="11"/>
      <c r="D1143" s="11"/>
      <c r="E1143" s="11"/>
      <c r="F1143" s="11"/>
      <c r="G1143" s="11"/>
      <c r="H1143" s="11"/>
    </row>
    <row r="1144" spans="1:8" x14ac:dyDescent="0.2">
      <c r="A1144" s="11"/>
      <c r="B1144" s="11"/>
      <c r="C1144" s="11"/>
      <c r="D1144" s="11"/>
      <c r="E1144" s="11"/>
      <c r="F1144" s="11"/>
      <c r="G1144" s="11"/>
      <c r="H1144" s="11"/>
    </row>
    <row r="1145" spans="1:8" x14ac:dyDescent="0.2">
      <c r="A1145" s="11"/>
      <c r="B1145" s="11"/>
      <c r="C1145" s="11"/>
      <c r="D1145" s="11"/>
      <c r="E1145" s="11"/>
      <c r="F1145" s="11"/>
      <c r="G1145" s="11"/>
      <c r="H1145" s="11"/>
    </row>
    <row r="1146" spans="1:8" x14ac:dyDescent="0.2">
      <c r="A1146" s="11"/>
      <c r="B1146" s="11"/>
      <c r="C1146" s="11"/>
      <c r="D1146" s="11"/>
      <c r="E1146" s="11"/>
      <c r="F1146" s="11"/>
      <c r="G1146" s="11"/>
      <c r="H1146" s="11"/>
    </row>
    <row r="1147" spans="1:8" x14ac:dyDescent="0.2">
      <c r="A1147" s="11"/>
      <c r="B1147" s="11"/>
      <c r="C1147" s="11"/>
      <c r="D1147" s="11"/>
      <c r="E1147" s="11"/>
      <c r="F1147" s="11"/>
      <c r="G1147" s="11"/>
      <c r="H1147" s="11"/>
    </row>
    <row r="1148" spans="1:8" x14ac:dyDescent="0.2">
      <c r="A1148" s="11"/>
      <c r="B1148" s="11"/>
      <c r="C1148" s="11"/>
      <c r="D1148" s="11"/>
      <c r="E1148" s="11"/>
      <c r="F1148" s="11"/>
      <c r="G1148" s="11"/>
      <c r="H1148" s="11"/>
    </row>
    <row r="1149" spans="1:8" x14ac:dyDescent="0.2">
      <c r="A1149" s="11"/>
      <c r="B1149" s="11"/>
      <c r="C1149" s="11"/>
      <c r="D1149" s="11"/>
      <c r="E1149" s="11"/>
      <c r="F1149" s="11"/>
      <c r="G1149" s="11"/>
      <c r="H1149" s="11"/>
    </row>
    <row r="1150" spans="1:8" x14ac:dyDescent="0.2">
      <c r="A1150" s="11"/>
      <c r="B1150" s="11"/>
      <c r="C1150" s="11"/>
      <c r="D1150" s="11"/>
      <c r="E1150" s="11"/>
      <c r="F1150" s="11"/>
      <c r="G1150" s="11"/>
      <c r="H1150" s="11"/>
    </row>
    <row r="1151" spans="1:8" x14ac:dyDescent="0.2">
      <c r="A1151" s="11"/>
      <c r="B1151" s="11"/>
      <c r="C1151" s="11"/>
      <c r="D1151" s="11"/>
      <c r="E1151" s="11"/>
      <c r="F1151" s="11"/>
      <c r="G1151" s="11"/>
      <c r="H1151" s="11"/>
    </row>
    <row r="1152" spans="1:8" x14ac:dyDescent="0.2">
      <c r="A1152" s="11"/>
      <c r="B1152" s="11"/>
      <c r="C1152" s="11"/>
      <c r="D1152" s="11"/>
      <c r="E1152" s="11"/>
      <c r="F1152" s="11"/>
      <c r="G1152" s="11"/>
      <c r="H1152" s="11"/>
    </row>
    <row r="1153" spans="1:8" x14ac:dyDescent="0.2">
      <c r="A1153" s="11"/>
      <c r="B1153" s="11"/>
      <c r="C1153" s="11"/>
      <c r="D1153" s="11"/>
      <c r="E1153" s="11"/>
      <c r="F1153" s="11"/>
      <c r="G1153" s="11"/>
      <c r="H1153" s="11"/>
    </row>
    <row r="1154" spans="1:8" x14ac:dyDescent="0.2">
      <c r="A1154" s="11"/>
      <c r="B1154" s="11"/>
      <c r="C1154" s="11"/>
      <c r="D1154" s="11"/>
      <c r="E1154" s="11"/>
      <c r="F1154" s="11"/>
      <c r="G1154" s="11"/>
      <c r="H1154" s="11"/>
    </row>
    <row r="1155" spans="1:8" x14ac:dyDescent="0.2">
      <c r="A1155" s="11"/>
      <c r="B1155" s="11"/>
      <c r="C1155" s="11"/>
      <c r="D1155" s="11"/>
      <c r="E1155" s="11"/>
      <c r="F1155" s="11"/>
      <c r="G1155" s="11"/>
      <c r="H1155" s="11"/>
    </row>
    <row r="1156" spans="1:8" x14ac:dyDescent="0.2">
      <c r="A1156" s="11"/>
      <c r="B1156" s="11"/>
      <c r="C1156" s="11"/>
      <c r="D1156" s="11"/>
      <c r="E1156" s="11"/>
      <c r="F1156" s="11"/>
      <c r="G1156" s="11"/>
      <c r="H1156" s="11"/>
    </row>
    <row r="1157" spans="1:8" x14ac:dyDescent="0.2">
      <c r="A1157" s="11"/>
      <c r="B1157" s="11"/>
      <c r="C1157" s="11"/>
      <c r="D1157" s="11"/>
      <c r="E1157" s="11"/>
      <c r="F1157" s="11"/>
      <c r="G1157" s="11"/>
      <c r="H1157" s="11"/>
    </row>
    <row r="1158" spans="1:8" x14ac:dyDescent="0.2">
      <c r="A1158" s="11"/>
      <c r="B1158" s="11"/>
      <c r="C1158" s="11"/>
      <c r="D1158" s="11"/>
      <c r="E1158" s="11"/>
      <c r="F1158" s="11"/>
      <c r="G1158" s="11"/>
      <c r="H1158" s="11"/>
    </row>
    <row r="1159" spans="1:8" x14ac:dyDescent="0.2">
      <c r="A1159" s="11"/>
      <c r="B1159" s="11"/>
      <c r="C1159" s="11"/>
      <c r="D1159" s="11"/>
      <c r="E1159" s="11"/>
      <c r="F1159" s="11"/>
      <c r="G1159" s="11"/>
      <c r="H1159" s="11"/>
    </row>
    <row r="1160" spans="1:8" x14ac:dyDescent="0.2">
      <c r="A1160" s="11"/>
      <c r="B1160" s="11"/>
      <c r="C1160" s="11"/>
      <c r="D1160" s="11"/>
      <c r="E1160" s="11"/>
      <c r="F1160" s="11"/>
      <c r="G1160" s="11"/>
      <c r="H1160" s="11"/>
    </row>
    <row r="1161" spans="1:8" x14ac:dyDescent="0.2">
      <c r="A1161" s="11"/>
      <c r="B1161" s="11"/>
      <c r="C1161" s="11"/>
      <c r="D1161" s="11"/>
      <c r="E1161" s="11"/>
      <c r="F1161" s="11"/>
      <c r="G1161" s="11"/>
      <c r="H1161" s="11"/>
    </row>
    <row r="1162" spans="1:8" x14ac:dyDescent="0.2">
      <c r="A1162" s="11"/>
      <c r="B1162" s="11"/>
      <c r="C1162" s="11"/>
      <c r="D1162" s="11"/>
      <c r="E1162" s="11"/>
      <c r="F1162" s="11"/>
      <c r="G1162" s="11"/>
      <c r="H1162" s="11"/>
    </row>
    <row r="1163" spans="1:8" x14ac:dyDescent="0.2">
      <c r="A1163" s="11"/>
      <c r="B1163" s="11"/>
      <c r="C1163" s="11"/>
      <c r="D1163" s="11"/>
      <c r="E1163" s="11"/>
      <c r="F1163" s="11"/>
      <c r="G1163" s="11"/>
      <c r="H1163" s="11"/>
    </row>
    <row r="1164" spans="1:8" x14ac:dyDescent="0.2">
      <c r="A1164" s="11"/>
      <c r="B1164" s="11"/>
      <c r="C1164" s="11"/>
      <c r="D1164" s="11"/>
      <c r="E1164" s="11"/>
      <c r="F1164" s="11"/>
      <c r="G1164" s="11"/>
      <c r="H1164" s="11"/>
    </row>
    <row r="1165" spans="1:8" x14ac:dyDescent="0.2">
      <c r="A1165" s="11"/>
      <c r="B1165" s="11"/>
      <c r="C1165" s="11"/>
      <c r="D1165" s="11"/>
      <c r="E1165" s="11"/>
      <c r="F1165" s="11"/>
      <c r="G1165" s="11"/>
      <c r="H1165" s="11"/>
    </row>
    <row r="1166" spans="1:8" x14ac:dyDescent="0.2">
      <c r="A1166" s="11"/>
      <c r="B1166" s="11"/>
      <c r="C1166" s="11"/>
      <c r="D1166" s="11"/>
      <c r="E1166" s="11"/>
      <c r="F1166" s="11"/>
      <c r="G1166" s="11"/>
      <c r="H1166" s="11"/>
    </row>
    <row r="1167" spans="1:8" x14ac:dyDescent="0.2">
      <c r="A1167" s="11"/>
      <c r="B1167" s="11"/>
      <c r="C1167" s="11"/>
      <c r="D1167" s="11"/>
      <c r="E1167" s="11"/>
      <c r="F1167" s="11"/>
      <c r="G1167" s="11"/>
      <c r="H1167" s="11"/>
    </row>
    <row r="1168" spans="1:8" x14ac:dyDescent="0.2">
      <c r="A1168" s="11"/>
      <c r="B1168" s="11"/>
      <c r="C1168" s="11"/>
      <c r="D1168" s="11"/>
      <c r="E1168" s="11"/>
      <c r="F1168" s="11"/>
      <c r="G1168" s="11"/>
      <c r="H1168" s="11"/>
    </row>
    <row r="1169" spans="1:8" x14ac:dyDescent="0.2">
      <c r="A1169" s="11"/>
      <c r="B1169" s="11"/>
      <c r="C1169" s="11"/>
      <c r="D1169" s="11"/>
      <c r="E1169" s="11"/>
      <c r="F1169" s="11"/>
      <c r="G1169" s="11"/>
      <c r="H1169" s="11"/>
    </row>
    <row r="1170" spans="1:8" x14ac:dyDescent="0.2">
      <c r="A1170" s="11"/>
      <c r="B1170" s="11"/>
      <c r="C1170" s="11"/>
      <c r="D1170" s="11"/>
      <c r="E1170" s="11"/>
      <c r="F1170" s="11"/>
      <c r="G1170" s="11"/>
      <c r="H1170" s="11"/>
    </row>
    <row r="1171" spans="1:8" x14ac:dyDescent="0.2">
      <c r="A1171" s="11"/>
      <c r="B1171" s="11"/>
      <c r="C1171" s="11"/>
      <c r="D1171" s="11"/>
      <c r="E1171" s="11"/>
      <c r="F1171" s="11"/>
      <c r="G1171" s="11"/>
      <c r="H1171" s="11"/>
    </row>
    <row r="1172" spans="1:8" x14ac:dyDescent="0.2">
      <c r="A1172" s="11"/>
      <c r="B1172" s="11"/>
      <c r="C1172" s="11"/>
      <c r="D1172" s="11"/>
      <c r="E1172" s="11"/>
      <c r="F1172" s="11"/>
      <c r="G1172" s="11"/>
      <c r="H1172" s="11"/>
    </row>
    <row r="1173" spans="1:8" x14ac:dyDescent="0.2">
      <c r="A1173" s="11"/>
      <c r="B1173" s="11"/>
      <c r="C1173" s="11"/>
      <c r="D1173" s="11"/>
      <c r="E1173" s="11"/>
      <c r="F1173" s="11"/>
      <c r="G1173" s="11"/>
      <c r="H1173" s="11"/>
    </row>
    <row r="1174" spans="1:8" x14ac:dyDescent="0.2">
      <c r="A1174" s="11"/>
      <c r="B1174" s="11"/>
      <c r="C1174" s="11"/>
      <c r="D1174" s="11"/>
      <c r="E1174" s="11"/>
      <c r="F1174" s="11"/>
      <c r="G1174" s="11"/>
      <c r="H1174" s="11"/>
    </row>
    <row r="1175" spans="1:8" x14ac:dyDescent="0.2">
      <c r="A1175" s="11"/>
      <c r="B1175" s="11"/>
      <c r="C1175" s="11"/>
      <c r="D1175" s="11"/>
      <c r="E1175" s="11"/>
      <c r="F1175" s="11"/>
      <c r="G1175" s="11"/>
      <c r="H1175" s="11"/>
    </row>
    <row r="1176" spans="1:8" x14ac:dyDescent="0.2">
      <c r="A1176" s="11"/>
      <c r="B1176" s="11"/>
      <c r="C1176" s="11"/>
      <c r="D1176" s="11"/>
      <c r="E1176" s="11"/>
      <c r="F1176" s="11"/>
      <c r="G1176" s="11"/>
      <c r="H1176" s="11"/>
    </row>
    <row r="1177" spans="1:8" x14ac:dyDescent="0.2">
      <c r="A1177" s="11"/>
      <c r="B1177" s="11"/>
      <c r="C1177" s="11"/>
      <c r="D1177" s="11"/>
      <c r="E1177" s="11"/>
      <c r="F1177" s="11"/>
      <c r="G1177" s="11"/>
      <c r="H1177" s="11"/>
    </row>
    <row r="1178" spans="1:8" x14ac:dyDescent="0.2">
      <c r="A1178" s="11"/>
      <c r="B1178" s="11"/>
      <c r="C1178" s="11"/>
      <c r="D1178" s="11"/>
      <c r="E1178" s="11"/>
      <c r="F1178" s="11"/>
      <c r="G1178" s="11"/>
      <c r="H1178" s="11"/>
    </row>
    <row r="1179" spans="1:8" x14ac:dyDescent="0.2">
      <c r="A1179" s="11"/>
      <c r="B1179" s="11"/>
      <c r="C1179" s="11"/>
      <c r="D1179" s="11"/>
      <c r="E1179" s="11"/>
      <c r="F1179" s="11"/>
      <c r="G1179" s="11"/>
      <c r="H1179" s="11"/>
    </row>
    <row r="1180" spans="1:8" x14ac:dyDescent="0.2">
      <c r="A1180" s="11"/>
      <c r="B1180" s="11"/>
      <c r="C1180" s="11"/>
      <c r="D1180" s="11"/>
      <c r="E1180" s="11"/>
      <c r="F1180" s="11"/>
      <c r="G1180" s="11"/>
      <c r="H1180" s="11"/>
    </row>
    <row r="1181" spans="1:8" x14ac:dyDescent="0.2">
      <c r="A1181" s="11"/>
      <c r="B1181" s="11"/>
      <c r="C1181" s="11"/>
      <c r="D1181" s="11"/>
      <c r="E1181" s="11"/>
      <c r="F1181" s="11"/>
      <c r="G1181" s="11"/>
      <c r="H1181" s="11"/>
    </row>
    <row r="1182" spans="1:8" x14ac:dyDescent="0.2">
      <c r="A1182" s="11"/>
      <c r="B1182" s="11"/>
      <c r="C1182" s="11"/>
      <c r="D1182" s="11"/>
      <c r="E1182" s="11"/>
      <c r="F1182" s="11"/>
      <c r="G1182" s="11"/>
      <c r="H1182" s="11"/>
    </row>
    <row r="1183" spans="1:8" x14ac:dyDescent="0.2">
      <c r="A1183" s="11"/>
      <c r="B1183" s="11"/>
      <c r="C1183" s="11"/>
      <c r="D1183" s="11"/>
      <c r="E1183" s="11"/>
      <c r="F1183" s="11"/>
      <c r="G1183" s="11"/>
      <c r="H1183" s="11"/>
    </row>
    <row r="1184" spans="1:8" x14ac:dyDescent="0.2">
      <c r="A1184" s="11"/>
      <c r="B1184" s="11"/>
      <c r="C1184" s="11"/>
      <c r="D1184" s="11"/>
      <c r="E1184" s="11"/>
      <c r="F1184" s="11"/>
      <c r="G1184" s="11"/>
      <c r="H1184" s="11"/>
    </row>
    <row r="1185" spans="1:8" x14ac:dyDescent="0.2">
      <c r="A1185" s="11"/>
      <c r="B1185" s="11"/>
      <c r="C1185" s="11"/>
      <c r="D1185" s="11"/>
      <c r="E1185" s="11"/>
      <c r="F1185" s="11"/>
      <c r="G1185" s="11"/>
      <c r="H1185" s="11"/>
    </row>
    <row r="1186" spans="1:8" x14ac:dyDescent="0.2">
      <c r="A1186" s="11"/>
      <c r="B1186" s="11"/>
      <c r="C1186" s="11"/>
      <c r="D1186" s="11"/>
      <c r="E1186" s="11"/>
      <c r="F1186" s="11"/>
      <c r="G1186" s="11"/>
      <c r="H1186" s="11"/>
    </row>
    <row r="1187" spans="1:8" x14ac:dyDescent="0.2">
      <c r="A1187" s="11"/>
      <c r="B1187" s="11"/>
      <c r="C1187" s="11"/>
      <c r="D1187" s="11"/>
      <c r="E1187" s="11"/>
      <c r="F1187" s="11"/>
      <c r="G1187" s="11"/>
      <c r="H1187" s="11"/>
    </row>
    <row r="1188" spans="1:8" x14ac:dyDescent="0.2">
      <c r="A1188" s="11"/>
      <c r="B1188" s="11"/>
      <c r="C1188" s="11"/>
      <c r="D1188" s="11"/>
      <c r="E1188" s="11"/>
      <c r="F1188" s="11"/>
      <c r="G1188" s="11"/>
      <c r="H1188" s="11"/>
    </row>
    <row r="1189" spans="1:8" x14ac:dyDescent="0.2">
      <c r="A1189" s="11"/>
      <c r="B1189" s="11"/>
      <c r="C1189" s="11"/>
      <c r="D1189" s="11"/>
      <c r="E1189" s="11"/>
      <c r="F1189" s="11"/>
      <c r="G1189" s="11"/>
      <c r="H1189" s="11"/>
    </row>
    <row r="1190" spans="1:8" x14ac:dyDescent="0.2">
      <c r="A1190" s="11"/>
      <c r="B1190" s="11"/>
      <c r="C1190" s="11"/>
      <c r="D1190" s="11"/>
      <c r="E1190" s="11"/>
      <c r="F1190" s="11"/>
      <c r="G1190" s="11"/>
      <c r="H1190" s="11"/>
    </row>
    <row r="1191" spans="1:8" x14ac:dyDescent="0.2">
      <c r="A1191" s="11"/>
      <c r="B1191" s="11"/>
      <c r="C1191" s="11"/>
      <c r="D1191" s="11"/>
      <c r="E1191" s="11"/>
      <c r="F1191" s="11"/>
      <c r="G1191" s="11"/>
      <c r="H1191" s="11"/>
    </row>
    <row r="1192" spans="1:8" x14ac:dyDescent="0.2">
      <c r="A1192" s="11"/>
      <c r="B1192" s="11"/>
      <c r="C1192" s="11"/>
      <c r="D1192" s="11"/>
      <c r="E1192" s="11"/>
      <c r="F1192" s="11"/>
      <c r="G1192" s="11"/>
      <c r="H1192" s="11"/>
    </row>
    <row r="1193" spans="1:8" x14ac:dyDescent="0.2">
      <c r="A1193" s="11"/>
      <c r="B1193" s="11"/>
      <c r="C1193" s="11"/>
      <c r="D1193" s="11"/>
      <c r="E1193" s="11"/>
      <c r="F1193" s="11"/>
      <c r="G1193" s="11"/>
      <c r="H1193" s="11"/>
    </row>
    <row r="1194" spans="1:8" x14ac:dyDescent="0.2">
      <c r="A1194" s="11"/>
      <c r="B1194" s="11"/>
      <c r="C1194" s="11"/>
      <c r="D1194" s="11"/>
      <c r="E1194" s="11"/>
      <c r="F1194" s="11"/>
      <c r="G1194" s="11"/>
      <c r="H1194" s="11"/>
    </row>
    <row r="1195" spans="1:8" x14ac:dyDescent="0.2">
      <c r="A1195" s="11"/>
      <c r="B1195" s="11"/>
      <c r="C1195" s="11"/>
      <c r="D1195" s="11"/>
      <c r="E1195" s="11"/>
      <c r="F1195" s="11"/>
      <c r="G1195" s="11"/>
      <c r="H1195" s="11"/>
    </row>
    <row r="1196" spans="1:8" x14ac:dyDescent="0.2">
      <c r="A1196" s="11"/>
      <c r="B1196" s="11"/>
      <c r="C1196" s="11"/>
      <c r="D1196" s="11"/>
      <c r="E1196" s="11"/>
      <c r="F1196" s="11"/>
      <c r="G1196" s="11"/>
      <c r="H1196" s="11"/>
    </row>
    <row r="1197" spans="1:8" x14ac:dyDescent="0.2">
      <c r="A1197" s="11"/>
      <c r="B1197" s="11"/>
      <c r="C1197" s="11"/>
      <c r="D1197" s="11"/>
      <c r="E1197" s="11"/>
      <c r="F1197" s="11"/>
      <c r="G1197" s="11"/>
      <c r="H1197" s="11"/>
    </row>
    <row r="1198" spans="1:8" x14ac:dyDescent="0.2">
      <c r="A1198" s="11"/>
      <c r="B1198" s="11"/>
      <c r="C1198" s="11"/>
      <c r="D1198" s="11"/>
      <c r="E1198" s="11"/>
      <c r="F1198" s="11"/>
      <c r="G1198" s="11"/>
      <c r="H1198" s="11"/>
    </row>
    <row r="1199" spans="1:8" x14ac:dyDescent="0.2">
      <c r="A1199" s="11"/>
      <c r="B1199" s="11"/>
      <c r="C1199" s="11"/>
      <c r="D1199" s="11"/>
      <c r="E1199" s="11"/>
      <c r="F1199" s="11"/>
      <c r="G1199" s="11"/>
      <c r="H1199" s="11"/>
    </row>
    <row r="1200" spans="1:8" x14ac:dyDescent="0.2">
      <c r="A1200" s="11"/>
      <c r="B1200" s="11"/>
      <c r="C1200" s="11"/>
      <c r="D1200" s="11"/>
      <c r="E1200" s="11"/>
      <c r="F1200" s="11"/>
      <c r="G1200" s="11"/>
      <c r="H1200" s="11"/>
    </row>
    <row r="1201" spans="1:8" x14ac:dyDescent="0.2">
      <c r="A1201" s="11"/>
      <c r="B1201" s="11"/>
      <c r="C1201" s="11"/>
      <c r="D1201" s="11"/>
      <c r="E1201" s="11"/>
      <c r="F1201" s="11"/>
      <c r="G1201" s="11"/>
      <c r="H1201" s="11"/>
    </row>
    <row r="1202" spans="1:8" x14ac:dyDescent="0.2">
      <c r="A1202" s="11"/>
      <c r="B1202" s="11"/>
      <c r="C1202" s="11"/>
      <c r="D1202" s="11"/>
      <c r="E1202" s="11"/>
      <c r="F1202" s="11"/>
      <c r="G1202" s="11"/>
      <c r="H1202" s="11"/>
    </row>
    <row r="1203" spans="1:8" x14ac:dyDescent="0.2">
      <c r="A1203" s="11"/>
      <c r="B1203" s="11"/>
      <c r="C1203" s="11"/>
      <c r="D1203" s="11"/>
      <c r="E1203" s="11"/>
      <c r="F1203" s="11"/>
      <c r="G1203" s="11"/>
      <c r="H1203" s="11"/>
    </row>
    <row r="1204" spans="1:8" x14ac:dyDescent="0.2">
      <c r="A1204" s="11"/>
      <c r="B1204" s="11"/>
      <c r="C1204" s="11"/>
      <c r="D1204" s="11"/>
      <c r="E1204" s="11"/>
      <c r="F1204" s="11"/>
      <c r="G1204" s="11"/>
      <c r="H1204" s="11"/>
    </row>
    <row r="1205" spans="1:8" x14ac:dyDescent="0.2">
      <c r="A1205" s="11"/>
      <c r="B1205" s="11"/>
      <c r="C1205" s="11"/>
      <c r="D1205" s="11"/>
      <c r="E1205" s="11"/>
      <c r="F1205" s="11"/>
      <c r="G1205" s="11"/>
      <c r="H1205" s="11"/>
    </row>
    <row r="1206" spans="1:8" x14ac:dyDescent="0.2">
      <c r="A1206" s="11"/>
      <c r="B1206" s="11"/>
      <c r="C1206" s="11"/>
      <c r="D1206" s="11"/>
      <c r="E1206" s="11"/>
      <c r="F1206" s="11"/>
      <c r="G1206" s="11"/>
      <c r="H1206" s="11"/>
    </row>
    <row r="1207" spans="1:8" x14ac:dyDescent="0.2">
      <c r="A1207" s="11"/>
      <c r="B1207" s="11"/>
      <c r="C1207" s="11"/>
      <c r="D1207" s="11"/>
      <c r="E1207" s="11"/>
      <c r="F1207" s="11"/>
      <c r="G1207" s="11"/>
      <c r="H1207" s="11"/>
    </row>
    <row r="1208" spans="1:8" x14ac:dyDescent="0.2">
      <c r="A1208" s="11"/>
      <c r="B1208" s="11"/>
      <c r="C1208" s="11"/>
      <c r="D1208" s="11"/>
      <c r="E1208" s="11"/>
      <c r="F1208" s="11"/>
      <c r="G1208" s="11"/>
      <c r="H1208" s="11"/>
    </row>
    <row r="1209" spans="1:8" x14ac:dyDescent="0.2">
      <c r="A1209" s="11"/>
      <c r="B1209" s="11"/>
      <c r="C1209" s="11"/>
      <c r="D1209" s="11"/>
      <c r="E1209" s="11"/>
      <c r="F1209" s="11"/>
      <c r="G1209" s="11"/>
      <c r="H1209" s="11"/>
    </row>
    <row r="1210" spans="1:8" x14ac:dyDescent="0.2">
      <c r="A1210" s="11"/>
      <c r="B1210" s="11"/>
      <c r="C1210" s="11"/>
      <c r="D1210" s="11"/>
      <c r="E1210" s="11"/>
      <c r="F1210" s="11"/>
      <c r="G1210" s="11"/>
      <c r="H1210" s="11"/>
    </row>
    <row r="1211" spans="1:8" x14ac:dyDescent="0.2">
      <c r="A1211" s="11"/>
      <c r="B1211" s="11"/>
      <c r="C1211" s="11"/>
      <c r="D1211" s="11"/>
      <c r="E1211" s="11"/>
      <c r="F1211" s="11"/>
      <c r="G1211" s="11"/>
      <c r="H1211" s="11"/>
    </row>
    <row r="1212" spans="1:8" x14ac:dyDescent="0.2">
      <c r="A1212" s="11"/>
      <c r="B1212" s="11"/>
      <c r="C1212" s="11"/>
      <c r="D1212" s="11"/>
      <c r="E1212" s="11"/>
      <c r="F1212" s="11"/>
      <c r="G1212" s="11"/>
      <c r="H1212" s="11"/>
    </row>
    <row r="1213" spans="1:8" x14ac:dyDescent="0.2">
      <c r="A1213" s="11"/>
      <c r="B1213" s="11"/>
      <c r="C1213" s="11"/>
      <c r="D1213" s="11"/>
      <c r="E1213" s="11"/>
      <c r="F1213" s="11"/>
      <c r="G1213" s="11"/>
      <c r="H1213" s="11"/>
    </row>
    <row r="1214" spans="1:8" x14ac:dyDescent="0.2">
      <c r="A1214" s="11"/>
      <c r="B1214" s="11"/>
      <c r="C1214" s="11"/>
      <c r="D1214" s="11"/>
      <c r="E1214" s="11"/>
      <c r="F1214" s="11"/>
      <c r="G1214" s="11"/>
      <c r="H1214" s="11"/>
    </row>
    <row r="1215" spans="1:8" x14ac:dyDescent="0.2">
      <c r="A1215" s="11"/>
      <c r="B1215" s="11"/>
      <c r="C1215" s="11"/>
      <c r="D1215" s="11"/>
      <c r="E1215" s="11"/>
      <c r="F1215" s="11"/>
      <c r="G1215" s="11"/>
      <c r="H1215" s="11"/>
    </row>
    <row r="1216" spans="1:8" x14ac:dyDescent="0.2">
      <c r="A1216" s="11"/>
      <c r="B1216" s="11"/>
      <c r="C1216" s="11"/>
      <c r="D1216" s="11"/>
      <c r="E1216" s="11"/>
      <c r="F1216" s="11"/>
      <c r="G1216" s="11"/>
      <c r="H1216" s="11"/>
    </row>
    <row r="1217" spans="1:8" x14ac:dyDescent="0.2">
      <c r="A1217" s="11"/>
      <c r="B1217" s="11"/>
      <c r="C1217" s="11"/>
      <c r="D1217" s="11"/>
      <c r="E1217" s="11"/>
      <c r="F1217" s="11"/>
      <c r="G1217" s="11"/>
      <c r="H1217" s="11"/>
    </row>
    <row r="1218" spans="1:8" x14ac:dyDescent="0.2">
      <c r="A1218" s="11"/>
      <c r="B1218" s="11"/>
      <c r="C1218" s="11"/>
      <c r="D1218" s="11"/>
      <c r="E1218" s="11"/>
      <c r="F1218" s="11"/>
      <c r="G1218" s="11"/>
      <c r="H1218" s="11"/>
    </row>
    <row r="1219" spans="1:8" x14ac:dyDescent="0.2">
      <c r="A1219" s="11"/>
      <c r="B1219" s="11"/>
      <c r="C1219" s="11"/>
      <c r="D1219" s="11"/>
      <c r="E1219" s="11"/>
      <c r="F1219" s="11"/>
      <c r="G1219" s="11"/>
      <c r="H1219" s="11"/>
    </row>
    <row r="1220" spans="1:8" x14ac:dyDescent="0.2">
      <c r="A1220" s="11"/>
      <c r="B1220" s="11"/>
      <c r="C1220" s="11"/>
      <c r="D1220" s="11"/>
      <c r="E1220" s="11"/>
      <c r="F1220" s="11"/>
      <c r="G1220" s="11"/>
      <c r="H1220" s="11"/>
    </row>
    <row r="1221" spans="1:8" x14ac:dyDescent="0.2">
      <c r="A1221" s="11"/>
      <c r="B1221" s="11"/>
      <c r="C1221" s="11"/>
      <c r="D1221" s="11"/>
      <c r="E1221" s="11"/>
      <c r="F1221" s="11"/>
      <c r="G1221" s="11"/>
      <c r="H1221" s="11"/>
    </row>
    <row r="1222" spans="1:8" x14ac:dyDescent="0.2">
      <c r="A1222" s="11"/>
      <c r="B1222" s="11"/>
      <c r="C1222" s="11"/>
      <c r="D1222" s="11"/>
      <c r="E1222" s="11"/>
      <c r="F1222" s="11"/>
      <c r="G1222" s="11"/>
      <c r="H1222" s="11"/>
    </row>
    <row r="1223" spans="1:8" x14ac:dyDescent="0.2">
      <c r="A1223" s="11"/>
      <c r="B1223" s="11"/>
      <c r="C1223" s="11"/>
      <c r="D1223" s="11"/>
      <c r="E1223" s="11"/>
      <c r="F1223" s="11"/>
      <c r="G1223" s="11"/>
      <c r="H1223" s="11"/>
    </row>
    <row r="1224" spans="1:8" x14ac:dyDescent="0.2">
      <c r="A1224" s="11"/>
      <c r="B1224" s="11"/>
      <c r="C1224" s="11"/>
      <c r="D1224" s="11"/>
      <c r="E1224" s="11"/>
      <c r="F1224" s="11"/>
      <c r="G1224" s="11"/>
      <c r="H1224" s="11"/>
    </row>
    <row r="1225" spans="1:8" x14ac:dyDescent="0.2">
      <c r="A1225" s="11"/>
      <c r="B1225" s="11"/>
      <c r="C1225" s="11"/>
      <c r="D1225" s="11"/>
      <c r="E1225" s="11"/>
      <c r="F1225" s="11"/>
      <c r="G1225" s="11"/>
      <c r="H1225" s="11"/>
    </row>
    <row r="1226" spans="1:8" x14ac:dyDescent="0.2">
      <c r="A1226" s="11"/>
      <c r="B1226" s="11"/>
      <c r="C1226" s="11"/>
      <c r="D1226" s="11"/>
      <c r="E1226" s="11"/>
      <c r="F1226" s="11"/>
      <c r="G1226" s="11"/>
      <c r="H1226" s="11"/>
    </row>
    <row r="1227" spans="1:8" x14ac:dyDescent="0.2">
      <c r="A1227" s="11"/>
      <c r="B1227" s="11"/>
      <c r="C1227" s="11"/>
      <c r="D1227" s="11"/>
      <c r="E1227" s="11"/>
      <c r="F1227" s="11"/>
      <c r="G1227" s="11"/>
      <c r="H1227" s="11"/>
    </row>
    <row r="1228" spans="1:8" x14ac:dyDescent="0.2">
      <c r="A1228" s="11"/>
      <c r="B1228" s="11"/>
      <c r="C1228" s="11"/>
      <c r="D1228" s="11"/>
      <c r="E1228" s="11"/>
      <c r="F1228" s="11"/>
      <c r="G1228" s="11"/>
      <c r="H1228" s="11"/>
    </row>
    <row r="1229" spans="1:8" x14ac:dyDescent="0.2">
      <c r="A1229" s="11"/>
      <c r="B1229" s="11"/>
      <c r="C1229" s="11"/>
      <c r="D1229" s="11"/>
      <c r="E1229" s="11"/>
      <c r="F1229" s="11"/>
      <c r="G1229" s="11"/>
      <c r="H1229" s="11"/>
    </row>
    <row r="1230" spans="1:8" x14ac:dyDescent="0.2">
      <c r="A1230" s="11"/>
      <c r="B1230" s="11"/>
      <c r="C1230" s="11"/>
      <c r="D1230" s="11"/>
      <c r="E1230" s="11"/>
      <c r="F1230" s="11"/>
      <c r="G1230" s="11"/>
      <c r="H1230" s="11"/>
    </row>
    <row r="1231" spans="1:8" x14ac:dyDescent="0.2">
      <c r="A1231" s="11"/>
      <c r="B1231" s="11"/>
      <c r="C1231" s="11"/>
      <c r="D1231" s="11"/>
      <c r="E1231" s="11"/>
      <c r="F1231" s="11"/>
      <c r="G1231" s="11"/>
      <c r="H1231" s="11"/>
    </row>
    <row r="1232" spans="1:8" x14ac:dyDescent="0.2">
      <c r="A1232" s="11"/>
      <c r="B1232" s="11"/>
      <c r="C1232" s="11"/>
      <c r="D1232" s="11"/>
      <c r="E1232" s="11"/>
      <c r="F1232" s="11"/>
      <c r="G1232" s="11"/>
      <c r="H1232" s="11"/>
    </row>
    <row r="1233" spans="1:8" x14ac:dyDescent="0.2">
      <c r="A1233" s="11"/>
      <c r="B1233" s="11"/>
      <c r="C1233" s="11"/>
      <c r="D1233" s="11"/>
      <c r="E1233" s="11"/>
      <c r="F1233" s="11"/>
      <c r="G1233" s="11"/>
      <c r="H1233" s="11"/>
    </row>
    <row r="1234" spans="1:8" x14ac:dyDescent="0.2">
      <c r="A1234" s="11"/>
      <c r="B1234" s="11"/>
      <c r="C1234" s="11"/>
      <c r="D1234" s="11"/>
      <c r="E1234" s="11"/>
      <c r="F1234" s="11"/>
      <c r="G1234" s="11"/>
      <c r="H1234" s="11"/>
    </row>
    <row r="1235" spans="1:8" x14ac:dyDescent="0.2">
      <c r="A1235" s="11"/>
      <c r="B1235" s="11"/>
      <c r="C1235" s="11"/>
      <c r="D1235" s="11"/>
      <c r="E1235" s="11"/>
      <c r="F1235" s="11"/>
      <c r="G1235" s="11"/>
      <c r="H1235" s="11"/>
    </row>
    <row r="1236" spans="1:8" x14ac:dyDescent="0.2">
      <c r="A1236" s="11"/>
      <c r="B1236" s="11"/>
      <c r="C1236" s="11"/>
      <c r="D1236" s="11"/>
      <c r="E1236" s="11"/>
      <c r="F1236" s="11"/>
      <c r="G1236" s="11"/>
      <c r="H1236" s="11"/>
    </row>
    <row r="1237" spans="1:8" x14ac:dyDescent="0.2">
      <c r="A1237" s="11"/>
      <c r="B1237" s="11"/>
      <c r="C1237" s="11"/>
      <c r="D1237" s="11"/>
      <c r="E1237" s="11"/>
      <c r="F1237" s="11"/>
      <c r="G1237" s="11"/>
      <c r="H1237" s="11"/>
    </row>
    <row r="1238" spans="1:8" x14ac:dyDescent="0.2">
      <c r="A1238" s="11"/>
      <c r="B1238" s="11"/>
      <c r="C1238" s="11"/>
      <c r="D1238" s="11"/>
      <c r="E1238" s="11"/>
      <c r="F1238" s="11"/>
      <c r="G1238" s="11"/>
      <c r="H1238" s="11"/>
    </row>
    <row r="1239" spans="1:8" x14ac:dyDescent="0.2">
      <c r="A1239" s="11"/>
      <c r="B1239" s="11"/>
      <c r="C1239" s="11"/>
      <c r="D1239" s="11"/>
      <c r="E1239" s="11"/>
      <c r="F1239" s="11"/>
      <c r="G1239" s="11"/>
      <c r="H1239" s="11"/>
    </row>
    <row r="1240" spans="1:8" x14ac:dyDescent="0.2">
      <c r="A1240" s="11"/>
      <c r="B1240" s="11"/>
      <c r="C1240" s="11"/>
      <c r="D1240" s="11"/>
      <c r="E1240" s="11"/>
      <c r="F1240" s="11"/>
      <c r="G1240" s="11"/>
      <c r="H1240" s="11"/>
    </row>
    <row r="1241" spans="1:8" x14ac:dyDescent="0.2">
      <c r="A1241" s="11"/>
      <c r="B1241" s="11"/>
      <c r="C1241" s="11"/>
      <c r="D1241" s="11"/>
      <c r="E1241" s="11"/>
      <c r="F1241" s="11"/>
      <c r="G1241" s="11"/>
      <c r="H1241" s="11"/>
    </row>
    <row r="1242" spans="1:8" x14ac:dyDescent="0.2">
      <c r="A1242" s="11"/>
      <c r="B1242" s="11"/>
      <c r="C1242" s="11"/>
      <c r="D1242" s="11"/>
      <c r="E1242" s="11"/>
      <c r="F1242" s="11"/>
      <c r="G1242" s="11"/>
      <c r="H1242" s="11"/>
    </row>
    <row r="1243" spans="1:8" x14ac:dyDescent="0.2">
      <c r="A1243" s="11"/>
      <c r="B1243" s="11"/>
      <c r="C1243" s="11"/>
      <c r="D1243" s="11"/>
      <c r="E1243" s="11"/>
      <c r="F1243" s="11"/>
      <c r="G1243" s="11"/>
      <c r="H1243" s="11"/>
    </row>
    <row r="1244" spans="1:8" x14ac:dyDescent="0.2">
      <c r="A1244" s="11"/>
      <c r="B1244" s="11"/>
      <c r="C1244" s="11"/>
      <c r="D1244" s="11"/>
      <c r="E1244" s="11"/>
      <c r="F1244" s="11"/>
      <c r="G1244" s="11"/>
      <c r="H1244" s="11"/>
    </row>
    <row r="1245" spans="1:8" x14ac:dyDescent="0.2">
      <c r="A1245" s="11"/>
      <c r="B1245" s="11"/>
      <c r="C1245" s="11"/>
      <c r="D1245" s="11"/>
      <c r="E1245" s="11"/>
      <c r="F1245" s="11"/>
      <c r="G1245" s="11"/>
      <c r="H1245" s="11"/>
    </row>
    <row r="1246" spans="1:8" x14ac:dyDescent="0.2">
      <c r="A1246" s="11"/>
      <c r="B1246" s="11"/>
      <c r="C1246" s="11"/>
      <c r="D1246" s="11"/>
      <c r="E1246" s="11"/>
      <c r="F1246" s="11"/>
      <c r="G1246" s="11"/>
      <c r="H1246" s="11"/>
    </row>
    <row r="1247" spans="1:8" x14ac:dyDescent="0.2">
      <c r="A1247" s="11"/>
      <c r="B1247" s="11"/>
      <c r="C1247" s="11"/>
      <c r="D1247" s="11"/>
      <c r="E1247" s="11"/>
      <c r="F1247" s="11"/>
      <c r="G1247" s="11"/>
      <c r="H1247" s="11"/>
    </row>
    <row r="1248" spans="1:8" x14ac:dyDescent="0.2">
      <c r="A1248" s="11"/>
      <c r="B1248" s="11"/>
      <c r="C1248" s="11"/>
      <c r="D1248" s="11"/>
      <c r="E1248" s="11"/>
      <c r="F1248" s="11"/>
      <c r="G1248" s="11"/>
      <c r="H1248" s="11"/>
    </row>
    <row r="1249" spans="1:8" x14ac:dyDescent="0.2">
      <c r="A1249" s="11"/>
      <c r="B1249" s="11"/>
      <c r="C1249" s="11"/>
      <c r="D1249" s="11"/>
      <c r="E1249" s="11"/>
      <c r="F1249" s="11"/>
      <c r="G1249" s="11"/>
      <c r="H1249" s="11"/>
    </row>
    <row r="1250" spans="1:8" x14ac:dyDescent="0.2">
      <c r="A1250" s="11"/>
      <c r="B1250" s="11"/>
      <c r="C1250" s="11"/>
      <c r="D1250" s="11"/>
      <c r="E1250" s="11"/>
      <c r="F1250" s="11"/>
      <c r="G1250" s="11"/>
      <c r="H1250" s="11"/>
    </row>
    <row r="1251" spans="1:8" x14ac:dyDescent="0.2">
      <c r="A1251" s="11"/>
      <c r="B1251" s="11"/>
      <c r="C1251" s="11"/>
      <c r="D1251" s="11"/>
      <c r="E1251" s="11"/>
      <c r="F1251" s="11"/>
      <c r="G1251" s="11"/>
      <c r="H1251" s="11"/>
    </row>
    <row r="1252" spans="1:8" x14ac:dyDescent="0.2">
      <c r="A1252" s="11"/>
      <c r="B1252" s="11"/>
      <c r="C1252" s="11"/>
      <c r="D1252" s="11"/>
      <c r="E1252" s="11"/>
      <c r="F1252" s="11"/>
      <c r="G1252" s="11"/>
      <c r="H1252" s="11"/>
    </row>
    <row r="1253" spans="1:8" x14ac:dyDescent="0.2">
      <c r="A1253" s="11"/>
      <c r="B1253" s="11"/>
      <c r="C1253" s="11"/>
      <c r="D1253" s="11"/>
      <c r="E1253" s="11"/>
      <c r="F1253" s="11"/>
      <c r="G1253" s="11"/>
      <c r="H1253" s="11"/>
    </row>
    <row r="1254" spans="1:8" x14ac:dyDescent="0.2">
      <c r="A1254" s="11"/>
      <c r="B1254" s="11"/>
      <c r="C1254" s="11"/>
      <c r="D1254" s="11"/>
      <c r="E1254" s="11"/>
      <c r="F1254" s="11"/>
      <c r="G1254" s="11"/>
      <c r="H1254" s="11"/>
    </row>
    <row r="1255" spans="1:8" x14ac:dyDescent="0.2">
      <c r="A1255" s="11"/>
      <c r="B1255" s="11"/>
      <c r="C1255" s="11"/>
      <c r="D1255" s="11"/>
      <c r="E1255" s="11"/>
      <c r="F1255" s="11"/>
      <c r="G1255" s="11"/>
      <c r="H1255" s="11"/>
    </row>
    <row r="1256" spans="1:8" x14ac:dyDescent="0.2">
      <c r="A1256" s="11"/>
      <c r="B1256" s="11"/>
      <c r="C1256" s="11"/>
      <c r="D1256" s="11"/>
      <c r="E1256" s="11"/>
      <c r="F1256" s="11"/>
      <c r="G1256" s="11"/>
      <c r="H1256" s="11"/>
    </row>
    <row r="1257" spans="1:8" x14ac:dyDescent="0.2">
      <c r="A1257" s="11"/>
      <c r="B1257" s="11"/>
      <c r="C1257" s="11"/>
      <c r="D1257" s="11"/>
      <c r="E1257" s="11"/>
      <c r="F1257" s="11"/>
      <c r="G1257" s="11"/>
      <c r="H1257" s="11"/>
    </row>
    <row r="1258" spans="1:8" x14ac:dyDescent="0.2">
      <c r="A1258" s="11"/>
      <c r="B1258" s="11"/>
      <c r="C1258" s="11"/>
      <c r="D1258" s="11"/>
      <c r="E1258" s="11"/>
      <c r="F1258" s="11"/>
      <c r="G1258" s="11"/>
      <c r="H1258" s="11"/>
    </row>
    <row r="1259" spans="1:8" x14ac:dyDescent="0.2">
      <c r="A1259" s="11"/>
      <c r="B1259" s="11"/>
      <c r="C1259" s="11"/>
      <c r="D1259" s="11"/>
      <c r="E1259" s="11"/>
      <c r="F1259" s="11"/>
      <c r="G1259" s="11"/>
      <c r="H1259" s="11"/>
    </row>
    <row r="1260" spans="1:8" x14ac:dyDescent="0.2">
      <c r="A1260" s="11"/>
      <c r="B1260" s="11"/>
      <c r="C1260" s="11"/>
      <c r="D1260" s="11"/>
      <c r="E1260" s="11"/>
      <c r="F1260" s="11"/>
      <c r="G1260" s="11"/>
      <c r="H1260" s="11"/>
    </row>
    <row r="1261" spans="1:8" x14ac:dyDescent="0.2">
      <c r="A1261" s="11"/>
      <c r="B1261" s="11"/>
      <c r="C1261" s="11"/>
      <c r="D1261" s="11"/>
      <c r="E1261" s="11"/>
      <c r="F1261" s="11"/>
      <c r="G1261" s="11"/>
      <c r="H1261" s="11"/>
    </row>
    <row r="1262" spans="1:8" x14ac:dyDescent="0.2">
      <c r="A1262" s="11"/>
      <c r="B1262" s="11"/>
      <c r="C1262" s="11"/>
      <c r="D1262" s="11"/>
      <c r="E1262" s="11"/>
      <c r="F1262" s="11"/>
      <c r="G1262" s="11"/>
      <c r="H1262" s="11"/>
    </row>
    <row r="1263" spans="1:8" x14ac:dyDescent="0.2">
      <c r="A1263" s="11"/>
      <c r="B1263" s="11"/>
      <c r="C1263" s="11"/>
      <c r="D1263" s="11"/>
      <c r="E1263" s="11"/>
      <c r="F1263" s="11"/>
      <c r="G1263" s="11"/>
      <c r="H1263" s="11"/>
    </row>
    <row r="1264" spans="1:8" x14ac:dyDescent="0.2">
      <c r="A1264" s="11"/>
      <c r="B1264" s="11"/>
      <c r="C1264" s="11"/>
      <c r="D1264" s="11"/>
      <c r="E1264" s="11"/>
      <c r="F1264" s="11"/>
      <c r="G1264" s="11"/>
      <c r="H1264" s="11"/>
    </row>
    <row r="1265" spans="1:8" x14ac:dyDescent="0.2">
      <c r="A1265" s="11"/>
      <c r="B1265" s="11"/>
      <c r="C1265" s="11"/>
      <c r="D1265" s="11"/>
      <c r="E1265" s="11"/>
      <c r="F1265" s="11"/>
      <c r="G1265" s="11"/>
      <c r="H1265" s="11"/>
    </row>
    <row r="1266" spans="1:8" x14ac:dyDescent="0.2">
      <c r="A1266" s="11"/>
      <c r="B1266" s="11"/>
      <c r="C1266" s="11"/>
      <c r="D1266" s="11"/>
      <c r="E1266" s="11"/>
      <c r="F1266" s="11"/>
      <c r="G1266" s="11"/>
      <c r="H1266" s="11"/>
    </row>
    <row r="1267" spans="1:8" x14ac:dyDescent="0.2">
      <c r="A1267" s="11"/>
      <c r="B1267" s="11"/>
      <c r="C1267" s="11"/>
      <c r="D1267" s="11"/>
      <c r="E1267" s="11"/>
      <c r="F1267" s="11"/>
      <c r="G1267" s="11"/>
      <c r="H1267" s="11"/>
    </row>
    <row r="1268" spans="1:8" x14ac:dyDescent="0.2">
      <c r="A1268" s="11"/>
      <c r="B1268" s="11"/>
      <c r="C1268" s="11"/>
      <c r="D1268" s="11"/>
      <c r="E1268" s="11"/>
      <c r="F1268" s="11"/>
      <c r="G1268" s="11"/>
      <c r="H1268" s="11"/>
    </row>
    <row r="1269" spans="1:8" x14ac:dyDescent="0.2">
      <c r="A1269" s="11"/>
      <c r="B1269" s="11"/>
      <c r="C1269" s="11"/>
      <c r="D1269" s="11"/>
      <c r="E1269" s="11"/>
      <c r="F1269" s="11"/>
      <c r="G1269" s="11"/>
      <c r="H1269" s="11"/>
    </row>
    <row r="1270" spans="1:8" x14ac:dyDescent="0.2">
      <c r="A1270" s="11"/>
      <c r="B1270" s="11"/>
      <c r="C1270" s="11"/>
      <c r="D1270" s="11"/>
      <c r="E1270" s="11"/>
      <c r="F1270" s="11"/>
      <c r="G1270" s="11"/>
      <c r="H1270" s="11"/>
    </row>
    <row r="1271" spans="1:8" x14ac:dyDescent="0.2">
      <c r="A1271" s="11"/>
      <c r="B1271" s="11"/>
      <c r="C1271" s="11"/>
      <c r="D1271" s="11"/>
      <c r="E1271" s="11"/>
      <c r="F1271" s="11"/>
      <c r="G1271" s="11"/>
      <c r="H1271" s="11"/>
    </row>
    <row r="1272" spans="1:8" x14ac:dyDescent="0.2">
      <c r="A1272" s="11"/>
      <c r="B1272" s="11"/>
      <c r="C1272" s="11"/>
      <c r="D1272" s="11"/>
      <c r="E1272" s="11"/>
      <c r="F1272" s="11"/>
      <c r="G1272" s="11"/>
      <c r="H1272" s="11"/>
    </row>
    <row r="1273" spans="1:8" x14ac:dyDescent="0.2">
      <c r="A1273" s="11"/>
      <c r="B1273" s="11"/>
      <c r="C1273" s="11"/>
      <c r="D1273" s="11"/>
      <c r="E1273" s="11"/>
      <c r="F1273" s="11"/>
      <c r="G1273" s="11"/>
      <c r="H1273" s="11"/>
    </row>
    <row r="1274" spans="1:8" x14ac:dyDescent="0.2">
      <c r="A1274" s="11"/>
      <c r="B1274" s="11"/>
      <c r="C1274" s="11"/>
      <c r="D1274" s="11"/>
      <c r="E1274" s="11"/>
      <c r="F1274" s="11"/>
      <c r="G1274" s="11"/>
      <c r="H1274" s="11"/>
    </row>
    <row r="1275" spans="1:8" x14ac:dyDescent="0.2">
      <c r="A1275" s="11"/>
      <c r="B1275" s="11"/>
      <c r="C1275" s="11"/>
      <c r="D1275" s="11"/>
      <c r="E1275" s="11"/>
      <c r="F1275" s="11"/>
      <c r="G1275" s="11"/>
      <c r="H1275" s="11"/>
    </row>
    <row r="1276" spans="1:8" x14ac:dyDescent="0.2">
      <c r="A1276" s="11"/>
      <c r="B1276" s="11"/>
      <c r="C1276" s="11"/>
      <c r="D1276" s="11"/>
      <c r="E1276" s="11"/>
      <c r="F1276" s="11"/>
      <c r="G1276" s="11"/>
      <c r="H1276" s="11"/>
    </row>
    <row r="1277" spans="1:8" x14ac:dyDescent="0.2">
      <c r="A1277" s="11"/>
      <c r="B1277" s="11"/>
      <c r="C1277" s="11"/>
      <c r="D1277" s="11"/>
      <c r="E1277" s="11"/>
      <c r="F1277" s="11"/>
      <c r="G1277" s="11"/>
      <c r="H1277" s="11"/>
    </row>
    <row r="1278" spans="1:8" x14ac:dyDescent="0.2">
      <c r="A1278" s="11"/>
      <c r="B1278" s="11"/>
      <c r="C1278" s="11"/>
      <c r="D1278" s="11"/>
      <c r="E1278" s="11"/>
      <c r="F1278" s="11"/>
      <c r="G1278" s="11"/>
      <c r="H1278" s="11"/>
    </row>
    <row r="1279" spans="1:8" x14ac:dyDescent="0.2">
      <c r="A1279" s="11"/>
      <c r="B1279" s="11"/>
      <c r="C1279" s="11"/>
      <c r="D1279" s="11"/>
      <c r="E1279" s="11"/>
      <c r="F1279" s="11"/>
      <c r="G1279" s="11"/>
      <c r="H1279" s="11"/>
    </row>
    <row r="1280" spans="1:8" x14ac:dyDescent="0.2">
      <c r="A1280" s="11"/>
      <c r="B1280" s="11"/>
      <c r="C1280" s="11"/>
      <c r="D1280" s="11"/>
      <c r="E1280" s="11"/>
      <c r="F1280" s="11"/>
      <c r="G1280" s="11"/>
      <c r="H1280" s="11"/>
    </row>
    <row r="1281" spans="1:8" x14ac:dyDescent="0.2">
      <c r="A1281" s="11"/>
      <c r="B1281" s="11"/>
      <c r="C1281" s="11"/>
      <c r="D1281" s="11"/>
      <c r="E1281" s="11"/>
      <c r="F1281" s="11"/>
      <c r="G1281" s="11"/>
      <c r="H1281" s="11"/>
    </row>
    <row r="1282" spans="1:8" x14ac:dyDescent="0.2">
      <c r="A1282" s="11"/>
      <c r="B1282" s="11"/>
      <c r="C1282" s="11"/>
      <c r="D1282" s="11"/>
      <c r="E1282" s="11"/>
      <c r="F1282" s="11"/>
      <c r="G1282" s="11"/>
      <c r="H1282" s="11"/>
    </row>
    <row r="1283" spans="1:8" x14ac:dyDescent="0.2">
      <c r="A1283" s="11"/>
      <c r="B1283" s="11"/>
      <c r="C1283" s="11"/>
      <c r="D1283" s="11"/>
      <c r="E1283" s="11"/>
      <c r="F1283" s="11"/>
      <c r="G1283" s="11"/>
      <c r="H1283" s="11"/>
    </row>
    <row r="1284" spans="1:8" x14ac:dyDescent="0.2">
      <c r="A1284" s="11"/>
      <c r="B1284" s="11"/>
      <c r="C1284" s="11"/>
      <c r="D1284" s="11"/>
      <c r="E1284" s="11"/>
      <c r="F1284" s="11"/>
      <c r="G1284" s="11"/>
      <c r="H1284" s="11"/>
    </row>
    <row r="1285" spans="1:8" x14ac:dyDescent="0.2">
      <c r="A1285" s="11"/>
      <c r="B1285" s="11"/>
      <c r="C1285" s="11"/>
      <c r="D1285" s="11"/>
      <c r="E1285" s="11"/>
      <c r="F1285" s="11"/>
      <c r="G1285" s="11"/>
      <c r="H1285" s="11"/>
    </row>
    <row r="1286" spans="1:8" x14ac:dyDescent="0.2">
      <c r="A1286" s="11"/>
      <c r="B1286" s="11"/>
      <c r="C1286" s="11"/>
      <c r="D1286" s="11"/>
      <c r="E1286" s="11"/>
      <c r="F1286" s="11"/>
      <c r="G1286" s="11"/>
      <c r="H1286" s="11"/>
    </row>
    <row r="1287" spans="1:8" x14ac:dyDescent="0.2">
      <c r="A1287" s="11"/>
      <c r="B1287" s="11"/>
      <c r="C1287" s="11"/>
      <c r="D1287" s="11"/>
      <c r="E1287" s="11"/>
      <c r="F1287" s="11"/>
      <c r="G1287" s="11"/>
      <c r="H1287" s="11"/>
    </row>
    <row r="1288" spans="1:8" x14ac:dyDescent="0.2">
      <c r="A1288" s="11"/>
      <c r="B1288" s="11"/>
      <c r="C1288" s="11"/>
      <c r="D1288" s="11"/>
      <c r="E1288" s="11"/>
      <c r="F1288" s="11"/>
      <c r="G1288" s="11"/>
      <c r="H1288" s="11"/>
    </row>
    <row r="1289" spans="1:8" x14ac:dyDescent="0.2">
      <c r="A1289" s="11"/>
      <c r="B1289" s="11"/>
      <c r="C1289" s="11"/>
      <c r="D1289" s="11"/>
      <c r="E1289" s="11"/>
      <c r="F1289" s="11"/>
      <c r="G1289" s="11"/>
      <c r="H1289" s="11"/>
    </row>
    <row r="1290" spans="1:8" x14ac:dyDescent="0.2">
      <c r="A1290" s="11"/>
      <c r="B1290" s="11"/>
      <c r="C1290" s="11"/>
      <c r="D1290" s="11"/>
      <c r="E1290" s="11"/>
      <c r="F1290" s="11"/>
      <c r="G1290" s="11"/>
      <c r="H1290" s="11"/>
    </row>
    <row r="1291" spans="1:8" x14ac:dyDescent="0.2">
      <c r="A1291" s="11"/>
      <c r="B1291" s="11"/>
      <c r="C1291" s="11"/>
      <c r="D1291" s="11"/>
      <c r="E1291" s="11"/>
      <c r="F1291" s="11"/>
      <c r="G1291" s="11"/>
      <c r="H1291" s="11"/>
    </row>
    <row r="1292" spans="1:8" x14ac:dyDescent="0.2">
      <c r="A1292" s="11"/>
      <c r="B1292" s="11"/>
      <c r="C1292" s="11"/>
      <c r="D1292" s="11"/>
      <c r="E1292" s="11"/>
      <c r="F1292" s="11"/>
      <c r="G1292" s="11"/>
      <c r="H1292" s="11"/>
    </row>
    <row r="1293" spans="1:8" x14ac:dyDescent="0.2">
      <c r="A1293" s="11"/>
      <c r="B1293" s="11"/>
      <c r="C1293" s="11"/>
      <c r="D1293" s="11"/>
      <c r="E1293" s="11"/>
      <c r="F1293" s="11"/>
      <c r="G1293" s="11"/>
      <c r="H1293" s="11"/>
    </row>
    <row r="1294" spans="1:8" x14ac:dyDescent="0.2">
      <c r="A1294" s="11"/>
      <c r="B1294" s="11"/>
      <c r="C1294" s="11"/>
      <c r="D1294" s="11"/>
      <c r="E1294" s="11"/>
      <c r="F1294" s="11"/>
      <c r="G1294" s="11"/>
      <c r="H1294" s="11"/>
    </row>
    <row r="1295" spans="1:8" x14ac:dyDescent="0.2">
      <c r="A1295" s="11"/>
      <c r="B1295" s="11"/>
      <c r="C1295" s="11"/>
      <c r="D1295" s="11"/>
      <c r="E1295" s="11"/>
      <c r="F1295" s="11"/>
      <c r="G1295" s="11"/>
      <c r="H1295" s="11"/>
    </row>
    <row r="1296" spans="1:8" x14ac:dyDescent="0.2">
      <c r="A1296" s="11"/>
      <c r="B1296" s="11"/>
      <c r="C1296" s="11"/>
      <c r="D1296" s="11"/>
      <c r="E1296" s="11"/>
      <c r="F1296" s="11"/>
      <c r="G1296" s="11"/>
      <c r="H1296" s="11"/>
    </row>
    <row r="1297" spans="1:8" x14ac:dyDescent="0.2">
      <c r="A1297" s="11"/>
      <c r="B1297" s="11"/>
      <c r="C1297" s="11"/>
      <c r="D1297" s="11"/>
      <c r="E1297" s="11"/>
      <c r="F1297" s="11"/>
      <c r="G1297" s="11"/>
      <c r="H1297" s="11"/>
    </row>
    <row r="1298" spans="1:8" x14ac:dyDescent="0.2">
      <c r="A1298" s="11"/>
      <c r="B1298" s="11"/>
      <c r="C1298" s="11"/>
      <c r="D1298" s="11"/>
      <c r="E1298" s="11"/>
      <c r="F1298" s="11"/>
      <c r="G1298" s="11"/>
      <c r="H1298" s="11"/>
    </row>
    <row r="1299" spans="1:8" x14ac:dyDescent="0.2">
      <c r="A1299" s="11"/>
      <c r="B1299" s="11"/>
      <c r="C1299" s="11"/>
      <c r="D1299" s="11"/>
      <c r="E1299" s="11"/>
      <c r="F1299" s="11"/>
      <c r="G1299" s="11"/>
      <c r="H1299" s="11"/>
    </row>
    <row r="1300" spans="1:8" x14ac:dyDescent="0.2">
      <c r="A1300" s="11"/>
      <c r="B1300" s="11"/>
      <c r="C1300" s="11"/>
      <c r="D1300" s="11"/>
      <c r="E1300" s="11"/>
      <c r="F1300" s="11"/>
      <c r="G1300" s="11"/>
      <c r="H1300" s="11"/>
    </row>
    <row r="1301" spans="1:8" x14ac:dyDescent="0.2">
      <c r="A1301" s="11"/>
      <c r="B1301" s="11"/>
      <c r="C1301" s="11"/>
      <c r="D1301" s="11"/>
      <c r="E1301" s="11"/>
      <c r="F1301" s="11"/>
      <c r="G1301" s="11"/>
      <c r="H1301" s="11"/>
    </row>
    <row r="1302" spans="1:8" x14ac:dyDescent="0.2">
      <c r="A1302" s="11"/>
      <c r="B1302" s="11"/>
      <c r="C1302" s="11"/>
      <c r="D1302" s="11"/>
      <c r="E1302" s="11"/>
      <c r="F1302" s="11"/>
      <c r="G1302" s="11"/>
      <c r="H1302" s="11"/>
    </row>
    <row r="1303" spans="1:8" x14ac:dyDescent="0.2">
      <c r="A1303" s="11"/>
      <c r="B1303" s="11"/>
      <c r="C1303" s="11"/>
      <c r="D1303" s="11"/>
      <c r="E1303" s="11"/>
      <c r="F1303" s="11"/>
      <c r="G1303" s="11"/>
      <c r="H1303" s="11"/>
    </row>
    <row r="1304" spans="1:8" x14ac:dyDescent="0.2">
      <c r="A1304" s="11"/>
      <c r="B1304" s="11"/>
      <c r="C1304" s="11"/>
      <c r="D1304" s="11"/>
      <c r="E1304" s="11"/>
      <c r="F1304" s="11"/>
      <c r="G1304" s="11"/>
      <c r="H1304" s="11"/>
    </row>
    <row r="1305" spans="1:8" x14ac:dyDescent="0.2">
      <c r="A1305" s="11"/>
      <c r="B1305" s="11"/>
      <c r="C1305" s="11"/>
      <c r="D1305" s="11"/>
      <c r="E1305" s="11"/>
      <c r="F1305" s="11"/>
      <c r="G1305" s="11"/>
      <c r="H1305" s="11"/>
    </row>
    <row r="1306" spans="1:8" x14ac:dyDescent="0.2">
      <c r="A1306" s="11"/>
      <c r="B1306" s="11"/>
      <c r="C1306" s="11"/>
      <c r="D1306" s="11"/>
      <c r="E1306" s="11"/>
      <c r="F1306" s="11"/>
      <c r="G1306" s="11"/>
      <c r="H1306" s="11"/>
    </row>
    <row r="1307" spans="1:8" x14ac:dyDescent="0.2">
      <c r="A1307" s="11"/>
      <c r="B1307" s="11"/>
      <c r="C1307" s="11"/>
      <c r="D1307" s="11"/>
      <c r="E1307" s="11"/>
      <c r="F1307" s="11"/>
      <c r="G1307" s="11"/>
      <c r="H1307" s="11"/>
    </row>
    <row r="1308" spans="1:8" x14ac:dyDescent="0.2">
      <c r="A1308" s="11"/>
      <c r="B1308" s="11"/>
      <c r="C1308" s="11"/>
      <c r="D1308" s="11"/>
      <c r="E1308" s="11"/>
      <c r="F1308" s="11"/>
      <c r="G1308" s="11"/>
      <c r="H1308" s="11"/>
    </row>
    <row r="1309" spans="1:8" x14ac:dyDescent="0.2">
      <c r="A1309" s="11"/>
      <c r="B1309" s="11"/>
      <c r="C1309" s="11"/>
      <c r="D1309" s="11"/>
      <c r="E1309" s="11"/>
      <c r="F1309" s="11"/>
      <c r="G1309" s="11"/>
      <c r="H1309" s="11"/>
    </row>
    <row r="1310" spans="1:8" x14ac:dyDescent="0.2">
      <c r="A1310" s="11"/>
      <c r="B1310" s="11"/>
      <c r="C1310" s="11"/>
      <c r="D1310" s="11"/>
      <c r="E1310" s="11"/>
      <c r="F1310" s="11"/>
      <c r="G1310" s="11"/>
      <c r="H1310" s="11"/>
    </row>
    <row r="1311" spans="1:8" x14ac:dyDescent="0.2">
      <c r="A1311" s="11"/>
      <c r="B1311" s="11"/>
      <c r="C1311" s="11"/>
      <c r="D1311" s="11"/>
      <c r="E1311" s="11"/>
      <c r="F1311" s="11"/>
      <c r="G1311" s="11"/>
      <c r="H1311" s="11"/>
    </row>
    <row r="1312" spans="1:8" x14ac:dyDescent="0.2">
      <c r="A1312" s="11"/>
      <c r="B1312" s="11"/>
      <c r="C1312" s="11"/>
      <c r="D1312" s="11"/>
      <c r="E1312" s="11"/>
      <c r="F1312" s="11"/>
      <c r="G1312" s="11"/>
      <c r="H1312" s="11"/>
    </row>
    <row r="1313" spans="1:8" x14ac:dyDescent="0.2">
      <c r="A1313" s="11"/>
      <c r="B1313" s="11"/>
      <c r="C1313" s="11"/>
      <c r="D1313" s="11"/>
      <c r="E1313" s="11"/>
      <c r="F1313" s="11"/>
      <c r="G1313" s="11"/>
      <c r="H1313" s="11"/>
    </row>
    <row r="1314" spans="1:8" x14ac:dyDescent="0.2">
      <c r="A1314" s="11"/>
      <c r="B1314" s="11"/>
      <c r="C1314" s="11"/>
      <c r="D1314" s="11"/>
      <c r="E1314" s="11"/>
      <c r="F1314" s="11"/>
      <c r="G1314" s="11"/>
      <c r="H1314" s="11"/>
    </row>
    <row r="1315" spans="1:8" x14ac:dyDescent="0.2">
      <c r="A1315" s="11"/>
      <c r="B1315" s="11"/>
      <c r="C1315" s="11"/>
      <c r="D1315" s="11"/>
      <c r="E1315" s="11"/>
      <c r="F1315" s="11"/>
      <c r="G1315" s="11"/>
      <c r="H1315" s="11"/>
    </row>
    <row r="1316" spans="1:8" x14ac:dyDescent="0.2">
      <c r="A1316" s="11"/>
      <c r="B1316" s="11"/>
      <c r="C1316" s="11"/>
      <c r="D1316" s="11"/>
      <c r="E1316" s="11"/>
      <c r="F1316" s="11"/>
      <c r="G1316" s="11"/>
      <c r="H1316" s="11"/>
    </row>
    <row r="1317" spans="1:8" x14ac:dyDescent="0.2">
      <c r="A1317" s="11"/>
      <c r="B1317" s="11"/>
      <c r="C1317" s="11"/>
      <c r="D1317" s="11"/>
      <c r="E1317" s="11"/>
      <c r="F1317" s="11"/>
      <c r="G1317" s="11"/>
      <c r="H1317" s="11"/>
    </row>
    <row r="1318" spans="1:8" x14ac:dyDescent="0.2">
      <c r="A1318" s="11"/>
      <c r="B1318" s="11"/>
      <c r="C1318" s="11"/>
      <c r="D1318" s="11"/>
      <c r="E1318" s="11"/>
      <c r="F1318" s="11"/>
      <c r="G1318" s="11"/>
      <c r="H1318" s="11"/>
    </row>
    <row r="1319" spans="1:8" x14ac:dyDescent="0.2">
      <c r="A1319" s="11"/>
      <c r="B1319" s="11"/>
      <c r="C1319" s="11"/>
      <c r="D1319" s="11"/>
      <c r="E1319" s="11"/>
      <c r="F1319" s="11"/>
      <c r="G1319" s="11"/>
      <c r="H1319" s="11"/>
    </row>
    <row r="1320" spans="1:8" x14ac:dyDescent="0.2">
      <c r="A1320" s="11"/>
      <c r="B1320" s="11"/>
      <c r="C1320" s="11"/>
      <c r="D1320" s="11"/>
      <c r="E1320" s="11"/>
      <c r="F1320" s="11"/>
      <c r="G1320" s="11"/>
      <c r="H1320" s="11"/>
    </row>
    <row r="1321" spans="1:8" x14ac:dyDescent="0.2">
      <c r="A1321" s="11"/>
      <c r="B1321" s="11"/>
      <c r="C1321" s="11"/>
      <c r="D1321" s="11"/>
      <c r="E1321" s="11"/>
      <c r="F1321" s="11"/>
      <c r="G1321" s="11"/>
      <c r="H1321" s="11"/>
    </row>
    <row r="1322" spans="1:8" x14ac:dyDescent="0.2">
      <c r="A1322" s="11"/>
      <c r="B1322" s="11"/>
      <c r="C1322" s="11"/>
      <c r="D1322" s="11"/>
      <c r="E1322" s="11"/>
      <c r="F1322" s="11"/>
      <c r="G1322" s="11"/>
      <c r="H1322" s="11"/>
    </row>
    <row r="1323" spans="1:8" x14ac:dyDescent="0.2">
      <c r="A1323" s="11"/>
      <c r="B1323" s="11"/>
      <c r="C1323" s="11"/>
      <c r="D1323" s="11"/>
      <c r="E1323" s="11"/>
      <c r="F1323" s="11"/>
      <c r="G1323" s="11"/>
      <c r="H1323" s="11"/>
    </row>
    <row r="1324" spans="1:8" x14ac:dyDescent="0.2">
      <c r="A1324" s="11"/>
      <c r="B1324" s="11"/>
      <c r="C1324" s="11"/>
      <c r="D1324" s="11"/>
      <c r="E1324" s="11"/>
      <c r="F1324" s="11"/>
      <c r="G1324" s="11"/>
      <c r="H1324" s="11"/>
    </row>
    <row r="1325" spans="1:8" x14ac:dyDescent="0.2">
      <c r="A1325" s="11"/>
      <c r="B1325" s="11"/>
      <c r="C1325" s="11"/>
      <c r="D1325" s="11"/>
      <c r="E1325" s="11"/>
      <c r="F1325" s="11"/>
      <c r="G1325" s="11"/>
      <c r="H1325" s="11"/>
    </row>
    <row r="1326" spans="1:8" x14ac:dyDescent="0.2">
      <c r="A1326" s="11"/>
      <c r="B1326" s="11"/>
      <c r="C1326" s="11"/>
      <c r="D1326" s="11"/>
      <c r="E1326" s="11"/>
      <c r="F1326" s="11"/>
      <c r="G1326" s="11"/>
      <c r="H1326" s="11"/>
    </row>
    <row r="1327" spans="1:8" x14ac:dyDescent="0.2">
      <c r="A1327" s="11"/>
      <c r="B1327" s="11"/>
      <c r="C1327" s="11"/>
      <c r="D1327" s="11"/>
      <c r="E1327" s="11"/>
      <c r="F1327" s="11"/>
      <c r="G1327" s="11"/>
      <c r="H1327" s="11"/>
    </row>
    <row r="1328" spans="1:8" x14ac:dyDescent="0.2">
      <c r="A1328" s="11"/>
      <c r="B1328" s="11"/>
      <c r="C1328" s="11"/>
      <c r="D1328" s="11"/>
      <c r="E1328" s="11"/>
      <c r="F1328" s="11"/>
      <c r="G1328" s="11"/>
      <c r="H1328" s="11"/>
    </row>
    <row r="1329" spans="1:8" x14ac:dyDescent="0.2">
      <c r="A1329" s="11"/>
      <c r="B1329" s="11"/>
      <c r="C1329" s="11"/>
      <c r="D1329" s="11"/>
      <c r="E1329" s="11"/>
      <c r="F1329" s="11"/>
      <c r="G1329" s="11"/>
      <c r="H1329" s="11"/>
    </row>
    <row r="1330" spans="1:8" x14ac:dyDescent="0.2">
      <c r="A1330" s="11"/>
      <c r="B1330" s="11"/>
      <c r="C1330" s="11"/>
      <c r="D1330" s="11"/>
      <c r="E1330" s="11"/>
      <c r="F1330" s="11"/>
      <c r="G1330" s="11"/>
      <c r="H1330" s="11"/>
    </row>
    <row r="1331" spans="1:8" x14ac:dyDescent="0.2">
      <c r="A1331" s="11"/>
      <c r="B1331" s="11"/>
      <c r="C1331" s="11"/>
      <c r="D1331" s="11"/>
      <c r="E1331" s="11"/>
      <c r="F1331" s="11"/>
      <c r="G1331" s="11"/>
      <c r="H1331" s="11"/>
    </row>
    <row r="1332" spans="1:8" x14ac:dyDescent="0.2">
      <c r="A1332" s="11"/>
      <c r="B1332" s="11"/>
      <c r="C1332" s="11"/>
      <c r="D1332" s="11"/>
      <c r="E1332" s="11"/>
      <c r="F1332" s="11"/>
      <c r="G1332" s="11"/>
      <c r="H1332" s="11"/>
    </row>
    <row r="1333" spans="1:8" x14ac:dyDescent="0.2">
      <c r="A1333" s="11"/>
      <c r="B1333" s="11"/>
      <c r="C1333" s="11"/>
      <c r="D1333" s="11"/>
      <c r="E1333" s="11"/>
      <c r="F1333" s="11"/>
      <c r="G1333" s="11"/>
      <c r="H1333" s="11"/>
    </row>
    <row r="1334" spans="1:8" x14ac:dyDescent="0.2">
      <c r="A1334" s="11"/>
      <c r="B1334" s="11"/>
      <c r="C1334" s="11"/>
      <c r="D1334" s="11"/>
      <c r="E1334" s="11"/>
      <c r="F1334" s="11"/>
      <c r="G1334" s="11"/>
      <c r="H1334" s="11"/>
    </row>
    <row r="1335" spans="1:8" x14ac:dyDescent="0.2">
      <c r="A1335" s="11"/>
      <c r="B1335" s="11"/>
      <c r="C1335" s="11"/>
      <c r="D1335" s="11"/>
      <c r="E1335" s="11"/>
      <c r="F1335" s="11"/>
      <c r="G1335" s="11"/>
      <c r="H1335" s="11"/>
    </row>
    <row r="1336" spans="1:8" x14ac:dyDescent="0.2">
      <c r="A1336" s="11"/>
      <c r="B1336" s="11"/>
      <c r="C1336" s="11"/>
      <c r="D1336" s="11"/>
      <c r="E1336" s="11"/>
      <c r="F1336" s="11"/>
      <c r="G1336" s="11"/>
      <c r="H1336" s="11"/>
    </row>
    <row r="1337" spans="1:8" x14ac:dyDescent="0.2">
      <c r="A1337" s="11"/>
      <c r="B1337" s="11"/>
      <c r="C1337" s="11"/>
      <c r="D1337" s="11"/>
      <c r="E1337" s="11"/>
      <c r="F1337" s="11"/>
      <c r="G1337" s="11"/>
      <c r="H1337" s="11"/>
    </row>
    <row r="1338" spans="1:8" x14ac:dyDescent="0.2">
      <c r="A1338" s="11"/>
      <c r="B1338" s="11"/>
      <c r="C1338" s="11"/>
      <c r="D1338" s="11"/>
      <c r="E1338" s="11"/>
      <c r="F1338" s="11"/>
      <c r="G1338" s="11"/>
      <c r="H1338" s="11"/>
    </row>
    <row r="1339" spans="1:8" x14ac:dyDescent="0.2">
      <c r="A1339" s="11"/>
      <c r="B1339" s="11"/>
      <c r="C1339" s="11"/>
      <c r="D1339" s="11"/>
      <c r="E1339" s="11"/>
      <c r="F1339" s="11"/>
      <c r="G1339" s="11"/>
      <c r="H1339" s="11"/>
    </row>
    <row r="1340" spans="1:8" x14ac:dyDescent="0.2">
      <c r="A1340" s="11"/>
      <c r="B1340" s="11"/>
      <c r="C1340" s="11"/>
      <c r="D1340" s="11"/>
      <c r="E1340" s="11"/>
      <c r="F1340" s="11"/>
      <c r="G1340" s="11"/>
      <c r="H1340" s="11"/>
    </row>
    <row r="1341" spans="1:8" x14ac:dyDescent="0.2">
      <c r="A1341" s="11"/>
      <c r="B1341" s="11"/>
      <c r="C1341" s="11"/>
      <c r="D1341" s="11"/>
      <c r="E1341" s="11"/>
      <c r="F1341" s="11"/>
      <c r="G1341" s="11"/>
      <c r="H1341" s="11"/>
    </row>
    <row r="1342" spans="1:8" x14ac:dyDescent="0.2">
      <c r="A1342" s="11"/>
      <c r="B1342" s="11"/>
      <c r="C1342" s="11"/>
      <c r="D1342" s="11"/>
      <c r="E1342" s="11"/>
      <c r="F1342" s="11"/>
      <c r="G1342" s="11"/>
      <c r="H1342" s="11"/>
    </row>
    <row r="1343" spans="1:8" x14ac:dyDescent="0.2">
      <c r="A1343" s="11"/>
      <c r="B1343" s="11"/>
      <c r="C1343" s="11"/>
      <c r="D1343" s="11"/>
      <c r="E1343" s="11"/>
      <c r="F1343" s="11"/>
      <c r="G1343" s="11"/>
      <c r="H1343" s="11"/>
    </row>
    <row r="1344" spans="1:8" x14ac:dyDescent="0.2">
      <c r="A1344" s="11"/>
      <c r="B1344" s="11"/>
      <c r="C1344" s="11"/>
      <c r="D1344" s="11"/>
      <c r="E1344" s="11"/>
      <c r="F1344" s="11"/>
      <c r="G1344" s="11"/>
      <c r="H1344" s="11"/>
    </row>
    <row r="1345" spans="1:8" x14ac:dyDescent="0.2">
      <c r="A1345" s="11"/>
      <c r="B1345" s="11"/>
      <c r="C1345" s="11"/>
      <c r="D1345" s="11"/>
      <c r="E1345" s="11"/>
      <c r="F1345" s="11"/>
      <c r="G1345" s="11"/>
      <c r="H1345" s="11"/>
    </row>
    <row r="1346" spans="1:8" x14ac:dyDescent="0.2">
      <c r="A1346" s="11"/>
      <c r="B1346" s="11"/>
      <c r="C1346" s="11"/>
      <c r="D1346" s="11"/>
      <c r="E1346" s="11"/>
      <c r="F1346" s="11"/>
      <c r="G1346" s="11"/>
      <c r="H1346" s="11"/>
    </row>
    <row r="1347" spans="1:8" x14ac:dyDescent="0.2">
      <c r="A1347" s="11"/>
      <c r="B1347" s="11"/>
      <c r="C1347" s="11"/>
      <c r="D1347" s="11"/>
      <c r="E1347" s="11"/>
      <c r="F1347" s="11"/>
      <c r="G1347" s="11"/>
      <c r="H1347" s="11"/>
    </row>
    <row r="1348" spans="1:8" x14ac:dyDescent="0.2">
      <c r="A1348" s="11"/>
      <c r="B1348" s="11"/>
      <c r="C1348" s="11"/>
      <c r="D1348" s="11"/>
      <c r="E1348" s="11"/>
      <c r="F1348" s="11"/>
      <c r="G1348" s="11"/>
      <c r="H1348" s="11"/>
    </row>
    <row r="1349" spans="1:8" x14ac:dyDescent="0.2">
      <c r="A1349" s="11"/>
      <c r="B1349" s="11"/>
      <c r="C1349" s="11"/>
      <c r="D1349" s="11"/>
      <c r="E1349" s="11"/>
      <c r="F1349" s="11"/>
      <c r="G1349" s="11"/>
      <c r="H1349" s="11"/>
    </row>
    <row r="1350" spans="1:8" x14ac:dyDescent="0.2">
      <c r="A1350" s="11"/>
      <c r="B1350" s="11"/>
      <c r="C1350" s="11"/>
      <c r="D1350" s="11"/>
      <c r="E1350" s="11"/>
      <c r="F1350" s="11"/>
      <c r="G1350" s="11"/>
      <c r="H1350" s="11"/>
    </row>
    <row r="1351" spans="1:8" x14ac:dyDescent="0.2">
      <c r="A1351" s="11"/>
      <c r="B1351" s="11"/>
      <c r="C1351" s="11"/>
      <c r="D1351" s="11"/>
      <c r="E1351" s="11"/>
      <c r="F1351" s="11"/>
      <c r="G1351" s="11"/>
      <c r="H1351" s="11"/>
    </row>
    <row r="1352" spans="1:8" x14ac:dyDescent="0.2">
      <c r="A1352" s="11"/>
      <c r="B1352" s="11"/>
      <c r="C1352" s="11"/>
      <c r="D1352" s="11"/>
      <c r="E1352" s="11"/>
      <c r="F1352" s="11"/>
      <c r="G1352" s="11"/>
      <c r="H1352" s="11"/>
    </row>
    <row r="1353" spans="1:8" x14ac:dyDescent="0.2">
      <c r="A1353" s="11"/>
      <c r="B1353" s="11"/>
      <c r="C1353" s="11"/>
      <c r="D1353" s="11"/>
      <c r="E1353" s="11"/>
      <c r="F1353" s="11"/>
      <c r="G1353" s="11"/>
      <c r="H1353" s="11"/>
    </row>
    <row r="1354" spans="1:8" x14ac:dyDescent="0.2">
      <c r="A1354" s="11"/>
      <c r="B1354" s="11"/>
      <c r="C1354" s="11"/>
      <c r="D1354" s="11"/>
      <c r="E1354" s="11"/>
      <c r="F1354" s="11"/>
      <c r="G1354" s="11"/>
      <c r="H1354" s="11"/>
    </row>
    <row r="1355" spans="1:8" x14ac:dyDescent="0.2">
      <c r="A1355" s="11"/>
      <c r="B1355" s="11"/>
      <c r="C1355" s="11"/>
      <c r="D1355" s="11"/>
      <c r="E1355" s="11"/>
      <c r="F1355" s="11"/>
      <c r="G1355" s="11"/>
      <c r="H1355" s="11"/>
    </row>
    <row r="1356" spans="1:8" x14ac:dyDescent="0.2">
      <c r="A1356" s="11"/>
      <c r="B1356" s="11"/>
      <c r="C1356" s="11"/>
      <c r="D1356" s="11"/>
      <c r="E1356" s="11"/>
      <c r="F1356" s="11"/>
      <c r="G1356" s="11"/>
      <c r="H1356" s="11"/>
    </row>
    <row r="1357" spans="1:8" x14ac:dyDescent="0.2">
      <c r="A1357" s="11"/>
      <c r="B1357" s="11"/>
      <c r="C1357" s="11"/>
      <c r="D1357" s="11"/>
      <c r="E1357" s="11"/>
      <c r="F1357" s="11"/>
      <c r="G1357" s="11"/>
      <c r="H1357" s="11"/>
    </row>
    <row r="1358" spans="1:8" x14ac:dyDescent="0.2">
      <c r="A1358" s="11"/>
      <c r="B1358" s="11"/>
      <c r="C1358" s="11"/>
      <c r="D1358" s="11"/>
      <c r="E1358" s="11"/>
      <c r="F1358" s="11"/>
      <c r="G1358" s="11"/>
      <c r="H1358" s="11"/>
    </row>
    <row r="1359" spans="1:8" x14ac:dyDescent="0.2">
      <c r="A1359" s="11"/>
      <c r="B1359" s="11"/>
      <c r="C1359" s="11"/>
      <c r="D1359" s="11"/>
      <c r="E1359" s="11"/>
      <c r="F1359" s="11"/>
      <c r="G1359" s="11"/>
      <c r="H1359" s="11"/>
    </row>
    <row r="1360" spans="1:8" x14ac:dyDescent="0.2">
      <c r="A1360" s="11"/>
      <c r="B1360" s="11"/>
      <c r="C1360" s="11"/>
      <c r="D1360" s="11"/>
      <c r="E1360" s="11"/>
      <c r="F1360" s="11"/>
      <c r="G1360" s="11"/>
      <c r="H1360" s="11"/>
    </row>
    <row r="1361" spans="1:8" x14ac:dyDescent="0.2">
      <c r="A1361" s="11"/>
      <c r="B1361" s="11"/>
      <c r="C1361" s="11"/>
      <c r="D1361" s="11"/>
      <c r="E1361" s="11"/>
      <c r="F1361" s="11"/>
      <c r="G1361" s="11"/>
      <c r="H1361" s="11"/>
    </row>
    <row r="1362" spans="1:8" x14ac:dyDescent="0.2">
      <c r="A1362" s="11"/>
      <c r="B1362" s="11"/>
      <c r="C1362" s="11"/>
      <c r="D1362" s="11"/>
      <c r="E1362" s="11"/>
      <c r="F1362" s="11"/>
      <c r="G1362" s="11"/>
      <c r="H1362" s="11"/>
    </row>
    <row r="1363" spans="1:8" x14ac:dyDescent="0.2">
      <c r="A1363" s="11"/>
      <c r="B1363" s="11"/>
      <c r="C1363" s="11"/>
      <c r="D1363" s="11"/>
      <c r="E1363" s="11"/>
      <c r="F1363" s="11"/>
      <c r="G1363" s="11"/>
      <c r="H1363" s="11"/>
    </row>
    <row r="1364" spans="1:8" x14ac:dyDescent="0.2">
      <c r="A1364" s="11"/>
      <c r="B1364" s="11"/>
      <c r="C1364" s="11"/>
      <c r="D1364" s="11"/>
      <c r="E1364" s="11"/>
      <c r="F1364" s="11"/>
      <c r="G1364" s="11"/>
      <c r="H1364" s="11"/>
    </row>
    <row r="1365" spans="1:8" x14ac:dyDescent="0.2">
      <c r="A1365" s="11"/>
      <c r="B1365" s="11"/>
      <c r="C1365" s="11"/>
      <c r="D1365" s="11"/>
      <c r="E1365" s="11"/>
      <c r="F1365" s="11"/>
      <c r="G1365" s="11"/>
      <c r="H1365" s="11"/>
    </row>
    <row r="1366" spans="1:8" x14ac:dyDescent="0.2">
      <c r="A1366" s="11"/>
      <c r="B1366" s="11"/>
      <c r="C1366" s="11"/>
      <c r="D1366" s="11"/>
      <c r="E1366" s="11"/>
      <c r="F1366" s="11"/>
      <c r="G1366" s="11"/>
      <c r="H1366" s="11"/>
    </row>
    <row r="1367" spans="1:8" x14ac:dyDescent="0.2">
      <c r="A1367" s="11"/>
      <c r="B1367" s="11"/>
      <c r="C1367" s="11"/>
      <c r="D1367" s="11"/>
      <c r="E1367" s="11"/>
      <c r="F1367" s="11"/>
      <c r="G1367" s="11"/>
      <c r="H1367" s="11"/>
    </row>
    <row r="1368" spans="1:8" x14ac:dyDescent="0.2">
      <c r="A1368" s="11"/>
      <c r="B1368" s="11"/>
      <c r="C1368" s="11"/>
      <c r="D1368" s="11"/>
      <c r="E1368" s="11"/>
      <c r="F1368" s="11"/>
      <c r="G1368" s="11"/>
      <c r="H1368" s="11"/>
    </row>
    <row r="1369" spans="1:8" x14ac:dyDescent="0.2">
      <c r="A1369" s="11"/>
      <c r="B1369" s="11"/>
      <c r="C1369" s="11"/>
      <c r="D1369" s="11"/>
      <c r="E1369" s="11"/>
      <c r="F1369" s="11"/>
      <c r="G1369" s="11"/>
      <c r="H1369" s="11"/>
    </row>
    <row r="1370" spans="1:8" x14ac:dyDescent="0.2">
      <c r="A1370" s="11"/>
      <c r="B1370" s="11"/>
      <c r="C1370" s="11"/>
      <c r="D1370" s="11"/>
      <c r="E1370" s="11"/>
      <c r="F1370" s="11"/>
      <c r="G1370" s="11"/>
      <c r="H1370" s="11"/>
    </row>
    <row r="1371" spans="1:8" x14ac:dyDescent="0.2">
      <c r="A1371" s="11"/>
      <c r="B1371" s="11"/>
      <c r="C1371" s="11"/>
      <c r="D1371" s="11"/>
      <c r="E1371" s="11"/>
      <c r="F1371" s="11"/>
      <c r="G1371" s="11"/>
      <c r="H1371" s="11"/>
    </row>
    <row r="1372" spans="1:8" x14ac:dyDescent="0.2">
      <c r="A1372" s="11"/>
      <c r="B1372" s="11"/>
      <c r="C1372" s="11"/>
      <c r="D1372" s="11"/>
      <c r="E1372" s="11"/>
      <c r="F1372" s="11"/>
      <c r="G1372" s="11"/>
      <c r="H1372" s="11"/>
    </row>
    <row r="1373" spans="1:8" x14ac:dyDescent="0.2">
      <c r="A1373" s="11"/>
      <c r="B1373" s="11"/>
      <c r="C1373" s="11"/>
      <c r="D1373" s="11"/>
      <c r="E1373" s="11"/>
      <c r="F1373" s="11"/>
      <c r="G1373" s="11"/>
      <c r="H1373" s="11"/>
    </row>
    <row r="1374" spans="1:8" x14ac:dyDescent="0.2">
      <c r="A1374" s="11"/>
      <c r="B1374" s="11"/>
      <c r="C1374" s="11"/>
      <c r="D1374" s="11"/>
      <c r="E1374" s="11"/>
      <c r="F1374" s="11"/>
      <c r="G1374" s="11"/>
      <c r="H1374" s="11"/>
    </row>
    <row r="1375" spans="1:8" x14ac:dyDescent="0.2">
      <c r="A1375" s="11"/>
      <c r="B1375" s="11"/>
      <c r="C1375" s="11"/>
      <c r="D1375" s="11"/>
      <c r="E1375" s="11"/>
      <c r="F1375" s="11"/>
      <c r="G1375" s="11"/>
      <c r="H1375" s="11"/>
    </row>
    <row r="1376" spans="1:8" x14ac:dyDescent="0.2">
      <c r="A1376" s="11"/>
      <c r="B1376" s="11"/>
      <c r="C1376" s="11"/>
      <c r="D1376" s="11"/>
      <c r="E1376" s="11"/>
      <c r="F1376" s="11"/>
      <c r="G1376" s="11"/>
      <c r="H1376" s="11"/>
    </row>
    <row r="1377" spans="1:8" x14ac:dyDescent="0.2">
      <c r="A1377" s="11"/>
      <c r="B1377" s="11"/>
      <c r="C1377" s="11"/>
      <c r="D1377" s="11"/>
      <c r="E1377" s="11"/>
      <c r="F1377" s="11"/>
      <c r="G1377" s="11"/>
      <c r="H1377" s="11"/>
    </row>
    <row r="1378" spans="1:8" x14ac:dyDescent="0.2">
      <c r="A1378" s="11"/>
      <c r="B1378" s="11"/>
      <c r="C1378" s="11"/>
      <c r="D1378" s="11"/>
      <c r="E1378" s="11"/>
      <c r="F1378" s="11"/>
      <c r="G1378" s="11"/>
      <c r="H1378" s="11"/>
    </row>
    <row r="1379" spans="1:8" x14ac:dyDescent="0.2">
      <c r="A1379" s="11"/>
      <c r="B1379" s="11"/>
      <c r="C1379" s="11"/>
      <c r="D1379" s="11"/>
      <c r="E1379" s="11"/>
      <c r="F1379" s="11"/>
      <c r="G1379" s="11"/>
      <c r="H1379" s="11"/>
    </row>
    <row r="1380" spans="1:8" x14ac:dyDescent="0.2">
      <c r="A1380" s="11"/>
      <c r="B1380" s="11"/>
      <c r="C1380" s="11"/>
      <c r="D1380" s="11"/>
      <c r="E1380" s="11"/>
      <c r="F1380" s="11"/>
      <c r="G1380" s="11"/>
      <c r="H1380" s="11"/>
    </row>
    <row r="1381" spans="1:8" x14ac:dyDescent="0.2">
      <c r="A1381" s="11"/>
      <c r="B1381" s="11"/>
      <c r="C1381" s="11"/>
      <c r="D1381" s="11"/>
      <c r="E1381" s="11"/>
      <c r="F1381" s="11"/>
      <c r="G1381" s="11"/>
      <c r="H1381" s="11"/>
    </row>
    <row r="1382" spans="1:8" x14ac:dyDescent="0.2">
      <c r="A1382" s="11"/>
      <c r="B1382" s="11"/>
      <c r="C1382" s="11"/>
      <c r="D1382" s="11"/>
      <c r="E1382" s="11"/>
      <c r="F1382" s="11"/>
      <c r="G1382" s="11"/>
      <c r="H1382" s="11"/>
    </row>
    <row r="1383" spans="1:8" x14ac:dyDescent="0.2">
      <c r="A1383" s="11"/>
      <c r="B1383" s="11"/>
      <c r="C1383" s="11"/>
      <c r="D1383" s="11"/>
      <c r="E1383" s="11"/>
      <c r="F1383" s="11"/>
      <c r="G1383" s="11"/>
      <c r="H1383" s="11"/>
    </row>
    <row r="1384" spans="1:8" x14ac:dyDescent="0.2">
      <c r="A1384" s="11"/>
      <c r="B1384" s="11"/>
      <c r="C1384" s="11"/>
      <c r="D1384" s="11"/>
      <c r="E1384" s="11"/>
      <c r="F1384" s="11"/>
      <c r="G1384" s="11"/>
      <c r="H1384" s="11"/>
    </row>
    <row r="1385" spans="1:8" x14ac:dyDescent="0.2">
      <c r="A1385" s="11"/>
      <c r="B1385" s="11"/>
      <c r="C1385" s="11"/>
      <c r="D1385" s="11"/>
      <c r="E1385" s="11"/>
      <c r="F1385" s="11"/>
      <c r="G1385" s="11"/>
      <c r="H1385" s="11"/>
    </row>
    <row r="1386" spans="1:8" x14ac:dyDescent="0.2">
      <c r="A1386" s="11"/>
      <c r="B1386" s="11"/>
      <c r="C1386" s="11"/>
      <c r="D1386" s="11"/>
      <c r="E1386" s="11"/>
      <c r="F1386" s="11"/>
      <c r="G1386" s="11"/>
      <c r="H1386" s="11"/>
    </row>
    <row r="1387" spans="1:8" x14ac:dyDescent="0.2">
      <c r="A1387" s="11"/>
      <c r="B1387" s="11"/>
      <c r="C1387" s="11"/>
      <c r="D1387" s="11"/>
      <c r="E1387" s="11"/>
      <c r="F1387" s="11"/>
      <c r="G1387" s="11"/>
      <c r="H1387" s="11"/>
    </row>
    <row r="1388" spans="1:8" x14ac:dyDescent="0.2">
      <c r="A1388" s="11"/>
      <c r="B1388" s="11"/>
      <c r="C1388" s="11"/>
      <c r="D1388" s="11"/>
      <c r="E1388" s="11"/>
      <c r="F1388" s="11"/>
      <c r="G1388" s="11"/>
      <c r="H1388" s="11"/>
    </row>
    <row r="1389" spans="1:8" x14ac:dyDescent="0.2">
      <c r="A1389" s="11"/>
      <c r="B1389" s="11"/>
      <c r="C1389" s="11"/>
      <c r="D1389" s="11"/>
      <c r="E1389" s="11"/>
      <c r="F1389" s="11"/>
      <c r="G1389" s="11"/>
      <c r="H1389" s="11"/>
    </row>
    <row r="1390" spans="1:8" x14ac:dyDescent="0.2">
      <c r="A1390" s="11"/>
      <c r="B1390" s="11"/>
      <c r="C1390" s="11"/>
      <c r="D1390" s="11"/>
      <c r="E1390" s="11"/>
      <c r="F1390" s="11"/>
      <c r="G1390" s="11"/>
      <c r="H1390" s="11"/>
    </row>
    <row r="1391" spans="1:8" x14ac:dyDescent="0.2">
      <c r="A1391" s="11"/>
      <c r="B1391" s="11"/>
      <c r="C1391" s="11"/>
      <c r="D1391" s="11"/>
      <c r="E1391" s="11"/>
      <c r="F1391" s="11"/>
      <c r="G1391" s="11"/>
      <c r="H1391" s="11"/>
    </row>
    <row r="1392" spans="1:8" x14ac:dyDescent="0.2">
      <c r="A1392" s="11"/>
      <c r="B1392" s="11"/>
      <c r="C1392" s="11"/>
      <c r="D1392" s="11"/>
      <c r="E1392" s="11"/>
      <c r="F1392" s="11"/>
      <c r="G1392" s="11"/>
      <c r="H1392" s="11"/>
    </row>
    <row r="1393" spans="1:8" x14ac:dyDescent="0.2">
      <c r="A1393" s="11"/>
      <c r="B1393" s="11"/>
      <c r="C1393" s="11"/>
      <c r="D1393" s="11"/>
      <c r="E1393" s="11"/>
      <c r="F1393" s="11"/>
      <c r="G1393" s="11"/>
      <c r="H1393" s="11"/>
    </row>
    <row r="1394" spans="1:8" x14ac:dyDescent="0.2">
      <c r="A1394" s="11"/>
      <c r="B1394" s="11"/>
      <c r="C1394" s="11"/>
      <c r="D1394" s="11"/>
      <c r="E1394" s="11"/>
      <c r="F1394" s="11"/>
      <c r="G1394" s="11"/>
      <c r="H1394" s="11"/>
    </row>
    <row r="1395" spans="1:8" x14ac:dyDescent="0.2">
      <c r="A1395" s="11"/>
      <c r="B1395" s="11"/>
      <c r="C1395" s="11"/>
      <c r="D1395" s="11"/>
      <c r="E1395" s="11"/>
      <c r="F1395" s="11"/>
      <c r="G1395" s="11"/>
      <c r="H1395" s="11"/>
    </row>
    <row r="1396" spans="1:8" x14ac:dyDescent="0.2">
      <c r="A1396" s="11"/>
      <c r="B1396" s="11"/>
      <c r="C1396" s="11"/>
      <c r="D1396" s="11"/>
      <c r="E1396" s="11"/>
      <c r="F1396" s="11"/>
      <c r="G1396" s="11"/>
      <c r="H1396" s="11"/>
    </row>
    <row r="1397" spans="1:8" x14ac:dyDescent="0.2">
      <c r="A1397" s="11"/>
      <c r="B1397" s="11"/>
      <c r="C1397" s="11"/>
      <c r="D1397" s="11"/>
      <c r="E1397" s="11"/>
      <c r="F1397" s="11"/>
      <c r="G1397" s="11"/>
      <c r="H1397" s="11"/>
    </row>
    <row r="1398" spans="1:8" x14ac:dyDescent="0.2">
      <c r="A1398" s="11"/>
      <c r="B1398" s="11"/>
      <c r="C1398" s="11"/>
      <c r="D1398" s="11"/>
      <c r="E1398" s="11"/>
      <c r="F1398" s="11"/>
      <c r="G1398" s="11"/>
      <c r="H1398" s="11"/>
    </row>
    <row r="1399" spans="1:8" x14ac:dyDescent="0.2">
      <c r="A1399" s="11"/>
      <c r="B1399" s="11"/>
      <c r="C1399" s="11"/>
      <c r="D1399" s="11"/>
      <c r="E1399" s="11"/>
      <c r="F1399" s="11"/>
      <c r="G1399" s="11"/>
      <c r="H1399" s="11"/>
    </row>
    <row r="1400" spans="1:8" x14ac:dyDescent="0.2">
      <c r="A1400" s="11"/>
      <c r="B1400" s="11"/>
      <c r="C1400" s="11"/>
      <c r="D1400" s="11"/>
      <c r="E1400" s="11"/>
      <c r="F1400" s="11"/>
      <c r="G1400" s="11"/>
      <c r="H1400" s="11"/>
    </row>
    <row r="1401" spans="1:8" x14ac:dyDescent="0.2">
      <c r="A1401" s="11"/>
      <c r="B1401" s="11"/>
      <c r="C1401" s="11"/>
      <c r="D1401" s="11"/>
      <c r="E1401" s="11"/>
      <c r="F1401" s="11"/>
      <c r="G1401" s="11"/>
      <c r="H1401" s="11"/>
    </row>
    <row r="1402" spans="1:8" x14ac:dyDescent="0.2">
      <c r="A1402" s="11"/>
      <c r="B1402" s="11"/>
      <c r="C1402" s="11"/>
      <c r="D1402" s="11"/>
      <c r="E1402" s="11"/>
      <c r="F1402" s="11"/>
      <c r="G1402" s="11"/>
      <c r="H1402" s="11"/>
    </row>
    <row r="1403" spans="1:8" x14ac:dyDescent="0.2">
      <c r="A1403" s="11"/>
      <c r="B1403" s="11"/>
      <c r="C1403" s="11"/>
      <c r="D1403" s="11"/>
      <c r="E1403" s="11"/>
      <c r="F1403" s="11"/>
      <c r="G1403" s="11"/>
      <c r="H1403" s="11"/>
    </row>
    <row r="1404" spans="1:8" x14ac:dyDescent="0.2">
      <c r="A1404" s="11"/>
      <c r="B1404" s="11"/>
      <c r="C1404" s="11"/>
      <c r="D1404" s="11"/>
      <c r="E1404" s="11"/>
      <c r="F1404" s="11"/>
      <c r="G1404" s="11"/>
      <c r="H1404" s="11"/>
    </row>
    <row r="1405" spans="1:8" x14ac:dyDescent="0.2">
      <c r="A1405" s="11"/>
      <c r="B1405" s="11"/>
      <c r="C1405" s="11"/>
      <c r="D1405" s="11"/>
      <c r="E1405" s="11"/>
      <c r="F1405" s="11"/>
      <c r="G1405" s="11"/>
      <c r="H1405" s="11"/>
    </row>
    <row r="1406" spans="1:8" x14ac:dyDescent="0.2">
      <c r="A1406" s="11"/>
      <c r="B1406" s="11"/>
      <c r="C1406" s="11"/>
      <c r="D1406" s="11"/>
      <c r="E1406" s="11"/>
      <c r="F1406" s="11"/>
      <c r="G1406" s="11"/>
      <c r="H1406" s="11"/>
    </row>
    <row r="1407" spans="1:8" x14ac:dyDescent="0.2">
      <c r="A1407" s="11"/>
      <c r="B1407" s="11"/>
      <c r="C1407" s="11"/>
      <c r="D1407" s="11"/>
      <c r="E1407" s="11"/>
      <c r="F1407" s="11"/>
      <c r="G1407" s="11"/>
      <c r="H1407" s="11"/>
    </row>
    <row r="1408" spans="1:8" x14ac:dyDescent="0.2">
      <c r="A1408" s="11"/>
      <c r="B1408" s="11"/>
      <c r="C1408" s="11"/>
      <c r="D1408" s="11"/>
      <c r="E1408" s="11"/>
      <c r="F1408" s="11"/>
      <c r="G1408" s="11"/>
      <c r="H1408" s="11"/>
    </row>
    <row r="1409" spans="1:8" x14ac:dyDescent="0.2">
      <c r="A1409" s="11"/>
      <c r="B1409" s="11"/>
      <c r="C1409" s="11"/>
      <c r="D1409" s="11"/>
      <c r="E1409" s="11"/>
      <c r="F1409" s="11"/>
      <c r="G1409" s="11"/>
      <c r="H1409" s="11"/>
    </row>
    <row r="1410" spans="1:8" x14ac:dyDescent="0.2">
      <c r="A1410" s="11"/>
      <c r="B1410" s="11"/>
      <c r="C1410" s="11"/>
      <c r="D1410" s="11"/>
      <c r="E1410" s="11"/>
      <c r="F1410" s="11"/>
      <c r="G1410" s="11"/>
      <c r="H1410" s="11"/>
    </row>
    <row r="1411" spans="1:8" x14ac:dyDescent="0.2">
      <c r="A1411" s="11"/>
      <c r="B1411" s="11"/>
      <c r="C1411" s="11"/>
      <c r="D1411" s="11"/>
      <c r="E1411" s="11"/>
      <c r="F1411" s="11"/>
      <c r="G1411" s="11"/>
      <c r="H1411" s="11"/>
    </row>
    <row r="1412" spans="1:8" x14ac:dyDescent="0.2">
      <c r="A1412" s="11"/>
      <c r="B1412" s="11"/>
      <c r="C1412" s="11"/>
      <c r="D1412" s="11"/>
      <c r="E1412" s="11"/>
      <c r="F1412" s="11"/>
      <c r="G1412" s="11"/>
      <c r="H1412" s="11"/>
    </row>
    <row r="1413" spans="1:8" x14ac:dyDescent="0.2">
      <c r="A1413" s="11"/>
      <c r="B1413" s="11"/>
      <c r="C1413" s="11"/>
      <c r="D1413" s="11"/>
      <c r="E1413" s="11"/>
      <c r="F1413" s="11"/>
      <c r="G1413" s="11"/>
      <c r="H1413" s="11"/>
    </row>
    <row r="1414" spans="1:8" x14ac:dyDescent="0.2">
      <c r="A1414" s="11"/>
      <c r="B1414" s="11"/>
      <c r="C1414" s="11"/>
      <c r="D1414" s="11"/>
      <c r="E1414" s="11"/>
      <c r="F1414" s="11"/>
      <c r="G1414" s="11"/>
      <c r="H1414" s="11"/>
    </row>
    <row r="1415" spans="1:8" x14ac:dyDescent="0.2">
      <c r="A1415" s="11"/>
      <c r="B1415" s="11"/>
      <c r="C1415" s="11"/>
      <c r="D1415" s="11"/>
      <c r="E1415" s="11"/>
      <c r="F1415" s="11"/>
      <c r="G1415" s="11"/>
      <c r="H1415" s="11"/>
    </row>
    <row r="1416" spans="1:8" x14ac:dyDescent="0.2">
      <c r="A1416" s="11"/>
      <c r="B1416" s="11"/>
      <c r="C1416" s="11"/>
      <c r="D1416" s="11"/>
      <c r="E1416" s="11"/>
      <c r="F1416" s="11"/>
      <c r="G1416" s="11"/>
      <c r="H1416" s="11"/>
    </row>
    <row r="1417" spans="1:8" x14ac:dyDescent="0.2">
      <c r="A1417" s="11"/>
      <c r="B1417" s="11"/>
      <c r="C1417" s="11"/>
      <c r="D1417" s="11"/>
      <c r="E1417" s="11"/>
      <c r="F1417" s="11"/>
      <c r="G1417" s="11"/>
      <c r="H1417" s="11"/>
    </row>
    <row r="1418" spans="1:8" x14ac:dyDescent="0.2">
      <c r="A1418" s="11"/>
      <c r="B1418" s="11"/>
      <c r="C1418" s="11"/>
      <c r="D1418" s="11"/>
      <c r="E1418" s="11"/>
      <c r="F1418" s="11"/>
      <c r="G1418" s="11"/>
      <c r="H1418" s="11"/>
    </row>
    <row r="1419" spans="1:8" x14ac:dyDescent="0.2">
      <c r="A1419" s="11"/>
      <c r="B1419" s="11"/>
      <c r="C1419" s="11"/>
      <c r="D1419" s="11"/>
      <c r="E1419" s="11"/>
      <c r="F1419" s="11"/>
      <c r="G1419" s="11"/>
      <c r="H1419" s="11"/>
    </row>
    <row r="1420" spans="1:8" x14ac:dyDescent="0.2">
      <c r="A1420" s="11"/>
      <c r="B1420" s="11"/>
      <c r="C1420" s="11"/>
      <c r="D1420" s="11"/>
      <c r="E1420" s="11"/>
      <c r="F1420" s="11"/>
      <c r="G1420" s="11"/>
      <c r="H1420" s="11"/>
    </row>
    <row r="1421" spans="1:8" x14ac:dyDescent="0.2">
      <c r="A1421" s="11"/>
      <c r="B1421" s="11"/>
      <c r="C1421" s="11"/>
      <c r="D1421" s="11"/>
      <c r="E1421" s="11"/>
      <c r="F1421" s="11"/>
      <c r="G1421" s="11"/>
      <c r="H1421" s="11"/>
    </row>
    <row r="1422" spans="1:8" x14ac:dyDescent="0.2">
      <c r="A1422" s="11"/>
      <c r="B1422" s="11"/>
      <c r="C1422" s="11"/>
      <c r="D1422" s="11"/>
      <c r="E1422" s="11"/>
      <c r="F1422" s="11"/>
      <c r="G1422" s="11"/>
      <c r="H1422" s="11"/>
    </row>
    <row r="1423" spans="1:8" x14ac:dyDescent="0.2">
      <c r="A1423" s="11"/>
      <c r="B1423" s="11"/>
      <c r="C1423" s="11"/>
      <c r="D1423" s="11"/>
      <c r="E1423" s="11"/>
      <c r="F1423" s="11"/>
      <c r="G1423" s="11"/>
      <c r="H1423" s="11"/>
    </row>
    <row r="1424" spans="1:8" x14ac:dyDescent="0.2">
      <c r="A1424" s="11"/>
      <c r="B1424" s="11"/>
      <c r="C1424" s="11"/>
      <c r="D1424" s="11"/>
      <c r="E1424" s="11"/>
      <c r="F1424" s="11"/>
      <c r="G1424" s="11"/>
      <c r="H1424" s="11"/>
    </row>
    <row r="1425" spans="1:8" x14ac:dyDescent="0.2">
      <c r="A1425" s="11"/>
      <c r="B1425" s="11"/>
      <c r="C1425" s="11"/>
      <c r="D1425" s="11"/>
      <c r="E1425" s="11"/>
      <c r="F1425" s="11"/>
      <c r="G1425" s="11"/>
      <c r="H1425" s="11"/>
    </row>
    <row r="1426" spans="1:8" x14ac:dyDescent="0.2">
      <c r="A1426" s="11"/>
      <c r="B1426" s="11"/>
      <c r="C1426" s="11"/>
      <c r="D1426" s="11"/>
      <c r="E1426" s="11"/>
      <c r="F1426" s="11"/>
      <c r="G1426" s="11"/>
      <c r="H1426" s="11"/>
    </row>
    <row r="1427" spans="1:8" x14ac:dyDescent="0.2">
      <c r="A1427" s="11"/>
      <c r="B1427" s="11"/>
      <c r="C1427" s="11"/>
      <c r="D1427" s="11"/>
      <c r="E1427" s="11"/>
      <c r="F1427" s="11"/>
      <c r="G1427" s="11"/>
      <c r="H1427" s="11"/>
    </row>
    <row r="1428" spans="1:8" x14ac:dyDescent="0.2">
      <c r="A1428" s="11"/>
      <c r="B1428" s="11"/>
      <c r="C1428" s="11"/>
      <c r="D1428" s="11"/>
      <c r="E1428" s="11"/>
      <c r="F1428" s="11"/>
      <c r="G1428" s="11"/>
      <c r="H1428" s="11"/>
    </row>
    <row r="1429" spans="1:8" x14ac:dyDescent="0.2">
      <c r="A1429" s="11"/>
      <c r="B1429" s="11"/>
      <c r="C1429" s="11"/>
      <c r="D1429" s="11"/>
      <c r="E1429" s="11"/>
      <c r="F1429" s="11"/>
      <c r="G1429" s="11"/>
      <c r="H1429" s="11"/>
    </row>
    <row r="1430" spans="1:8" x14ac:dyDescent="0.2">
      <c r="A1430" s="11"/>
      <c r="B1430" s="11"/>
      <c r="C1430" s="11"/>
      <c r="D1430" s="11"/>
      <c r="E1430" s="11"/>
      <c r="F1430" s="11"/>
      <c r="G1430" s="11"/>
      <c r="H1430" s="11"/>
    </row>
    <row r="1431" spans="1:8" x14ac:dyDescent="0.2">
      <c r="A1431" s="11"/>
      <c r="B1431" s="11"/>
      <c r="C1431" s="11"/>
      <c r="D1431" s="11"/>
      <c r="E1431" s="11"/>
      <c r="F1431" s="11"/>
      <c r="G1431" s="11"/>
      <c r="H1431" s="11"/>
    </row>
    <row r="1432" spans="1:8" x14ac:dyDescent="0.2">
      <c r="A1432" s="11"/>
      <c r="B1432" s="11"/>
      <c r="C1432" s="11"/>
      <c r="D1432" s="11"/>
      <c r="E1432" s="11"/>
      <c r="F1432" s="11"/>
      <c r="G1432" s="11"/>
      <c r="H1432" s="11"/>
    </row>
    <row r="1433" spans="1:8" x14ac:dyDescent="0.2">
      <c r="A1433" s="11"/>
      <c r="B1433" s="11"/>
      <c r="C1433" s="11"/>
      <c r="D1433" s="11"/>
      <c r="E1433" s="11"/>
      <c r="F1433" s="11"/>
      <c r="G1433" s="11"/>
      <c r="H1433" s="11"/>
    </row>
    <row r="1434" spans="1:8" x14ac:dyDescent="0.2">
      <c r="A1434" s="11"/>
      <c r="B1434" s="11"/>
      <c r="C1434" s="11"/>
      <c r="D1434" s="11"/>
      <c r="E1434" s="11"/>
      <c r="F1434" s="11"/>
      <c r="G1434" s="11"/>
      <c r="H1434" s="11"/>
    </row>
    <row r="1435" spans="1:8" x14ac:dyDescent="0.2">
      <c r="A1435" s="11"/>
      <c r="B1435" s="11"/>
      <c r="C1435" s="11"/>
      <c r="D1435" s="11"/>
      <c r="E1435" s="11"/>
      <c r="F1435" s="11"/>
      <c r="G1435" s="11"/>
      <c r="H1435" s="11"/>
    </row>
    <row r="1436" spans="1:8" x14ac:dyDescent="0.2">
      <c r="A1436" s="11"/>
      <c r="B1436" s="11"/>
      <c r="C1436" s="11"/>
      <c r="D1436" s="11"/>
      <c r="E1436" s="11"/>
      <c r="F1436" s="11"/>
      <c r="G1436" s="11"/>
      <c r="H1436" s="11"/>
    </row>
    <row r="1437" spans="1:8" x14ac:dyDescent="0.2">
      <c r="A1437" s="11"/>
      <c r="B1437" s="11"/>
      <c r="C1437" s="11"/>
      <c r="D1437" s="11"/>
      <c r="E1437" s="11"/>
      <c r="F1437" s="11"/>
      <c r="G1437" s="11"/>
      <c r="H1437" s="11"/>
    </row>
    <row r="1438" spans="1:8" x14ac:dyDescent="0.2">
      <c r="A1438" s="11"/>
      <c r="B1438" s="11"/>
      <c r="C1438" s="11"/>
      <c r="D1438" s="11"/>
      <c r="E1438" s="11"/>
      <c r="F1438" s="11"/>
      <c r="G1438" s="11"/>
      <c r="H1438" s="11"/>
    </row>
    <row r="1439" spans="1:8" x14ac:dyDescent="0.2">
      <c r="A1439" s="11"/>
      <c r="B1439" s="11"/>
      <c r="C1439" s="11"/>
      <c r="D1439" s="11"/>
      <c r="E1439" s="11"/>
      <c r="F1439" s="11"/>
      <c r="G1439" s="11"/>
      <c r="H1439" s="11"/>
    </row>
    <row r="1440" spans="1:8" x14ac:dyDescent="0.2">
      <c r="A1440" s="11"/>
      <c r="B1440" s="11"/>
      <c r="C1440" s="11"/>
      <c r="D1440" s="11"/>
      <c r="E1440" s="11"/>
      <c r="F1440" s="11"/>
      <c r="G1440" s="11"/>
      <c r="H1440" s="11"/>
    </row>
    <row r="1441" spans="1:8" x14ac:dyDescent="0.2">
      <c r="A1441" s="11"/>
      <c r="B1441" s="11"/>
      <c r="C1441" s="11"/>
      <c r="D1441" s="11"/>
      <c r="E1441" s="11"/>
      <c r="F1441" s="11"/>
      <c r="G1441" s="11"/>
      <c r="H1441" s="11"/>
    </row>
    <row r="1442" spans="1:8" x14ac:dyDescent="0.2">
      <c r="A1442" s="11"/>
      <c r="B1442" s="11"/>
      <c r="C1442" s="11"/>
      <c r="D1442" s="11"/>
      <c r="E1442" s="11"/>
      <c r="F1442" s="11"/>
      <c r="G1442" s="11"/>
      <c r="H1442" s="11"/>
    </row>
    <row r="1443" spans="1:8" x14ac:dyDescent="0.2">
      <c r="A1443" s="11"/>
      <c r="B1443" s="11"/>
      <c r="C1443" s="11"/>
      <c r="D1443" s="11"/>
      <c r="E1443" s="11"/>
      <c r="F1443" s="11"/>
      <c r="G1443" s="11"/>
      <c r="H1443" s="11"/>
    </row>
    <row r="1444" spans="1:8" x14ac:dyDescent="0.2">
      <c r="A1444" s="11"/>
      <c r="B1444" s="11"/>
      <c r="C1444" s="11"/>
      <c r="D1444" s="11"/>
      <c r="E1444" s="11"/>
      <c r="F1444" s="11"/>
      <c r="G1444" s="11"/>
      <c r="H1444" s="11"/>
    </row>
    <row r="1445" spans="1:8" x14ac:dyDescent="0.2">
      <c r="A1445" s="11"/>
      <c r="B1445" s="11"/>
      <c r="C1445" s="11"/>
      <c r="D1445" s="11"/>
      <c r="E1445" s="11"/>
      <c r="F1445" s="11"/>
      <c r="G1445" s="11"/>
      <c r="H1445" s="11"/>
    </row>
    <row r="1446" spans="1:8" x14ac:dyDescent="0.2">
      <c r="A1446" s="11"/>
      <c r="B1446" s="11"/>
      <c r="C1446" s="11"/>
      <c r="D1446" s="11"/>
      <c r="E1446" s="11"/>
      <c r="F1446" s="11"/>
      <c r="G1446" s="11"/>
      <c r="H1446" s="11"/>
    </row>
    <row r="1447" spans="1:8" x14ac:dyDescent="0.2">
      <c r="A1447" s="11"/>
      <c r="B1447" s="11"/>
      <c r="C1447" s="11"/>
      <c r="D1447" s="11"/>
      <c r="E1447" s="11"/>
      <c r="F1447" s="11"/>
      <c r="G1447" s="11"/>
      <c r="H1447" s="11"/>
    </row>
    <row r="1448" spans="1:8" x14ac:dyDescent="0.2">
      <c r="A1448" s="11"/>
      <c r="B1448" s="11"/>
      <c r="C1448" s="11"/>
      <c r="D1448" s="11"/>
      <c r="E1448" s="11"/>
      <c r="F1448" s="11"/>
      <c r="G1448" s="11"/>
      <c r="H1448" s="11"/>
    </row>
    <row r="1449" spans="1:8" x14ac:dyDescent="0.2">
      <c r="A1449" s="11"/>
      <c r="B1449" s="11"/>
      <c r="C1449" s="11"/>
      <c r="D1449" s="11"/>
      <c r="E1449" s="11"/>
      <c r="F1449" s="11"/>
      <c r="G1449" s="11"/>
      <c r="H1449" s="11"/>
    </row>
    <row r="1450" spans="1:8" x14ac:dyDescent="0.2">
      <c r="A1450" s="11"/>
      <c r="B1450" s="11"/>
      <c r="C1450" s="11"/>
      <c r="D1450" s="11"/>
      <c r="E1450" s="11"/>
      <c r="F1450" s="11"/>
      <c r="G1450" s="11"/>
      <c r="H1450" s="11"/>
    </row>
    <row r="1451" spans="1:8" x14ac:dyDescent="0.2">
      <c r="A1451" s="11"/>
      <c r="B1451" s="11"/>
      <c r="C1451" s="11"/>
      <c r="D1451" s="11"/>
      <c r="E1451" s="11"/>
      <c r="F1451" s="11"/>
      <c r="G1451" s="11"/>
      <c r="H1451" s="11"/>
    </row>
    <row r="1452" spans="1:8" x14ac:dyDescent="0.2">
      <c r="A1452" s="11"/>
      <c r="B1452" s="11"/>
      <c r="C1452" s="11"/>
      <c r="D1452" s="11"/>
      <c r="E1452" s="11"/>
      <c r="F1452" s="11"/>
      <c r="G1452" s="11"/>
      <c r="H1452" s="11"/>
    </row>
    <row r="1453" spans="1:8" x14ac:dyDescent="0.2">
      <c r="A1453" s="11"/>
      <c r="B1453" s="11"/>
      <c r="C1453" s="11"/>
      <c r="D1453" s="11"/>
      <c r="E1453" s="11"/>
      <c r="F1453" s="11"/>
      <c r="G1453" s="11"/>
      <c r="H1453" s="11"/>
    </row>
    <row r="1454" spans="1:8" x14ac:dyDescent="0.2">
      <c r="A1454" s="11"/>
      <c r="B1454" s="11"/>
      <c r="C1454" s="11"/>
      <c r="D1454" s="11"/>
      <c r="E1454" s="11"/>
      <c r="F1454" s="11"/>
      <c r="G1454" s="11"/>
      <c r="H1454" s="11"/>
    </row>
    <row r="1455" spans="1:8" x14ac:dyDescent="0.2">
      <c r="A1455" s="11"/>
      <c r="B1455" s="11"/>
      <c r="C1455" s="11"/>
      <c r="D1455" s="11"/>
      <c r="E1455" s="11"/>
      <c r="F1455" s="11"/>
      <c r="G1455" s="11"/>
      <c r="H1455" s="11"/>
    </row>
    <row r="1456" spans="1:8" x14ac:dyDescent="0.2">
      <c r="A1456" s="11"/>
      <c r="B1456" s="11"/>
      <c r="C1456" s="11"/>
      <c r="D1456" s="11"/>
      <c r="E1456" s="11"/>
      <c r="F1456" s="11"/>
      <c r="G1456" s="11"/>
      <c r="H1456" s="11"/>
    </row>
    <row r="1457" spans="1:8" x14ac:dyDescent="0.2">
      <c r="A1457" s="11"/>
      <c r="B1457" s="11"/>
      <c r="C1457" s="11"/>
      <c r="D1457" s="11"/>
      <c r="E1457" s="11"/>
      <c r="F1457" s="11"/>
      <c r="G1457" s="11"/>
      <c r="H1457" s="11"/>
    </row>
    <row r="1458" spans="1:8" x14ac:dyDescent="0.2">
      <c r="A1458" s="11"/>
      <c r="B1458" s="11"/>
      <c r="C1458" s="11"/>
      <c r="D1458" s="11"/>
      <c r="E1458" s="11"/>
      <c r="F1458" s="11"/>
      <c r="G1458" s="11"/>
      <c r="H1458" s="11"/>
    </row>
    <row r="1459" spans="1:8" x14ac:dyDescent="0.2">
      <c r="A1459" s="11"/>
      <c r="B1459" s="11"/>
      <c r="C1459" s="11"/>
      <c r="D1459" s="11"/>
      <c r="E1459" s="11"/>
      <c r="F1459" s="11"/>
      <c r="G1459" s="11"/>
      <c r="H1459" s="11"/>
    </row>
    <row r="1460" spans="1:8" x14ac:dyDescent="0.2">
      <c r="A1460" s="11"/>
      <c r="B1460" s="11"/>
      <c r="C1460" s="11"/>
      <c r="D1460" s="11"/>
      <c r="E1460" s="11"/>
      <c r="F1460" s="11"/>
      <c r="G1460" s="11"/>
      <c r="H1460" s="11"/>
    </row>
    <row r="1461" spans="1:8" x14ac:dyDescent="0.2">
      <c r="A1461" s="11"/>
      <c r="B1461" s="11"/>
      <c r="C1461" s="11"/>
      <c r="D1461" s="11"/>
      <c r="E1461" s="11"/>
      <c r="F1461" s="11"/>
      <c r="G1461" s="11"/>
      <c r="H1461" s="11"/>
    </row>
    <row r="1462" spans="1:8" x14ac:dyDescent="0.2">
      <c r="A1462" s="11"/>
      <c r="B1462" s="11"/>
      <c r="C1462" s="11"/>
      <c r="D1462" s="11"/>
      <c r="E1462" s="11"/>
      <c r="F1462" s="11"/>
      <c r="G1462" s="11"/>
      <c r="H1462" s="11"/>
    </row>
    <row r="1463" spans="1:8" x14ac:dyDescent="0.2">
      <c r="A1463" s="11"/>
      <c r="B1463" s="11"/>
      <c r="C1463" s="11"/>
      <c r="D1463" s="11"/>
      <c r="E1463" s="11"/>
      <c r="F1463" s="11"/>
      <c r="G1463" s="11"/>
      <c r="H1463" s="11"/>
    </row>
    <row r="1464" spans="1:8" x14ac:dyDescent="0.2">
      <c r="A1464" s="11"/>
      <c r="B1464" s="11"/>
      <c r="C1464" s="11"/>
      <c r="D1464" s="11"/>
      <c r="E1464" s="11"/>
      <c r="F1464" s="11"/>
      <c r="G1464" s="11"/>
      <c r="H1464" s="11"/>
    </row>
    <row r="1465" spans="1:8" x14ac:dyDescent="0.2">
      <c r="A1465" s="11"/>
      <c r="B1465" s="11"/>
      <c r="C1465" s="11"/>
      <c r="D1465" s="11"/>
      <c r="E1465" s="11"/>
      <c r="F1465" s="11"/>
      <c r="G1465" s="11"/>
      <c r="H1465" s="11"/>
    </row>
    <row r="1466" spans="1:8" x14ac:dyDescent="0.2">
      <c r="A1466" s="11"/>
      <c r="B1466" s="11"/>
      <c r="C1466" s="11"/>
      <c r="D1466" s="11"/>
      <c r="E1466" s="11"/>
      <c r="F1466" s="11"/>
      <c r="G1466" s="11"/>
      <c r="H1466" s="11"/>
    </row>
    <row r="1467" spans="1:8" x14ac:dyDescent="0.2">
      <c r="A1467" s="11"/>
      <c r="B1467" s="11"/>
      <c r="C1467" s="11"/>
      <c r="D1467" s="11"/>
      <c r="E1467" s="11"/>
      <c r="F1467" s="11"/>
      <c r="G1467" s="11"/>
      <c r="H1467" s="11"/>
    </row>
    <row r="1468" spans="1:8" x14ac:dyDescent="0.2">
      <c r="A1468" s="11"/>
      <c r="B1468" s="11"/>
      <c r="C1468" s="11"/>
      <c r="D1468" s="11"/>
      <c r="E1468" s="11"/>
      <c r="F1468" s="11"/>
      <c r="G1468" s="11"/>
      <c r="H1468" s="11"/>
    </row>
    <row r="1469" spans="1:8" x14ac:dyDescent="0.2">
      <c r="A1469" s="11"/>
      <c r="B1469" s="11"/>
      <c r="C1469" s="11"/>
      <c r="D1469" s="11"/>
      <c r="E1469" s="11"/>
      <c r="F1469" s="11"/>
      <c r="G1469" s="11"/>
      <c r="H1469" s="11"/>
    </row>
    <row r="1470" spans="1:8" x14ac:dyDescent="0.2">
      <c r="A1470" s="11"/>
      <c r="B1470" s="11"/>
      <c r="C1470" s="11"/>
      <c r="D1470" s="11"/>
      <c r="E1470" s="11"/>
      <c r="F1470" s="11"/>
      <c r="G1470" s="11"/>
      <c r="H1470" s="11"/>
    </row>
    <row r="1471" spans="1:8" x14ac:dyDescent="0.2">
      <c r="A1471" s="11"/>
      <c r="B1471" s="11"/>
      <c r="C1471" s="11"/>
      <c r="D1471" s="11"/>
      <c r="E1471" s="11"/>
      <c r="F1471" s="11"/>
      <c r="G1471" s="11"/>
      <c r="H1471" s="11"/>
    </row>
    <row r="1472" spans="1:8" x14ac:dyDescent="0.2">
      <c r="A1472" s="11"/>
      <c r="B1472" s="11"/>
      <c r="C1472" s="11"/>
      <c r="D1472" s="11"/>
      <c r="E1472" s="11"/>
      <c r="F1472" s="11"/>
      <c r="G1472" s="11"/>
      <c r="H1472" s="11"/>
    </row>
    <row r="1473" spans="1:8" x14ac:dyDescent="0.2">
      <c r="A1473" s="11"/>
      <c r="B1473" s="11"/>
      <c r="C1473" s="11"/>
      <c r="D1473" s="11"/>
      <c r="E1473" s="11"/>
      <c r="F1473" s="11"/>
      <c r="G1473" s="11"/>
      <c r="H1473" s="11"/>
    </row>
    <row r="1474" spans="1:8" x14ac:dyDescent="0.2">
      <c r="A1474" s="11"/>
      <c r="B1474" s="11"/>
      <c r="C1474" s="11"/>
      <c r="D1474" s="11"/>
      <c r="E1474" s="11"/>
      <c r="F1474" s="11"/>
      <c r="G1474" s="11"/>
      <c r="H1474" s="11"/>
    </row>
    <row r="1475" spans="1:8" x14ac:dyDescent="0.2">
      <c r="A1475" s="11"/>
      <c r="B1475" s="11"/>
      <c r="C1475" s="11"/>
      <c r="D1475" s="11"/>
      <c r="E1475" s="11"/>
      <c r="F1475" s="11"/>
      <c r="G1475" s="11"/>
      <c r="H1475" s="11"/>
    </row>
    <row r="1476" spans="1:8" x14ac:dyDescent="0.2">
      <c r="A1476" s="11"/>
      <c r="B1476" s="11"/>
      <c r="C1476" s="11"/>
      <c r="D1476" s="11"/>
      <c r="E1476" s="11"/>
      <c r="F1476" s="11"/>
      <c r="G1476" s="11"/>
      <c r="H1476" s="11"/>
    </row>
    <row r="1477" spans="1:8" x14ac:dyDescent="0.2">
      <c r="A1477" s="11"/>
      <c r="B1477" s="11"/>
      <c r="C1477" s="11"/>
      <c r="D1477" s="11"/>
      <c r="E1477" s="11"/>
      <c r="F1477" s="11"/>
      <c r="G1477" s="11"/>
      <c r="H1477" s="11"/>
    </row>
    <row r="1478" spans="1:8" x14ac:dyDescent="0.2">
      <c r="A1478" s="11"/>
      <c r="B1478" s="11"/>
      <c r="C1478" s="11"/>
      <c r="D1478" s="11"/>
      <c r="E1478" s="11"/>
      <c r="F1478" s="11"/>
      <c r="G1478" s="11"/>
      <c r="H1478" s="11"/>
    </row>
    <row r="1479" spans="1:8" x14ac:dyDescent="0.2">
      <c r="A1479" s="11"/>
      <c r="B1479" s="11"/>
      <c r="C1479" s="11"/>
      <c r="D1479" s="11"/>
      <c r="E1479" s="11"/>
      <c r="F1479" s="11"/>
      <c r="G1479" s="11"/>
      <c r="H1479" s="11"/>
    </row>
    <row r="1480" spans="1:8" x14ac:dyDescent="0.2">
      <c r="A1480" s="11"/>
      <c r="B1480" s="11"/>
      <c r="C1480" s="11"/>
      <c r="D1480" s="11"/>
      <c r="E1480" s="11"/>
      <c r="F1480" s="11"/>
      <c r="G1480" s="11"/>
      <c r="H1480" s="11"/>
    </row>
    <row r="1481" spans="1:8" x14ac:dyDescent="0.2">
      <c r="A1481" s="11"/>
      <c r="B1481" s="11"/>
      <c r="C1481" s="11"/>
      <c r="D1481" s="11"/>
      <c r="E1481" s="11"/>
      <c r="F1481" s="11"/>
      <c r="G1481" s="11"/>
      <c r="H1481" s="11"/>
    </row>
    <row r="1482" spans="1:8" x14ac:dyDescent="0.2">
      <c r="A1482" s="11"/>
      <c r="B1482" s="11"/>
      <c r="C1482" s="11"/>
      <c r="D1482" s="11"/>
      <c r="E1482" s="11"/>
      <c r="F1482" s="11"/>
      <c r="G1482" s="11"/>
      <c r="H1482" s="11"/>
    </row>
    <row r="1483" spans="1:8" x14ac:dyDescent="0.2">
      <c r="A1483" s="11"/>
      <c r="B1483" s="11"/>
      <c r="C1483" s="11"/>
      <c r="D1483" s="11"/>
      <c r="E1483" s="11"/>
      <c r="F1483" s="11"/>
      <c r="G1483" s="11"/>
      <c r="H1483" s="11"/>
    </row>
    <row r="1484" spans="1:8" x14ac:dyDescent="0.2">
      <c r="A1484" s="11"/>
      <c r="B1484" s="11"/>
      <c r="C1484" s="11"/>
      <c r="D1484" s="11"/>
      <c r="E1484" s="11"/>
      <c r="F1484" s="11"/>
      <c r="G1484" s="11"/>
      <c r="H1484" s="11"/>
    </row>
    <row r="1485" spans="1:8" x14ac:dyDescent="0.2">
      <c r="A1485" s="11"/>
      <c r="B1485" s="11"/>
      <c r="C1485" s="11"/>
      <c r="D1485" s="11"/>
      <c r="E1485" s="11"/>
      <c r="F1485" s="11"/>
      <c r="G1485" s="11"/>
      <c r="H1485" s="11"/>
    </row>
    <row r="1486" spans="1:8" x14ac:dyDescent="0.2">
      <c r="A1486" s="11"/>
      <c r="B1486" s="11"/>
      <c r="C1486" s="11"/>
      <c r="D1486" s="11"/>
      <c r="E1486" s="11"/>
      <c r="F1486" s="11"/>
      <c r="G1486" s="11"/>
      <c r="H1486" s="11"/>
    </row>
    <row r="1487" spans="1:8" x14ac:dyDescent="0.2">
      <c r="A1487" s="11"/>
      <c r="B1487" s="11"/>
      <c r="C1487" s="11"/>
      <c r="D1487" s="11"/>
      <c r="E1487" s="11"/>
      <c r="F1487" s="11"/>
      <c r="G1487" s="11"/>
      <c r="H1487" s="11"/>
    </row>
    <row r="1488" spans="1:8" x14ac:dyDescent="0.2">
      <c r="A1488" s="11"/>
      <c r="B1488" s="11"/>
      <c r="C1488" s="11"/>
      <c r="D1488" s="11"/>
      <c r="E1488" s="11"/>
      <c r="F1488" s="11"/>
      <c r="G1488" s="11"/>
      <c r="H1488" s="11"/>
    </row>
    <row r="1489" spans="1:8" x14ac:dyDescent="0.2">
      <c r="A1489" s="11"/>
      <c r="B1489" s="11"/>
      <c r="C1489" s="11"/>
      <c r="D1489" s="11"/>
      <c r="E1489" s="11"/>
      <c r="F1489" s="11"/>
      <c r="G1489" s="11"/>
      <c r="H1489" s="11"/>
    </row>
    <row r="1490" spans="1:8" x14ac:dyDescent="0.2">
      <c r="A1490" s="11"/>
      <c r="B1490" s="11"/>
      <c r="C1490" s="11"/>
      <c r="D1490" s="11"/>
      <c r="E1490" s="11"/>
      <c r="F1490" s="11"/>
      <c r="G1490" s="11"/>
      <c r="H1490" s="11"/>
    </row>
    <row r="1491" spans="1:8" x14ac:dyDescent="0.2">
      <c r="A1491" s="11"/>
      <c r="B1491" s="11"/>
      <c r="C1491" s="11"/>
      <c r="D1491" s="11"/>
      <c r="E1491" s="11"/>
      <c r="F1491" s="11"/>
      <c r="G1491" s="11"/>
      <c r="H1491" s="11"/>
    </row>
    <row r="1492" spans="1:8" x14ac:dyDescent="0.2">
      <c r="A1492" s="11"/>
      <c r="B1492" s="11"/>
      <c r="C1492" s="11"/>
      <c r="D1492" s="11"/>
      <c r="E1492" s="11"/>
      <c r="F1492" s="11"/>
      <c r="G1492" s="11"/>
      <c r="H1492" s="11"/>
    </row>
    <row r="1493" spans="1:8" x14ac:dyDescent="0.2">
      <c r="A1493" s="11"/>
      <c r="B1493" s="11"/>
      <c r="C1493" s="11"/>
      <c r="D1493" s="11"/>
      <c r="E1493" s="11"/>
      <c r="F1493" s="11"/>
      <c r="G1493" s="11"/>
      <c r="H1493" s="11"/>
    </row>
    <row r="1494" spans="1:8" x14ac:dyDescent="0.2">
      <c r="A1494" s="11"/>
      <c r="B1494" s="11"/>
      <c r="C1494" s="11"/>
      <c r="D1494" s="11"/>
      <c r="E1494" s="11"/>
      <c r="F1494" s="11"/>
      <c r="G1494" s="11"/>
      <c r="H1494" s="11"/>
    </row>
    <row r="1495" spans="1:8" x14ac:dyDescent="0.2">
      <c r="A1495" s="11"/>
      <c r="B1495" s="11"/>
      <c r="C1495" s="11"/>
      <c r="D1495" s="11"/>
      <c r="E1495" s="11"/>
      <c r="F1495" s="11"/>
      <c r="G1495" s="11"/>
      <c r="H1495" s="11"/>
    </row>
    <row r="1496" spans="1:8" x14ac:dyDescent="0.2">
      <c r="A1496" s="11"/>
      <c r="B1496" s="11"/>
      <c r="C1496" s="11"/>
      <c r="D1496" s="11"/>
      <c r="E1496" s="11"/>
      <c r="F1496" s="11"/>
      <c r="G1496" s="11"/>
      <c r="H1496" s="11"/>
    </row>
    <row r="1497" spans="1:8" x14ac:dyDescent="0.2">
      <c r="A1497" s="11"/>
      <c r="B1497" s="11"/>
      <c r="C1497" s="11"/>
      <c r="D1497" s="11"/>
      <c r="E1497" s="11"/>
      <c r="F1497" s="11"/>
      <c r="G1497" s="11"/>
      <c r="H1497" s="11"/>
    </row>
    <row r="1498" spans="1:8" x14ac:dyDescent="0.2">
      <c r="A1498" s="11"/>
      <c r="B1498" s="11"/>
      <c r="C1498" s="11"/>
      <c r="D1498" s="11"/>
      <c r="E1498" s="11"/>
      <c r="F1498" s="11"/>
      <c r="G1498" s="11"/>
      <c r="H1498" s="11"/>
    </row>
    <row r="1499" spans="1:8" x14ac:dyDescent="0.2">
      <c r="A1499" s="11"/>
      <c r="B1499" s="11"/>
      <c r="C1499" s="11"/>
      <c r="D1499" s="11"/>
      <c r="E1499" s="11"/>
      <c r="F1499" s="11"/>
      <c r="G1499" s="11"/>
      <c r="H1499" s="11"/>
    </row>
    <row r="1500" spans="1:8" x14ac:dyDescent="0.2">
      <c r="A1500" s="11"/>
      <c r="B1500" s="11"/>
      <c r="C1500" s="11"/>
      <c r="D1500" s="11"/>
      <c r="E1500" s="11"/>
      <c r="F1500" s="11"/>
      <c r="G1500" s="11"/>
      <c r="H1500" s="11"/>
    </row>
    <row r="1501" spans="1:8" x14ac:dyDescent="0.2">
      <c r="A1501" s="11"/>
      <c r="B1501" s="11"/>
      <c r="C1501" s="11"/>
      <c r="D1501" s="11"/>
      <c r="E1501" s="11"/>
      <c r="F1501" s="11"/>
      <c r="G1501" s="11"/>
      <c r="H1501" s="11"/>
    </row>
    <row r="1502" spans="1:8" x14ac:dyDescent="0.2">
      <c r="A1502" s="11"/>
      <c r="B1502" s="11"/>
      <c r="C1502" s="11"/>
      <c r="D1502" s="11"/>
      <c r="E1502" s="11"/>
      <c r="F1502" s="11"/>
      <c r="G1502" s="11"/>
      <c r="H1502" s="11"/>
    </row>
    <row r="1503" spans="1:8" x14ac:dyDescent="0.2">
      <c r="A1503" s="11"/>
      <c r="B1503" s="11"/>
      <c r="C1503" s="11"/>
      <c r="D1503" s="11"/>
      <c r="E1503" s="11"/>
      <c r="F1503" s="11"/>
      <c r="G1503" s="11"/>
      <c r="H1503" s="11"/>
    </row>
    <row r="1504" spans="1:8" x14ac:dyDescent="0.2">
      <c r="A1504" s="11"/>
      <c r="B1504" s="11"/>
      <c r="C1504" s="11"/>
      <c r="D1504" s="11"/>
      <c r="E1504" s="11"/>
      <c r="F1504" s="11"/>
      <c r="G1504" s="11"/>
      <c r="H1504" s="11"/>
    </row>
    <row r="1505" spans="1:8" x14ac:dyDescent="0.2">
      <c r="A1505" s="11"/>
      <c r="B1505" s="11"/>
      <c r="C1505" s="11"/>
      <c r="D1505" s="11"/>
      <c r="E1505" s="11"/>
      <c r="F1505" s="11"/>
      <c r="G1505" s="11"/>
      <c r="H1505" s="11"/>
    </row>
    <row r="1506" spans="1:8" x14ac:dyDescent="0.2">
      <c r="A1506" s="11"/>
      <c r="B1506" s="11"/>
      <c r="C1506" s="11"/>
      <c r="D1506" s="11"/>
      <c r="E1506" s="11"/>
      <c r="F1506" s="11"/>
      <c r="G1506" s="11"/>
      <c r="H1506" s="11"/>
    </row>
    <row r="1507" spans="1:8" x14ac:dyDescent="0.2">
      <c r="A1507" s="11"/>
      <c r="B1507" s="11"/>
      <c r="C1507" s="11"/>
      <c r="D1507" s="11"/>
      <c r="E1507" s="11"/>
      <c r="F1507" s="11"/>
      <c r="G1507" s="11"/>
      <c r="H1507" s="11"/>
    </row>
    <row r="1508" spans="1:8" x14ac:dyDescent="0.2">
      <c r="A1508" s="11"/>
      <c r="B1508" s="11"/>
      <c r="C1508" s="11"/>
      <c r="D1508" s="11"/>
      <c r="E1508" s="11"/>
      <c r="F1508" s="11"/>
      <c r="G1508" s="11"/>
      <c r="H1508" s="11"/>
    </row>
    <row r="1509" spans="1:8" x14ac:dyDescent="0.2">
      <c r="A1509" s="11"/>
      <c r="B1509" s="11"/>
      <c r="C1509" s="11"/>
      <c r="D1509" s="11"/>
      <c r="E1509" s="11"/>
      <c r="F1509" s="11"/>
      <c r="G1509" s="11"/>
      <c r="H1509" s="11"/>
    </row>
    <row r="1510" spans="1:8" x14ac:dyDescent="0.2">
      <c r="A1510" s="11"/>
      <c r="B1510" s="11"/>
      <c r="C1510" s="11"/>
      <c r="D1510" s="11"/>
      <c r="E1510" s="11"/>
      <c r="F1510" s="11"/>
      <c r="G1510" s="11"/>
      <c r="H1510" s="11"/>
    </row>
    <row r="1511" spans="1:8" x14ac:dyDescent="0.2">
      <c r="A1511" s="11"/>
      <c r="B1511" s="11"/>
      <c r="C1511" s="11"/>
      <c r="D1511" s="11"/>
      <c r="E1511" s="11"/>
      <c r="F1511" s="11"/>
      <c r="G1511" s="11"/>
      <c r="H1511" s="11"/>
    </row>
    <row r="1512" spans="1:8" x14ac:dyDescent="0.2">
      <c r="A1512" s="11"/>
      <c r="B1512" s="11"/>
      <c r="C1512" s="11"/>
      <c r="D1512" s="11"/>
      <c r="E1512" s="11"/>
      <c r="F1512" s="11"/>
      <c r="G1512" s="11"/>
      <c r="H1512" s="11"/>
    </row>
    <row r="1513" spans="1:8" x14ac:dyDescent="0.2">
      <c r="A1513" s="11"/>
      <c r="B1513" s="11"/>
      <c r="C1513" s="11"/>
      <c r="D1513" s="11"/>
      <c r="E1513" s="11"/>
      <c r="F1513" s="11"/>
      <c r="G1513" s="11"/>
      <c r="H1513" s="11"/>
    </row>
    <row r="1514" spans="1:8" x14ac:dyDescent="0.2">
      <c r="A1514" s="11"/>
      <c r="B1514" s="11"/>
      <c r="C1514" s="11"/>
      <c r="D1514" s="11"/>
      <c r="E1514" s="11"/>
      <c r="F1514" s="11"/>
      <c r="G1514" s="11"/>
      <c r="H1514" s="11"/>
    </row>
    <row r="1515" spans="1:8" x14ac:dyDescent="0.2">
      <c r="A1515" s="11"/>
      <c r="B1515" s="11"/>
      <c r="C1515" s="11"/>
      <c r="D1515" s="11"/>
      <c r="E1515" s="11"/>
      <c r="F1515" s="11"/>
      <c r="G1515" s="11"/>
      <c r="H1515" s="11"/>
    </row>
    <row r="1516" spans="1:8" x14ac:dyDescent="0.2">
      <c r="A1516" s="11"/>
      <c r="B1516" s="11"/>
      <c r="C1516" s="11"/>
      <c r="D1516" s="11"/>
      <c r="E1516" s="11"/>
      <c r="F1516" s="11"/>
      <c r="G1516" s="11"/>
      <c r="H1516" s="11"/>
    </row>
    <row r="1517" spans="1:8" x14ac:dyDescent="0.2">
      <c r="A1517" s="11"/>
      <c r="B1517" s="11"/>
      <c r="C1517" s="11"/>
      <c r="D1517" s="11"/>
      <c r="E1517" s="11"/>
      <c r="F1517" s="11"/>
      <c r="G1517" s="11"/>
      <c r="H1517" s="11"/>
    </row>
    <row r="1518" spans="1:8" x14ac:dyDescent="0.2">
      <c r="A1518" s="11"/>
      <c r="B1518" s="11"/>
      <c r="C1518" s="11"/>
      <c r="D1518" s="11"/>
      <c r="E1518" s="11"/>
      <c r="F1518" s="11"/>
      <c r="G1518" s="11"/>
      <c r="H1518" s="11"/>
    </row>
    <row r="1519" spans="1:8" x14ac:dyDescent="0.2">
      <c r="A1519" s="11"/>
      <c r="B1519" s="11"/>
      <c r="C1519" s="11"/>
      <c r="D1519" s="11"/>
      <c r="E1519" s="11"/>
      <c r="F1519" s="11"/>
      <c r="G1519" s="11"/>
      <c r="H1519" s="11"/>
    </row>
    <row r="1520" spans="1:8" x14ac:dyDescent="0.2">
      <c r="A1520" s="11"/>
      <c r="B1520" s="11"/>
      <c r="C1520" s="11"/>
      <c r="D1520" s="11"/>
      <c r="E1520" s="11"/>
      <c r="F1520" s="11"/>
      <c r="G1520" s="11"/>
      <c r="H1520" s="11"/>
    </row>
    <row r="1521" spans="1:8" x14ac:dyDescent="0.2">
      <c r="A1521" s="11"/>
      <c r="B1521" s="11"/>
      <c r="C1521" s="11"/>
      <c r="D1521" s="11"/>
      <c r="E1521" s="11"/>
      <c r="F1521" s="11"/>
      <c r="G1521" s="11"/>
      <c r="H1521" s="11"/>
    </row>
    <row r="1522" spans="1:8" x14ac:dyDescent="0.2">
      <c r="A1522" s="11"/>
      <c r="B1522" s="11"/>
      <c r="C1522" s="11"/>
      <c r="D1522" s="11"/>
      <c r="E1522" s="11"/>
      <c r="F1522" s="11"/>
      <c r="G1522" s="11"/>
      <c r="H1522" s="11"/>
    </row>
    <row r="1523" spans="1:8" x14ac:dyDescent="0.2">
      <c r="A1523" s="11"/>
      <c r="B1523" s="11"/>
      <c r="C1523" s="11"/>
      <c r="D1523" s="11"/>
      <c r="E1523" s="11"/>
      <c r="F1523" s="11"/>
      <c r="G1523" s="11"/>
      <c r="H1523" s="11"/>
    </row>
    <row r="1524" spans="1:8" x14ac:dyDescent="0.2">
      <c r="A1524" s="11"/>
      <c r="B1524" s="11"/>
      <c r="C1524" s="11"/>
      <c r="D1524" s="11"/>
      <c r="E1524" s="11"/>
      <c r="F1524" s="11"/>
      <c r="G1524" s="11"/>
      <c r="H1524" s="11"/>
    </row>
    <row r="1525" spans="1:8" x14ac:dyDescent="0.2">
      <c r="A1525" s="11"/>
      <c r="B1525" s="11"/>
      <c r="C1525" s="11"/>
      <c r="D1525" s="11"/>
      <c r="E1525" s="11"/>
      <c r="F1525" s="11"/>
      <c r="G1525" s="11"/>
      <c r="H1525" s="11"/>
    </row>
    <row r="1526" spans="1:8" x14ac:dyDescent="0.2">
      <c r="A1526" s="11"/>
      <c r="B1526" s="11"/>
      <c r="C1526" s="11"/>
      <c r="D1526" s="11"/>
      <c r="E1526" s="11"/>
      <c r="F1526" s="11"/>
      <c r="G1526" s="11"/>
      <c r="H1526" s="11"/>
    </row>
    <row r="1527" spans="1:8" x14ac:dyDescent="0.2">
      <c r="A1527" s="11"/>
      <c r="B1527" s="11"/>
      <c r="C1527" s="11"/>
      <c r="D1527" s="11"/>
      <c r="E1527" s="11"/>
      <c r="F1527" s="11"/>
      <c r="G1527" s="11"/>
      <c r="H1527" s="11"/>
    </row>
    <row r="1528" spans="1:8" x14ac:dyDescent="0.2">
      <c r="A1528" s="11"/>
      <c r="B1528" s="11"/>
      <c r="C1528" s="11"/>
      <c r="D1528" s="11"/>
      <c r="E1528" s="11"/>
      <c r="F1528" s="11"/>
      <c r="G1528" s="11"/>
      <c r="H1528" s="11"/>
    </row>
    <row r="1529" spans="1:8" x14ac:dyDescent="0.2">
      <c r="A1529" s="11"/>
      <c r="B1529" s="11"/>
      <c r="C1529" s="11"/>
      <c r="D1529" s="11"/>
      <c r="E1529" s="11"/>
      <c r="F1529" s="11"/>
      <c r="G1529" s="11"/>
      <c r="H1529" s="11"/>
    </row>
    <row r="1530" spans="1:8" x14ac:dyDescent="0.2">
      <c r="A1530" s="11"/>
      <c r="B1530" s="11"/>
      <c r="C1530" s="11"/>
      <c r="D1530" s="11"/>
      <c r="E1530" s="11"/>
      <c r="F1530" s="11"/>
      <c r="G1530" s="11"/>
      <c r="H1530" s="11"/>
    </row>
    <row r="1531" spans="1:8" x14ac:dyDescent="0.2">
      <c r="A1531" s="11"/>
      <c r="B1531" s="11"/>
      <c r="C1531" s="11"/>
      <c r="D1531" s="11"/>
      <c r="E1531" s="11"/>
      <c r="F1531" s="11"/>
      <c r="G1531" s="11"/>
      <c r="H1531" s="11"/>
    </row>
    <row r="1532" spans="1:8" x14ac:dyDescent="0.2">
      <c r="A1532" s="11"/>
      <c r="B1532" s="11"/>
      <c r="C1532" s="11"/>
      <c r="D1532" s="11"/>
      <c r="E1532" s="11"/>
      <c r="F1532" s="11"/>
      <c r="G1532" s="11"/>
      <c r="H1532" s="11"/>
    </row>
    <row r="1533" spans="1:8" x14ac:dyDescent="0.2">
      <c r="A1533" s="11"/>
      <c r="B1533" s="11"/>
      <c r="C1533" s="11"/>
      <c r="D1533" s="11"/>
      <c r="E1533" s="11"/>
      <c r="F1533" s="11"/>
      <c r="G1533" s="11"/>
      <c r="H1533" s="11"/>
    </row>
    <row r="1534" spans="1:8" x14ac:dyDescent="0.2">
      <c r="A1534" s="11"/>
      <c r="B1534" s="11"/>
      <c r="C1534" s="11"/>
      <c r="D1534" s="11"/>
      <c r="E1534" s="11"/>
      <c r="F1534" s="11"/>
      <c r="G1534" s="11"/>
      <c r="H1534" s="11"/>
    </row>
    <row r="1535" spans="1:8" x14ac:dyDescent="0.2">
      <c r="A1535" s="11"/>
      <c r="B1535" s="11"/>
      <c r="C1535" s="11"/>
      <c r="D1535" s="11"/>
      <c r="E1535" s="11"/>
      <c r="F1535" s="11"/>
      <c r="G1535" s="11"/>
      <c r="H1535" s="11"/>
    </row>
    <row r="1536" spans="1:8" x14ac:dyDescent="0.2">
      <c r="A1536" s="11"/>
      <c r="B1536" s="11"/>
      <c r="C1536" s="11"/>
      <c r="D1536" s="11"/>
      <c r="E1536" s="11"/>
      <c r="F1536" s="11"/>
      <c r="G1536" s="11"/>
      <c r="H1536" s="11"/>
    </row>
    <row r="1537" spans="1:8" x14ac:dyDescent="0.2">
      <c r="A1537" s="11"/>
      <c r="B1537" s="11"/>
      <c r="C1537" s="11"/>
      <c r="D1537" s="11"/>
      <c r="E1537" s="11"/>
      <c r="F1537" s="11"/>
      <c r="G1537" s="11"/>
      <c r="H1537" s="11"/>
    </row>
    <row r="1538" spans="1:8" x14ac:dyDescent="0.2">
      <c r="A1538" s="11"/>
      <c r="B1538" s="11"/>
      <c r="C1538" s="11"/>
      <c r="D1538" s="11"/>
      <c r="E1538" s="11"/>
      <c r="F1538" s="11"/>
      <c r="G1538" s="11"/>
      <c r="H1538" s="11"/>
    </row>
    <row r="1539" spans="1:8" x14ac:dyDescent="0.2">
      <c r="A1539" s="11"/>
      <c r="B1539" s="11"/>
      <c r="C1539" s="11"/>
      <c r="D1539" s="11"/>
      <c r="E1539" s="11"/>
      <c r="F1539" s="11"/>
      <c r="G1539" s="11"/>
      <c r="H1539" s="11"/>
    </row>
    <row r="1540" spans="1:8" x14ac:dyDescent="0.2">
      <c r="A1540" s="11"/>
      <c r="B1540" s="11"/>
      <c r="C1540" s="11"/>
      <c r="D1540" s="11"/>
      <c r="E1540" s="11"/>
      <c r="F1540" s="11"/>
      <c r="G1540" s="11"/>
      <c r="H1540" s="11"/>
    </row>
    <row r="1541" spans="1:8" x14ac:dyDescent="0.2">
      <c r="A1541" s="11"/>
      <c r="B1541" s="11"/>
      <c r="C1541" s="11"/>
      <c r="D1541" s="11"/>
      <c r="E1541" s="11"/>
      <c r="F1541" s="11"/>
      <c r="G1541" s="11"/>
      <c r="H1541" s="11"/>
    </row>
    <row r="1542" spans="1:8" x14ac:dyDescent="0.2">
      <c r="A1542" s="11"/>
      <c r="B1542" s="11"/>
      <c r="C1542" s="11"/>
      <c r="D1542" s="11"/>
      <c r="E1542" s="11"/>
      <c r="F1542" s="11"/>
      <c r="G1542" s="11"/>
      <c r="H1542" s="11"/>
    </row>
    <row r="1543" spans="1:8" x14ac:dyDescent="0.2">
      <c r="A1543" s="11"/>
      <c r="B1543" s="11"/>
      <c r="C1543" s="11"/>
      <c r="D1543" s="11"/>
      <c r="E1543" s="11"/>
      <c r="F1543" s="11"/>
      <c r="G1543" s="11"/>
      <c r="H1543" s="11"/>
    </row>
    <row r="1544" spans="1:8" x14ac:dyDescent="0.2">
      <c r="A1544" s="11"/>
      <c r="B1544" s="11"/>
      <c r="C1544" s="11"/>
      <c r="D1544" s="11"/>
      <c r="E1544" s="11"/>
      <c r="F1544" s="11"/>
      <c r="G1544" s="11"/>
      <c r="H1544" s="11"/>
    </row>
    <row r="1545" spans="1:8" x14ac:dyDescent="0.2">
      <c r="A1545" s="11"/>
      <c r="B1545" s="11"/>
      <c r="C1545" s="11"/>
      <c r="D1545" s="11"/>
      <c r="E1545" s="11"/>
      <c r="F1545" s="11"/>
      <c r="G1545" s="11"/>
      <c r="H1545" s="11"/>
    </row>
    <row r="1546" spans="1:8" x14ac:dyDescent="0.2">
      <c r="A1546" s="11"/>
      <c r="B1546" s="11"/>
      <c r="C1546" s="11"/>
      <c r="D1546" s="11"/>
      <c r="E1546" s="11"/>
      <c r="F1546" s="11"/>
      <c r="G1546" s="11"/>
      <c r="H1546" s="11"/>
    </row>
    <row r="1547" spans="1:8" x14ac:dyDescent="0.2">
      <c r="A1547" s="11"/>
      <c r="B1547" s="11"/>
      <c r="C1547" s="11"/>
      <c r="D1547" s="11"/>
      <c r="E1547" s="11"/>
      <c r="F1547" s="11"/>
      <c r="G1547" s="11"/>
      <c r="H1547" s="11"/>
    </row>
    <row r="1548" spans="1:8" x14ac:dyDescent="0.2">
      <c r="A1548" s="11"/>
      <c r="B1548" s="11"/>
      <c r="C1548" s="11"/>
      <c r="D1548" s="11"/>
      <c r="E1548" s="11"/>
      <c r="F1548" s="11"/>
      <c r="G1548" s="11"/>
      <c r="H1548" s="11"/>
    </row>
    <row r="1549" spans="1:8" x14ac:dyDescent="0.2">
      <c r="A1549" s="11"/>
      <c r="B1549" s="11"/>
      <c r="C1549" s="11"/>
      <c r="D1549" s="11"/>
      <c r="E1549" s="11"/>
      <c r="F1549" s="11"/>
      <c r="G1549" s="11"/>
      <c r="H1549" s="11"/>
    </row>
    <row r="1550" spans="1:8" x14ac:dyDescent="0.2">
      <c r="A1550" s="11"/>
      <c r="B1550" s="11"/>
      <c r="C1550" s="11"/>
      <c r="D1550" s="11"/>
      <c r="E1550" s="11"/>
      <c r="F1550" s="11"/>
      <c r="G1550" s="11"/>
      <c r="H1550" s="11"/>
    </row>
    <row r="1551" spans="1:8" x14ac:dyDescent="0.2">
      <c r="A1551" s="11"/>
      <c r="B1551" s="11"/>
      <c r="C1551" s="11"/>
      <c r="D1551" s="11"/>
      <c r="E1551" s="11"/>
      <c r="F1551" s="11"/>
      <c r="G1551" s="11"/>
      <c r="H1551" s="11"/>
    </row>
    <row r="1552" spans="1:8" x14ac:dyDescent="0.2">
      <c r="A1552" s="11"/>
      <c r="B1552" s="11"/>
      <c r="C1552" s="11"/>
      <c r="D1552" s="11"/>
      <c r="E1552" s="11"/>
      <c r="F1552" s="11"/>
      <c r="G1552" s="11"/>
      <c r="H1552" s="11"/>
    </row>
    <row r="1553" spans="1:8" x14ac:dyDescent="0.2">
      <c r="A1553" s="11"/>
      <c r="B1553" s="11"/>
      <c r="C1553" s="11"/>
      <c r="D1553" s="11"/>
      <c r="E1553" s="11"/>
      <c r="F1553" s="11"/>
      <c r="G1553" s="11"/>
      <c r="H1553" s="11"/>
    </row>
    <row r="1554" spans="1:8" x14ac:dyDescent="0.2">
      <c r="A1554" s="11"/>
      <c r="B1554" s="11"/>
      <c r="C1554" s="11"/>
      <c r="D1554" s="11"/>
      <c r="E1554" s="11"/>
      <c r="F1554" s="11"/>
      <c r="G1554" s="11"/>
      <c r="H1554" s="11"/>
    </row>
    <row r="1555" spans="1:8" x14ac:dyDescent="0.2">
      <c r="A1555" s="11"/>
      <c r="B1555" s="11"/>
      <c r="C1555" s="11"/>
      <c r="D1555" s="11"/>
      <c r="E1555" s="11"/>
      <c r="F1555" s="11"/>
      <c r="G1555" s="11"/>
      <c r="H1555" s="11"/>
    </row>
    <row r="1556" spans="1:8" x14ac:dyDescent="0.2">
      <c r="A1556" s="11"/>
      <c r="B1556" s="11"/>
      <c r="C1556" s="11"/>
      <c r="D1556" s="11"/>
      <c r="E1556" s="11"/>
      <c r="F1556" s="11"/>
      <c r="G1556" s="11"/>
      <c r="H1556" s="11"/>
    </row>
    <row r="1557" spans="1:8" x14ac:dyDescent="0.2">
      <c r="A1557" s="11"/>
      <c r="B1557" s="11"/>
      <c r="C1557" s="11"/>
      <c r="D1557" s="11"/>
      <c r="E1557" s="11"/>
      <c r="F1557" s="11"/>
      <c r="G1557" s="11"/>
      <c r="H1557" s="11"/>
    </row>
    <row r="1558" spans="1:8" x14ac:dyDescent="0.2">
      <c r="A1558" s="11"/>
      <c r="B1558" s="11"/>
      <c r="C1558" s="11"/>
      <c r="D1558" s="11"/>
      <c r="E1558" s="11"/>
      <c r="F1558" s="11"/>
      <c r="G1558" s="11"/>
      <c r="H1558" s="11"/>
    </row>
    <row r="1559" spans="1:8" x14ac:dyDescent="0.2">
      <c r="A1559" s="11"/>
      <c r="B1559" s="11"/>
      <c r="C1559" s="11"/>
      <c r="D1559" s="11"/>
      <c r="E1559" s="11"/>
      <c r="F1559" s="11"/>
      <c r="G1559" s="11"/>
      <c r="H1559" s="11"/>
    </row>
    <row r="1560" spans="1:8" x14ac:dyDescent="0.2">
      <c r="A1560" s="11"/>
      <c r="B1560" s="11"/>
      <c r="C1560" s="11"/>
      <c r="D1560" s="11"/>
      <c r="E1560" s="11"/>
      <c r="F1560" s="11"/>
      <c r="G1560" s="11"/>
      <c r="H1560" s="11"/>
    </row>
    <row r="1561" spans="1:8" x14ac:dyDescent="0.2">
      <c r="A1561" s="11"/>
      <c r="B1561" s="11"/>
      <c r="C1561" s="11"/>
      <c r="D1561" s="11"/>
      <c r="E1561" s="11"/>
      <c r="F1561" s="11"/>
      <c r="G1561" s="11"/>
      <c r="H1561" s="11"/>
    </row>
    <row r="1562" spans="1:8" x14ac:dyDescent="0.2">
      <c r="A1562" s="11"/>
      <c r="B1562" s="11"/>
      <c r="C1562" s="11"/>
      <c r="D1562" s="11"/>
      <c r="E1562" s="11"/>
      <c r="F1562" s="11"/>
      <c r="G1562" s="11"/>
      <c r="H1562" s="11"/>
    </row>
    <row r="1563" spans="1:8" x14ac:dyDescent="0.2">
      <c r="A1563" s="11"/>
      <c r="B1563" s="11"/>
      <c r="C1563" s="11"/>
      <c r="D1563" s="11"/>
      <c r="E1563" s="11"/>
      <c r="F1563" s="11"/>
      <c r="G1563" s="11"/>
      <c r="H1563" s="11"/>
    </row>
    <row r="1564" spans="1:8" x14ac:dyDescent="0.2">
      <c r="A1564" s="11"/>
      <c r="B1564" s="11"/>
      <c r="C1564" s="11"/>
      <c r="D1564" s="11"/>
      <c r="E1564" s="11"/>
      <c r="F1564" s="11"/>
      <c r="G1564" s="11"/>
      <c r="H1564" s="11"/>
    </row>
    <row r="1565" spans="1:8" x14ac:dyDescent="0.2">
      <c r="A1565" s="11"/>
      <c r="B1565" s="11"/>
      <c r="C1565" s="11"/>
      <c r="D1565" s="11"/>
      <c r="E1565" s="11"/>
      <c r="F1565" s="11"/>
      <c r="G1565" s="11"/>
      <c r="H1565" s="11"/>
    </row>
    <row r="1566" spans="1:8" x14ac:dyDescent="0.2">
      <c r="A1566" s="11"/>
      <c r="B1566" s="11"/>
      <c r="C1566" s="11"/>
      <c r="D1566" s="11"/>
      <c r="E1566" s="11"/>
      <c r="F1566" s="11"/>
      <c r="G1566" s="11"/>
      <c r="H1566" s="11"/>
    </row>
    <row r="1567" spans="1:8" x14ac:dyDescent="0.2">
      <c r="A1567" s="11"/>
      <c r="B1567" s="11"/>
      <c r="C1567" s="11"/>
      <c r="D1567" s="11"/>
      <c r="E1567" s="11"/>
      <c r="F1567" s="11"/>
      <c r="G1567" s="11"/>
      <c r="H1567" s="11"/>
    </row>
    <row r="1568" spans="1:8" x14ac:dyDescent="0.2">
      <c r="A1568" s="11"/>
      <c r="B1568" s="11"/>
      <c r="C1568" s="11"/>
      <c r="D1568" s="11"/>
      <c r="E1568" s="11"/>
      <c r="F1568" s="11"/>
      <c r="G1568" s="11"/>
      <c r="H1568" s="11"/>
    </row>
    <row r="1569" spans="1:8" x14ac:dyDescent="0.2">
      <c r="A1569" s="11"/>
      <c r="B1569" s="11"/>
      <c r="C1569" s="11"/>
      <c r="D1569" s="11"/>
      <c r="E1569" s="11"/>
      <c r="F1569" s="11"/>
      <c r="G1569" s="11"/>
      <c r="H1569" s="11"/>
    </row>
    <row r="1570" spans="1:8" x14ac:dyDescent="0.2">
      <c r="A1570" s="11"/>
      <c r="B1570" s="11"/>
      <c r="C1570" s="11"/>
      <c r="D1570" s="11"/>
      <c r="E1570" s="11"/>
      <c r="F1570" s="11"/>
      <c r="G1570" s="11"/>
      <c r="H1570" s="11"/>
    </row>
    <row r="1571" spans="1:8" x14ac:dyDescent="0.2">
      <c r="A1571" s="11"/>
      <c r="B1571" s="11"/>
      <c r="C1571" s="11"/>
      <c r="D1571" s="11"/>
      <c r="E1571" s="11"/>
      <c r="F1571" s="11"/>
      <c r="G1571" s="11"/>
      <c r="H1571" s="11"/>
    </row>
    <row r="1572" spans="1:8" x14ac:dyDescent="0.2">
      <c r="A1572" s="11"/>
      <c r="B1572" s="11"/>
      <c r="C1572" s="11"/>
      <c r="D1572" s="11"/>
      <c r="E1572" s="11"/>
      <c r="F1572" s="11"/>
      <c r="G1572" s="11"/>
      <c r="H1572" s="11"/>
    </row>
    <row r="1573" spans="1:8" x14ac:dyDescent="0.2">
      <c r="A1573" s="11"/>
      <c r="B1573" s="11"/>
      <c r="C1573" s="11"/>
      <c r="D1573" s="11"/>
      <c r="E1573" s="11"/>
      <c r="F1573" s="11"/>
      <c r="G1573" s="11"/>
      <c r="H1573" s="11"/>
    </row>
    <row r="1574" spans="1:8" x14ac:dyDescent="0.2">
      <c r="A1574" s="11"/>
      <c r="B1574" s="11"/>
      <c r="C1574" s="11"/>
      <c r="D1574" s="11"/>
      <c r="E1574" s="11"/>
      <c r="F1574" s="11"/>
      <c r="G1574" s="11"/>
      <c r="H1574" s="11"/>
    </row>
    <row r="1575" spans="1:8" x14ac:dyDescent="0.2">
      <c r="A1575" s="11"/>
      <c r="B1575" s="11"/>
      <c r="C1575" s="11"/>
      <c r="D1575" s="11"/>
      <c r="E1575" s="11"/>
      <c r="F1575" s="11"/>
      <c r="G1575" s="11"/>
      <c r="H1575" s="11"/>
    </row>
    <row r="1576" spans="1:8" x14ac:dyDescent="0.2">
      <c r="A1576" s="11"/>
      <c r="B1576" s="11"/>
      <c r="C1576" s="11"/>
      <c r="D1576" s="11"/>
      <c r="E1576" s="11"/>
      <c r="F1576" s="11"/>
      <c r="G1576" s="11"/>
      <c r="H1576" s="11"/>
    </row>
    <row r="1577" spans="1:8" x14ac:dyDescent="0.2">
      <c r="A1577" s="11"/>
      <c r="B1577" s="11"/>
      <c r="C1577" s="11"/>
      <c r="D1577" s="11"/>
      <c r="E1577" s="11"/>
      <c r="F1577" s="11"/>
      <c r="G1577" s="11"/>
      <c r="H1577" s="11"/>
    </row>
    <row r="1578" spans="1:8" x14ac:dyDescent="0.2">
      <c r="A1578" s="11"/>
      <c r="B1578" s="11"/>
      <c r="C1578" s="11"/>
      <c r="D1578" s="11"/>
      <c r="E1578" s="11"/>
      <c r="F1578" s="11"/>
      <c r="G1578" s="11"/>
      <c r="H1578" s="11"/>
    </row>
    <row r="1579" spans="1:8" x14ac:dyDescent="0.2">
      <c r="A1579" s="11"/>
      <c r="B1579" s="11"/>
      <c r="C1579" s="11"/>
      <c r="D1579" s="11"/>
      <c r="E1579" s="11"/>
      <c r="F1579" s="11"/>
      <c r="G1579" s="11"/>
      <c r="H1579" s="11"/>
    </row>
    <row r="1580" spans="1:8" x14ac:dyDescent="0.2">
      <c r="A1580" s="11"/>
      <c r="B1580" s="11"/>
      <c r="C1580" s="11"/>
      <c r="D1580" s="11"/>
      <c r="E1580" s="11"/>
      <c r="F1580" s="11"/>
      <c r="G1580" s="11"/>
      <c r="H1580" s="11"/>
    </row>
    <row r="1581" spans="1:8" x14ac:dyDescent="0.2">
      <c r="A1581" s="11"/>
      <c r="B1581" s="11"/>
      <c r="C1581" s="11"/>
      <c r="D1581" s="11"/>
      <c r="E1581" s="11"/>
      <c r="F1581" s="11"/>
      <c r="G1581" s="11"/>
      <c r="H1581" s="11"/>
    </row>
    <row r="1582" spans="1:8" x14ac:dyDescent="0.2">
      <c r="A1582" s="11"/>
      <c r="B1582" s="11"/>
      <c r="C1582" s="11"/>
      <c r="D1582" s="11"/>
      <c r="E1582" s="11"/>
      <c r="F1582" s="11"/>
      <c r="G1582" s="11"/>
      <c r="H1582" s="11"/>
    </row>
    <row r="1583" spans="1:8" x14ac:dyDescent="0.2">
      <c r="A1583" s="11"/>
      <c r="B1583" s="11"/>
      <c r="C1583" s="11"/>
      <c r="D1583" s="11"/>
      <c r="E1583" s="11"/>
      <c r="F1583" s="11"/>
      <c r="G1583" s="11"/>
      <c r="H1583" s="11"/>
    </row>
    <row r="1584" spans="1:8" x14ac:dyDescent="0.2">
      <c r="A1584" s="11"/>
      <c r="B1584" s="11"/>
      <c r="C1584" s="11"/>
      <c r="D1584" s="11"/>
      <c r="E1584" s="11"/>
      <c r="F1584" s="11"/>
      <c r="G1584" s="11"/>
      <c r="H1584" s="11"/>
    </row>
    <row r="1585" spans="1:8" x14ac:dyDescent="0.2">
      <c r="A1585" s="11"/>
      <c r="B1585" s="11"/>
      <c r="C1585" s="11"/>
      <c r="D1585" s="11"/>
      <c r="E1585" s="11"/>
      <c r="F1585" s="11"/>
      <c r="G1585" s="11"/>
      <c r="H1585" s="11"/>
    </row>
    <row r="1586" spans="1:8" x14ac:dyDescent="0.2">
      <c r="A1586" s="11"/>
      <c r="B1586" s="11"/>
      <c r="C1586" s="11"/>
      <c r="D1586" s="11"/>
      <c r="E1586" s="11"/>
      <c r="F1586" s="11"/>
      <c r="G1586" s="11"/>
      <c r="H1586" s="11"/>
    </row>
    <row r="1587" spans="1:8" x14ac:dyDescent="0.2">
      <c r="A1587" s="11"/>
      <c r="B1587" s="11"/>
      <c r="C1587" s="11"/>
      <c r="D1587" s="11"/>
      <c r="E1587" s="11"/>
      <c r="F1587" s="11"/>
      <c r="G1587" s="11"/>
      <c r="H1587" s="11"/>
    </row>
    <row r="1588" spans="1:8" x14ac:dyDescent="0.2">
      <c r="A1588" s="11"/>
      <c r="B1588" s="11"/>
      <c r="C1588" s="11"/>
      <c r="D1588" s="11"/>
      <c r="E1588" s="11"/>
      <c r="F1588" s="11"/>
      <c r="G1588" s="11"/>
      <c r="H1588" s="11"/>
    </row>
    <row r="1589" spans="1:8" x14ac:dyDescent="0.2">
      <c r="A1589" s="11"/>
      <c r="B1589" s="11"/>
      <c r="C1589" s="11"/>
      <c r="D1589" s="11"/>
      <c r="E1589" s="11"/>
      <c r="F1589" s="11"/>
      <c r="G1589" s="11"/>
      <c r="H1589" s="11"/>
    </row>
    <row r="1590" spans="1:8" x14ac:dyDescent="0.2">
      <c r="A1590" s="11"/>
      <c r="B1590" s="11"/>
      <c r="C1590" s="11"/>
      <c r="D1590" s="11"/>
      <c r="E1590" s="11"/>
      <c r="F1590" s="11"/>
      <c r="G1590" s="11"/>
      <c r="H1590" s="11"/>
    </row>
    <row r="1591" spans="1:8" x14ac:dyDescent="0.2">
      <c r="A1591" s="11"/>
      <c r="B1591" s="11"/>
      <c r="C1591" s="11"/>
      <c r="D1591" s="11"/>
      <c r="E1591" s="11"/>
      <c r="F1591" s="11"/>
      <c r="G1591" s="11"/>
      <c r="H1591" s="11"/>
    </row>
    <row r="1592" spans="1:8" x14ac:dyDescent="0.2">
      <c r="A1592" s="11"/>
      <c r="B1592" s="11"/>
      <c r="C1592" s="11"/>
      <c r="D1592" s="11"/>
      <c r="E1592" s="11"/>
      <c r="F1592" s="11"/>
      <c r="G1592" s="11"/>
      <c r="H1592" s="11"/>
    </row>
    <row r="1593" spans="1:8" x14ac:dyDescent="0.2">
      <c r="A1593" s="11"/>
      <c r="B1593" s="11"/>
      <c r="C1593" s="11"/>
      <c r="D1593" s="11"/>
      <c r="E1593" s="11"/>
      <c r="F1593" s="11"/>
      <c r="G1593" s="11"/>
      <c r="H1593" s="11"/>
    </row>
    <row r="1594" spans="1:8" x14ac:dyDescent="0.2">
      <c r="A1594" s="11"/>
      <c r="B1594" s="11"/>
      <c r="C1594" s="11"/>
      <c r="D1594" s="11"/>
      <c r="E1594" s="11"/>
      <c r="F1594" s="11"/>
      <c r="G1594" s="11"/>
      <c r="H1594" s="11"/>
    </row>
    <row r="1595" spans="1:8" x14ac:dyDescent="0.2">
      <c r="A1595" s="11"/>
      <c r="B1595" s="11"/>
      <c r="C1595" s="11"/>
      <c r="D1595" s="11"/>
      <c r="E1595" s="11"/>
      <c r="F1595" s="11"/>
      <c r="G1595" s="11"/>
      <c r="H1595" s="11"/>
    </row>
    <row r="1596" spans="1:8" x14ac:dyDescent="0.2">
      <c r="A1596" s="11"/>
      <c r="B1596" s="11"/>
      <c r="C1596" s="11"/>
      <c r="D1596" s="11"/>
      <c r="E1596" s="11"/>
      <c r="F1596" s="11"/>
      <c r="G1596" s="11"/>
      <c r="H1596" s="11"/>
    </row>
    <row r="1597" spans="1:8" x14ac:dyDescent="0.2">
      <c r="A1597" s="11"/>
      <c r="B1597" s="11"/>
      <c r="C1597" s="11"/>
      <c r="D1597" s="11"/>
      <c r="E1597" s="11"/>
      <c r="F1597" s="11"/>
      <c r="G1597" s="11"/>
      <c r="H1597" s="11"/>
    </row>
    <row r="1598" spans="1:8" x14ac:dyDescent="0.2">
      <c r="A1598" s="11"/>
      <c r="B1598" s="11"/>
      <c r="C1598" s="11"/>
      <c r="D1598" s="11"/>
      <c r="E1598" s="11"/>
      <c r="F1598" s="11"/>
      <c r="G1598" s="11"/>
      <c r="H1598" s="11"/>
    </row>
    <row r="1599" spans="1:8" x14ac:dyDescent="0.2">
      <c r="A1599" s="11"/>
      <c r="B1599" s="11"/>
      <c r="C1599" s="11"/>
      <c r="D1599" s="11"/>
      <c r="E1599" s="11"/>
      <c r="F1599" s="11"/>
      <c r="G1599" s="11"/>
      <c r="H1599" s="11"/>
    </row>
    <row r="1600" spans="1:8" x14ac:dyDescent="0.2">
      <c r="A1600" s="11"/>
      <c r="B1600" s="11"/>
      <c r="C1600" s="11"/>
      <c r="D1600" s="11"/>
      <c r="E1600" s="11"/>
      <c r="F1600" s="11"/>
      <c r="G1600" s="11"/>
      <c r="H1600" s="11"/>
    </row>
    <row r="1601" spans="1:8" x14ac:dyDescent="0.2">
      <c r="A1601" s="11"/>
      <c r="B1601" s="11"/>
      <c r="C1601" s="11"/>
      <c r="D1601" s="11"/>
      <c r="E1601" s="11"/>
      <c r="F1601" s="11"/>
      <c r="G1601" s="11"/>
      <c r="H1601" s="11"/>
    </row>
    <row r="1602" spans="1:8" x14ac:dyDescent="0.2">
      <c r="A1602" s="11"/>
      <c r="B1602" s="11"/>
      <c r="C1602" s="11"/>
      <c r="D1602" s="11"/>
      <c r="E1602" s="11"/>
      <c r="F1602" s="11"/>
      <c r="G1602" s="11"/>
      <c r="H1602" s="11"/>
    </row>
    <row r="1603" spans="1:8" x14ac:dyDescent="0.2">
      <c r="A1603" s="11"/>
      <c r="B1603" s="11"/>
      <c r="C1603" s="11"/>
      <c r="D1603" s="11"/>
      <c r="E1603" s="11"/>
      <c r="F1603" s="11"/>
      <c r="G1603" s="11"/>
      <c r="H1603" s="11"/>
    </row>
    <row r="1604" spans="1:8" x14ac:dyDescent="0.2">
      <c r="A1604" s="11"/>
      <c r="B1604" s="11"/>
      <c r="C1604" s="11"/>
      <c r="D1604" s="11"/>
      <c r="E1604" s="11"/>
      <c r="F1604" s="11"/>
      <c r="G1604" s="11"/>
      <c r="H1604" s="11"/>
    </row>
    <row r="1605" spans="1:8" x14ac:dyDescent="0.2">
      <c r="A1605" s="11"/>
      <c r="B1605" s="11"/>
      <c r="C1605" s="11"/>
      <c r="D1605" s="11"/>
      <c r="E1605" s="11"/>
      <c r="F1605" s="11"/>
      <c r="G1605" s="11"/>
      <c r="H1605" s="11"/>
    </row>
    <row r="1606" spans="1:8" x14ac:dyDescent="0.2">
      <c r="A1606" s="11"/>
      <c r="B1606" s="11"/>
      <c r="C1606" s="11"/>
      <c r="D1606" s="11"/>
      <c r="E1606" s="11"/>
      <c r="F1606" s="11"/>
      <c r="G1606" s="11"/>
      <c r="H1606" s="11"/>
    </row>
    <row r="1607" spans="1:8" x14ac:dyDescent="0.2">
      <c r="A1607" s="11"/>
      <c r="B1607" s="11"/>
      <c r="C1607" s="11"/>
      <c r="D1607" s="11"/>
      <c r="E1607" s="11"/>
      <c r="F1607" s="11"/>
      <c r="G1607" s="11"/>
      <c r="H1607" s="11"/>
    </row>
    <row r="1608" spans="1:8" x14ac:dyDescent="0.2">
      <c r="A1608" s="11"/>
      <c r="B1608" s="11"/>
      <c r="C1608" s="11"/>
      <c r="D1608" s="11"/>
      <c r="E1608" s="11"/>
      <c r="F1608" s="11"/>
      <c r="G1608" s="11"/>
      <c r="H1608" s="11"/>
    </row>
    <row r="1609" spans="1:8" x14ac:dyDescent="0.2">
      <c r="A1609" s="11"/>
      <c r="B1609" s="11"/>
      <c r="C1609" s="11"/>
      <c r="D1609" s="11"/>
      <c r="E1609" s="11"/>
      <c r="F1609" s="11"/>
      <c r="G1609" s="11"/>
      <c r="H1609" s="11"/>
    </row>
    <row r="1610" spans="1:8" x14ac:dyDescent="0.2">
      <c r="A1610" s="11"/>
      <c r="B1610" s="11"/>
      <c r="C1610" s="11"/>
      <c r="D1610" s="11"/>
      <c r="E1610" s="11"/>
      <c r="F1610" s="11"/>
      <c r="G1610" s="11"/>
      <c r="H1610" s="11"/>
    </row>
    <row r="1611" spans="1:8" x14ac:dyDescent="0.2">
      <c r="A1611" s="11"/>
      <c r="B1611" s="11"/>
      <c r="C1611" s="11"/>
      <c r="D1611" s="11"/>
      <c r="E1611" s="11"/>
      <c r="F1611" s="11"/>
      <c r="G1611" s="11"/>
      <c r="H1611" s="11"/>
    </row>
    <row r="1612" spans="1:8" x14ac:dyDescent="0.2">
      <c r="A1612" s="11"/>
      <c r="B1612" s="11"/>
      <c r="C1612" s="11"/>
      <c r="D1612" s="11"/>
      <c r="E1612" s="11"/>
      <c r="F1612" s="11"/>
      <c r="G1612" s="11"/>
      <c r="H1612" s="11"/>
    </row>
    <row r="1613" spans="1:8" x14ac:dyDescent="0.2">
      <c r="A1613" s="11"/>
      <c r="B1613" s="11"/>
      <c r="C1613" s="11"/>
      <c r="D1613" s="11"/>
      <c r="E1613" s="11"/>
      <c r="F1613" s="11"/>
      <c r="G1613" s="11"/>
      <c r="H1613" s="11"/>
    </row>
    <row r="1614" spans="1:8" x14ac:dyDescent="0.2">
      <c r="A1614" s="11"/>
      <c r="B1614" s="11"/>
      <c r="C1614" s="11"/>
      <c r="D1614" s="11"/>
      <c r="E1614" s="11"/>
      <c r="F1614" s="11"/>
      <c r="G1614" s="11"/>
      <c r="H1614" s="11"/>
    </row>
    <row r="1615" spans="1:8" x14ac:dyDescent="0.2">
      <c r="A1615" s="11"/>
      <c r="B1615" s="11"/>
      <c r="C1615" s="11"/>
      <c r="D1615" s="11"/>
      <c r="E1615" s="11"/>
      <c r="F1615" s="11"/>
      <c r="G1615" s="11"/>
      <c r="H1615" s="11"/>
    </row>
    <row r="1616" spans="1:8" x14ac:dyDescent="0.2">
      <c r="A1616" s="11"/>
      <c r="B1616" s="11"/>
      <c r="C1616" s="11"/>
      <c r="D1616" s="11"/>
      <c r="E1616" s="11"/>
      <c r="F1616" s="11"/>
      <c r="G1616" s="11"/>
      <c r="H1616" s="11"/>
    </row>
    <row r="1617" spans="1:8" x14ac:dyDescent="0.2">
      <c r="A1617" s="11"/>
      <c r="B1617" s="11"/>
      <c r="C1617" s="11"/>
      <c r="D1617" s="11"/>
      <c r="E1617" s="11"/>
      <c r="F1617" s="11"/>
      <c r="G1617" s="11"/>
      <c r="H1617" s="11"/>
    </row>
    <row r="1618" spans="1:8" x14ac:dyDescent="0.2">
      <c r="A1618" s="11"/>
      <c r="B1618" s="11"/>
      <c r="C1618" s="11"/>
      <c r="D1618" s="11"/>
      <c r="E1618" s="11"/>
      <c r="F1618" s="11"/>
      <c r="G1618" s="11"/>
      <c r="H1618" s="11"/>
    </row>
    <row r="1619" spans="1:8" x14ac:dyDescent="0.2">
      <c r="A1619" s="11"/>
      <c r="B1619" s="11"/>
      <c r="C1619" s="11"/>
      <c r="D1619" s="11"/>
      <c r="E1619" s="11"/>
      <c r="F1619" s="11"/>
      <c r="G1619" s="11"/>
      <c r="H1619" s="11"/>
    </row>
    <row r="1620" spans="1:8" x14ac:dyDescent="0.2">
      <c r="A1620" s="11"/>
      <c r="B1620" s="11"/>
      <c r="C1620" s="11"/>
      <c r="D1620" s="11"/>
      <c r="E1620" s="11"/>
      <c r="F1620" s="11"/>
      <c r="G1620" s="11"/>
      <c r="H1620" s="11"/>
    </row>
    <row r="1621" spans="1:8" x14ac:dyDescent="0.2">
      <c r="A1621" s="11"/>
      <c r="B1621" s="11"/>
      <c r="C1621" s="11"/>
      <c r="D1621" s="11"/>
      <c r="E1621" s="11"/>
      <c r="F1621" s="11"/>
      <c r="G1621" s="11"/>
      <c r="H1621" s="11"/>
    </row>
    <row r="1622" spans="1:8" x14ac:dyDescent="0.2">
      <c r="A1622" s="11"/>
      <c r="B1622" s="11"/>
      <c r="C1622" s="11"/>
      <c r="D1622" s="11"/>
      <c r="E1622" s="11"/>
      <c r="F1622" s="11"/>
      <c r="G1622" s="11"/>
      <c r="H1622" s="11"/>
    </row>
    <row r="1623" spans="1:8" x14ac:dyDescent="0.2">
      <c r="A1623" s="11"/>
      <c r="B1623" s="11"/>
      <c r="C1623" s="11"/>
      <c r="D1623" s="11"/>
      <c r="E1623" s="11"/>
      <c r="F1623" s="11"/>
      <c r="G1623" s="11"/>
      <c r="H1623" s="11"/>
    </row>
    <row r="1624" spans="1:8" x14ac:dyDescent="0.2">
      <c r="A1624" s="11"/>
      <c r="B1624" s="11"/>
      <c r="C1624" s="11"/>
      <c r="D1624" s="11"/>
      <c r="E1624" s="11"/>
      <c r="F1624" s="11"/>
      <c r="G1624" s="11"/>
      <c r="H1624" s="11"/>
    </row>
    <row r="1625" spans="1:8" x14ac:dyDescent="0.2">
      <c r="A1625" s="11"/>
      <c r="B1625" s="11"/>
      <c r="C1625" s="11"/>
      <c r="D1625" s="11"/>
      <c r="E1625" s="11"/>
      <c r="F1625" s="11"/>
      <c r="G1625" s="11"/>
      <c r="H1625" s="11"/>
    </row>
    <row r="1626" spans="1:8" x14ac:dyDescent="0.2">
      <c r="A1626" s="11"/>
      <c r="B1626" s="11"/>
      <c r="C1626" s="11"/>
      <c r="D1626" s="11"/>
      <c r="E1626" s="11"/>
      <c r="F1626" s="11"/>
      <c r="G1626" s="11"/>
      <c r="H1626" s="11"/>
    </row>
    <row r="1627" spans="1:8" x14ac:dyDescent="0.2">
      <c r="A1627" s="11"/>
      <c r="B1627" s="11"/>
      <c r="C1627" s="11"/>
      <c r="D1627" s="11"/>
      <c r="E1627" s="11"/>
      <c r="F1627" s="11"/>
      <c r="G1627" s="11"/>
      <c r="H1627" s="11"/>
    </row>
    <row r="1628" spans="1:8" x14ac:dyDescent="0.2">
      <c r="A1628" s="11"/>
      <c r="B1628" s="11"/>
      <c r="C1628" s="11"/>
      <c r="D1628" s="11"/>
      <c r="E1628" s="11"/>
      <c r="F1628" s="11"/>
      <c r="G1628" s="11"/>
      <c r="H1628" s="11"/>
    </row>
    <row r="1629" spans="1:8" x14ac:dyDescent="0.2">
      <c r="A1629" s="11"/>
      <c r="B1629" s="11"/>
      <c r="C1629" s="11"/>
      <c r="D1629" s="11"/>
      <c r="E1629" s="11"/>
      <c r="F1629" s="11"/>
      <c r="G1629" s="11"/>
      <c r="H1629" s="11"/>
    </row>
    <row r="1630" spans="1:8" x14ac:dyDescent="0.2">
      <c r="A1630" s="11"/>
      <c r="B1630" s="11"/>
      <c r="C1630" s="11"/>
      <c r="D1630" s="11"/>
      <c r="E1630" s="11"/>
      <c r="F1630" s="11"/>
      <c r="G1630" s="11"/>
      <c r="H1630" s="11"/>
    </row>
    <row r="1631" spans="1:8" x14ac:dyDescent="0.2">
      <c r="A1631" s="11"/>
      <c r="B1631" s="11"/>
      <c r="C1631" s="11"/>
      <c r="D1631" s="11"/>
      <c r="E1631" s="11"/>
      <c r="F1631" s="11"/>
      <c r="G1631" s="11"/>
      <c r="H1631" s="11"/>
    </row>
    <row r="1632" spans="1:8" x14ac:dyDescent="0.2">
      <c r="A1632" s="11"/>
      <c r="B1632" s="11"/>
      <c r="C1632" s="11"/>
      <c r="D1632" s="11"/>
      <c r="E1632" s="11"/>
      <c r="F1632" s="11"/>
      <c r="G1632" s="11"/>
      <c r="H1632" s="11"/>
    </row>
    <row r="1633" spans="1:8" x14ac:dyDescent="0.2">
      <c r="A1633" s="11"/>
      <c r="B1633" s="11"/>
      <c r="C1633" s="11"/>
      <c r="D1633" s="11"/>
      <c r="E1633" s="11"/>
      <c r="F1633" s="11"/>
      <c r="G1633" s="11"/>
      <c r="H1633" s="11"/>
    </row>
    <row r="1634" spans="1:8" x14ac:dyDescent="0.2">
      <c r="A1634" s="11"/>
      <c r="B1634" s="11"/>
      <c r="C1634" s="11"/>
      <c r="D1634" s="11"/>
      <c r="E1634" s="11"/>
      <c r="F1634" s="11"/>
      <c r="G1634" s="11"/>
      <c r="H1634" s="11"/>
    </row>
    <row r="1635" spans="1:8" x14ac:dyDescent="0.2">
      <c r="A1635" s="11"/>
      <c r="B1635" s="11"/>
      <c r="C1635" s="11"/>
      <c r="D1635" s="11"/>
      <c r="E1635" s="11"/>
      <c r="F1635" s="11"/>
      <c r="G1635" s="11"/>
      <c r="H1635" s="11"/>
    </row>
    <row r="1636" spans="1:8" x14ac:dyDescent="0.2">
      <c r="A1636" s="11"/>
      <c r="B1636" s="11"/>
      <c r="C1636" s="11"/>
      <c r="D1636" s="11"/>
      <c r="E1636" s="11"/>
      <c r="F1636" s="11"/>
      <c r="G1636" s="11"/>
      <c r="H1636" s="11"/>
    </row>
    <row r="1637" spans="1:8" x14ac:dyDescent="0.2">
      <c r="A1637" s="11"/>
      <c r="B1637" s="11"/>
      <c r="C1637" s="11"/>
      <c r="D1637" s="11"/>
      <c r="E1637" s="11"/>
      <c r="F1637" s="11"/>
      <c r="G1637" s="11"/>
      <c r="H1637" s="11"/>
    </row>
    <row r="1638" spans="1:8" x14ac:dyDescent="0.2">
      <c r="A1638" s="11"/>
      <c r="B1638" s="11"/>
      <c r="C1638" s="11"/>
      <c r="D1638" s="11"/>
      <c r="E1638" s="11"/>
      <c r="F1638" s="11"/>
      <c r="G1638" s="11"/>
      <c r="H1638" s="11"/>
    </row>
    <row r="1639" spans="1:8" x14ac:dyDescent="0.2">
      <c r="A1639" s="11"/>
      <c r="B1639" s="11"/>
      <c r="C1639" s="11"/>
      <c r="D1639" s="11"/>
      <c r="E1639" s="11"/>
      <c r="F1639" s="11"/>
      <c r="G1639" s="11"/>
      <c r="H1639" s="11"/>
    </row>
    <row r="1640" spans="1:8" x14ac:dyDescent="0.2">
      <c r="A1640" s="11"/>
      <c r="B1640" s="11"/>
      <c r="C1640" s="11"/>
      <c r="D1640" s="11"/>
      <c r="E1640" s="11"/>
      <c r="F1640" s="11"/>
      <c r="G1640" s="11"/>
      <c r="H1640" s="11"/>
    </row>
    <row r="1641" spans="1:8" x14ac:dyDescent="0.2">
      <c r="A1641" s="11"/>
      <c r="B1641" s="11"/>
      <c r="C1641" s="11"/>
      <c r="D1641" s="11"/>
      <c r="E1641" s="11"/>
      <c r="F1641" s="11"/>
      <c r="G1641" s="11"/>
      <c r="H1641" s="11"/>
    </row>
    <row r="1642" spans="1:8" x14ac:dyDescent="0.2">
      <c r="A1642" s="11"/>
      <c r="B1642" s="11"/>
      <c r="C1642" s="11"/>
      <c r="D1642" s="11"/>
      <c r="E1642" s="11"/>
      <c r="F1642" s="11"/>
      <c r="G1642" s="11"/>
      <c r="H1642" s="11"/>
    </row>
    <row r="1643" spans="1:8" x14ac:dyDescent="0.2">
      <c r="A1643" s="11"/>
      <c r="B1643" s="11"/>
      <c r="C1643" s="11"/>
      <c r="D1643" s="11"/>
      <c r="E1643" s="11"/>
      <c r="F1643" s="11"/>
      <c r="G1643" s="11"/>
      <c r="H1643" s="11"/>
    </row>
    <row r="1644" spans="1:8" x14ac:dyDescent="0.2">
      <c r="A1644" s="11"/>
      <c r="B1644" s="11"/>
      <c r="C1644" s="11"/>
      <c r="D1644" s="11"/>
      <c r="E1644" s="11"/>
      <c r="F1644" s="11"/>
      <c r="G1644" s="11"/>
      <c r="H1644" s="11"/>
    </row>
    <row r="1645" spans="1:8" x14ac:dyDescent="0.2">
      <c r="A1645" s="11"/>
      <c r="B1645" s="11"/>
      <c r="C1645" s="11"/>
      <c r="D1645" s="11"/>
      <c r="E1645" s="11"/>
      <c r="F1645" s="11"/>
      <c r="G1645" s="11"/>
      <c r="H1645" s="11"/>
    </row>
    <row r="1646" spans="1:8" x14ac:dyDescent="0.2">
      <c r="A1646" s="11"/>
      <c r="B1646" s="11"/>
      <c r="C1646" s="11"/>
      <c r="D1646" s="11"/>
      <c r="E1646" s="11"/>
      <c r="F1646" s="11"/>
      <c r="G1646" s="11"/>
      <c r="H1646" s="11"/>
    </row>
    <row r="1647" spans="1:8" x14ac:dyDescent="0.2">
      <c r="A1647" s="11"/>
      <c r="B1647" s="11"/>
      <c r="C1647" s="11"/>
      <c r="D1647" s="11"/>
      <c r="E1647" s="11"/>
      <c r="F1647" s="11"/>
      <c r="G1647" s="11"/>
      <c r="H1647" s="11"/>
    </row>
    <row r="1648" spans="1:8" x14ac:dyDescent="0.2">
      <c r="A1648" s="11"/>
      <c r="B1648" s="11"/>
      <c r="C1648" s="11"/>
      <c r="D1648" s="11"/>
      <c r="E1648" s="11"/>
      <c r="F1648" s="11"/>
      <c r="G1648" s="11"/>
      <c r="H1648" s="11"/>
    </row>
    <row r="1649" spans="1:8" x14ac:dyDescent="0.2">
      <c r="A1649" s="11"/>
      <c r="B1649" s="11"/>
      <c r="C1649" s="11"/>
      <c r="D1649" s="11"/>
      <c r="E1649" s="11"/>
      <c r="F1649" s="11"/>
      <c r="G1649" s="11"/>
      <c r="H1649" s="11"/>
    </row>
    <row r="1650" spans="1:8" x14ac:dyDescent="0.2">
      <c r="A1650" s="11"/>
      <c r="B1650" s="11"/>
      <c r="C1650" s="11"/>
      <c r="D1650" s="11"/>
      <c r="E1650" s="11"/>
      <c r="F1650" s="11"/>
      <c r="G1650" s="11"/>
      <c r="H1650" s="11"/>
    </row>
    <row r="1651" spans="1:8" x14ac:dyDescent="0.2">
      <c r="A1651" s="11"/>
      <c r="B1651" s="11"/>
      <c r="C1651" s="11"/>
      <c r="D1651" s="11"/>
      <c r="E1651" s="11"/>
      <c r="F1651" s="11"/>
      <c r="G1651" s="11"/>
      <c r="H1651" s="11"/>
    </row>
    <row r="1652" spans="1:8" x14ac:dyDescent="0.2">
      <c r="A1652" s="11"/>
      <c r="B1652" s="11"/>
      <c r="C1652" s="11"/>
      <c r="D1652" s="11"/>
      <c r="E1652" s="11"/>
      <c r="F1652" s="11"/>
      <c r="G1652" s="11"/>
      <c r="H1652" s="11"/>
    </row>
    <row r="1653" spans="1:8" x14ac:dyDescent="0.2">
      <c r="A1653" s="11"/>
      <c r="B1653" s="11"/>
      <c r="C1653" s="11"/>
      <c r="D1653" s="11"/>
      <c r="E1653" s="11"/>
      <c r="F1653" s="11"/>
      <c r="G1653" s="11"/>
      <c r="H1653" s="11"/>
    </row>
    <row r="1654" spans="1:8" x14ac:dyDescent="0.2">
      <c r="A1654" s="11"/>
      <c r="B1654" s="11"/>
      <c r="C1654" s="11"/>
      <c r="D1654" s="11"/>
      <c r="E1654" s="11"/>
      <c r="F1654" s="11"/>
      <c r="G1654" s="11"/>
      <c r="H1654" s="11"/>
    </row>
    <row r="1655" spans="1:8" x14ac:dyDescent="0.2">
      <c r="A1655" s="11"/>
      <c r="B1655" s="11"/>
      <c r="C1655" s="11"/>
      <c r="D1655" s="11"/>
      <c r="E1655" s="11"/>
      <c r="F1655" s="11"/>
      <c r="G1655" s="11"/>
      <c r="H1655" s="11"/>
    </row>
    <row r="1656" spans="1:8" x14ac:dyDescent="0.2">
      <c r="A1656" s="11"/>
      <c r="B1656" s="11"/>
      <c r="C1656" s="11"/>
      <c r="D1656" s="11"/>
      <c r="E1656" s="11"/>
      <c r="F1656" s="11"/>
      <c r="G1656" s="11"/>
      <c r="H1656" s="11"/>
    </row>
    <row r="1657" spans="1:8" x14ac:dyDescent="0.2">
      <c r="A1657" s="11"/>
      <c r="B1657" s="11"/>
      <c r="C1657" s="11"/>
      <c r="D1657" s="11"/>
      <c r="E1657" s="11"/>
      <c r="F1657" s="11"/>
      <c r="G1657" s="11"/>
      <c r="H1657" s="11"/>
    </row>
    <row r="1658" spans="1:8" x14ac:dyDescent="0.2">
      <c r="A1658" s="11"/>
      <c r="B1658" s="11"/>
      <c r="C1658" s="11"/>
      <c r="D1658" s="11"/>
      <c r="E1658" s="11"/>
      <c r="F1658" s="11"/>
      <c r="G1658" s="11"/>
      <c r="H1658" s="11"/>
    </row>
    <row r="1659" spans="1:8" x14ac:dyDescent="0.2">
      <c r="A1659" s="11"/>
      <c r="B1659" s="11"/>
      <c r="C1659" s="11"/>
      <c r="D1659" s="11"/>
      <c r="E1659" s="11"/>
      <c r="F1659" s="11"/>
      <c r="G1659" s="11"/>
      <c r="H1659" s="11"/>
    </row>
    <row r="1660" spans="1:8" x14ac:dyDescent="0.2">
      <c r="A1660" s="11"/>
      <c r="B1660" s="11"/>
      <c r="C1660" s="11"/>
      <c r="D1660" s="11"/>
      <c r="E1660" s="11"/>
      <c r="F1660" s="11"/>
      <c r="G1660" s="11"/>
      <c r="H1660" s="11"/>
    </row>
    <row r="1661" spans="1:8" x14ac:dyDescent="0.2">
      <c r="A1661" s="11"/>
      <c r="B1661" s="11"/>
      <c r="C1661" s="11"/>
      <c r="D1661" s="11"/>
      <c r="E1661" s="11"/>
      <c r="F1661" s="11"/>
      <c r="G1661" s="11"/>
      <c r="H1661" s="11"/>
    </row>
    <row r="1662" spans="1:8" x14ac:dyDescent="0.2">
      <c r="A1662" s="11"/>
      <c r="B1662" s="11"/>
      <c r="C1662" s="11"/>
      <c r="D1662" s="11"/>
      <c r="E1662" s="11"/>
      <c r="F1662" s="11"/>
      <c r="G1662" s="11"/>
      <c r="H1662" s="11"/>
    </row>
    <row r="1663" spans="1:8" x14ac:dyDescent="0.2">
      <c r="A1663" s="11"/>
      <c r="B1663" s="11"/>
      <c r="C1663" s="11"/>
      <c r="D1663" s="11"/>
      <c r="E1663" s="11"/>
      <c r="F1663" s="11"/>
      <c r="G1663" s="11"/>
      <c r="H1663" s="11"/>
    </row>
    <row r="1664" spans="1:8" x14ac:dyDescent="0.2">
      <c r="A1664" s="11"/>
      <c r="B1664" s="11"/>
      <c r="C1664" s="11"/>
      <c r="D1664" s="11"/>
      <c r="E1664" s="11"/>
      <c r="F1664" s="11"/>
      <c r="G1664" s="11"/>
      <c r="H1664" s="11"/>
    </row>
    <row r="1665" spans="1:8" x14ac:dyDescent="0.2">
      <c r="A1665" s="11"/>
      <c r="B1665" s="11"/>
      <c r="C1665" s="11"/>
      <c r="D1665" s="11"/>
      <c r="E1665" s="11"/>
      <c r="F1665" s="11"/>
      <c r="G1665" s="11"/>
      <c r="H1665" s="11"/>
    </row>
    <row r="1666" spans="1:8" x14ac:dyDescent="0.2">
      <c r="A1666" s="11"/>
      <c r="B1666" s="11"/>
      <c r="C1666" s="11"/>
      <c r="D1666" s="11"/>
      <c r="E1666" s="11"/>
      <c r="F1666" s="11"/>
      <c r="G1666" s="11"/>
      <c r="H1666" s="11"/>
    </row>
    <row r="1667" spans="1:8" x14ac:dyDescent="0.2">
      <c r="A1667" s="11"/>
      <c r="B1667" s="11"/>
      <c r="C1667" s="11"/>
      <c r="D1667" s="11"/>
      <c r="E1667" s="11"/>
      <c r="F1667" s="11"/>
      <c r="G1667" s="11"/>
      <c r="H1667" s="11"/>
    </row>
    <row r="1668" spans="1:8" x14ac:dyDescent="0.2">
      <c r="A1668" s="11"/>
      <c r="B1668" s="11"/>
      <c r="C1668" s="11"/>
      <c r="D1668" s="11"/>
      <c r="E1668" s="11"/>
      <c r="F1668" s="11"/>
      <c r="G1668" s="11"/>
      <c r="H1668" s="11"/>
    </row>
    <row r="1669" spans="1:8" x14ac:dyDescent="0.2">
      <c r="A1669" s="11"/>
      <c r="B1669" s="11"/>
      <c r="C1669" s="11"/>
      <c r="D1669" s="11"/>
      <c r="E1669" s="11"/>
      <c r="F1669" s="11"/>
      <c r="G1669" s="11"/>
      <c r="H1669" s="11"/>
    </row>
    <row r="1670" spans="1:8" x14ac:dyDescent="0.2">
      <c r="A1670" s="11"/>
      <c r="B1670" s="11"/>
      <c r="C1670" s="11"/>
      <c r="D1670" s="11"/>
      <c r="E1670" s="11"/>
      <c r="F1670" s="11"/>
      <c r="G1670" s="11"/>
      <c r="H1670" s="11"/>
    </row>
    <row r="1671" spans="1:8" x14ac:dyDescent="0.2">
      <c r="A1671" s="11"/>
      <c r="B1671" s="11"/>
      <c r="C1671" s="11"/>
      <c r="D1671" s="11"/>
      <c r="E1671" s="11"/>
      <c r="F1671" s="11"/>
      <c r="G1671" s="11"/>
      <c r="H1671" s="11"/>
    </row>
    <row r="1672" spans="1:8" x14ac:dyDescent="0.2">
      <c r="A1672" s="11"/>
      <c r="B1672" s="11"/>
      <c r="C1672" s="11"/>
      <c r="D1672" s="11"/>
      <c r="E1672" s="11"/>
      <c r="F1672" s="11"/>
      <c r="G1672" s="11"/>
      <c r="H1672" s="11"/>
    </row>
    <row r="1673" spans="1:8" x14ac:dyDescent="0.2">
      <c r="A1673" s="11"/>
      <c r="B1673" s="11"/>
      <c r="C1673" s="11"/>
      <c r="D1673" s="11"/>
      <c r="E1673" s="11"/>
      <c r="F1673" s="11"/>
      <c r="G1673" s="11"/>
      <c r="H1673" s="11"/>
    </row>
    <row r="1674" spans="1:8" x14ac:dyDescent="0.2">
      <c r="A1674" s="11"/>
      <c r="B1674" s="11"/>
      <c r="C1674" s="11"/>
      <c r="D1674" s="11"/>
      <c r="E1674" s="11"/>
      <c r="F1674" s="11"/>
      <c r="G1674" s="11"/>
      <c r="H1674" s="11"/>
    </row>
    <row r="1675" spans="1:8" x14ac:dyDescent="0.2">
      <c r="A1675" s="11"/>
      <c r="B1675" s="11"/>
      <c r="C1675" s="11"/>
      <c r="D1675" s="11"/>
      <c r="E1675" s="11"/>
      <c r="F1675" s="11"/>
      <c r="G1675" s="11"/>
      <c r="H1675" s="11"/>
    </row>
    <row r="1676" spans="1:8" x14ac:dyDescent="0.2">
      <c r="A1676" s="11"/>
      <c r="B1676" s="11"/>
      <c r="C1676" s="11"/>
      <c r="D1676" s="11"/>
      <c r="E1676" s="11"/>
      <c r="F1676" s="11"/>
      <c r="G1676" s="11"/>
      <c r="H1676" s="11"/>
    </row>
    <row r="1677" spans="1:8" x14ac:dyDescent="0.2">
      <c r="A1677" s="11"/>
      <c r="B1677" s="11"/>
      <c r="C1677" s="11"/>
      <c r="D1677" s="11"/>
      <c r="E1677" s="11"/>
      <c r="F1677" s="11"/>
      <c r="G1677" s="11"/>
      <c r="H1677" s="11"/>
    </row>
    <row r="1678" spans="1:8" x14ac:dyDescent="0.2">
      <c r="A1678" s="11"/>
      <c r="B1678" s="11"/>
      <c r="C1678" s="11"/>
      <c r="D1678" s="11"/>
      <c r="E1678" s="11"/>
      <c r="F1678" s="11"/>
      <c r="G1678" s="11"/>
      <c r="H1678" s="11"/>
    </row>
    <row r="1679" spans="1:8" x14ac:dyDescent="0.2">
      <c r="A1679" s="11"/>
      <c r="B1679" s="11"/>
      <c r="C1679" s="11"/>
      <c r="D1679" s="11"/>
      <c r="E1679" s="11"/>
      <c r="F1679" s="11"/>
      <c r="G1679" s="11"/>
      <c r="H1679" s="11"/>
    </row>
    <row r="1680" spans="1:8" x14ac:dyDescent="0.2">
      <c r="A1680" s="11"/>
      <c r="B1680" s="11"/>
      <c r="C1680" s="11"/>
      <c r="D1680" s="11"/>
      <c r="E1680" s="11"/>
      <c r="F1680" s="11"/>
      <c r="G1680" s="11"/>
      <c r="H1680" s="11"/>
    </row>
    <row r="1681" spans="1:8" x14ac:dyDescent="0.2">
      <c r="A1681" s="11"/>
      <c r="B1681" s="11"/>
      <c r="C1681" s="11"/>
      <c r="D1681" s="11"/>
      <c r="E1681" s="11"/>
      <c r="F1681" s="11"/>
      <c r="G1681" s="11"/>
      <c r="H1681" s="11"/>
    </row>
    <row r="1682" spans="1:8" x14ac:dyDescent="0.2">
      <c r="A1682" s="11"/>
      <c r="B1682" s="11"/>
      <c r="C1682" s="11"/>
      <c r="D1682" s="11"/>
      <c r="E1682" s="11"/>
      <c r="F1682" s="11"/>
      <c r="G1682" s="11"/>
      <c r="H1682" s="11"/>
    </row>
    <row r="1683" spans="1:8" x14ac:dyDescent="0.2">
      <c r="A1683" s="11"/>
      <c r="B1683" s="11"/>
      <c r="C1683" s="11"/>
      <c r="D1683" s="11"/>
      <c r="E1683" s="11"/>
      <c r="F1683" s="11"/>
      <c r="G1683" s="11"/>
      <c r="H1683" s="11"/>
    </row>
    <row r="1684" spans="1:8" x14ac:dyDescent="0.2">
      <c r="A1684" s="11"/>
      <c r="B1684" s="11"/>
      <c r="C1684" s="11"/>
      <c r="D1684" s="11"/>
      <c r="E1684" s="11"/>
      <c r="F1684" s="11"/>
      <c r="G1684" s="11"/>
      <c r="H1684" s="11"/>
    </row>
    <row r="1685" spans="1:8" x14ac:dyDescent="0.2">
      <c r="A1685" s="11"/>
      <c r="B1685" s="11"/>
      <c r="C1685" s="11"/>
      <c r="D1685" s="11"/>
      <c r="E1685" s="11"/>
      <c r="F1685" s="11"/>
      <c r="G1685" s="11"/>
      <c r="H1685" s="11"/>
    </row>
    <row r="1686" spans="1:8" x14ac:dyDescent="0.2">
      <c r="A1686" s="11"/>
      <c r="B1686" s="11"/>
      <c r="C1686" s="11"/>
      <c r="D1686" s="11"/>
      <c r="E1686" s="11"/>
      <c r="F1686" s="11"/>
      <c r="G1686" s="11"/>
      <c r="H1686" s="11"/>
    </row>
    <row r="1687" spans="1:8" x14ac:dyDescent="0.2">
      <c r="A1687" s="11"/>
      <c r="B1687" s="11"/>
      <c r="C1687" s="11"/>
      <c r="D1687" s="11"/>
      <c r="E1687" s="11"/>
      <c r="F1687" s="11"/>
      <c r="G1687" s="11"/>
      <c r="H1687" s="11"/>
    </row>
    <row r="1688" spans="1:8" x14ac:dyDescent="0.2">
      <c r="A1688" s="11"/>
      <c r="B1688" s="11"/>
      <c r="C1688" s="11"/>
      <c r="D1688" s="11"/>
      <c r="E1688" s="11"/>
      <c r="F1688" s="11"/>
      <c r="G1688" s="11"/>
      <c r="H1688" s="11"/>
    </row>
    <row r="1689" spans="1:8" x14ac:dyDescent="0.2">
      <c r="A1689" s="11"/>
      <c r="B1689" s="11"/>
      <c r="C1689" s="11"/>
      <c r="D1689" s="11"/>
      <c r="E1689" s="11"/>
      <c r="F1689" s="11"/>
      <c r="G1689" s="11"/>
      <c r="H1689" s="11"/>
    </row>
    <row r="1690" spans="1:8" x14ac:dyDescent="0.2">
      <c r="A1690" s="11"/>
      <c r="B1690" s="11"/>
      <c r="C1690" s="11"/>
      <c r="D1690" s="11"/>
      <c r="E1690" s="11"/>
      <c r="F1690" s="11"/>
      <c r="G1690" s="11"/>
      <c r="H1690" s="11"/>
    </row>
    <row r="1691" spans="1:8" x14ac:dyDescent="0.2">
      <c r="A1691" s="11"/>
      <c r="B1691" s="11"/>
      <c r="C1691" s="11"/>
      <c r="D1691" s="11"/>
      <c r="E1691" s="11"/>
      <c r="F1691" s="11"/>
      <c r="G1691" s="11"/>
      <c r="H1691" s="11"/>
    </row>
    <row r="1692" spans="1:8" x14ac:dyDescent="0.2">
      <c r="A1692" s="11"/>
      <c r="B1692" s="11"/>
      <c r="C1692" s="11"/>
      <c r="D1692" s="11"/>
      <c r="E1692" s="11"/>
      <c r="F1692" s="11"/>
      <c r="G1692" s="11"/>
      <c r="H1692" s="11"/>
    </row>
    <row r="1693" spans="1:8" x14ac:dyDescent="0.2">
      <c r="A1693" s="11"/>
      <c r="B1693" s="11"/>
      <c r="C1693" s="11"/>
      <c r="D1693" s="11"/>
      <c r="E1693" s="11"/>
      <c r="F1693" s="11"/>
      <c r="G1693" s="11"/>
      <c r="H1693" s="11"/>
    </row>
    <row r="1694" spans="1:8" x14ac:dyDescent="0.2">
      <c r="A1694" s="11"/>
      <c r="B1694" s="11"/>
      <c r="C1694" s="11"/>
      <c r="D1694" s="11"/>
      <c r="E1694" s="11"/>
      <c r="F1694" s="11"/>
      <c r="G1694" s="11"/>
      <c r="H1694" s="11"/>
    </row>
    <row r="1695" spans="1:8" x14ac:dyDescent="0.2">
      <c r="A1695" s="11"/>
      <c r="B1695" s="11"/>
      <c r="C1695" s="11"/>
      <c r="D1695" s="11"/>
      <c r="E1695" s="11"/>
      <c r="F1695" s="11"/>
      <c r="G1695" s="11"/>
      <c r="H1695" s="11"/>
    </row>
    <row r="1696" spans="1:8" x14ac:dyDescent="0.2">
      <c r="A1696" s="11"/>
      <c r="B1696" s="11"/>
      <c r="C1696" s="11"/>
      <c r="D1696" s="11"/>
      <c r="E1696" s="11"/>
      <c r="F1696" s="11"/>
      <c r="G1696" s="11"/>
      <c r="H1696" s="11"/>
    </row>
    <row r="1697" spans="1:8" x14ac:dyDescent="0.2">
      <c r="A1697" s="11"/>
      <c r="B1697" s="11"/>
      <c r="C1697" s="11"/>
      <c r="D1697" s="11"/>
      <c r="E1697" s="11"/>
      <c r="F1697" s="11"/>
      <c r="G1697" s="11"/>
      <c r="H1697" s="11"/>
    </row>
    <row r="1698" spans="1:8" x14ac:dyDescent="0.2">
      <c r="A1698" s="11"/>
      <c r="B1698" s="11"/>
      <c r="C1698" s="11"/>
      <c r="D1698" s="11"/>
      <c r="E1698" s="11"/>
      <c r="F1698" s="11"/>
      <c r="G1698" s="11"/>
      <c r="H1698" s="11"/>
    </row>
    <row r="1699" spans="1:8" x14ac:dyDescent="0.2">
      <c r="A1699" s="11"/>
      <c r="B1699" s="11"/>
      <c r="C1699" s="11"/>
      <c r="D1699" s="11"/>
      <c r="E1699" s="11"/>
      <c r="F1699" s="11"/>
      <c r="G1699" s="11"/>
      <c r="H1699" s="11"/>
    </row>
    <row r="1700" spans="1:8" x14ac:dyDescent="0.2">
      <c r="A1700" s="11"/>
      <c r="B1700" s="11"/>
      <c r="C1700" s="11"/>
      <c r="D1700" s="11"/>
      <c r="E1700" s="11"/>
      <c r="F1700" s="11"/>
      <c r="G1700" s="11"/>
      <c r="H1700" s="11"/>
    </row>
    <row r="1701" spans="1:8" x14ac:dyDescent="0.2">
      <c r="A1701" s="11"/>
      <c r="B1701" s="11"/>
      <c r="C1701" s="11"/>
      <c r="D1701" s="11"/>
      <c r="E1701" s="11"/>
      <c r="F1701" s="11"/>
      <c r="G1701" s="11"/>
      <c r="H1701" s="11"/>
    </row>
    <row r="1702" spans="1:8" x14ac:dyDescent="0.2">
      <c r="A1702" s="11"/>
      <c r="B1702" s="11"/>
      <c r="C1702" s="11"/>
      <c r="D1702" s="11"/>
      <c r="E1702" s="11"/>
      <c r="F1702" s="11"/>
      <c r="G1702" s="11"/>
      <c r="H1702" s="11"/>
    </row>
    <row r="1703" spans="1:8" x14ac:dyDescent="0.2">
      <c r="A1703" s="11"/>
      <c r="B1703" s="11"/>
      <c r="C1703" s="11"/>
      <c r="D1703" s="11"/>
      <c r="E1703" s="11"/>
      <c r="F1703" s="11"/>
      <c r="G1703" s="11"/>
      <c r="H1703" s="11"/>
    </row>
    <row r="1704" spans="1:8" x14ac:dyDescent="0.2">
      <c r="A1704" s="11"/>
      <c r="B1704" s="11"/>
      <c r="C1704" s="11"/>
      <c r="D1704" s="11"/>
      <c r="E1704" s="11"/>
      <c r="F1704" s="11"/>
      <c r="G1704" s="11"/>
      <c r="H1704" s="11"/>
    </row>
    <row r="1705" spans="1:8" x14ac:dyDescent="0.2">
      <c r="A1705" s="11"/>
      <c r="B1705" s="11"/>
      <c r="C1705" s="11"/>
      <c r="D1705" s="11"/>
      <c r="E1705" s="11"/>
      <c r="F1705" s="11"/>
      <c r="G1705" s="11"/>
      <c r="H1705" s="11"/>
    </row>
    <row r="1706" spans="1:8" x14ac:dyDescent="0.2">
      <c r="A1706" s="11"/>
      <c r="B1706" s="11"/>
      <c r="C1706" s="11"/>
      <c r="D1706" s="11"/>
      <c r="E1706" s="11"/>
      <c r="F1706" s="11"/>
      <c r="G1706" s="11"/>
      <c r="H1706" s="11"/>
    </row>
    <row r="1707" spans="1:8" x14ac:dyDescent="0.2">
      <c r="A1707" s="11"/>
      <c r="B1707" s="11"/>
      <c r="C1707" s="11"/>
      <c r="D1707" s="11"/>
      <c r="E1707" s="11"/>
      <c r="F1707" s="11"/>
      <c r="G1707" s="11"/>
      <c r="H1707" s="11"/>
    </row>
    <row r="1708" spans="1:8" x14ac:dyDescent="0.2">
      <c r="A1708" s="11"/>
      <c r="B1708" s="11"/>
      <c r="C1708" s="11"/>
      <c r="D1708" s="11"/>
      <c r="E1708" s="11"/>
      <c r="F1708" s="11"/>
      <c r="G1708" s="11"/>
      <c r="H1708" s="11"/>
    </row>
    <row r="1709" spans="1:8" x14ac:dyDescent="0.2">
      <c r="A1709" s="11"/>
      <c r="B1709" s="11"/>
      <c r="C1709" s="11"/>
      <c r="D1709" s="11"/>
      <c r="E1709" s="11"/>
      <c r="F1709" s="11"/>
      <c r="G1709" s="11"/>
      <c r="H1709" s="11"/>
    </row>
    <row r="1710" spans="1:8" x14ac:dyDescent="0.2">
      <c r="A1710" s="11"/>
      <c r="B1710" s="11"/>
      <c r="C1710" s="11"/>
      <c r="D1710" s="11"/>
      <c r="E1710" s="11"/>
      <c r="F1710" s="11"/>
      <c r="G1710" s="11"/>
      <c r="H1710" s="11"/>
    </row>
    <row r="1711" spans="1:8" x14ac:dyDescent="0.2">
      <c r="A1711" s="11"/>
      <c r="B1711" s="11"/>
      <c r="C1711" s="11"/>
      <c r="D1711" s="11"/>
      <c r="E1711" s="11"/>
      <c r="F1711" s="11"/>
      <c r="G1711" s="11"/>
      <c r="H1711" s="11"/>
    </row>
    <row r="1712" spans="1:8" x14ac:dyDescent="0.2">
      <c r="A1712" s="11"/>
      <c r="B1712" s="11"/>
      <c r="C1712" s="11"/>
      <c r="D1712" s="11"/>
      <c r="E1712" s="11"/>
      <c r="F1712" s="11"/>
      <c r="G1712" s="11"/>
      <c r="H1712" s="11"/>
    </row>
    <row r="1713" spans="1:8" x14ac:dyDescent="0.2">
      <c r="A1713" s="11"/>
      <c r="B1713" s="11"/>
      <c r="C1713" s="11"/>
      <c r="D1713" s="11"/>
      <c r="E1713" s="11"/>
      <c r="F1713" s="11"/>
      <c r="G1713" s="11"/>
      <c r="H1713" s="11"/>
    </row>
    <row r="1714" spans="1:8" x14ac:dyDescent="0.2">
      <c r="A1714" s="11"/>
      <c r="B1714" s="11"/>
      <c r="C1714" s="11"/>
      <c r="D1714" s="11"/>
      <c r="E1714" s="11"/>
      <c r="F1714" s="11"/>
      <c r="G1714" s="11"/>
      <c r="H1714" s="11"/>
    </row>
    <row r="1715" spans="1:8" x14ac:dyDescent="0.2">
      <c r="A1715" s="11"/>
      <c r="B1715" s="11"/>
      <c r="C1715" s="11"/>
      <c r="D1715" s="11"/>
      <c r="E1715" s="11"/>
      <c r="F1715" s="11"/>
      <c r="G1715" s="11"/>
      <c r="H1715" s="11"/>
    </row>
    <row r="1716" spans="1:8" x14ac:dyDescent="0.2">
      <c r="A1716" s="11"/>
      <c r="B1716" s="11"/>
      <c r="C1716" s="11"/>
      <c r="D1716" s="11"/>
      <c r="E1716" s="11"/>
      <c r="F1716" s="11"/>
      <c r="G1716" s="11"/>
      <c r="H1716" s="11"/>
    </row>
    <row r="1717" spans="1:8" x14ac:dyDescent="0.2">
      <c r="A1717" s="11"/>
      <c r="B1717" s="11"/>
      <c r="C1717" s="11"/>
      <c r="D1717" s="11"/>
      <c r="E1717" s="11"/>
      <c r="F1717" s="11"/>
      <c r="G1717" s="11"/>
      <c r="H1717" s="11"/>
    </row>
    <row r="1718" spans="1:8" x14ac:dyDescent="0.2">
      <c r="A1718" s="11"/>
      <c r="B1718" s="11"/>
      <c r="C1718" s="11"/>
      <c r="D1718" s="11"/>
      <c r="E1718" s="11"/>
      <c r="F1718" s="11"/>
      <c r="G1718" s="11"/>
      <c r="H1718" s="11"/>
    </row>
    <row r="1719" spans="1:8" x14ac:dyDescent="0.2">
      <c r="A1719" s="11"/>
      <c r="B1719" s="11"/>
      <c r="C1719" s="11"/>
      <c r="D1719" s="11"/>
      <c r="E1719" s="11"/>
      <c r="F1719" s="11"/>
      <c r="G1719" s="11"/>
      <c r="H1719" s="11"/>
    </row>
    <row r="1720" spans="1:8" x14ac:dyDescent="0.2">
      <c r="A1720" s="11"/>
      <c r="B1720" s="11"/>
      <c r="C1720" s="11"/>
      <c r="D1720" s="11"/>
      <c r="E1720" s="11"/>
      <c r="F1720" s="11"/>
      <c r="G1720" s="11"/>
      <c r="H1720" s="11"/>
    </row>
    <row r="1721" spans="1:8" x14ac:dyDescent="0.2">
      <c r="A1721" s="11"/>
      <c r="B1721" s="11"/>
      <c r="C1721" s="11"/>
      <c r="D1721" s="11"/>
      <c r="E1721" s="11"/>
      <c r="F1721" s="11"/>
      <c r="G1721" s="11"/>
      <c r="H1721" s="11"/>
    </row>
    <row r="1722" spans="1:8" x14ac:dyDescent="0.2">
      <c r="A1722" s="11"/>
      <c r="B1722" s="11"/>
      <c r="C1722" s="11"/>
      <c r="D1722" s="11"/>
      <c r="E1722" s="11"/>
      <c r="F1722" s="11"/>
      <c r="G1722" s="11"/>
      <c r="H1722" s="11"/>
    </row>
    <row r="1723" spans="1:8" x14ac:dyDescent="0.2">
      <c r="A1723" s="11"/>
      <c r="B1723" s="11"/>
      <c r="C1723" s="11"/>
      <c r="D1723" s="11"/>
      <c r="E1723" s="11"/>
      <c r="F1723" s="11"/>
      <c r="G1723" s="11"/>
      <c r="H1723" s="11"/>
    </row>
    <row r="1724" spans="1:8" x14ac:dyDescent="0.2">
      <c r="A1724" s="11"/>
      <c r="B1724" s="11"/>
      <c r="C1724" s="11"/>
      <c r="D1724" s="11"/>
      <c r="E1724" s="11"/>
      <c r="F1724" s="11"/>
      <c r="G1724" s="11"/>
      <c r="H1724" s="11"/>
    </row>
    <row r="1725" spans="1:8" x14ac:dyDescent="0.2">
      <c r="A1725" s="11"/>
      <c r="B1725" s="11"/>
      <c r="C1725" s="11"/>
      <c r="D1725" s="11"/>
      <c r="E1725" s="11"/>
      <c r="F1725" s="11"/>
      <c r="G1725" s="11"/>
      <c r="H1725" s="11"/>
    </row>
    <row r="1726" spans="1:8" x14ac:dyDescent="0.2">
      <c r="A1726" s="11"/>
      <c r="B1726" s="11"/>
      <c r="C1726" s="11"/>
      <c r="D1726" s="11"/>
      <c r="E1726" s="11"/>
      <c r="F1726" s="11"/>
      <c r="G1726" s="11"/>
      <c r="H1726" s="11"/>
    </row>
    <row r="1727" spans="1:8" x14ac:dyDescent="0.2">
      <c r="A1727" s="11"/>
      <c r="B1727" s="11"/>
      <c r="C1727" s="11"/>
      <c r="D1727" s="11"/>
      <c r="E1727" s="11"/>
      <c r="F1727" s="11"/>
      <c r="G1727" s="11"/>
      <c r="H1727" s="11"/>
    </row>
    <row r="1728" spans="1:8" x14ac:dyDescent="0.2">
      <c r="A1728" s="11"/>
      <c r="B1728" s="11"/>
      <c r="C1728" s="11"/>
      <c r="D1728" s="11"/>
      <c r="E1728" s="11"/>
      <c r="F1728" s="11"/>
      <c r="G1728" s="11"/>
      <c r="H1728" s="11"/>
    </row>
    <row r="1729" spans="1:8" x14ac:dyDescent="0.2">
      <c r="A1729" s="11"/>
      <c r="B1729" s="11"/>
      <c r="C1729" s="11"/>
      <c r="D1729" s="11"/>
      <c r="E1729" s="11"/>
      <c r="F1729" s="11"/>
      <c r="G1729" s="11"/>
      <c r="H1729" s="11"/>
    </row>
    <row r="1730" spans="1:8" x14ac:dyDescent="0.2">
      <c r="A1730" s="11"/>
      <c r="B1730" s="11"/>
      <c r="C1730" s="11"/>
      <c r="D1730" s="11"/>
      <c r="E1730" s="11"/>
      <c r="F1730" s="11"/>
      <c r="G1730" s="11"/>
      <c r="H1730" s="11"/>
    </row>
    <row r="1731" spans="1:8" x14ac:dyDescent="0.2">
      <c r="A1731" s="11"/>
      <c r="B1731" s="11"/>
      <c r="C1731" s="11"/>
      <c r="D1731" s="11"/>
      <c r="E1731" s="11"/>
      <c r="F1731" s="11"/>
      <c r="G1731" s="11"/>
      <c r="H1731" s="11"/>
    </row>
    <row r="1732" spans="1:8" x14ac:dyDescent="0.2">
      <c r="A1732" s="11"/>
      <c r="B1732" s="11"/>
      <c r="C1732" s="11"/>
      <c r="D1732" s="11"/>
      <c r="E1732" s="11"/>
      <c r="F1732" s="11"/>
      <c r="G1732" s="11"/>
      <c r="H1732" s="11"/>
    </row>
    <row r="1733" spans="1:8" x14ac:dyDescent="0.2">
      <c r="A1733" s="11"/>
      <c r="B1733" s="11"/>
      <c r="C1733" s="11"/>
      <c r="D1733" s="11"/>
      <c r="E1733" s="11"/>
      <c r="F1733" s="11"/>
      <c r="G1733" s="11"/>
      <c r="H1733" s="11"/>
    </row>
    <row r="1734" spans="1:8" x14ac:dyDescent="0.2">
      <c r="A1734" s="11"/>
      <c r="B1734" s="11"/>
      <c r="C1734" s="11"/>
      <c r="D1734" s="11"/>
      <c r="E1734" s="11"/>
      <c r="F1734" s="11"/>
      <c r="G1734" s="11"/>
      <c r="H1734" s="11"/>
    </row>
    <row r="1735" spans="1:8" x14ac:dyDescent="0.2">
      <c r="A1735" s="11"/>
      <c r="B1735" s="11"/>
      <c r="C1735" s="11"/>
      <c r="D1735" s="11"/>
      <c r="E1735" s="11"/>
      <c r="F1735" s="11"/>
      <c r="G1735" s="11"/>
      <c r="H1735" s="11"/>
    </row>
    <row r="1736" spans="1:8" x14ac:dyDescent="0.2">
      <c r="A1736" s="11"/>
      <c r="B1736" s="11"/>
      <c r="C1736" s="11"/>
      <c r="D1736" s="11"/>
      <c r="E1736" s="11"/>
      <c r="F1736" s="11"/>
      <c r="G1736" s="11"/>
      <c r="H1736" s="11"/>
    </row>
    <row r="1737" spans="1:8" x14ac:dyDescent="0.2">
      <c r="A1737" s="11"/>
      <c r="B1737" s="11"/>
      <c r="C1737" s="11"/>
      <c r="D1737" s="11"/>
      <c r="E1737" s="11"/>
      <c r="F1737" s="11"/>
      <c r="G1737" s="11"/>
      <c r="H1737" s="11"/>
    </row>
    <row r="1738" spans="1:8" x14ac:dyDescent="0.2">
      <c r="A1738" s="11"/>
      <c r="B1738" s="11"/>
      <c r="C1738" s="11"/>
      <c r="D1738" s="11"/>
      <c r="E1738" s="11"/>
      <c r="F1738" s="11"/>
      <c r="G1738" s="11"/>
      <c r="H1738" s="11"/>
    </row>
    <row r="1739" spans="1:8" x14ac:dyDescent="0.2">
      <c r="A1739" s="11"/>
      <c r="B1739" s="11"/>
      <c r="C1739" s="11"/>
      <c r="D1739" s="11"/>
      <c r="E1739" s="11"/>
      <c r="F1739" s="11"/>
      <c r="G1739" s="11"/>
      <c r="H1739" s="11"/>
    </row>
    <row r="1740" spans="1:8" x14ac:dyDescent="0.2">
      <c r="A1740" s="11"/>
      <c r="B1740" s="11"/>
      <c r="C1740" s="11"/>
      <c r="D1740" s="11"/>
      <c r="E1740" s="11"/>
      <c r="F1740" s="11"/>
      <c r="G1740" s="11"/>
      <c r="H1740" s="11"/>
    </row>
    <row r="1741" spans="1:8" x14ac:dyDescent="0.2">
      <c r="A1741" s="11"/>
      <c r="B1741" s="11"/>
      <c r="C1741" s="11"/>
      <c r="D1741" s="11"/>
      <c r="E1741" s="11"/>
      <c r="F1741" s="11"/>
      <c r="G1741" s="11"/>
      <c r="H1741" s="11"/>
    </row>
    <row r="1742" spans="1:8" x14ac:dyDescent="0.2">
      <c r="A1742" s="11"/>
      <c r="B1742" s="11"/>
      <c r="C1742" s="11"/>
      <c r="D1742" s="11"/>
      <c r="E1742" s="11"/>
      <c r="F1742" s="11"/>
      <c r="G1742" s="11"/>
      <c r="H1742" s="11"/>
    </row>
    <row r="1743" spans="1:8" x14ac:dyDescent="0.2">
      <c r="A1743" s="11"/>
      <c r="B1743" s="11"/>
      <c r="C1743" s="11"/>
      <c r="D1743" s="11"/>
      <c r="E1743" s="11"/>
      <c r="F1743" s="11"/>
      <c r="G1743" s="11"/>
      <c r="H1743" s="11"/>
    </row>
    <row r="1744" spans="1:8" x14ac:dyDescent="0.2">
      <c r="A1744" s="11"/>
      <c r="B1744" s="11"/>
      <c r="C1744" s="11"/>
      <c r="D1744" s="11"/>
      <c r="E1744" s="11"/>
      <c r="F1744" s="11"/>
      <c r="G1744" s="11"/>
      <c r="H1744" s="11"/>
    </row>
    <row r="1745" spans="1:8" x14ac:dyDescent="0.2">
      <c r="A1745" s="11"/>
      <c r="B1745" s="11"/>
      <c r="C1745" s="11"/>
      <c r="D1745" s="11"/>
      <c r="E1745" s="11"/>
      <c r="F1745" s="11"/>
      <c r="G1745" s="11"/>
      <c r="H1745" s="11"/>
    </row>
    <row r="1746" spans="1:8" x14ac:dyDescent="0.2">
      <c r="A1746" s="11"/>
      <c r="B1746" s="11"/>
      <c r="C1746" s="11"/>
      <c r="D1746" s="11"/>
      <c r="E1746" s="11"/>
      <c r="F1746" s="11"/>
      <c r="G1746" s="11"/>
      <c r="H1746" s="11"/>
    </row>
    <row r="1747" spans="1:8" x14ac:dyDescent="0.2">
      <c r="A1747" s="11"/>
      <c r="B1747" s="11"/>
      <c r="C1747" s="11"/>
      <c r="D1747" s="11"/>
      <c r="E1747" s="11"/>
      <c r="F1747" s="11"/>
      <c r="G1747" s="11"/>
      <c r="H1747" s="11"/>
    </row>
    <row r="1748" spans="1:8" x14ac:dyDescent="0.2">
      <c r="A1748" s="11"/>
      <c r="B1748" s="11"/>
      <c r="C1748" s="11"/>
      <c r="D1748" s="11"/>
      <c r="E1748" s="11"/>
      <c r="F1748" s="11"/>
      <c r="G1748" s="11"/>
      <c r="H1748" s="11"/>
    </row>
    <row r="1749" spans="1:8" x14ac:dyDescent="0.2">
      <c r="A1749" s="11"/>
      <c r="B1749" s="11"/>
      <c r="C1749" s="11"/>
      <c r="D1749" s="11"/>
      <c r="E1749" s="11"/>
      <c r="F1749" s="11"/>
      <c r="G1749" s="11"/>
      <c r="H1749" s="11"/>
    </row>
    <row r="1750" spans="1:8" x14ac:dyDescent="0.2">
      <c r="A1750" s="11"/>
      <c r="B1750" s="11"/>
      <c r="C1750" s="11"/>
      <c r="D1750" s="11"/>
      <c r="E1750" s="11"/>
      <c r="F1750" s="11"/>
      <c r="G1750" s="11"/>
      <c r="H1750" s="11"/>
    </row>
    <row r="1751" spans="1:8" x14ac:dyDescent="0.2">
      <c r="A1751" s="11"/>
      <c r="B1751" s="11"/>
      <c r="C1751" s="11"/>
      <c r="D1751" s="11"/>
      <c r="E1751" s="11"/>
      <c r="F1751" s="11"/>
      <c r="G1751" s="11"/>
      <c r="H1751" s="11"/>
    </row>
    <row r="1752" spans="1:8" x14ac:dyDescent="0.2">
      <c r="A1752" s="11"/>
      <c r="B1752" s="11"/>
      <c r="C1752" s="11"/>
      <c r="D1752" s="11"/>
      <c r="E1752" s="11"/>
      <c r="F1752" s="11"/>
      <c r="G1752" s="11"/>
      <c r="H1752" s="11"/>
    </row>
    <row r="1753" spans="1:8" x14ac:dyDescent="0.2">
      <c r="A1753" s="11"/>
      <c r="B1753" s="11"/>
      <c r="C1753" s="11"/>
      <c r="D1753" s="11"/>
      <c r="E1753" s="11"/>
      <c r="F1753" s="11"/>
      <c r="G1753" s="11"/>
      <c r="H1753" s="11"/>
    </row>
    <row r="1754" spans="1:8" x14ac:dyDescent="0.2">
      <c r="A1754" s="11"/>
      <c r="B1754" s="11"/>
      <c r="C1754" s="11"/>
      <c r="D1754" s="11"/>
      <c r="E1754" s="11"/>
      <c r="F1754" s="11"/>
      <c r="G1754" s="11"/>
      <c r="H1754" s="11"/>
    </row>
    <row r="1755" spans="1:8" x14ac:dyDescent="0.2">
      <c r="A1755" s="11"/>
      <c r="B1755" s="11"/>
      <c r="C1755" s="11"/>
      <c r="D1755" s="11"/>
      <c r="E1755" s="11"/>
      <c r="F1755" s="11"/>
      <c r="G1755" s="11"/>
      <c r="H1755" s="11"/>
    </row>
    <row r="1756" spans="1:8" x14ac:dyDescent="0.2">
      <c r="A1756" s="11"/>
      <c r="B1756" s="11"/>
      <c r="C1756" s="11"/>
      <c r="D1756" s="11"/>
      <c r="E1756" s="11"/>
      <c r="F1756" s="11"/>
      <c r="G1756" s="11"/>
      <c r="H1756" s="11"/>
    </row>
    <row r="1757" spans="1:8" x14ac:dyDescent="0.2">
      <c r="A1757" s="11"/>
      <c r="B1757" s="11"/>
      <c r="C1757" s="11"/>
      <c r="D1757" s="11"/>
      <c r="E1757" s="11"/>
      <c r="F1757" s="11"/>
      <c r="G1757" s="11"/>
      <c r="H1757" s="11"/>
    </row>
    <row r="1758" spans="1:8" x14ac:dyDescent="0.2">
      <c r="A1758" s="11"/>
      <c r="B1758" s="11"/>
      <c r="C1758" s="11"/>
      <c r="D1758" s="11"/>
      <c r="E1758" s="11"/>
      <c r="F1758" s="11"/>
      <c r="G1758" s="11"/>
      <c r="H1758" s="11"/>
    </row>
    <row r="1759" spans="1:8" x14ac:dyDescent="0.2">
      <c r="A1759" s="11"/>
      <c r="B1759" s="11"/>
      <c r="C1759" s="11"/>
      <c r="D1759" s="11"/>
      <c r="E1759" s="11"/>
      <c r="F1759" s="11"/>
      <c r="G1759" s="11"/>
      <c r="H1759" s="11"/>
    </row>
    <row r="1760" spans="1:8" x14ac:dyDescent="0.2">
      <c r="A1760" s="11"/>
      <c r="B1760" s="11"/>
      <c r="C1760" s="11"/>
      <c r="D1760" s="11"/>
      <c r="E1760" s="11"/>
      <c r="F1760" s="11"/>
      <c r="G1760" s="11"/>
      <c r="H1760" s="11"/>
    </row>
    <row r="1761" spans="1:8" x14ac:dyDescent="0.2">
      <c r="A1761" s="11"/>
      <c r="B1761" s="11"/>
      <c r="C1761" s="11"/>
      <c r="D1761" s="11"/>
      <c r="E1761" s="11"/>
      <c r="F1761" s="11"/>
      <c r="G1761" s="11"/>
      <c r="H1761" s="11"/>
    </row>
    <row r="1762" spans="1:8" x14ac:dyDescent="0.2">
      <c r="A1762" s="11"/>
      <c r="B1762" s="11"/>
      <c r="C1762" s="11"/>
      <c r="D1762" s="11"/>
      <c r="E1762" s="11"/>
      <c r="F1762" s="11"/>
      <c r="G1762" s="11"/>
      <c r="H1762" s="11"/>
    </row>
    <row r="1763" spans="1:8" x14ac:dyDescent="0.2">
      <c r="A1763" s="11"/>
      <c r="B1763" s="11"/>
      <c r="C1763" s="11"/>
      <c r="D1763" s="11"/>
      <c r="E1763" s="11"/>
      <c r="F1763" s="11"/>
      <c r="G1763" s="11"/>
      <c r="H1763" s="11"/>
    </row>
    <row r="1764" spans="1:8" x14ac:dyDescent="0.2">
      <c r="A1764" s="11"/>
      <c r="B1764" s="11"/>
      <c r="C1764" s="11"/>
      <c r="D1764" s="11"/>
      <c r="E1764" s="11"/>
      <c r="F1764" s="11"/>
      <c r="G1764" s="11"/>
      <c r="H1764" s="11"/>
    </row>
    <row r="1765" spans="1:8" x14ac:dyDescent="0.2">
      <c r="A1765" s="11"/>
      <c r="B1765" s="11"/>
      <c r="C1765" s="11"/>
      <c r="D1765" s="11"/>
      <c r="E1765" s="11"/>
      <c r="F1765" s="11"/>
      <c r="G1765" s="11"/>
      <c r="H1765" s="11"/>
    </row>
    <row r="1766" spans="1:8" x14ac:dyDescent="0.2">
      <c r="A1766" s="11"/>
      <c r="B1766" s="11"/>
      <c r="C1766" s="11"/>
      <c r="D1766" s="11"/>
      <c r="E1766" s="11"/>
      <c r="F1766" s="11"/>
      <c r="G1766" s="11"/>
      <c r="H1766" s="11"/>
    </row>
    <row r="1767" spans="1:8" x14ac:dyDescent="0.2">
      <c r="A1767" s="11"/>
      <c r="B1767" s="11"/>
      <c r="C1767" s="11"/>
      <c r="D1767" s="11"/>
      <c r="E1767" s="11"/>
      <c r="F1767" s="11"/>
      <c r="G1767" s="11"/>
      <c r="H1767" s="11"/>
    </row>
    <row r="1768" spans="1:8" x14ac:dyDescent="0.2">
      <c r="A1768" s="11"/>
      <c r="B1768" s="11"/>
      <c r="C1768" s="11"/>
      <c r="D1768" s="11"/>
      <c r="E1768" s="11"/>
      <c r="F1768" s="11"/>
      <c r="G1768" s="11"/>
      <c r="H1768" s="11"/>
    </row>
    <row r="1769" spans="1:8" x14ac:dyDescent="0.2">
      <c r="A1769" s="11"/>
      <c r="B1769" s="11"/>
      <c r="C1769" s="11"/>
      <c r="D1769" s="11"/>
      <c r="E1769" s="11"/>
      <c r="F1769" s="11"/>
      <c r="G1769" s="11"/>
      <c r="H1769" s="11"/>
    </row>
    <row r="1770" spans="1:8" x14ac:dyDescent="0.2">
      <c r="A1770" s="11"/>
      <c r="B1770" s="11"/>
      <c r="C1770" s="11"/>
      <c r="D1770" s="11"/>
      <c r="E1770" s="11"/>
      <c r="F1770" s="11"/>
      <c r="G1770" s="11"/>
      <c r="H1770" s="11"/>
    </row>
    <row r="1771" spans="1:8" x14ac:dyDescent="0.2">
      <c r="A1771" s="11"/>
      <c r="B1771" s="11"/>
      <c r="C1771" s="11"/>
      <c r="D1771" s="11"/>
      <c r="E1771" s="11"/>
      <c r="F1771" s="11"/>
      <c r="G1771" s="11"/>
      <c r="H1771" s="11"/>
    </row>
    <row r="1772" spans="1:8" x14ac:dyDescent="0.2">
      <c r="A1772" s="11"/>
      <c r="B1772" s="11"/>
      <c r="C1772" s="11"/>
      <c r="D1772" s="11"/>
      <c r="E1772" s="11"/>
      <c r="F1772" s="11"/>
      <c r="G1772" s="11"/>
      <c r="H1772" s="11"/>
    </row>
    <row r="1773" spans="1:8" x14ac:dyDescent="0.2">
      <c r="A1773" s="11"/>
      <c r="B1773" s="11"/>
      <c r="C1773" s="11"/>
      <c r="D1773" s="11"/>
      <c r="E1773" s="11"/>
      <c r="F1773" s="11"/>
      <c r="G1773" s="11"/>
      <c r="H1773" s="11"/>
    </row>
    <row r="1774" spans="1:8" x14ac:dyDescent="0.2">
      <c r="A1774" s="11"/>
      <c r="B1774" s="11"/>
      <c r="C1774" s="11"/>
      <c r="D1774" s="11"/>
      <c r="E1774" s="11"/>
      <c r="F1774" s="11"/>
      <c r="G1774" s="11"/>
      <c r="H1774" s="11"/>
    </row>
    <row r="1775" spans="1:8" x14ac:dyDescent="0.2">
      <c r="A1775" s="11"/>
      <c r="B1775" s="11"/>
      <c r="C1775" s="11"/>
      <c r="D1775" s="11"/>
      <c r="E1775" s="11"/>
      <c r="F1775" s="11"/>
      <c r="G1775" s="11"/>
      <c r="H1775" s="11"/>
    </row>
    <row r="1776" spans="1:8" x14ac:dyDescent="0.2">
      <c r="A1776" s="11"/>
      <c r="B1776" s="11"/>
      <c r="C1776" s="11"/>
      <c r="D1776" s="11"/>
      <c r="E1776" s="11"/>
      <c r="F1776" s="11"/>
      <c r="G1776" s="11"/>
      <c r="H1776" s="11"/>
    </row>
    <row r="1777" spans="1:8" x14ac:dyDescent="0.2">
      <c r="A1777" s="11"/>
      <c r="B1777" s="11"/>
      <c r="C1777" s="11"/>
      <c r="D1777" s="11"/>
      <c r="E1777" s="11"/>
      <c r="F1777" s="11"/>
      <c r="G1777" s="11"/>
      <c r="H1777" s="11"/>
    </row>
    <row r="1778" spans="1:8" x14ac:dyDescent="0.2">
      <c r="A1778" s="11"/>
      <c r="B1778" s="11"/>
      <c r="C1778" s="11"/>
      <c r="D1778" s="11"/>
      <c r="E1778" s="11"/>
      <c r="F1778" s="11"/>
      <c r="G1778" s="11"/>
      <c r="H1778" s="11"/>
    </row>
    <row r="1779" spans="1:8" x14ac:dyDescent="0.2">
      <c r="A1779" s="11"/>
      <c r="B1779" s="11"/>
      <c r="C1779" s="11"/>
      <c r="D1779" s="11"/>
      <c r="E1779" s="11"/>
      <c r="F1779" s="11"/>
      <c r="G1779" s="11"/>
      <c r="H1779" s="11"/>
    </row>
    <row r="1780" spans="1:8" x14ac:dyDescent="0.2">
      <c r="A1780" s="11"/>
      <c r="B1780" s="11"/>
      <c r="C1780" s="11"/>
      <c r="D1780" s="11"/>
      <c r="E1780" s="11"/>
      <c r="F1780" s="11"/>
      <c r="G1780" s="11"/>
      <c r="H1780" s="11"/>
    </row>
    <row r="1781" spans="1:8" x14ac:dyDescent="0.2">
      <c r="A1781" s="11"/>
      <c r="B1781" s="11"/>
      <c r="C1781" s="11"/>
      <c r="D1781" s="11"/>
      <c r="E1781" s="11"/>
      <c r="F1781" s="11"/>
      <c r="G1781" s="11"/>
      <c r="H1781" s="11"/>
    </row>
    <row r="1782" spans="1:8" x14ac:dyDescent="0.2">
      <c r="A1782" s="11"/>
      <c r="B1782" s="11"/>
      <c r="C1782" s="11"/>
      <c r="D1782" s="11"/>
      <c r="E1782" s="11"/>
      <c r="F1782" s="11"/>
      <c r="G1782" s="11"/>
      <c r="H1782" s="11"/>
    </row>
    <row r="1783" spans="1:8" x14ac:dyDescent="0.2">
      <c r="A1783" s="11"/>
      <c r="B1783" s="11"/>
      <c r="C1783" s="11"/>
      <c r="D1783" s="11"/>
      <c r="E1783" s="11"/>
      <c r="F1783" s="11"/>
      <c r="G1783" s="11"/>
      <c r="H1783" s="11"/>
    </row>
    <row r="1784" spans="1:8" x14ac:dyDescent="0.2">
      <c r="A1784" s="11"/>
      <c r="B1784" s="11"/>
      <c r="C1784" s="11"/>
      <c r="D1784" s="11"/>
      <c r="E1784" s="11"/>
      <c r="F1784" s="11"/>
      <c r="G1784" s="11"/>
      <c r="H1784" s="11"/>
    </row>
    <row r="1785" spans="1:8" x14ac:dyDescent="0.2">
      <c r="A1785" s="11"/>
      <c r="B1785" s="11"/>
      <c r="C1785" s="11"/>
      <c r="D1785" s="11"/>
      <c r="E1785" s="11"/>
      <c r="F1785" s="11"/>
      <c r="G1785" s="11"/>
      <c r="H1785" s="11"/>
    </row>
    <row r="1786" spans="1:8" x14ac:dyDescent="0.2">
      <c r="A1786" s="11"/>
      <c r="B1786" s="11"/>
      <c r="C1786" s="11"/>
      <c r="D1786" s="11"/>
      <c r="E1786" s="11"/>
      <c r="F1786" s="11"/>
      <c r="G1786" s="11"/>
      <c r="H1786" s="11"/>
    </row>
    <row r="1787" spans="1:8" x14ac:dyDescent="0.2">
      <c r="A1787" s="11"/>
      <c r="B1787" s="11"/>
      <c r="C1787" s="11"/>
      <c r="D1787" s="11"/>
      <c r="E1787" s="11"/>
      <c r="F1787" s="11"/>
      <c r="G1787" s="11"/>
      <c r="H1787" s="11"/>
    </row>
    <row r="1788" spans="1:8" x14ac:dyDescent="0.2">
      <c r="A1788" s="11"/>
      <c r="B1788" s="11"/>
      <c r="C1788" s="11"/>
      <c r="D1788" s="11"/>
      <c r="E1788" s="11"/>
      <c r="F1788" s="11"/>
      <c r="G1788" s="11"/>
      <c r="H1788" s="11"/>
    </row>
    <row r="1789" spans="1:8" x14ac:dyDescent="0.2">
      <c r="A1789" s="11"/>
      <c r="B1789" s="11"/>
      <c r="C1789" s="11"/>
      <c r="D1789" s="11"/>
      <c r="E1789" s="11"/>
      <c r="F1789" s="11"/>
      <c r="G1789" s="11"/>
      <c r="H1789" s="11"/>
    </row>
    <row r="1790" spans="1:8" x14ac:dyDescent="0.2">
      <c r="A1790" s="11"/>
      <c r="B1790" s="11"/>
      <c r="C1790" s="11"/>
      <c r="D1790" s="11"/>
      <c r="E1790" s="11"/>
      <c r="F1790" s="11"/>
      <c r="G1790" s="11"/>
      <c r="H1790" s="11"/>
    </row>
    <row r="1791" spans="1:8" x14ac:dyDescent="0.2">
      <c r="A1791" s="11"/>
      <c r="B1791" s="11"/>
      <c r="C1791" s="11"/>
      <c r="D1791" s="11"/>
      <c r="E1791" s="11"/>
      <c r="F1791" s="11"/>
      <c r="G1791" s="11"/>
      <c r="H1791" s="11"/>
    </row>
    <row r="1792" spans="1:8" x14ac:dyDescent="0.2">
      <c r="A1792" s="11"/>
      <c r="B1792" s="11"/>
      <c r="C1792" s="11"/>
      <c r="D1792" s="11"/>
      <c r="E1792" s="11"/>
      <c r="F1792" s="11"/>
      <c r="G1792" s="11"/>
      <c r="H1792" s="11"/>
    </row>
    <row r="1793" spans="1:8" x14ac:dyDescent="0.2">
      <c r="A1793" s="11"/>
      <c r="B1793" s="11"/>
      <c r="C1793" s="11"/>
      <c r="D1793" s="11"/>
      <c r="E1793" s="11"/>
      <c r="F1793" s="11"/>
      <c r="G1793" s="11"/>
      <c r="H1793" s="11"/>
    </row>
    <row r="1794" spans="1:8" x14ac:dyDescent="0.2">
      <c r="A1794" s="11"/>
      <c r="B1794" s="11"/>
      <c r="C1794" s="11"/>
      <c r="D1794" s="11"/>
      <c r="E1794" s="11"/>
      <c r="F1794" s="11"/>
      <c r="G1794" s="11"/>
      <c r="H1794" s="11"/>
    </row>
    <row r="1795" spans="1:8" x14ac:dyDescent="0.2">
      <c r="A1795" s="11"/>
      <c r="B1795" s="11"/>
      <c r="C1795" s="11"/>
      <c r="D1795" s="11"/>
      <c r="E1795" s="11"/>
      <c r="F1795" s="11"/>
      <c r="G1795" s="11"/>
      <c r="H1795" s="11"/>
    </row>
    <row r="1796" spans="1:8" x14ac:dyDescent="0.2">
      <c r="A1796" s="11"/>
      <c r="B1796" s="11"/>
      <c r="C1796" s="11"/>
      <c r="D1796" s="11"/>
      <c r="E1796" s="11"/>
      <c r="F1796" s="11"/>
      <c r="G1796" s="11"/>
      <c r="H1796" s="11"/>
    </row>
    <row r="1797" spans="1:8" x14ac:dyDescent="0.2">
      <c r="A1797" s="11"/>
      <c r="B1797" s="11"/>
      <c r="C1797" s="11"/>
      <c r="D1797" s="11"/>
      <c r="E1797" s="11"/>
      <c r="F1797" s="11"/>
      <c r="G1797" s="11"/>
      <c r="H1797" s="11"/>
    </row>
    <row r="1798" spans="1:8" x14ac:dyDescent="0.2">
      <c r="A1798" s="11"/>
      <c r="B1798" s="11"/>
      <c r="C1798" s="11"/>
      <c r="D1798" s="11"/>
      <c r="E1798" s="11"/>
      <c r="F1798" s="11"/>
      <c r="G1798" s="11"/>
      <c r="H1798" s="11"/>
    </row>
    <row r="1799" spans="1:8" x14ac:dyDescent="0.2">
      <c r="A1799" s="11"/>
      <c r="B1799" s="11"/>
      <c r="C1799" s="11"/>
      <c r="D1799" s="11"/>
      <c r="E1799" s="11"/>
      <c r="F1799" s="11"/>
      <c r="G1799" s="11"/>
      <c r="H1799" s="11"/>
    </row>
    <row r="1800" spans="1:8" x14ac:dyDescent="0.2">
      <c r="A1800" s="11"/>
      <c r="B1800" s="11"/>
      <c r="C1800" s="11"/>
      <c r="D1800" s="11"/>
      <c r="E1800" s="11"/>
      <c r="F1800" s="11"/>
      <c r="G1800" s="11"/>
      <c r="H1800" s="11"/>
    </row>
    <row r="1801" spans="1:8" x14ac:dyDescent="0.2">
      <c r="A1801" s="11"/>
      <c r="B1801" s="11"/>
      <c r="C1801" s="11"/>
      <c r="D1801" s="11"/>
      <c r="E1801" s="11"/>
      <c r="F1801" s="11"/>
      <c r="G1801" s="11"/>
      <c r="H1801" s="11"/>
    </row>
    <row r="1802" spans="1:8" x14ac:dyDescent="0.2">
      <c r="A1802" s="11"/>
      <c r="B1802" s="11"/>
      <c r="C1802" s="11"/>
      <c r="D1802" s="11"/>
      <c r="E1802" s="11"/>
      <c r="F1802" s="11"/>
      <c r="G1802" s="11"/>
      <c r="H1802" s="11"/>
    </row>
    <row r="1803" spans="1:8" x14ac:dyDescent="0.2">
      <c r="A1803" s="11"/>
      <c r="B1803" s="11"/>
      <c r="C1803" s="11"/>
      <c r="D1803" s="11"/>
      <c r="E1803" s="11"/>
      <c r="F1803" s="11"/>
      <c r="G1803" s="11"/>
      <c r="H1803" s="11"/>
    </row>
    <row r="1804" spans="1:8" x14ac:dyDescent="0.2">
      <c r="A1804" s="11"/>
      <c r="B1804" s="11"/>
      <c r="C1804" s="11"/>
      <c r="D1804" s="11"/>
      <c r="E1804" s="11"/>
      <c r="F1804" s="11"/>
      <c r="G1804" s="11"/>
      <c r="H1804" s="11"/>
    </row>
    <row r="1805" spans="1:8" x14ac:dyDescent="0.2">
      <c r="A1805" s="11"/>
      <c r="B1805" s="11"/>
      <c r="C1805" s="11"/>
      <c r="D1805" s="11"/>
      <c r="E1805" s="11"/>
      <c r="F1805" s="11"/>
      <c r="G1805" s="11"/>
      <c r="H1805" s="11"/>
    </row>
    <row r="1806" spans="1:8" x14ac:dyDescent="0.2">
      <c r="A1806" s="11"/>
      <c r="B1806" s="11"/>
      <c r="C1806" s="11"/>
      <c r="D1806" s="11"/>
      <c r="E1806" s="11"/>
      <c r="F1806" s="11"/>
      <c r="G1806" s="11"/>
      <c r="H1806" s="11"/>
    </row>
    <row r="1807" spans="1:8" x14ac:dyDescent="0.2">
      <c r="A1807" s="11"/>
      <c r="B1807" s="11"/>
      <c r="C1807" s="11"/>
      <c r="D1807" s="11"/>
      <c r="E1807" s="11"/>
      <c r="F1807" s="11"/>
      <c r="G1807" s="11"/>
      <c r="H1807" s="11"/>
    </row>
    <row r="1808" spans="1:8" x14ac:dyDescent="0.2">
      <c r="A1808" s="11"/>
      <c r="B1808" s="11"/>
      <c r="C1808" s="11"/>
      <c r="D1808" s="11"/>
      <c r="E1808" s="11"/>
      <c r="F1808" s="11"/>
      <c r="G1808" s="11"/>
      <c r="H1808" s="11"/>
    </row>
    <row r="1809" spans="1:8" x14ac:dyDescent="0.2">
      <c r="A1809" s="11"/>
      <c r="B1809" s="11"/>
      <c r="C1809" s="11"/>
      <c r="D1809" s="11"/>
      <c r="E1809" s="11"/>
      <c r="F1809" s="11"/>
      <c r="G1809" s="11"/>
      <c r="H1809" s="11"/>
    </row>
    <row r="1810" spans="1:8" x14ac:dyDescent="0.2">
      <c r="A1810" s="11"/>
      <c r="B1810" s="11"/>
      <c r="C1810" s="11"/>
      <c r="D1810" s="11"/>
      <c r="E1810" s="11"/>
      <c r="F1810" s="11"/>
      <c r="G1810" s="11"/>
      <c r="H1810" s="11"/>
    </row>
    <row r="1811" spans="1:8" x14ac:dyDescent="0.2">
      <c r="A1811" s="11"/>
      <c r="B1811" s="11"/>
      <c r="C1811" s="11"/>
      <c r="D1811" s="11"/>
      <c r="E1811" s="11"/>
      <c r="F1811" s="11"/>
      <c r="G1811" s="11"/>
      <c r="H1811" s="11"/>
    </row>
    <row r="1812" spans="1:8" x14ac:dyDescent="0.2">
      <c r="A1812" s="11"/>
      <c r="B1812" s="11"/>
      <c r="C1812" s="11"/>
      <c r="D1812" s="11"/>
      <c r="E1812" s="11"/>
      <c r="F1812" s="11"/>
      <c r="G1812" s="11"/>
      <c r="H1812" s="11"/>
    </row>
    <row r="1813" spans="1:8" x14ac:dyDescent="0.2">
      <c r="A1813" s="11"/>
      <c r="B1813" s="11"/>
      <c r="C1813" s="11"/>
      <c r="D1813" s="11"/>
      <c r="E1813" s="11"/>
      <c r="F1813" s="11"/>
      <c r="G1813" s="11"/>
      <c r="H1813" s="11"/>
    </row>
    <row r="1814" spans="1:8" x14ac:dyDescent="0.2">
      <c r="A1814" s="11"/>
      <c r="B1814" s="11"/>
      <c r="C1814" s="11"/>
      <c r="D1814" s="11"/>
      <c r="E1814" s="11"/>
      <c r="F1814" s="11"/>
      <c r="G1814" s="11"/>
      <c r="H1814" s="11"/>
    </row>
    <row r="1815" spans="1:8" x14ac:dyDescent="0.2">
      <c r="A1815" s="11"/>
      <c r="B1815" s="11"/>
      <c r="C1815" s="11"/>
      <c r="D1815" s="11"/>
      <c r="E1815" s="11"/>
      <c r="F1815" s="11"/>
      <c r="G1815" s="11"/>
      <c r="H1815" s="11"/>
    </row>
    <row r="1816" spans="1:8" x14ac:dyDescent="0.2">
      <c r="A1816" s="11"/>
      <c r="B1816" s="11"/>
      <c r="C1816" s="11"/>
      <c r="D1816" s="11"/>
      <c r="E1816" s="11"/>
      <c r="F1816" s="11"/>
      <c r="G1816" s="11"/>
      <c r="H1816" s="11"/>
    </row>
    <row r="1817" spans="1:8" x14ac:dyDescent="0.2">
      <c r="A1817" s="11"/>
      <c r="B1817" s="11"/>
      <c r="C1817" s="11"/>
      <c r="D1817" s="11"/>
      <c r="E1817" s="11"/>
      <c r="F1817" s="11"/>
      <c r="G1817" s="11"/>
      <c r="H1817" s="11"/>
    </row>
    <row r="1818" spans="1:8" x14ac:dyDescent="0.2">
      <c r="A1818" s="11"/>
      <c r="B1818" s="11"/>
      <c r="C1818" s="11"/>
      <c r="D1818" s="11"/>
      <c r="E1818" s="11"/>
      <c r="F1818" s="11"/>
      <c r="G1818" s="11"/>
      <c r="H1818" s="11"/>
    </row>
    <row r="1819" spans="1:8" x14ac:dyDescent="0.2">
      <c r="A1819" s="11"/>
      <c r="B1819" s="11"/>
      <c r="C1819" s="11"/>
      <c r="D1819" s="11"/>
      <c r="E1819" s="11"/>
      <c r="F1819" s="11"/>
      <c r="G1819" s="11"/>
      <c r="H1819" s="11"/>
    </row>
    <row r="1820" spans="1:8" x14ac:dyDescent="0.2">
      <c r="A1820" s="11"/>
      <c r="B1820" s="11"/>
      <c r="C1820" s="11"/>
      <c r="D1820" s="11"/>
      <c r="E1820" s="11"/>
      <c r="F1820" s="11"/>
      <c r="G1820" s="11"/>
      <c r="H1820" s="11"/>
    </row>
    <row r="1821" spans="1:8" x14ac:dyDescent="0.2">
      <c r="A1821" s="11"/>
      <c r="B1821" s="11"/>
      <c r="C1821" s="11"/>
      <c r="D1821" s="11"/>
      <c r="E1821" s="11"/>
      <c r="F1821" s="11"/>
      <c r="G1821" s="11"/>
      <c r="H1821" s="11"/>
    </row>
    <row r="1822" spans="1:8" x14ac:dyDescent="0.2">
      <c r="A1822" s="11"/>
      <c r="B1822" s="11"/>
      <c r="C1822" s="11"/>
      <c r="D1822" s="11"/>
      <c r="E1822" s="11"/>
      <c r="F1822" s="11"/>
      <c r="G1822" s="11"/>
      <c r="H1822" s="11"/>
    </row>
    <row r="1823" spans="1:8" x14ac:dyDescent="0.2">
      <c r="A1823" s="11"/>
      <c r="B1823" s="11"/>
      <c r="C1823" s="11"/>
      <c r="D1823" s="11"/>
      <c r="E1823" s="11"/>
      <c r="F1823" s="11"/>
      <c r="G1823" s="11"/>
      <c r="H1823" s="11"/>
    </row>
    <row r="1824" spans="1:8" x14ac:dyDescent="0.2">
      <c r="A1824" s="11"/>
      <c r="B1824" s="11"/>
      <c r="C1824" s="11"/>
      <c r="D1824" s="11"/>
      <c r="E1824" s="11"/>
      <c r="F1824" s="11"/>
      <c r="G1824" s="11"/>
      <c r="H1824" s="11"/>
    </row>
    <row r="1825" spans="1:8" x14ac:dyDescent="0.2">
      <c r="A1825" s="11"/>
      <c r="B1825" s="11"/>
      <c r="C1825" s="11"/>
      <c r="D1825" s="11"/>
      <c r="E1825" s="11"/>
      <c r="F1825" s="11"/>
      <c r="G1825" s="11"/>
      <c r="H1825" s="11"/>
    </row>
    <row r="1826" spans="1:8" x14ac:dyDescent="0.2">
      <c r="A1826" s="11"/>
      <c r="B1826" s="11"/>
      <c r="C1826" s="11"/>
      <c r="D1826" s="11"/>
      <c r="E1826" s="11"/>
      <c r="F1826" s="11"/>
      <c r="G1826" s="11"/>
      <c r="H1826" s="11"/>
    </row>
    <row r="1827" spans="1:8" x14ac:dyDescent="0.2">
      <c r="A1827" s="11"/>
      <c r="B1827" s="11"/>
      <c r="C1827" s="11"/>
      <c r="D1827" s="11"/>
      <c r="E1827" s="11"/>
      <c r="F1827" s="11"/>
      <c r="G1827" s="11"/>
      <c r="H1827" s="11"/>
    </row>
    <row r="1828" spans="1:8" x14ac:dyDescent="0.2">
      <c r="A1828" s="11"/>
      <c r="B1828" s="11"/>
      <c r="C1828" s="11"/>
      <c r="D1828" s="11"/>
      <c r="E1828" s="11"/>
      <c r="F1828" s="11"/>
      <c r="G1828" s="11"/>
      <c r="H1828" s="11"/>
    </row>
    <row r="1829" spans="1:8" x14ac:dyDescent="0.2">
      <c r="A1829" s="11"/>
      <c r="B1829" s="11"/>
      <c r="C1829" s="11"/>
      <c r="D1829" s="11"/>
      <c r="E1829" s="11"/>
      <c r="F1829" s="11"/>
      <c r="G1829" s="11"/>
      <c r="H1829" s="11"/>
    </row>
    <row r="1830" spans="1:8" x14ac:dyDescent="0.2">
      <c r="A1830" s="11"/>
      <c r="B1830" s="11"/>
      <c r="C1830" s="11"/>
      <c r="D1830" s="11"/>
      <c r="E1830" s="11"/>
      <c r="F1830" s="11"/>
      <c r="G1830" s="11"/>
      <c r="H1830" s="11"/>
    </row>
    <row r="1831" spans="1:8" x14ac:dyDescent="0.2">
      <c r="A1831" s="11"/>
      <c r="B1831" s="11"/>
      <c r="C1831" s="11"/>
      <c r="D1831" s="11"/>
      <c r="E1831" s="11"/>
      <c r="F1831" s="11"/>
      <c r="G1831" s="11"/>
      <c r="H1831" s="11"/>
    </row>
    <row r="1832" spans="1:8" x14ac:dyDescent="0.2">
      <c r="A1832" s="11"/>
      <c r="B1832" s="11"/>
      <c r="C1832" s="11"/>
      <c r="D1832" s="11"/>
      <c r="E1832" s="11"/>
      <c r="F1832" s="11"/>
      <c r="G1832" s="11"/>
      <c r="H1832" s="11"/>
    </row>
    <row r="1833" spans="1:8" x14ac:dyDescent="0.2">
      <c r="A1833" s="11"/>
      <c r="B1833" s="11"/>
      <c r="C1833" s="11"/>
      <c r="D1833" s="11"/>
      <c r="E1833" s="11"/>
      <c r="F1833" s="11"/>
      <c r="G1833" s="11"/>
      <c r="H1833" s="11"/>
    </row>
    <row r="1834" spans="1:8" x14ac:dyDescent="0.2">
      <c r="A1834" s="11"/>
      <c r="B1834" s="11"/>
      <c r="C1834" s="11"/>
      <c r="D1834" s="11"/>
      <c r="E1834" s="11"/>
      <c r="F1834" s="11"/>
      <c r="G1834" s="11"/>
      <c r="H1834" s="11"/>
    </row>
    <row r="1835" spans="1:8" x14ac:dyDescent="0.2">
      <c r="A1835" s="11"/>
      <c r="B1835" s="11"/>
      <c r="C1835" s="11"/>
      <c r="D1835" s="11"/>
      <c r="E1835" s="11"/>
      <c r="F1835" s="11"/>
      <c r="G1835" s="11"/>
      <c r="H1835" s="11"/>
    </row>
    <row r="1836" spans="1:8" x14ac:dyDescent="0.2">
      <c r="A1836" s="11"/>
      <c r="B1836" s="11"/>
      <c r="C1836" s="11"/>
      <c r="D1836" s="11"/>
      <c r="E1836" s="11"/>
      <c r="F1836" s="11"/>
      <c r="G1836" s="11"/>
      <c r="H1836" s="11"/>
    </row>
    <row r="1837" spans="1:8" x14ac:dyDescent="0.2">
      <c r="A1837" s="11"/>
      <c r="B1837" s="11"/>
      <c r="C1837" s="11"/>
      <c r="D1837" s="11"/>
      <c r="E1837" s="11"/>
      <c r="F1837" s="11"/>
      <c r="G1837" s="11"/>
      <c r="H1837" s="11"/>
    </row>
    <row r="1838" spans="1:8" x14ac:dyDescent="0.2">
      <c r="A1838" s="11"/>
      <c r="B1838" s="11"/>
      <c r="C1838" s="11"/>
      <c r="D1838" s="11"/>
      <c r="E1838" s="11"/>
      <c r="F1838" s="11"/>
      <c r="G1838" s="11"/>
      <c r="H1838" s="11"/>
    </row>
    <row r="1839" spans="1:8" x14ac:dyDescent="0.2">
      <c r="A1839" s="11"/>
      <c r="B1839" s="11"/>
      <c r="C1839" s="11"/>
      <c r="D1839" s="11"/>
      <c r="E1839" s="11"/>
      <c r="F1839" s="11"/>
      <c r="G1839" s="11"/>
      <c r="H1839" s="11"/>
    </row>
    <row r="1840" spans="1:8" x14ac:dyDescent="0.2">
      <c r="A1840" s="11"/>
      <c r="B1840" s="11"/>
      <c r="C1840" s="11"/>
      <c r="D1840" s="11"/>
      <c r="E1840" s="11"/>
      <c r="F1840" s="11"/>
      <c r="G1840" s="11"/>
      <c r="H1840" s="11"/>
    </row>
    <row r="1841" spans="1:8" x14ac:dyDescent="0.2">
      <c r="A1841" s="11"/>
      <c r="B1841" s="11"/>
      <c r="C1841" s="11"/>
      <c r="D1841" s="11"/>
      <c r="E1841" s="11"/>
      <c r="F1841" s="11"/>
      <c r="G1841" s="11"/>
      <c r="H1841" s="11"/>
    </row>
    <row r="1842" spans="1:8" x14ac:dyDescent="0.2">
      <c r="A1842" s="11"/>
      <c r="B1842" s="11"/>
      <c r="C1842" s="11"/>
      <c r="D1842" s="11"/>
      <c r="E1842" s="11"/>
      <c r="F1842" s="11"/>
      <c r="G1842" s="11"/>
      <c r="H1842" s="11"/>
    </row>
    <row r="1843" spans="1:8" x14ac:dyDescent="0.2">
      <c r="A1843" s="11"/>
      <c r="B1843" s="11"/>
      <c r="C1843" s="11"/>
      <c r="D1843" s="11"/>
      <c r="E1843" s="11"/>
      <c r="F1843" s="11"/>
      <c r="G1843" s="11"/>
      <c r="H1843" s="11"/>
    </row>
    <row r="1844" spans="1:8" x14ac:dyDescent="0.2">
      <c r="A1844" s="11"/>
      <c r="B1844" s="11"/>
      <c r="C1844" s="11"/>
      <c r="D1844" s="11"/>
      <c r="E1844" s="11"/>
      <c r="F1844" s="11"/>
      <c r="G1844" s="11"/>
      <c r="H1844" s="11"/>
    </row>
    <row r="1845" spans="1:8" x14ac:dyDescent="0.2">
      <c r="A1845" s="11"/>
      <c r="B1845" s="11"/>
      <c r="C1845" s="11"/>
      <c r="D1845" s="11"/>
      <c r="E1845" s="11"/>
      <c r="F1845" s="11"/>
      <c r="G1845" s="11"/>
      <c r="H1845" s="11"/>
    </row>
    <row r="1846" spans="1:8" x14ac:dyDescent="0.2">
      <c r="A1846" s="11"/>
      <c r="B1846" s="11"/>
      <c r="C1846" s="11"/>
      <c r="D1846" s="11"/>
      <c r="E1846" s="11"/>
      <c r="F1846" s="11"/>
      <c r="G1846" s="11"/>
      <c r="H1846" s="11"/>
    </row>
    <row r="1847" spans="1:8" x14ac:dyDescent="0.2">
      <c r="A1847" s="11"/>
      <c r="B1847" s="11"/>
      <c r="C1847" s="11"/>
      <c r="D1847" s="11"/>
      <c r="E1847" s="11"/>
      <c r="F1847" s="11"/>
      <c r="G1847" s="11"/>
      <c r="H1847" s="11"/>
    </row>
    <row r="1848" spans="1:8" x14ac:dyDescent="0.2">
      <c r="A1848" s="11"/>
      <c r="B1848" s="11"/>
      <c r="C1848" s="11"/>
      <c r="D1848" s="11"/>
      <c r="E1848" s="11"/>
      <c r="F1848" s="11"/>
      <c r="G1848" s="11"/>
      <c r="H1848" s="11"/>
    </row>
    <row r="1849" spans="1:8" x14ac:dyDescent="0.2">
      <c r="A1849" s="11"/>
      <c r="B1849" s="11"/>
      <c r="C1849" s="11"/>
      <c r="D1849" s="11"/>
      <c r="E1849" s="11"/>
      <c r="F1849" s="11"/>
      <c r="G1849" s="11"/>
      <c r="H1849" s="11"/>
    </row>
    <row r="1850" spans="1:8" x14ac:dyDescent="0.2">
      <c r="A1850" s="11"/>
      <c r="B1850" s="11"/>
      <c r="C1850" s="11"/>
      <c r="D1850" s="11"/>
      <c r="E1850" s="11"/>
      <c r="F1850" s="11"/>
      <c r="G1850" s="11"/>
      <c r="H1850" s="11"/>
    </row>
    <row r="1851" spans="1:8" x14ac:dyDescent="0.2">
      <c r="A1851" s="11"/>
      <c r="B1851" s="11"/>
      <c r="C1851" s="11"/>
      <c r="D1851" s="11"/>
      <c r="E1851" s="11"/>
      <c r="F1851" s="11"/>
      <c r="G1851" s="11"/>
      <c r="H1851" s="11"/>
    </row>
    <row r="1852" spans="1:8" x14ac:dyDescent="0.2">
      <c r="A1852" s="11"/>
      <c r="B1852" s="11"/>
      <c r="C1852" s="11"/>
      <c r="D1852" s="11"/>
      <c r="E1852" s="11"/>
      <c r="F1852" s="11"/>
      <c r="G1852" s="11"/>
      <c r="H1852" s="11"/>
    </row>
    <row r="1853" spans="1:8" x14ac:dyDescent="0.2">
      <c r="A1853" s="11"/>
      <c r="B1853" s="11"/>
      <c r="C1853" s="11"/>
      <c r="D1853" s="11"/>
      <c r="E1853" s="11"/>
      <c r="F1853" s="11"/>
      <c r="G1853" s="11"/>
      <c r="H1853" s="11"/>
    </row>
    <row r="1854" spans="1:8" x14ac:dyDescent="0.2">
      <c r="A1854" s="11"/>
      <c r="B1854" s="11"/>
      <c r="C1854" s="11"/>
      <c r="D1854" s="11"/>
      <c r="E1854" s="11"/>
      <c r="F1854" s="11"/>
      <c r="G1854" s="11"/>
      <c r="H1854" s="11"/>
    </row>
    <row r="1855" spans="1:8" x14ac:dyDescent="0.2">
      <c r="A1855" s="11"/>
      <c r="B1855" s="11"/>
      <c r="C1855" s="11"/>
      <c r="D1855" s="11"/>
      <c r="E1855" s="11"/>
      <c r="F1855" s="11"/>
      <c r="G1855" s="11"/>
      <c r="H1855" s="11"/>
    </row>
    <row r="1856" spans="1:8" x14ac:dyDescent="0.2">
      <c r="A1856" s="11"/>
      <c r="B1856" s="11"/>
      <c r="C1856" s="11"/>
      <c r="D1856" s="11"/>
      <c r="E1856" s="11"/>
      <c r="F1856" s="11"/>
      <c r="G1856" s="11"/>
      <c r="H1856" s="11"/>
    </row>
    <row r="1857" spans="1:8" x14ac:dyDescent="0.2">
      <c r="A1857" s="11"/>
      <c r="B1857" s="11"/>
      <c r="C1857" s="11"/>
      <c r="D1857" s="11"/>
      <c r="E1857" s="11"/>
      <c r="F1857" s="11"/>
      <c r="G1857" s="11"/>
      <c r="H1857" s="11"/>
    </row>
    <row r="1858" spans="1:8" x14ac:dyDescent="0.2">
      <c r="A1858" s="11"/>
      <c r="B1858" s="11"/>
      <c r="C1858" s="11"/>
      <c r="D1858" s="11"/>
      <c r="E1858" s="11"/>
      <c r="F1858" s="11"/>
      <c r="G1858" s="11"/>
      <c r="H1858" s="11"/>
    </row>
    <row r="1859" spans="1:8" x14ac:dyDescent="0.2">
      <c r="A1859" s="11"/>
      <c r="B1859" s="11"/>
      <c r="C1859" s="11"/>
      <c r="D1859" s="11"/>
      <c r="E1859" s="11"/>
      <c r="F1859" s="11"/>
      <c r="G1859" s="11"/>
      <c r="H1859" s="11"/>
    </row>
    <row r="1860" spans="1:8" x14ac:dyDescent="0.2">
      <c r="A1860" s="11"/>
      <c r="B1860" s="11"/>
      <c r="C1860" s="11"/>
      <c r="D1860" s="11"/>
      <c r="E1860" s="11"/>
      <c r="F1860" s="11"/>
      <c r="G1860" s="11"/>
      <c r="H1860" s="11"/>
    </row>
    <row r="1861" spans="1:8" x14ac:dyDescent="0.2">
      <c r="A1861" s="11"/>
      <c r="B1861" s="11"/>
      <c r="C1861" s="11"/>
      <c r="D1861" s="11"/>
      <c r="E1861" s="11"/>
      <c r="F1861" s="11"/>
      <c r="G1861" s="11"/>
      <c r="H1861" s="11"/>
    </row>
    <row r="1862" spans="1:8" x14ac:dyDescent="0.2">
      <c r="A1862" s="11"/>
      <c r="B1862" s="11"/>
      <c r="C1862" s="11"/>
      <c r="D1862" s="11"/>
      <c r="E1862" s="11"/>
      <c r="F1862" s="11"/>
      <c r="G1862" s="11"/>
      <c r="H1862" s="11"/>
    </row>
    <row r="1863" spans="1:8" x14ac:dyDescent="0.2">
      <c r="A1863" s="11"/>
      <c r="B1863" s="11"/>
      <c r="C1863" s="11"/>
      <c r="D1863" s="11"/>
      <c r="E1863" s="11"/>
      <c r="F1863" s="11"/>
      <c r="G1863" s="11"/>
      <c r="H1863" s="11"/>
    </row>
    <row r="1864" spans="1:8" x14ac:dyDescent="0.2">
      <c r="A1864" s="11"/>
      <c r="B1864" s="11"/>
      <c r="C1864" s="11"/>
      <c r="D1864" s="11"/>
      <c r="E1864" s="11"/>
      <c r="F1864" s="11"/>
      <c r="G1864" s="11"/>
      <c r="H1864" s="11"/>
    </row>
    <row r="1865" spans="1:8" x14ac:dyDescent="0.2">
      <c r="A1865" s="11"/>
      <c r="B1865" s="11"/>
      <c r="C1865" s="11"/>
      <c r="D1865" s="11"/>
      <c r="E1865" s="11"/>
      <c r="F1865" s="11"/>
      <c r="G1865" s="11"/>
      <c r="H1865" s="11"/>
    </row>
    <row r="1866" spans="1:8" x14ac:dyDescent="0.2">
      <c r="A1866" s="11"/>
      <c r="B1866" s="11"/>
      <c r="C1866" s="11"/>
      <c r="D1866" s="11"/>
      <c r="E1866" s="11"/>
      <c r="F1866" s="11"/>
      <c r="G1866" s="11"/>
      <c r="H1866" s="11"/>
    </row>
    <row r="1867" spans="1:8" x14ac:dyDescent="0.2">
      <c r="A1867" s="11"/>
      <c r="B1867" s="11"/>
      <c r="C1867" s="11"/>
      <c r="D1867" s="11"/>
      <c r="E1867" s="11"/>
      <c r="F1867" s="11"/>
      <c r="G1867" s="11"/>
      <c r="H1867" s="11"/>
    </row>
    <row r="1868" spans="1:8" x14ac:dyDescent="0.2">
      <c r="A1868" s="11"/>
      <c r="B1868" s="11"/>
      <c r="C1868" s="11"/>
      <c r="D1868" s="11"/>
      <c r="E1868" s="11"/>
      <c r="F1868" s="11"/>
      <c r="G1868" s="11"/>
      <c r="H1868" s="11"/>
    </row>
    <row r="1869" spans="1:8" x14ac:dyDescent="0.2">
      <c r="A1869" s="11"/>
      <c r="B1869" s="11"/>
      <c r="C1869" s="11"/>
      <c r="D1869" s="11"/>
      <c r="E1869" s="11"/>
      <c r="F1869" s="11"/>
      <c r="G1869" s="11"/>
      <c r="H1869" s="11"/>
    </row>
    <row r="1870" spans="1:8" x14ac:dyDescent="0.2">
      <c r="A1870" s="11"/>
      <c r="B1870" s="11"/>
      <c r="C1870" s="11"/>
      <c r="D1870" s="11"/>
      <c r="E1870" s="11"/>
      <c r="F1870" s="11"/>
      <c r="G1870" s="11"/>
      <c r="H1870" s="11"/>
    </row>
    <row r="1871" spans="1:8" x14ac:dyDescent="0.2">
      <c r="A1871" s="11"/>
      <c r="B1871" s="11"/>
      <c r="C1871" s="11"/>
      <c r="D1871" s="11"/>
      <c r="E1871" s="11"/>
      <c r="F1871" s="11"/>
      <c r="G1871" s="11"/>
      <c r="H1871" s="11"/>
    </row>
    <row r="1872" spans="1:8" x14ac:dyDescent="0.2">
      <c r="A1872" s="11"/>
      <c r="B1872" s="11"/>
      <c r="C1872" s="11"/>
      <c r="D1872" s="11"/>
      <c r="E1872" s="11"/>
      <c r="F1872" s="11"/>
      <c r="G1872" s="11"/>
      <c r="H1872" s="11"/>
    </row>
    <row r="1873" spans="1:8" x14ac:dyDescent="0.2">
      <c r="A1873" s="11"/>
      <c r="B1873" s="11"/>
      <c r="C1873" s="11"/>
      <c r="D1873" s="11"/>
      <c r="E1873" s="11"/>
      <c r="F1873" s="11"/>
      <c r="G1873" s="11"/>
      <c r="H1873" s="11"/>
    </row>
    <row r="1874" spans="1:8" x14ac:dyDescent="0.2">
      <c r="A1874" s="11"/>
      <c r="B1874" s="11"/>
      <c r="C1874" s="11"/>
      <c r="D1874" s="11"/>
      <c r="E1874" s="11"/>
      <c r="F1874" s="11"/>
      <c r="G1874" s="11"/>
      <c r="H1874" s="11"/>
    </row>
    <row r="1875" spans="1:8" x14ac:dyDescent="0.2">
      <c r="A1875" s="11"/>
      <c r="B1875" s="11"/>
      <c r="C1875" s="11"/>
      <c r="D1875" s="11"/>
      <c r="E1875" s="11"/>
      <c r="F1875" s="11"/>
      <c r="G1875" s="11"/>
      <c r="H1875" s="11"/>
    </row>
    <row r="1876" spans="1:8" x14ac:dyDescent="0.2">
      <c r="A1876" s="11"/>
      <c r="B1876" s="11"/>
      <c r="C1876" s="11"/>
      <c r="D1876" s="11"/>
      <c r="E1876" s="11"/>
      <c r="F1876" s="11"/>
      <c r="G1876" s="11"/>
      <c r="H1876" s="11"/>
    </row>
    <row r="1877" spans="1:8" x14ac:dyDescent="0.2">
      <c r="A1877" s="11"/>
      <c r="B1877" s="11"/>
      <c r="C1877" s="11"/>
      <c r="D1877" s="11"/>
      <c r="E1877" s="11"/>
      <c r="F1877" s="11"/>
      <c r="G1877" s="11"/>
      <c r="H1877" s="11"/>
    </row>
    <row r="1878" spans="1:8" x14ac:dyDescent="0.2">
      <c r="A1878" s="11"/>
      <c r="B1878" s="11"/>
      <c r="C1878" s="11"/>
      <c r="D1878" s="11"/>
      <c r="E1878" s="11"/>
      <c r="F1878" s="11"/>
      <c r="G1878" s="11"/>
      <c r="H1878" s="11"/>
    </row>
    <row r="1879" spans="1:8" x14ac:dyDescent="0.2">
      <c r="A1879" s="11"/>
      <c r="B1879" s="11"/>
      <c r="C1879" s="11"/>
      <c r="D1879" s="11"/>
      <c r="E1879" s="11"/>
      <c r="F1879" s="11"/>
      <c r="G1879" s="11"/>
      <c r="H1879" s="11"/>
    </row>
    <row r="1880" spans="1:8" x14ac:dyDescent="0.2">
      <c r="A1880" s="11"/>
      <c r="B1880" s="11"/>
      <c r="C1880" s="11"/>
      <c r="D1880" s="11"/>
      <c r="E1880" s="11"/>
      <c r="F1880" s="11"/>
      <c r="G1880" s="11"/>
      <c r="H1880" s="11"/>
    </row>
    <row r="1881" spans="1:8" x14ac:dyDescent="0.2">
      <c r="A1881" s="11"/>
      <c r="B1881" s="11"/>
      <c r="C1881" s="11"/>
      <c r="D1881" s="11"/>
      <c r="E1881" s="11"/>
      <c r="F1881" s="11"/>
      <c r="G1881" s="11"/>
      <c r="H1881" s="11"/>
    </row>
    <row r="1882" spans="1:8" x14ac:dyDescent="0.2">
      <c r="A1882" s="11"/>
      <c r="B1882" s="11"/>
      <c r="C1882" s="11"/>
      <c r="D1882" s="11"/>
      <c r="E1882" s="11"/>
      <c r="F1882" s="11"/>
      <c r="G1882" s="11"/>
      <c r="H1882" s="11"/>
    </row>
    <row r="1883" spans="1:8" x14ac:dyDescent="0.2">
      <c r="A1883" s="11"/>
      <c r="B1883" s="11"/>
      <c r="C1883" s="11"/>
      <c r="D1883" s="11"/>
      <c r="E1883" s="11"/>
      <c r="F1883" s="11"/>
      <c r="G1883" s="11"/>
      <c r="H1883" s="11"/>
    </row>
    <row r="1884" spans="1:8" x14ac:dyDescent="0.2">
      <c r="A1884" s="11"/>
      <c r="B1884" s="11"/>
      <c r="C1884" s="11"/>
      <c r="D1884" s="11"/>
      <c r="E1884" s="11"/>
      <c r="F1884" s="11"/>
      <c r="G1884" s="11"/>
      <c r="H1884" s="11"/>
    </row>
    <row r="1885" spans="1:8" x14ac:dyDescent="0.2">
      <c r="A1885" s="11"/>
      <c r="B1885" s="11"/>
      <c r="C1885" s="11"/>
      <c r="D1885" s="11"/>
      <c r="E1885" s="11"/>
      <c r="F1885" s="11"/>
      <c r="G1885" s="11"/>
      <c r="H1885" s="11"/>
    </row>
    <row r="1886" spans="1:8" x14ac:dyDescent="0.2">
      <c r="A1886" s="11"/>
      <c r="B1886" s="11"/>
      <c r="C1886" s="11"/>
      <c r="D1886" s="11"/>
      <c r="E1886" s="11"/>
      <c r="F1886" s="11"/>
      <c r="G1886" s="11"/>
      <c r="H1886" s="11"/>
    </row>
    <row r="1887" spans="1:8" x14ac:dyDescent="0.2">
      <c r="A1887" s="11"/>
      <c r="B1887" s="11"/>
      <c r="C1887" s="11"/>
      <c r="D1887" s="11"/>
      <c r="E1887" s="11"/>
      <c r="F1887" s="11"/>
      <c r="G1887" s="11"/>
      <c r="H1887" s="11"/>
    </row>
    <row r="1888" spans="1:8" x14ac:dyDescent="0.2">
      <c r="A1888" s="11"/>
      <c r="B1888" s="11"/>
      <c r="C1888" s="11"/>
      <c r="D1888" s="11"/>
      <c r="E1888" s="11"/>
      <c r="F1888" s="11"/>
      <c r="G1888" s="11"/>
      <c r="H1888" s="11"/>
    </row>
    <row r="1889" spans="1:8" x14ac:dyDescent="0.2">
      <c r="A1889" s="11"/>
      <c r="B1889" s="11"/>
      <c r="C1889" s="11"/>
      <c r="D1889" s="11"/>
      <c r="E1889" s="11"/>
      <c r="F1889" s="11"/>
      <c r="G1889" s="11"/>
      <c r="H1889" s="11"/>
    </row>
    <row r="1890" spans="1:8" x14ac:dyDescent="0.2">
      <c r="A1890" s="11"/>
      <c r="B1890" s="11"/>
      <c r="C1890" s="11"/>
      <c r="D1890" s="11"/>
      <c r="E1890" s="11"/>
      <c r="F1890" s="11"/>
      <c r="G1890" s="11"/>
      <c r="H1890" s="11"/>
    </row>
    <row r="1891" spans="1:8" x14ac:dyDescent="0.2">
      <c r="A1891" s="11"/>
      <c r="B1891" s="11"/>
      <c r="C1891" s="11"/>
      <c r="D1891" s="11"/>
      <c r="E1891" s="11"/>
      <c r="F1891" s="11"/>
      <c r="G1891" s="11"/>
      <c r="H1891" s="11"/>
    </row>
    <row r="1892" spans="1:8" x14ac:dyDescent="0.2">
      <c r="A1892" s="11"/>
      <c r="B1892" s="11"/>
      <c r="C1892" s="11"/>
      <c r="D1892" s="11"/>
      <c r="E1892" s="11"/>
      <c r="F1892" s="11"/>
      <c r="G1892" s="11"/>
      <c r="H1892" s="11"/>
    </row>
    <row r="1893" spans="1:8" x14ac:dyDescent="0.2">
      <c r="A1893" s="11"/>
      <c r="B1893" s="11"/>
      <c r="C1893" s="11"/>
      <c r="D1893" s="11"/>
      <c r="E1893" s="11"/>
      <c r="F1893" s="11"/>
      <c r="G1893" s="11"/>
      <c r="H1893" s="11"/>
    </row>
    <row r="1894" spans="1:8" x14ac:dyDescent="0.2">
      <c r="A1894" s="11"/>
      <c r="B1894" s="11"/>
      <c r="C1894" s="11"/>
      <c r="D1894" s="11"/>
      <c r="E1894" s="11"/>
      <c r="F1894" s="11"/>
      <c r="G1894" s="11"/>
      <c r="H1894" s="11"/>
    </row>
    <row r="1895" spans="1:8" x14ac:dyDescent="0.2">
      <c r="A1895" s="11"/>
      <c r="B1895" s="11"/>
      <c r="C1895" s="11"/>
      <c r="D1895" s="11"/>
      <c r="E1895" s="11"/>
      <c r="F1895" s="11"/>
      <c r="G1895" s="11"/>
      <c r="H1895" s="11"/>
    </row>
    <row r="1896" spans="1:8" x14ac:dyDescent="0.2">
      <c r="A1896" s="11"/>
      <c r="B1896" s="11"/>
      <c r="C1896" s="11"/>
      <c r="D1896" s="11"/>
      <c r="E1896" s="11"/>
      <c r="F1896" s="11"/>
      <c r="G1896" s="11"/>
      <c r="H1896" s="11"/>
    </row>
    <row r="1897" spans="1:8" x14ac:dyDescent="0.2">
      <c r="A1897" s="11"/>
      <c r="B1897" s="11"/>
      <c r="C1897" s="11"/>
      <c r="D1897" s="11"/>
      <c r="E1897" s="11"/>
      <c r="F1897" s="11"/>
      <c r="G1897" s="11"/>
      <c r="H1897" s="11"/>
    </row>
    <row r="1898" spans="1:8" x14ac:dyDescent="0.2">
      <c r="A1898" s="11"/>
      <c r="B1898" s="11"/>
      <c r="C1898" s="11"/>
      <c r="D1898" s="11"/>
      <c r="E1898" s="11"/>
      <c r="F1898" s="11"/>
      <c r="G1898" s="11"/>
      <c r="H1898" s="11"/>
    </row>
    <row r="1899" spans="1:8" x14ac:dyDescent="0.2">
      <c r="A1899" s="11"/>
      <c r="B1899" s="11"/>
      <c r="C1899" s="11"/>
      <c r="D1899" s="11"/>
      <c r="E1899" s="11"/>
      <c r="F1899" s="11"/>
      <c r="G1899" s="11"/>
      <c r="H1899" s="11"/>
    </row>
    <row r="1900" spans="1:8" x14ac:dyDescent="0.2">
      <c r="A1900" s="11"/>
      <c r="B1900" s="11"/>
      <c r="C1900" s="11"/>
      <c r="D1900" s="11"/>
      <c r="E1900" s="11"/>
      <c r="F1900" s="11"/>
      <c r="G1900" s="11"/>
      <c r="H1900" s="11"/>
    </row>
    <row r="1901" spans="1:8" x14ac:dyDescent="0.2">
      <c r="A1901" s="11"/>
      <c r="B1901" s="11"/>
      <c r="C1901" s="11"/>
      <c r="D1901" s="11"/>
      <c r="E1901" s="11"/>
      <c r="F1901" s="11"/>
      <c r="G1901" s="11"/>
      <c r="H1901" s="11"/>
    </row>
    <row r="1902" spans="1:8" x14ac:dyDescent="0.2">
      <c r="A1902" s="11"/>
      <c r="B1902" s="11"/>
      <c r="C1902" s="11"/>
      <c r="D1902" s="11"/>
      <c r="E1902" s="11"/>
      <c r="F1902" s="11"/>
      <c r="G1902" s="11"/>
      <c r="H1902" s="11"/>
    </row>
    <row r="1903" spans="1:8" x14ac:dyDescent="0.2">
      <c r="A1903" s="11"/>
      <c r="B1903" s="11"/>
      <c r="C1903" s="11"/>
      <c r="D1903" s="11"/>
      <c r="E1903" s="11"/>
      <c r="F1903" s="11"/>
      <c r="G1903" s="11"/>
      <c r="H1903" s="11"/>
    </row>
    <row r="1904" spans="1:8" x14ac:dyDescent="0.2">
      <c r="A1904" s="11"/>
      <c r="B1904" s="11"/>
      <c r="C1904" s="11"/>
      <c r="D1904" s="11"/>
      <c r="E1904" s="11"/>
      <c r="F1904" s="11"/>
      <c r="G1904" s="11"/>
      <c r="H1904" s="11"/>
    </row>
    <row r="1905" spans="1:8" x14ac:dyDescent="0.2">
      <c r="A1905" s="11"/>
      <c r="B1905" s="11"/>
      <c r="C1905" s="11"/>
      <c r="D1905" s="11"/>
      <c r="E1905" s="11"/>
      <c r="F1905" s="11"/>
      <c r="G1905" s="11"/>
      <c r="H1905" s="11"/>
    </row>
    <row r="1906" spans="1:8" x14ac:dyDescent="0.2">
      <c r="A1906" s="11"/>
      <c r="B1906" s="11"/>
      <c r="C1906" s="11"/>
      <c r="D1906" s="11"/>
      <c r="E1906" s="11"/>
      <c r="F1906" s="11"/>
      <c r="G1906" s="11"/>
      <c r="H1906" s="11"/>
    </row>
    <row r="1907" spans="1:8" x14ac:dyDescent="0.2">
      <c r="A1907" s="11"/>
      <c r="B1907" s="11"/>
      <c r="C1907" s="11"/>
      <c r="D1907" s="11"/>
      <c r="E1907" s="11"/>
      <c r="F1907" s="11"/>
      <c r="G1907" s="11"/>
      <c r="H1907" s="11"/>
    </row>
    <row r="1908" spans="1:8" x14ac:dyDescent="0.2">
      <c r="A1908" s="11"/>
      <c r="B1908" s="11"/>
      <c r="C1908" s="11"/>
      <c r="D1908" s="11"/>
      <c r="E1908" s="11"/>
      <c r="F1908" s="11"/>
      <c r="G1908" s="11"/>
      <c r="H1908" s="11"/>
    </row>
    <row r="1909" spans="1:8" x14ac:dyDescent="0.2">
      <c r="A1909" s="11"/>
      <c r="B1909" s="11"/>
      <c r="C1909" s="11"/>
      <c r="D1909" s="11"/>
      <c r="E1909" s="11"/>
      <c r="F1909" s="11"/>
      <c r="G1909" s="11"/>
      <c r="H1909" s="11"/>
    </row>
    <row r="1910" spans="1:8" x14ac:dyDescent="0.2">
      <c r="A1910" s="11"/>
      <c r="B1910" s="11"/>
      <c r="C1910" s="11"/>
      <c r="D1910" s="11"/>
      <c r="E1910" s="11"/>
      <c r="F1910" s="11"/>
      <c r="G1910" s="11"/>
      <c r="H1910" s="11"/>
    </row>
    <row r="1911" spans="1:8" x14ac:dyDescent="0.2">
      <c r="A1911" s="11"/>
      <c r="B1911" s="11"/>
      <c r="C1911" s="11"/>
      <c r="D1911" s="11"/>
      <c r="E1911" s="11"/>
      <c r="F1911" s="11"/>
      <c r="G1911" s="11"/>
      <c r="H1911" s="11"/>
    </row>
    <row r="1912" spans="1:8" x14ac:dyDescent="0.2">
      <c r="A1912" s="11"/>
      <c r="B1912" s="11"/>
      <c r="C1912" s="11"/>
      <c r="D1912" s="11"/>
      <c r="E1912" s="11"/>
      <c r="F1912" s="11"/>
      <c r="G1912" s="11"/>
      <c r="H1912" s="11"/>
    </row>
    <row r="1913" spans="1:8" x14ac:dyDescent="0.2">
      <c r="A1913" s="11"/>
      <c r="B1913" s="11"/>
      <c r="C1913" s="11"/>
      <c r="D1913" s="11"/>
      <c r="E1913" s="11"/>
      <c r="F1913" s="11"/>
      <c r="G1913" s="11"/>
      <c r="H1913" s="11"/>
    </row>
    <row r="1914" spans="1:8" x14ac:dyDescent="0.2">
      <c r="A1914" s="11"/>
      <c r="B1914" s="11"/>
      <c r="C1914" s="11"/>
      <c r="D1914" s="11"/>
      <c r="E1914" s="11"/>
      <c r="F1914" s="11"/>
      <c r="G1914" s="11"/>
      <c r="H1914" s="11"/>
    </row>
    <row r="1915" spans="1:8" x14ac:dyDescent="0.2">
      <c r="A1915" s="11"/>
      <c r="B1915" s="11"/>
      <c r="C1915" s="11"/>
      <c r="D1915" s="11"/>
      <c r="E1915" s="11"/>
      <c r="F1915" s="11"/>
      <c r="G1915" s="11"/>
      <c r="H1915" s="11"/>
    </row>
    <row r="1916" spans="1:8" x14ac:dyDescent="0.2">
      <c r="A1916" s="11"/>
      <c r="B1916" s="11"/>
      <c r="C1916" s="11"/>
      <c r="D1916" s="11"/>
      <c r="E1916" s="11"/>
      <c r="F1916" s="11"/>
      <c r="G1916" s="11"/>
      <c r="H1916" s="11"/>
    </row>
    <row r="1917" spans="1:8" x14ac:dyDescent="0.2">
      <c r="A1917" s="11"/>
      <c r="B1917" s="11"/>
      <c r="C1917" s="11"/>
      <c r="D1917" s="11"/>
      <c r="E1917" s="11"/>
      <c r="F1917" s="11"/>
      <c r="G1917" s="11"/>
      <c r="H1917" s="11"/>
    </row>
    <row r="1918" spans="1:8" x14ac:dyDescent="0.2">
      <c r="A1918" s="11"/>
      <c r="B1918" s="11"/>
      <c r="C1918" s="11"/>
      <c r="D1918" s="11"/>
      <c r="E1918" s="11"/>
      <c r="F1918" s="11"/>
      <c r="G1918" s="11"/>
      <c r="H1918" s="11"/>
    </row>
    <row r="1919" spans="1:8" x14ac:dyDescent="0.2">
      <c r="A1919" s="11"/>
      <c r="B1919" s="11"/>
      <c r="C1919" s="11"/>
      <c r="D1919" s="11"/>
      <c r="E1919" s="11"/>
      <c r="F1919" s="11"/>
      <c r="G1919" s="11"/>
      <c r="H1919" s="11"/>
    </row>
    <row r="1920" spans="1:8" x14ac:dyDescent="0.2">
      <c r="A1920" s="11"/>
      <c r="B1920" s="11"/>
      <c r="C1920" s="11"/>
      <c r="D1920" s="11"/>
      <c r="E1920" s="11"/>
      <c r="F1920" s="11"/>
      <c r="G1920" s="11"/>
      <c r="H1920" s="11"/>
    </row>
    <row r="1921" spans="1:8" x14ac:dyDescent="0.2">
      <c r="A1921" s="11"/>
      <c r="B1921" s="11"/>
      <c r="C1921" s="11"/>
      <c r="D1921" s="11"/>
      <c r="E1921" s="11"/>
      <c r="F1921" s="11"/>
      <c r="G1921" s="11"/>
      <c r="H1921" s="11"/>
    </row>
    <row r="1922" spans="1:8" x14ac:dyDescent="0.2">
      <c r="A1922" s="11"/>
      <c r="B1922" s="11"/>
      <c r="C1922" s="11"/>
      <c r="D1922" s="11"/>
      <c r="E1922" s="11"/>
      <c r="F1922" s="11"/>
      <c r="G1922" s="11"/>
      <c r="H1922" s="11"/>
    </row>
    <row r="1923" spans="1:8" x14ac:dyDescent="0.2">
      <c r="A1923" s="11"/>
      <c r="B1923" s="11"/>
      <c r="C1923" s="11"/>
      <c r="D1923" s="11"/>
      <c r="E1923" s="11"/>
      <c r="F1923" s="11"/>
      <c r="G1923" s="11"/>
      <c r="H1923" s="11"/>
    </row>
    <row r="1924" spans="1:8" x14ac:dyDescent="0.2">
      <c r="A1924" s="11"/>
      <c r="B1924" s="11"/>
      <c r="C1924" s="11"/>
      <c r="D1924" s="11"/>
      <c r="E1924" s="11"/>
      <c r="F1924" s="11"/>
      <c r="G1924" s="11"/>
      <c r="H1924" s="11"/>
    </row>
    <row r="1925" spans="1:8" x14ac:dyDescent="0.2">
      <c r="A1925" s="11"/>
      <c r="B1925" s="11"/>
      <c r="C1925" s="11"/>
      <c r="D1925" s="11"/>
      <c r="E1925" s="11"/>
      <c r="F1925" s="11"/>
      <c r="G1925" s="11"/>
      <c r="H1925" s="11"/>
    </row>
    <row r="1926" spans="1:8" x14ac:dyDescent="0.2">
      <c r="A1926" s="11"/>
      <c r="B1926" s="11"/>
      <c r="C1926" s="11"/>
      <c r="D1926" s="11"/>
      <c r="E1926" s="11"/>
      <c r="F1926" s="11"/>
      <c r="G1926" s="11"/>
      <c r="H1926" s="11"/>
    </row>
    <row r="1927" spans="1:8" x14ac:dyDescent="0.2">
      <c r="A1927" s="11"/>
      <c r="B1927" s="11"/>
      <c r="C1927" s="11"/>
      <c r="D1927" s="11"/>
      <c r="E1927" s="11"/>
      <c r="F1927" s="11"/>
      <c r="G1927" s="11"/>
      <c r="H1927" s="11"/>
    </row>
    <row r="1928" spans="1:8" x14ac:dyDescent="0.2">
      <c r="A1928" s="11"/>
      <c r="B1928" s="11"/>
      <c r="C1928" s="11"/>
      <c r="D1928" s="11"/>
      <c r="E1928" s="11"/>
      <c r="F1928" s="11"/>
      <c r="G1928" s="11"/>
      <c r="H1928" s="11"/>
    </row>
    <row r="1929" spans="1:8" x14ac:dyDescent="0.2">
      <c r="A1929" s="11"/>
      <c r="B1929" s="11"/>
      <c r="C1929" s="11"/>
      <c r="D1929" s="11"/>
      <c r="E1929" s="11"/>
      <c r="F1929" s="11"/>
      <c r="G1929" s="11"/>
      <c r="H1929" s="11"/>
    </row>
    <row r="1930" spans="1:8" x14ac:dyDescent="0.2">
      <c r="A1930" s="11"/>
      <c r="B1930" s="11"/>
      <c r="C1930" s="11"/>
      <c r="D1930" s="11"/>
      <c r="E1930" s="11"/>
      <c r="F1930" s="11"/>
      <c r="G1930" s="11"/>
      <c r="H1930" s="11"/>
    </row>
    <row r="1931" spans="1:8" x14ac:dyDescent="0.2">
      <c r="A1931" s="11"/>
      <c r="B1931" s="11"/>
      <c r="C1931" s="11"/>
      <c r="D1931" s="11"/>
      <c r="E1931" s="11"/>
      <c r="F1931" s="11"/>
      <c r="G1931" s="11"/>
      <c r="H1931" s="11"/>
    </row>
    <row r="1932" spans="1:8" x14ac:dyDescent="0.2">
      <c r="A1932" s="11"/>
      <c r="B1932" s="11"/>
      <c r="C1932" s="11"/>
      <c r="D1932" s="11"/>
      <c r="E1932" s="11"/>
      <c r="F1932" s="11"/>
      <c r="G1932" s="11"/>
      <c r="H1932" s="11"/>
    </row>
    <row r="1933" spans="1:8" x14ac:dyDescent="0.2">
      <c r="A1933" s="11"/>
      <c r="B1933" s="11"/>
      <c r="C1933" s="11"/>
      <c r="D1933" s="11"/>
      <c r="E1933" s="11"/>
      <c r="F1933" s="11"/>
      <c r="G1933" s="11"/>
      <c r="H1933" s="11"/>
    </row>
    <row r="1934" spans="1:8" x14ac:dyDescent="0.2">
      <c r="A1934" s="11"/>
      <c r="B1934" s="11"/>
      <c r="C1934" s="11"/>
      <c r="D1934" s="11"/>
      <c r="E1934" s="11"/>
      <c r="F1934" s="11"/>
      <c r="G1934" s="11"/>
      <c r="H1934" s="11"/>
    </row>
    <row r="1935" spans="1:8" x14ac:dyDescent="0.2">
      <c r="A1935" s="11"/>
      <c r="B1935" s="11"/>
      <c r="C1935" s="11"/>
      <c r="D1935" s="11"/>
      <c r="E1935" s="11"/>
      <c r="F1935" s="11"/>
      <c r="G1935" s="11"/>
      <c r="H1935" s="11"/>
    </row>
    <row r="1936" spans="1:8" x14ac:dyDescent="0.2">
      <c r="A1936" s="11"/>
      <c r="B1936" s="11"/>
      <c r="C1936" s="11"/>
      <c r="D1936" s="11"/>
      <c r="E1936" s="11"/>
      <c r="F1936" s="11"/>
      <c r="G1936" s="11"/>
      <c r="H1936" s="11"/>
    </row>
    <row r="1937" spans="1:8" x14ac:dyDescent="0.2">
      <c r="A1937" s="11"/>
      <c r="B1937" s="11"/>
      <c r="C1937" s="11"/>
      <c r="D1937" s="11"/>
      <c r="E1937" s="11"/>
      <c r="F1937" s="11"/>
      <c r="G1937" s="11"/>
      <c r="H1937" s="11"/>
    </row>
    <row r="1938" spans="1:8" x14ac:dyDescent="0.2">
      <c r="A1938" s="11"/>
      <c r="B1938" s="11"/>
      <c r="C1938" s="11"/>
      <c r="D1938" s="11"/>
      <c r="E1938" s="11"/>
      <c r="F1938" s="11"/>
      <c r="G1938" s="11"/>
      <c r="H1938" s="11"/>
    </row>
    <row r="1939" spans="1:8" x14ac:dyDescent="0.2">
      <c r="A1939" s="11"/>
      <c r="B1939" s="11"/>
      <c r="C1939" s="11"/>
      <c r="D1939" s="11"/>
      <c r="E1939" s="11"/>
      <c r="F1939" s="11"/>
      <c r="G1939" s="11"/>
      <c r="H1939" s="11"/>
    </row>
    <row r="1940" spans="1:8" x14ac:dyDescent="0.2">
      <c r="A1940" s="11"/>
      <c r="B1940" s="11"/>
      <c r="C1940" s="11"/>
      <c r="D1940" s="11"/>
      <c r="E1940" s="11"/>
      <c r="F1940" s="11"/>
      <c r="G1940" s="11"/>
      <c r="H1940" s="11"/>
    </row>
    <row r="1941" spans="1:8" x14ac:dyDescent="0.2">
      <c r="A1941" s="11"/>
      <c r="B1941" s="11"/>
      <c r="C1941" s="11"/>
      <c r="D1941" s="11"/>
      <c r="E1941" s="11"/>
      <c r="F1941" s="11"/>
      <c r="G1941" s="11"/>
      <c r="H1941" s="11"/>
    </row>
    <row r="1942" spans="1:8" x14ac:dyDescent="0.2">
      <c r="A1942" s="11"/>
      <c r="B1942" s="11"/>
      <c r="C1942" s="11"/>
      <c r="D1942" s="11"/>
      <c r="E1942" s="11"/>
      <c r="F1942" s="11"/>
      <c r="G1942" s="11"/>
      <c r="H1942" s="11"/>
    </row>
    <row r="1943" spans="1:8" x14ac:dyDescent="0.2">
      <c r="A1943" s="11"/>
      <c r="B1943" s="11"/>
      <c r="C1943" s="11"/>
      <c r="D1943" s="11"/>
      <c r="E1943" s="11"/>
      <c r="F1943" s="11"/>
      <c r="G1943" s="11"/>
      <c r="H1943" s="11"/>
    </row>
    <row r="1944" spans="1:8" x14ac:dyDescent="0.2">
      <c r="A1944" s="11"/>
      <c r="B1944" s="11"/>
      <c r="C1944" s="11"/>
      <c r="D1944" s="11"/>
      <c r="E1944" s="11"/>
      <c r="F1944" s="11"/>
      <c r="G1944" s="11"/>
      <c r="H1944" s="11"/>
    </row>
    <row r="1945" spans="1:8" x14ac:dyDescent="0.2">
      <c r="A1945" s="11"/>
      <c r="B1945" s="11"/>
      <c r="C1945" s="11"/>
      <c r="D1945" s="11"/>
      <c r="E1945" s="11"/>
      <c r="F1945" s="11"/>
      <c r="G1945" s="11"/>
      <c r="H1945" s="11"/>
    </row>
    <row r="1946" spans="1:8" x14ac:dyDescent="0.2">
      <c r="A1946" s="11"/>
      <c r="B1946" s="11"/>
      <c r="C1946" s="11"/>
      <c r="D1946" s="11"/>
      <c r="E1946" s="11"/>
      <c r="F1946" s="11"/>
      <c r="G1946" s="11"/>
      <c r="H1946" s="11"/>
    </row>
    <row r="1947" spans="1:8" x14ac:dyDescent="0.2">
      <c r="A1947" s="11"/>
      <c r="B1947" s="11"/>
      <c r="C1947" s="11"/>
      <c r="D1947" s="11"/>
      <c r="E1947" s="11"/>
      <c r="F1947" s="11"/>
      <c r="G1947" s="11"/>
      <c r="H1947" s="11"/>
    </row>
    <row r="1948" spans="1:8" x14ac:dyDescent="0.2">
      <c r="A1948" s="11"/>
      <c r="B1948" s="11"/>
      <c r="C1948" s="11"/>
      <c r="D1948" s="11"/>
      <c r="E1948" s="11"/>
      <c r="F1948" s="11"/>
      <c r="G1948" s="11"/>
      <c r="H1948" s="11"/>
    </row>
    <row r="1949" spans="1:8" x14ac:dyDescent="0.2">
      <c r="A1949" s="11"/>
      <c r="B1949" s="11"/>
      <c r="C1949" s="11"/>
      <c r="D1949" s="11"/>
      <c r="E1949" s="11"/>
      <c r="F1949" s="11"/>
      <c r="G1949" s="11"/>
      <c r="H1949" s="11"/>
    </row>
    <row r="1950" spans="1:8" x14ac:dyDescent="0.2">
      <c r="A1950" s="11"/>
      <c r="B1950" s="11"/>
      <c r="C1950" s="11"/>
      <c r="D1950" s="11"/>
      <c r="E1950" s="11"/>
      <c r="F1950" s="11"/>
      <c r="G1950" s="11"/>
      <c r="H1950" s="11"/>
    </row>
    <row r="1951" spans="1:8" x14ac:dyDescent="0.2">
      <c r="A1951" s="11"/>
      <c r="B1951" s="11"/>
      <c r="C1951" s="11"/>
      <c r="D1951" s="11"/>
      <c r="E1951" s="11"/>
      <c r="F1951" s="11"/>
      <c r="G1951" s="11"/>
      <c r="H1951" s="11"/>
    </row>
    <row r="1952" spans="1:8" x14ac:dyDescent="0.2">
      <c r="A1952" s="11"/>
      <c r="B1952" s="11"/>
      <c r="C1952" s="11"/>
      <c r="D1952" s="11"/>
      <c r="E1952" s="11"/>
      <c r="F1952" s="11"/>
      <c r="G1952" s="11"/>
      <c r="H1952" s="11"/>
    </row>
    <row r="1953" spans="1:8" x14ac:dyDescent="0.2">
      <c r="A1953" s="11"/>
      <c r="B1953" s="11"/>
      <c r="C1953" s="11"/>
      <c r="D1953" s="11"/>
      <c r="E1953" s="11"/>
      <c r="F1953" s="11"/>
      <c r="G1953" s="11"/>
      <c r="H1953" s="11"/>
    </row>
    <row r="1954" spans="1:8" x14ac:dyDescent="0.2">
      <c r="A1954" s="11"/>
      <c r="B1954" s="11"/>
      <c r="C1954" s="11"/>
      <c r="D1954" s="11"/>
      <c r="E1954" s="11"/>
      <c r="F1954" s="11"/>
      <c r="G1954" s="11"/>
      <c r="H1954" s="11"/>
    </row>
    <row r="1955" spans="1:8" x14ac:dyDescent="0.2">
      <c r="A1955" s="11"/>
      <c r="B1955" s="11"/>
      <c r="C1955" s="11"/>
      <c r="D1955" s="11"/>
      <c r="E1955" s="11"/>
      <c r="F1955" s="11"/>
      <c r="G1955" s="11"/>
      <c r="H1955" s="11"/>
    </row>
    <row r="1956" spans="1:8" x14ac:dyDescent="0.2">
      <c r="A1956" s="11"/>
      <c r="B1956" s="11"/>
      <c r="C1956" s="11"/>
      <c r="D1956" s="11"/>
      <c r="E1956" s="11"/>
      <c r="F1956" s="11"/>
      <c r="G1956" s="11"/>
      <c r="H1956" s="11"/>
    </row>
    <row r="1957" spans="1:8" x14ac:dyDescent="0.2">
      <c r="A1957" s="11"/>
      <c r="B1957" s="11"/>
      <c r="C1957" s="11"/>
      <c r="D1957" s="11"/>
      <c r="E1957" s="11"/>
      <c r="F1957" s="11"/>
      <c r="G1957" s="11"/>
      <c r="H1957" s="11"/>
    </row>
    <row r="1958" spans="1:8" x14ac:dyDescent="0.2">
      <c r="A1958" s="11"/>
      <c r="B1958" s="11"/>
      <c r="C1958" s="11"/>
      <c r="D1958" s="11"/>
      <c r="E1958" s="11"/>
      <c r="F1958" s="11"/>
      <c r="G1958" s="11"/>
      <c r="H1958" s="11"/>
    </row>
    <row r="1959" spans="1:8" x14ac:dyDescent="0.2">
      <c r="A1959" s="11"/>
      <c r="B1959" s="11"/>
      <c r="C1959" s="11"/>
      <c r="D1959" s="11"/>
      <c r="E1959" s="11"/>
      <c r="F1959" s="11"/>
      <c r="G1959" s="11"/>
      <c r="H1959" s="11"/>
    </row>
    <row r="1960" spans="1:8" x14ac:dyDescent="0.2">
      <c r="A1960" s="11"/>
      <c r="B1960" s="11"/>
      <c r="C1960" s="11"/>
      <c r="D1960" s="11"/>
      <c r="E1960" s="11"/>
      <c r="F1960" s="11"/>
      <c r="G1960" s="11"/>
      <c r="H1960" s="11"/>
    </row>
    <row r="1961" spans="1:8" x14ac:dyDescent="0.2">
      <c r="A1961" s="11"/>
      <c r="B1961" s="11"/>
      <c r="C1961" s="11"/>
      <c r="D1961" s="11"/>
      <c r="E1961" s="11"/>
      <c r="F1961" s="11"/>
      <c r="G1961" s="11"/>
      <c r="H1961" s="11"/>
    </row>
    <row r="1962" spans="1:8" x14ac:dyDescent="0.2">
      <c r="A1962" s="11"/>
      <c r="B1962" s="11"/>
      <c r="C1962" s="11"/>
      <c r="D1962" s="11"/>
      <c r="E1962" s="11"/>
      <c r="F1962" s="11"/>
      <c r="G1962" s="11"/>
      <c r="H1962" s="11"/>
    </row>
    <row r="1963" spans="1:8" x14ac:dyDescent="0.2">
      <c r="A1963" s="11"/>
      <c r="B1963" s="11"/>
      <c r="C1963" s="11"/>
      <c r="D1963" s="11"/>
      <c r="E1963" s="11"/>
      <c r="F1963" s="11"/>
      <c r="G1963" s="11"/>
      <c r="H1963" s="11"/>
    </row>
    <row r="1964" spans="1:8" x14ac:dyDescent="0.2">
      <c r="A1964" s="11"/>
      <c r="B1964" s="11"/>
      <c r="C1964" s="11"/>
      <c r="D1964" s="11"/>
      <c r="E1964" s="11"/>
      <c r="F1964" s="11"/>
      <c r="G1964" s="11"/>
      <c r="H1964" s="11"/>
    </row>
    <row r="1965" spans="1:8" x14ac:dyDescent="0.2">
      <c r="A1965" s="11"/>
      <c r="B1965" s="11"/>
      <c r="C1965" s="11"/>
      <c r="D1965" s="11"/>
      <c r="E1965" s="11"/>
      <c r="F1965" s="11"/>
      <c r="G1965" s="11"/>
      <c r="H1965" s="11"/>
    </row>
    <row r="1966" spans="1:8" x14ac:dyDescent="0.2">
      <c r="A1966" s="11"/>
      <c r="B1966" s="11"/>
      <c r="C1966" s="11"/>
      <c r="D1966" s="11"/>
      <c r="E1966" s="11"/>
      <c r="F1966" s="11"/>
      <c r="G1966" s="11"/>
      <c r="H1966" s="11"/>
    </row>
    <row r="1967" spans="1:8" x14ac:dyDescent="0.2">
      <c r="A1967" s="11"/>
      <c r="B1967" s="11"/>
      <c r="C1967" s="11"/>
      <c r="D1967" s="11"/>
      <c r="E1967" s="11"/>
      <c r="F1967" s="11"/>
      <c r="G1967" s="11"/>
      <c r="H1967" s="11"/>
    </row>
    <row r="1968" spans="1:8" x14ac:dyDescent="0.2">
      <c r="A1968" s="11"/>
      <c r="B1968" s="11"/>
      <c r="C1968" s="11"/>
      <c r="D1968" s="11"/>
      <c r="E1968" s="11"/>
      <c r="F1968" s="11"/>
      <c r="G1968" s="11"/>
      <c r="H1968" s="11"/>
    </row>
    <row r="1969" spans="1:8" x14ac:dyDescent="0.2">
      <c r="A1969" s="11"/>
      <c r="B1969" s="11"/>
      <c r="C1969" s="11"/>
      <c r="D1969" s="11"/>
      <c r="E1969" s="11"/>
      <c r="F1969" s="11"/>
      <c r="G1969" s="11"/>
      <c r="H1969" s="11"/>
    </row>
    <row r="1970" spans="1:8" x14ac:dyDescent="0.2">
      <c r="A1970" s="11"/>
      <c r="B1970" s="11"/>
      <c r="C1970" s="11"/>
      <c r="D1970" s="11"/>
      <c r="E1970" s="11"/>
      <c r="F1970" s="11"/>
      <c r="G1970" s="11"/>
      <c r="H1970" s="11"/>
    </row>
    <row r="1971" spans="1:8" x14ac:dyDescent="0.2">
      <c r="A1971" s="11"/>
      <c r="B1971" s="11"/>
      <c r="C1971" s="11"/>
      <c r="D1971" s="11"/>
      <c r="E1971" s="11"/>
      <c r="F1971" s="11"/>
      <c r="G1971" s="11"/>
      <c r="H1971" s="11"/>
    </row>
    <row r="1972" spans="1:8" x14ac:dyDescent="0.2">
      <c r="A1972" s="11"/>
      <c r="B1972" s="11"/>
      <c r="C1972" s="11"/>
      <c r="D1972" s="11"/>
      <c r="E1972" s="11"/>
      <c r="F1972" s="11"/>
      <c r="G1972" s="11"/>
      <c r="H1972" s="11"/>
    </row>
    <row r="1973" spans="1:8" x14ac:dyDescent="0.2">
      <c r="A1973" s="11"/>
      <c r="B1973" s="11"/>
      <c r="C1973" s="11"/>
      <c r="D1973" s="11"/>
      <c r="E1973" s="11"/>
      <c r="F1973" s="11"/>
      <c r="G1973" s="11"/>
      <c r="H1973" s="11"/>
    </row>
    <row r="1974" spans="1:8" x14ac:dyDescent="0.2">
      <c r="A1974" s="11"/>
      <c r="B1974" s="11"/>
      <c r="C1974" s="11"/>
      <c r="D1974" s="11"/>
      <c r="E1974" s="11"/>
      <c r="F1974" s="11"/>
      <c r="G1974" s="11"/>
      <c r="H1974" s="11"/>
    </row>
    <row r="1975" spans="1:8" x14ac:dyDescent="0.2">
      <c r="A1975" s="11"/>
      <c r="B1975" s="11"/>
      <c r="C1975" s="11"/>
      <c r="D1975" s="11"/>
      <c r="E1975" s="11"/>
      <c r="F1975" s="11"/>
      <c r="G1975" s="11"/>
      <c r="H1975" s="11"/>
    </row>
    <row r="1976" spans="1:8" x14ac:dyDescent="0.2">
      <c r="A1976" s="11"/>
      <c r="B1976" s="11"/>
      <c r="C1976" s="11"/>
      <c r="D1976" s="11"/>
      <c r="E1976" s="11"/>
      <c r="F1976" s="11"/>
      <c r="G1976" s="11"/>
      <c r="H1976" s="11"/>
    </row>
    <row r="1977" spans="1:8" x14ac:dyDescent="0.2">
      <c r="A1977" s="11"/>
      <c r="B1977" s="11"/>
      <c r="C1977" s="11"/>
      <c r="D1977" s="11"/>
      <c r="E1977" s="11"/>
      <c r="F1977" s="11"/>
      <c r="G1977" s="11"/>
      <c r="H1977" s="11"/>
    </row>
    <row r="1978" spans="1:8" x14ac:dyDescent="0.2">
      <c r="A1978" s="11"/>
      <c r="B1978" s="11"/>
      <c r="C1978" s="11"/>
      <c r="D1978" s="11"/>
      <c r="E1978" s="11"/>
      <c r="F1978" s="11"/>
      <c r="G1978" s="11"/>
      <c r="H1978" s="11"/>
    </row>
    <row r="1979" spans="1:8" x14ac:dyDescent="0.2">
      <c r="A1979" s="11"/>
      <c r="B1979" s="11"/>
      <c r="C1979" s="11"/>
      <c r="D1979" s="11"/>
      <c r="E1979" s="11"/>
      <c r="F1979" s="11"/>
      <c r="G1979" s="11"/>
      <c r="H1979" s="11"/>
    </row>
    <row r="1980" spans="1:8" x14ac:dyDescent="0.2">
      <c r="A1980" s="11"/>
      <c r="B1980" s="11"/>
      <c r="C1980" s="11"/>
      <c r="D1980" s="11"/>
      <c r="E1980" s="11"/>
      <c r="F1980" s="11"/>
      <c r="G1980" s="11"/>
      <c r="H1980" s="11"/>
    </row>
    <row r="1981" spans="1:8" x14ac:dyDescent="0.2">
      <c r="A1981" s="11"/>
      <c r="B1981" s="11"/>
      <c r="C1981" s="11"/>
      <c r="D1981" s="11"/>
      <c r="E1981" s="11"/>
      <c r="F1981" s="11"/>
      <c r="G1981" s="11"/>
      <c r="H1981" s="11"/>
    </row>
    <row r="1982" spans="1:8" x14ac:dyDescent="0.2">
      <c r="A1982" s="11"/>
      <c r="B1982" s="11"/>
      <c r="C1982" s="11"/>
      <c r="D1982" s="11"/>
      <c r="E1982" s="11"/>
      <c r="F1982" s="11"/>
      <c r="G1982" s="11"/>
      <c r="H1982" s="11"/>
    </row>
    <row r="1983" spans="1:8" x14ac:dyDescent="0.2">
      <c r="A1983" s="11"/>
      <c r="B1983" s="11"/>
      <c r="C1983" s="11"/>
      <c r="D1983" s="11"/>
      <c r="E1983" s="11"/>
      <c r="F1983" s="11"/>
      <c r="G1983" s="11"/>
      <c r="H1983" s="11"/>
    </row>
    <row r="1984" spans="1:8" x14ac:dyDescent="0.2">
      <c r="A1984" s="11"/>
      <c r="B1984" s="11"/>
      <c r="C1984" s="11"/>
      <c r="D1984" s="11"/>
      <c r="E1984" s="11"/>
      <c r="F1984" s="11"/>
      <c r="G1984" s="11"/>
      <c r="H1984" s="11"/>
    </row>
    <row r="1985" spans="1:8" x14ac:dyDescent="0.2">
      <c r="A1985" s="11"/>
      <c r="B1985" s="11"/>
      <c r="C1985" s="11"/>
      <c r="D1985" s="11"/>
      <c r="E1985" s="11"/>
      <c r="F1985" s="11"/>
      <c r="G1985" s="11"/>
      <c r="H1985" s="11"/>
    </row>
    <row r="1986" spans="1:8" x14ac:dyDescent="0.2">
      <c r="A1986" s="11"/>
      <c r="B1986" s="11"/>
      <c r="C1986" s="11"/>
      <c r="D1986" s="11"/>
      <c r="E1986" s="11"/>
      <c r="F1986" s="11"/>
      <c r="G1986" s="11"/>
      <c r="H1986" s="11"/>
    </row>
    <row r="1987" spans="1:8" x14ac:dyDescent="0.2">
      <c r="A1987" s="11"/>
      <c r="B1987" s="11"/>
      <c r="C1987" s="11"/>
      <c r="D1987" s="11"/>
      <c r="E1987" s="11"/>
      <c r="F1987" s="11"/>
      <c r="G1987" s="11"/>
      <c r="H1987" s="11"/>
    </row>
    <row r="1988" spans="1:8" x14ac:dyDescent="0.2">
      <c r="A1988" s="11"/>
      <c r="B1988" s="11"/>
      <c r="C1988" s="11"/>
      <c r="D1988" s="11"/>
      <c r="E1988" s="11"/>
      <c r="F1988" s="11"/>
      <c r="G1988" s="11"/>
      <c r="H1988" s="11"/>
    </row>
    <row r="1989" spans="1:8" x14ac:dyDescent="0.2">
      <c r="A1989" s="11"/>
      <c r="B1989" s="11"/>
      <c r="C1989" s="11"/>
      <c r="D1989" s="11"/>
      <c r="E1989" s="11"/>
      <c r="F1989" s="11"/>
      <c r="G1989" s="11"/>
      <c r="H1989" s="11"/>
    </row>
    <row r="1990" spans="1:8" x14ac:dyDescent="0.2">
      <c r="A1990" s="11"/>
      <c r="B1990" s="11"/>
      <c r="C1990" s="11"/>
      <c r="D1990" s="11"/>
      <c r="E1990" s="11"/>
      <c r="F1990" s="11"/>
      <c r="G1990" s="11"/>
      <c r="H1990" s="11"/>
    </row>
    <row r="1991" spans="1:8" x14ac:dyDescent="0.2">
      <c r="A1991" s="11"/>
      <c r="B1991" s="11"/>
      <c r="C1991" s="11"/>
      <c r="D1991" s="11"/>
      <c r="E1991" s="11"/>
      <c r="F1991" s="11"/>
      <c r="G1991" s="11"/>
      <c r="H1991" s="11"/>
    </row>
    <row r="1992" spans="1:8" x14ac:dyDescent="0.2">
      <c r="A1992" s="11"/>
      <c r="B1992" s="11"/>
      <c r="C1992" s="11"/>
      <c r="D1992" s="11"/>
      <c r="E1992" s="11"/>
      <c r="F1992" s="11"/>
      <c r="G1992" s="11"/>
      <c r="H1992" s="11"/>
    </row>
    <row r="1993" spans="1:8" x14ac:dyDescent="0.2">
      <c r="A1993" s="11"/>
      <c r="B1993" s="11"/>
      <c r="C1993" s="11"/>
      <c r="D1993" s="11"/>
      <c r="E1993" s="11"/>
      <c r="F1993" s="11"/>
      <c r="G1993" s="11"/>
      <c r="H1993" s="11"/>
    </row>
    <row r="1994" spans="1:8" x14ac:dyDescent="0.2">
      <c r="A1994" s="11"/>
      <c r="B1994" s="11"/>
      <c r="C1994" s="11"/>
      <c r="D1994" s="11"/>
      <c r="E1994" s="11"/>
      <c r="F1994" s="11"/>
      <c r="G1994" s="11"/>
      <c r="H1994" s="11"/>
    </row>
    <row r="1995" spans="1:8" x14ac:dyDescent="0.2">
      <c r="A1995" s="11"/>
      <c r="B1995" s="11"/>
      <c r="C1995" s="11"/>
      <c r="D1995" s="11"/>
      <c r="E1995" s="11"/>
      <c r="F1995" s="11"/>
      <c r="G1995" s="11"/>
      <c r="H1995" s="11"/>
    </row>
    <row r="1996" spans="1:8" x14ac:dyDescent="0.2">
      <c r="A1996" s="11"/>
      <c r="B1996" s="11"/>
      <c r="C1996" s="11"/>
      <c r="D1996" s="11"/>
      <c r="E1996" s="11"/>
      <c r="F1996" s="11"/>
      <c r="G1996" s="11"/>
      <c r="H1996" s="11"/>
    </row>
    <row r="1997" spans="1:8" x14ac:dyDescent="0.2">
      <c r="A1997" s="11"/>
      <c r="B1997" s="11"/>
      <c r="C1997" s="11"/>
      <c r="D1997" s="11"/>
      <c r="E1997" s="11"/>
      <c r="F1997" s="11"/>
      <c r="G1997" s="11"/>
      <c r="H1997" s="11"/>
    </row>
    <row r="1998" spans="1:8" x14ac:dyDescent="0.2">
      <c r="A1998" s="11"/>
      <c r="B1998" s="11"/>
      <c r="C1998" s="11"/>
      <c r="D1998" s="11"/>
      <c r="E1998" s="11"/>
      <c r="F1998" s="11"/>
      <c r="G1998" s="11"/>
      <c r="H1998" s="11"/>
    </row>
    <row r="1999" spans="1:8" x14ac:dyDescent="0.2">
      <c r="A1999" s="11"/>
      <c r="B1999" s="11"/>
      <c r="C1999" s="11"/>
      <c r="D1999" s="11"/>
      <c r="E1999" s="11"/>
      <c r="F1999" s="11"/>
      <c r="G1999" s="11"/>
      <c r="H1999" s="11"/>
    </row>
    <row r="2000" spans="1:8" x14ac:dyDescent="0.2">
      <c r="A2000" s="11"/>
      <c r="B2000" s="11"/>
      <c r="C2000" s="11"/>
      <c r="D2000" s="11"/>
      <c r="E2000" s="11"/>
      <c r="F2000" s="11"/>
      <c r="G2000" s="11"/>
      <c r="H2000" s="11"/>
    </row>
    <row r="2001" spans="1:8" x14ac:dyDescent="0.2">
      <c r="A2001" s="11"/>
      <c r="B2001" s="11"/>
      <c r="C2001" s="11"/>
      <c r="D2001" s="11"/>
      <c r="E2001" s="11"/>
      <c r="F2001" s="11"/>
      <c r="G2001" s="11"/>
      <c r="H2001" s="11"/>
    </row>
    <row r="2002" spans="1:8" x14ac:dyDescent="0.2">
      <c r="A2002" s="11"/>
      <c r="B2002" s="11"/>
      <c r="C2002" s="11"/>
      <c r="D2002" s="11"/>
      <c r="E2002" s="11"/>
      <c r="F2002" s="11"/>
      <c r="G2002" s="11"/>
      <c r="H2002" s="11"/>
    </row>
    <row r="2003" spans="1:8" x14ac:dyDescent="0.2">
      <c r="A2003" s="11"/>
      <c r="B2003" s="11"/>
      <c r="C2003" s="11"/>
      <c r="D2003" s="11"/>
      <c r="E2003" s="11"/>
      <c r="F2003" s="11"/>
      <c r="G2003" s="11"/>
      <c r="H2003" s="11"/>
    </row>
    <row r="2004" spans="1:8" x14ac:dyDescent="0.2">
      <c r="A2004" s="11"/>
      <c r="B2004" s="11"/>
      <c r="C2004" s="11"/>
      <c r="D2004" s="11"/>
      <c r="E2004" s="11"/>
      <c r="F2004" s="11"/>
      <c r="G2004" s="11"/>
      <c r="H2004" s="11"/>
    </row>
    <row r="2005" spans="1:8" x14ac:dyDescent="0.2">
      <c r="A2005" s="11"/>
      <c r="B2005" s="11"/>
      <c r="C2005" s="11"/>
      <c r="D2005" s="11"/>
      <c r="E2005" s="11"/>
      <c r="F2005" s="11"/>
      <c r="G2005" s="11"/>
      <c r="H2005" s="11"/>
    </row>
    <row r="2006" spans="1:8" x14ac:dyDescent="0.2">
      <c r="A2006" s="11"/>
      <c r="B2006" s="11"/>
      <c r="C2006" s="11"/>
      <c r="D2006" s="11"/>
      <c r="E2006" s="11"/>
      <c r="F2006" s="11"/>
      <c r="G2006" s="11"/>
      <c r="H2006" s="11"/>
    </row>
    <row r="2007" spans="1:8" x14ac:dyDescent="0.2">
      <c r="A2007" s="11"/>
      <c r="B2007" s="11"/>
      <c r="C2007" s="11"/>
      <c r="D2007" s="11"/>
      <c r="E2007" s="11"/>
      <c r="F2007" s="11"/>
      <c r="G2007" s="11"/>
      <c r="H2007" s="11"/>
    </row>
    <row r="2008" spans="1:8" x14ac:dyDescent="0.2">
      <c r="A2008" s="11"/>
      <c r="B2008" s="11"/>
      <c r="C2008" s="11"/>
      <c r="D2008" s="11"/>
      <c r="E2008" s="11"/>
      <c r="F2008" s="11"/>
      <c r="G2008" s="11"/>
      <c r="H2008" s="11"/>
    </row>
    <row r="2009" spans="1:8" x14ac:dyDescent="0.2">
      <c r="A2009" s="11"/>
      <c r="B2009" s="11"/>
      <c r="C2009" s="11"/>
      <c r="D2009" s="11"/>
      <c r="E2009" s="11"/>
      <c r="F2009" s="11"/>
      <c r="G2009" s="11"/>
      <c r="H2009" s="11"/>
    </row>
    <row r="2010" spans="1:8" x14ac:dyDescent="0.2">
      <c r="A2010" s="11"/>
      <c r="B2010" s="11"/>
      <c r="C2010" s="11"/>
      <c r="D2010" s="11"/>
      <c r="E2010" s="11"/>
      <c r="F2010" s="11"/>
      <c r="G2010" s="11"/>
      <c r="H2010" s="11"/>
    </row>
    <row r="2011" spans="1:8" x14ac:dyDescent="0.2">
      <c r="A2011" s="11"/>
      <c r="B2011" s="11"/>
      <c r="C2011" s="11"/>
      <c r="D2011" s="11"/>
      <c r="E2011" s="11"/>
      <c r="F2011" s="11"/>
      <c r="G2011" s="11"/>
      <c r="H2011" s="11"/>
    </row>
    <row r="2012" spans="1:8" x14ac:dyDescent="0.2">
      <c r="A2012" s="11"/>
      <c r="B2012" s="11"/>
      <c r="C2012" s="11"/>
      <c r="D2012" s="11"/>
      <c r="E2012" s="11"/>
      <c r="F2012" s="11"/>
      <c r="G2012" s="11"/>
      <c r="H2012" s="11"/>
    </row>
    <row r="2013" spans="1:8" x14ac:dyDescent="0.2">
      <c r="A2013" s="11"/>
      <c r="B2013" s="11"/>
      <c r="C2013" s="11"/>
      <c r="D2013" s="11"/>
      <c r="E2013" s="11"/>
      <c r="F2013" s="11"/>
      <c r="G2013" s="11"/>
      <c r="H2013" s="11"/>
    </row>
    <row r="2014" spans="1:8" x14ac:dyDescent="0.2">
      <c r="A2014" s="11"/>
      <c r="B2014" s="11"/>
      <c r="C2014" s="11"/>
      <c r="D2014" s="11"/>
      <c r="E2014" s="11"/>
      <c r="F2014" s="11"/>
      <c r="G2014" s="11"/>
      <c r="H2014" s="11"/>
    </row>
    <row r="2015" spans="1:8" x14ac:dyDescent="0.2">
      <c r="A2015" s="11"/>
      <c r="B2015" s="11"/>
      <c r="C2015" s="11"/>
      <c r="D2015" s="11"/>
      <c r="E2015" s="11"/>
      <c r="F2015" s="11"/>
      <c r="G2015" s="11"/>
      <c r="H2015" s="11"/>
    </row>
    <row r="2016" spans="1:8" x14ac:dyDescent="0.2">
      <c r="A2016" s="11"/>
      <c r="B2016" s="11"/>
      <c r="C2016" s="11"/>
      <c r="D2016" s="11"/>
      <c r="E2016" s="11"/>
      <c r="F2016" s="11"/>
      <c r="G2016" s="11"/>
      <c r="H2016" s="11"/>
    </row>
    <row r="2017" spans="1:8" x14ac:dyDescent="0.2">
      <c r="A2017" s="11"/>
      <c r="B2017" s="11"/>
      <c r="C2017" s="11"/>
      <c r="D2017" s="11"/>
      <c r="E2017" s="11"/>
      <c r="F2017" s="11"/>
      <c r="G2017" s="11"/>
      <c r="H2017" s="11"/>
    </row>
    <row r="2018" spans="1:8" x14ac:dyDescent="0.2">
      <c r="A2018" s="11"/>
      <c r="B2018" s="11"/>
      <c r="C2018" s="11"/>
      <c r="D2018" s="11"/>
      <c r="E2018" s="11"/>
      <c r="F2018" s="11"/>
      <c r="G2018" s="11"/>
      <c r="H2018" s="11"/>
    </row>
    <row r="2019" spans="1:8" x14ac:dyDescent="0.2">
      <c r="A2019" s="11"/>
      <c r="B2019" s="11"/>
      <c r="C2019" s="11"/>
      <c r="D2019" s="11"/>
      <c r="E2019" s="11"/>
      <c r="F2019" s="11"/>
      <c r="G2019" s="11"/>
      <c r="H2019" s="11"/>
    </row>
    <row r="2020" spans="1:8" x14ac:dyDescent="0.2">
      <c r="A2020" s="11"/>
      <c r="B2020" s="11"/>
      <c r="C2020" s="11"/>
      <c r="D2020" s="11"/>
      <c r="E2020" s="11"/>
      <c r="F2020" s="11"/>
      <c r="G2020" s="11"/>
      <c r="H2020" s="11"/>
    </row>
    <row r="2021" spans="1:8" x14ac:dyDescent="0.2">
      <c r="A2021" s="11"/>
      <c r="B2021" s="11"/>
      <c r="C2021" s="11"/>
      <c r="D2021" s="11"/>
      <c r="E2021" s="11"/>
      <c r="F2021" s="11"/>
      <c r="G2021" s="11"/>
      <c r="H2021" s="11"/>
    </row>
    <row r="2022" spans="1:8" x14ac:dyDescent="0.2">
      <c r="A2022" s="11"/>
      <c r="B2022" s="11"/>
      <c r="C2022" s="11"/>
      <c r="D2022" s="11"/>
      <c r="E2022" s="11"/>
      <c r="F2022" s="11"/>
      <c r="G2022" s="11"/>
      <c r="H2022" s="11"/>
    </row>
    <row r="2023" spans="1:8" x14ac:dyDescent="0.2">
      <c r="A2023" s="11"/>
      <c r="B2023" s="11"/>
      <c r="C2023" s="11"/>
      <c r="D2023" s="11"/>
      <c r="E2023" s="11"/>
      <c r="F2023" s="11"/>
      <c r="G2023" s="11"/>
      <c r="H2023" s="11"/>
    </row>
    <row r="2024" spans="1:8" x14ac:dyDescent="0.2">
      <c r="A2024" s="11"/>
      <c r="B2024" s="11"/>
      <c r="C2024" s="11"/>
      <c r="D2024" s="11"/>
      <c r="E2024" s="11"/>
      <c r="F2024" s="11"/>
      <c r="G2024" s="11"/>
      <c r="H2024" s="11"/>
    </row>
    <row r="2025" spans="1:8" x14ac:dyDescent="0.2">
      <c r="A2025" s="11"/>
      <c r="B2025" s="11"/>
      <c r="C2025" s="11"/>
      <c r="D2025" s="11"/>
      <c r="E2025" s="11"/>
      <c r="F2025" s="11"/>
      <c r="G2025" s="11"/>
      <c r="H2025" s="11"/>
    </row>
    <row r="2026" spans="1:8" x14ac:dyDescent="0.2">
      <c r="A2026" s="11"/>
      <c r="B2026" s="11"/>
      <c r="C2026" s="11"/>
      <c r="D2026" s="11"/>
      <c r="E2026" s="11"/>
      <c r="F2026" s="11"/>
      <c r="G2026" s="11"/>
      <c r="H2026" s="11"/>
    </row>
    <row r="2027" spans="1:8" x14ac:dyDescent="0.2">
      <c r="A2027" s="11"/>
      <c r="B2027" s="11"/>
      <c r="C2027" s="11"/>
      <c r="D2027" s="11"/>
      <c r="E2027" s="11"/>
      <c r="F2027" s="11"/>
      <c r="G2027" s="11"/>
      <c r="H2027" s="11"/>
    </row>
    <row r="2028" spans="1:8" x14ac:dyDescent="0.2">
      <c r="A2028" s="11"/>
      <c r="B2028" s="11"/>
      <c r="C2028" s="11"/>
      <c r="D2028" s="11"/>
      <c r="E2028" s="11"/>
      <c r="F2028" s="11"/>
      <c r="G2028" s="11"/>
      <c r="H2028" s="11"/>
    </row>
    <row r="2029" spans="1:8" x14ac:dyDescent="0.2">
      <c r="A2029" s="11"/>
      <c r="B2029" s="11"/>
      <c r="C2029" s="11"/>
      <c r="D2029" s="11"/>
      <c r="E2029" s="11"/>
      <c r="F2029" s="11"/>
      <c r="G2029" s="11"/>
      <c r="H2029" s="11"/>
    </row>
    <row r="2030" spans="1:8" x14ac:dyDescent="0.2">
      <c r="A2030" s="11"/>
      <c r="B2030" s="11"/>
      <c r="C2030" s="11"/>
      <c r="D2030" s="11"/>
      <c r="E2030" s="11"/>
      <c r="F2030" s="11"/>
      <c r="G2030" s="11"/>
      <c r="H2030" s="11"/>
    </row>
    <row r="2031" spans="1:8" x14ac:dyDescent="0.2">
      <c r="A2031" s="11"/>
      <c r="B2031" s="11"/>
      <c r="C2031" s="11"/>
      <c r="D2031" s="11"/>
      <c r="E2031" s="11"/>
      <c r="F2031" s="11"/>
      <c r="G2031" s="11"/>
      <c r="H2031" s="11"/>
    </row>
    <row r="2032" spans="1:8" x14ac:dyDescent="0.2">
      <c r="A2032" s="11"/>
      <c r="B2032" s="11"/>
      <c r="C2032" s="11"/>
      <c r="D2032" s="11"/>
      <c r="E2032" s="11"/>
      <c r="F2032" s="11"/>
      <c r="G2032" s="11"/>
      <c r="H2032" s="11"/>
    </row>
    <row r="2033" spans="1:8" x14ac:dyDescent="0.2">
      <c r="A2033" s="11"/>
      <c r="B2033" s="11"/>
      <c r="C2033" s="11"/>
      <c r="D2033" s="11"/>
      <c r="E2033" s="11"/>
      <c r="F2033" s="11"/>
      <c r="G2033" s="11"/>
      <c r="H2033" s="11"/>
    </row>
    <row r="2034" spans="1:8" x14ac:dyDescent="0.2">
      <c r="A2034" s="11"/>
      <c r="B2034" s="11"/>
      <c r="C2034" s="11"/>
      <c r="D2034" s="11"/>
      <c r="E2034" s="11"/>
      <c r="F2034" s="11"/>
      <c r="G2034" s="11"/>
      <c r="H2034" s="11"/>
    </row>
    <row r="2035" spans="1:8" x14ac:dyDescent="0.2">
      <c r="A2035" s="11"/>
      <c r="B2035" s="11"/>
      <c r="C2035" s="11"/>
      <c r="D2035" s="11"/>
      <c r="E2035" s="11"/>
      <c r="F2035" s="11"/>
      <c r="G2035" s="11"/>
      <c r="H2035" s="11"/>
    </row>
    <row r="2036" spans="1:8" x14ac:dyDescent="0.2">
      <c r="A2036" s="11"/>
      <c r="B2036" s="11"/>
      <c r="C2036" s="11"/>
      <c r="D2036" s="11"/>
      <c r="E2036" s="11"/>
      <c r="F2036" s="11"/>
      <c r="G2036" s="11"/>
      <c r="H2036" s="11"/>
    </row>
    <row r="2037" spans="1:8" x14ac:dyDescent="0.2">
      <c r="A2037" s="11"/>
      <c r="B2037" s="11"/>
      <c r="C2037" s="11"/>
      <c r="D2037" s="11"/>
      <c r="E2037" s="11"/>
      <c r="F2037" s="11"/>
      <c r="G2037" s="11"/>
      <c r="H2037" s="11"/>
    </row>
    <row r="2038" spans="1:8" x14ac:dyDescent="0.2">
      <c r="A2038" s="11"/>
      <c r="B2038" s="11"/>
      <c r="C2038" s="11"/>
      <c r="D2038" s="11"/>
      <c r="E2038" s="11"/>
      <c r="F2038" s="11"/>
      <c r="G2038" s="11"/>
      <c r="H2038" s="11"/>
    </row>
    <row r="2039" spans="1:8" x14ac:dyDescent="0.2">
      <c r="A2039" s="11"/>
      <c r="B2039" s="11"/>
      <c r="C2039" s="11"/>
      <c r="D2039" s="11"/>
      <c r="E2039" s="11"/>
      <c r="F2039" s="11"/>
      <c r="G2039" s="11"/>
      <c r="H2039" s="11"/>
    </row>
    <row r="2040" spans="1:8" x14ac:dyDescent="0.2">
      <c r="A2040" s="11"/>
      <c r="B2040" s="11"/>
      <c r="C2040" s="11"/>
      <c r="D2040" s="11"/>
      <c r="E2040" s="11"/>
      <c r="F2040" s="11"/>
      <c r="G2040" s="11"/>
      <c r="H2040" s="11"/>
    </row>
    <row r="2041" spans="1:8" x14ac:dyDescent="0.2">
      <c r="A2041" s="11"/>
      <c r="B2041" s="11"/>
      <c r="C2041" s="11"/>
      <c r="D2041" s="11"/>
      <c r="E2041" s="11"/>
      <c r="F2041" s="11"/>
      <c r="G2041" s="11"/>
      <c r="H2041" s="11"/>
    </row>
    <row r="2042" spans="1:8" x14ac:dyDescent="0.2">
      <c r="A2042" s="11"/>
      <c r="B2042" s="11"/>
      <c r="C2042" s="11"/>
      <c r="D2042" s="11"/>
      <c r="E2042" s="11"/>
      <c r="F2042" s="11"/>
      <c r="G2042" s="11"/>
      <c r="H2042" s="11"/>
    </row>
    <row r="2043" spans="1:8" x14ac:dyDescent="0.2">
      <c r="A2043" s="11"/>
      <c r="B2043" s="11"/>
      <c r="C2043" s="11"/>
      <c r="D2043" s="11"/>
      <c r="E2043" s="11"/>
      <c r="F2043" s="11"/>
      <c r="G2043" s="11"/>
      <c r="H2043" s="11"/>
    </row>
    <row r="2044" spans="1:8" x14ac:dyDescent="0.2">
      <c r="A2044" s="11"/>
      <c r="B2044" s="11"/>
      <c r="C2044" s="11"/>
      <c r="D2044" s="11"/>
      <c r="E2044" s="11"/>
      <c r="F2044" s="11"/>
      <c r="G2044" s="11"/>
      <c r="H2044" s="11"/>
    </row>
    <row r="2045" spans="1:8" x14ac:dyDescent="0.2">
      <c r="A2045" s="11"/>
      <c r="B2045" s="11"/>
      <c r="C2045" s="11"/>
      <c r="D2045" s="11"/>
      <c r="E2045" s="11"/>
      <c r="F2045" s="11"/>
      <c r="G2045" s="11"/>
      <c r="H2045" s="11"/>
    </row>
    <row r="2046" spans="1:8" x14ac:dyDescent="0.2">
      <c r="A2046" s="11"/>
      <c r="B2046" s="11"/>
      <c r="C2046" s="11"/>
      <c r="D2046" s="11"/>
      <c r="E2046" s="11"/>
      <c r="F2046" s="11"/>
      <c r="G2046" s="11"/>
      <c r="H2046" s="11"/>
    </row>
    <row r="2047" spans="1:8" x14ac:dyDescent="0.2">
      <c r="A2047" s="11"/>
      <c r="B2047" s="11"/>
      <c r="C2047" s="11"/>
      <c r="D2047" s="11"/>
      <c r="E2047" s="11"/>
      <c r="F2047" s="11"/>
      <c r="G2047" s="11"/>
      <c r="H2047" s="11"/>
    </row>
    <row r="2048" spans="1:8" x14ac:dyDescent="0.2">
      <c r="A2048" s="11"/>
      <c r="B2048" s="11"/>
      <c r="C2048" s="11"/>
      <c r="D2048" s="11"/>
      <c r="E2048" s="11"/>
      <c r="F2048" s="11"/>
      <c r="G2048" s="11"/>
      <c r="H2048" s="11"/>
    </row>
    <row r="2049" spans="1:8" x14ac:dyDescent="0.2">
      <c r="A2049" s="11"/>
      <c r="B2049" s="11"/>
      <c r="C2049" s="11"/>
      <c r="D2049" s="11"/>
      <c r="E2049" s="11"/>
      <c r="F2049" s="11"/>
      <c r="G2049" s="11"/>
      <c r="H2049" s="11"/>
    </row>
    <row r="2050" spans="1:8" x14ac:dyDescent="0.2">
      <c r="A2050" s="11"/>
      <c r="B2050" s="11"/>
      <c r="C2050" s="11"/>
      <c r="D2050" s="11"/>
      <c r="E2050" s="11"/>
      <c r="F2050" s="11"/>
      <c r="G2050" s="11"/>
      <c r="H2050" s="11"/>
    </row>
    <row r="2051" spans="1:8" x14ac:dyDescent="0.2">
      <c r="A2051" s="11"/>
      <c r="B2051" s="11"/>
      <c r="C2051" s="11"/>
      <c r="D2051" s="11"/>
      <c r="E2051" s="11"/>
      <c r="F2051" s="11"/>
      <c r="G2051" s="11"/>
      <c r="H2051" s="11"/>
    </row>
    <row r="2052" spans="1:8" x14ac:dyDescent="0.2">
      <c r="A2052" s="11"/>
      <c r="B2052" s="11"/>
      <c r="C2052" s="11"/>
      <c r="D2052" s="11"/>
      <c r="E2052" s="11"/>
      <c r="F2052" s="11"/>
      <c r="G2052" s="11"/>
      <c r="H2052" s="11"/>
    </row>
    <row r="2053" spans="1:8" x14ac:dyDescent="0.2">
      <c r="A2053" s="11"/>
      <c r="B2053" s="11"/>
      <c r="C2053" s="11"/>
      <c r="D2053" s="11"/>
      <c r="E2053" s="11"/>
      <c r="F2053" s="11"/>
      <c r="G2053" s="11"/>
      <c r="H2053" s="11"/>
    </row>
    <row r="2054" spans="1:8" x14ac:dyDescent="0.2">
      <c r="A2054" s="11"/>
      <c r="B2054" s="11"/>
      <c r="C2054" s="11"/>
      <c r="D2054" s="11"/>
      <c r="E2054" s="11"/>
      <c r="F2054" s="11"/>
      <c r="G2054" s="11"/>
      <c r="H2054" s="11"/>
    </row>
    <row r="2055" spans="1:8" x14ac:dyDescent="0.2">
      <c r="A2055" s="11"/>
      <c r="B2055" s="11"/>
      <c r="C2055" s="11"/>
      <c r="D2055" s="11"/>
      <c r="E2055" s="11"/>
      <c r="F2055" s="11"/>
      <c r="G2055" s="11"/>
      <c r="H2055" s="11"/>
    </row>
    <row r="2056" spans="1:8" x14ac:dyDescent="0.2">
      <c r="A2056" s="11"/>
      <c r="B2056" s="11"/>
      <c r="C2056" s="11"/>
      <c r="D2056" s="11"/>
      <c r="E2056" s="11"/>
      <c r="F2056" s="11"/>
      <c r="G2056" s="11"/>
      <c r="H2056" s="11"/>
    </row>
    <row r="2057" spans="1:8" x14ac:dyDescent="0.2">
      <c r="A2057" s="11"/>
      <c r="B2057" s="11"/>
      <c r="C2057" s="11"/>
      <c r="D2057" s="11"/>
      <c r="E2057" s="11"/>
      <c r="F2057" s="11"/>
      <c r="G2057" s="11"/>
      <c r="H2057" s="11"/>
    </row>
    <row r="2058" spans="1:8" x14ac:dyDescent="0.2">
      <c r="A2058" s="11"/>
      <c r="B2058" s="11"/>
      <c r="C2058" s="11"/>
      <c r="D2058" s="11"/>
      <c r="E2058" s="11"/>
      <c r="F2058" s="11"/>
      <c r="G2058" s="11"/>
      <c r="H2058" s="11"/>
    </row>
    <row r="2059" spans="1:8" x14ac:dyDescent="0.2">
      <c r="A2059" s="11"/>
      <c r="B2059" s="11"/>
      <c r="C2059" s="11"/>
      <c r="D2059" s="11"/>
      <c r="E2059" s="11"/>
      <c r="F2059" s="11"/>
      <c r="G2059" s="11"/>
      <c r="H2059" s="11"/>
    </row>
    <row r="2060" spans="1:8" x14ac:dyDescent="0.2">
      <c r="A2060" s="11"/>
      <c r="B2060" s="11"/>
      <c r="C2060" s="11"/>
      <c r="D2060" s="11"/>
      <c r="E2060" s="11"/>
      <c r="F2060" s="11"/>
      <c r="G2060" s="11"/>
      <c r="H2060" s="11"/>
    </row>
    <row r="2061" spans="1:8" x14ac:dyDescent="0.2">
      <c r="A2061" s="11"/>
      <c r="B2061" s="11"/>
      <c r="C2061" s="11"/>
      <c r="D2061" s="11"/>
      <c r="E2061" s="11"/>
      <c r="F2061" s="11"/>
      <c r="G2061" s="11"/>
      <c r="H2061" s="11"/>
    </row>
    <row r="2062" spans="1:8" x14ac:dyDescent="0.2">
      <c r="A2062" s="11"/>
      <c r="B2062" s="11"/>
      <c r="C2062" s="11"/>
      <c r="D2062" s="11"/>
      <c r="E2062" s="11"/>
      <c r="F2062" s="11"/>
      <c r="G2062" s="11"/>
      <c r="H2062" s="11"/>
    </row>
    <row r="2063" spans="1:8" x14ac:dyDescent="0.2">
      <c r="A2063" s="11"/>
      <c r="B2063" s="11"/>
      <c r="C2063" s="11"/>
      <c r="D2063" s="11"/>
      <c r="E2063" s="11"/>
      <c r="F2063" s="11"/>
      <c r="G2063" s="11"/>
      <c r="H2063" s="11"/>
    </row>
    <row r="2064" spans="1:8" x14ac:dyDescent="0.2">
      <c r="A2064" s="11"/>
      <c r="B2064" s="11"/>
      <c r="C2064" s="11"/>
      <c r="D2064" s="11"/>
      <c r="E2064" s="11"/>
      <c r="F2064" s="11"/>
      <c r="G2064" s="11"/>
      <c r="H2064" s="11"/>
    </row>
    <row r="2065" spans="1:8" x14ac:dyDescent="0.2">
      <c r="A2065" s="11"/>
      <c r="B2065" s="11"/>
      <c r="C2065" s="11"/>
      <c r="D2065" s="11"/>
      <c r="E2065" s="11"/>
      <c r="F2065" s="11"/>
      <c r="G2065" s="11"/>
      <c r="H2065" s="11"/>
    </row>
    <row r="2066" spans="1:8" x14ac:dyDescent="0.2">
      <c r="A2066" s="11"/>
      <c r="B2066" s="11"/>
      <c r="C2066" s="11"/>
      <c r="D2066" s="11"/>
      <c r="E2066" s="11"/>
      <c r="F2066" s="11"/>
      <c r="G2066" s="11"/>
      <c r="H2066" s="11"/>
    </row>
    <row r="2067" spans="1:8" x14ac:dyDescent="0.2">
      <c r="A2067" s="11"/>
      <c r="B2067" s="11"/>
      <c r="C2067" s="11"/>
      <c r="D2067" s="11"/>
      <c r="E2067" s="11"/>
      <c r="F2067" s="11"/>
      <c r="G2067" s="11"/>
      <c r="H2067" s="11"/>
    </row>
    <row r="2068" spans="1:8" x14ac:dyDescent="0.2">
      <c r="A2068" s="11"/>
      <c r="B2068" s="11"/>
      <c r="C2068" s="11"/>
      <c r="D2068" s="11"/>
      <c r="E2068" s="11"/>
      <c r="F2068" s="11"/>
      <c r="G2068" s="11"/>
      <c r="H2068" s="11"/>
    </row>
    <row r="2069" spans="1:8" x14ac:dyDescent="0.2">
      <c r="A2069" s="11"/>
      <c r="B2069" s="11"/>
      <c r="C2069" s="11"/>
      <c r="D2069" s="11"/>
      <c r="E2069" s="11"/>
      <c r="F2069" s="11"/>
      <c r="G2069" s="11"/>
      <c r="H2069" s="11"/>
    </row>
    <row r="2070" spans="1:8" x14ac:dyDescent="0.2">
      <c r="A2070" s="11"/>
      <c r="B2070" s="11"/>
      <c r="C2070" s="11"/>
      <c r="D2070" s="11"/>
      <c r="E2070" s="11"/>
      <c r="F2070" s="11"/>
      <c r="G2070" s="11"/>
      <c r="H2070" s="11"/>
    </row>
    <row r="2071" spans="1:8" x14ac:dyDescent="0.2">
      <c r="A2071" s="11"/>
      <c r="B2071" s="11"/>
      <c r="C2071" s="11"/>
      <c r="D2071" s="11"/>
      <c r="E2071" s="11"/>
      <c r="F2071" s="11"/>
      <c r="G2071" s="11"/>
      <c r="H2071" s="11"/>
    </row>
    <row r="2072" spans="1:8" x14ac:dyDescent="0.2">
      <c r="A2072" s="11"/>
      <c r="B2072" s="11"/>
      <c r="C2072" s="11"/>
      <c r="D2072" s="11"/>
      <c r="E2072" s="11"/>
      <c r="F2072" s="11"/>
      <c r="G2072" s="11"/>
      <c r="H2072" s="11"/>
    </row>
    <row r="2073" spans="1:8" x14ac:dyDescent="0.2">
      <c r="A2073" s="11"/>
      <c r="B2073" s="11"/>
      <c r="C2073" s="11"/>
      <c r="D2073" s="11"/>
      <c r="E2073" s="11"/>
      <c r="F2073" s="11"/>
      <c r="G2073" s="11"/>
      <c r="H2073" s="11"/>
    </row>
    <row r="2074" spans="1:8" x14ac:dyDescent="0.2">
      <c r="A2074" s="11"/>
      <c r="B2074" s="11"/>
      <c r="C2074" s="11"/>
      <c r="D2074" s="11"/>
      <c r="E2074" s="11"/>
      <c r="F2074" s="11"/>
      <c r="G2074" s="11"/>
      <c r="H2074" s="11"/>
    </row>
    <row r="2075" spans="1:8" x14ac:dyDescent="0.2">
      <c r="A2075" s="11"/>
      <c r="B2075" s="11"/>
      <c r="C2075" s="11"/>
      <c r="D2075" s="11"/>
      <c r="E2075" s="11"/>
      <c r="F2075" s="11"/>
      <c r="G2075" s="11"/>
      <c r="H2075" s="11"/>
    </row>
    <row r="2076" spans="1:8" x14ac:dyDescent="0.2">
      <c r="A2076" s="11"/>
      <c r="B2076" s="11"/>
      <c r="C2076" s="11"/>
      <c r="D2076" s="11"/>
      <c r="E2076" s="11"/>
      <c r="F2076" s="11"/>
      <c r="G2076" s="11"/>
      <c r="H2076" s="11"/>
    </row>
    <row r="2077" spans="1:8" x14ac:dyDescent="0.2">
      <c r="A2077" s="11"/>
      <c r="B2077" s="11"/>
      <c r="C2077" s="11"/>
      <c r="D2077" s="11"/>
      <c r="E2077" s="11"/>
      <c r="F2077" s="11"/>
      <c r="G2077" s="11"/>
      <c r="H2077" s="11"/>
    </row>
    <row r="2078" spans="1:8" x14ac:dyDescent="0.2">
      <c r="A2078" s="11"/>
      <c r="B2078" s="11"/>
      <c r="C2078" s="11"/>
      <c r="D2078" s="11"/>
      <c r="E2078" s="11"/>
      <c r="F2078" s="11"/>
      <c r="G2078" s="11"/>
      <c r="H2078" s="11"/>
    </row>
    <row r="2079" spans="1:8" x14ac:dyDescent="0.2">
      <c r="A2079" s="11"/>
      <c r="B2079" s="11"/>
      <c r="C2079" s="11"/>
      <c r="D2079" s="11"/>
      <c r="E2079" s="11"/>
      <c r="F2079" s="11"/>
      <c r="G2079" s="11"/>
      <c r="H2079" s="11"/>
    </row>
    <row r="2080" spans="1:8" x14ac:dyDescent="0.2">
      <c r="A2080" s="11"/>
      <c r="B2080" s="11"/>
      <c r="C2080" s="11"/>
      <c r="D2080" s="11"/>
      <c r="E2080" s="11"/>
      <c r="F2080" s="11"/>
      <c r="G2080" s="11"/>
      <c r="H2080" s="11"/>
    </row>
    <row r="2081" spans="1:8" x14ac:dyDescent="0.2">
      <c r="A2081" s="11"/>
      <c r="B2081" s="11"/>
      <c r="C2081" s="11"/>
      <c r="D2081" s="11"/>
      <c r="E2081" s="11"/>
      <c r="F2081" s="11"/>
      <c r="G2081" s="11"/>
      <c r="H2081" s="11"/>
    </row>
    <row r="2082" spans="1:8" x14ac:dyDescent="0.2">
      <c r="A2082" s="11"/>
      <c r="B2082" s="11"/>
      <c r="C2082" s="11"/>
      <c r="D2082" s="11"/>
      <c r="E2082" s="11"/>
      <c r="F2082" s="11"/>
      <c r="G2082" s="11"/>
      <c r="H2082" s="11"/>
    </row>
    <row r="2083" spans="1:8" x14ac:dyDescent="0.2">
      <c r="A2083" s="11"/>
      <c r="B2083" s="11"/>
      <c r="C2083" s="11"/>
      <c r="D2083" s="11"/>
      <c r="E2083" s="11"/>
      <c r="F2083" s="11"/>
      <c r="G2083" s="11"/>
      <c r="H2083" s="11"/>
    </row>
    <row r="2084" spans="1:8" x14ac:dyDescent="0.2">
      <c r="A2084" s="11"/>
      <c r="B2084" s="11"/>
      <c r="C2084" s="11"/>
      <c r="D2084" s="11"/>
      <c r="E2084" s="11"/>
      <c r="F2084" s="11"/>
      <c r="G2084" s="11"/>
      <c r="H2084" s="11"/>
    </row>
    <row r="2085" spans="1:8" x14ac:dyDescent="0.2">
      <c r="A2085" s="11"/>
      <c r="B2085" s="11"/>
      <c r="C2085" s="11"/>
      <c r="D2085" s="11"/>
      <c r="E2085" s="11"/>
      <c r="F2085" s="11"/>
      <c r="G2085" s="11"/>
      <c r="H2085" s="11"/>
    </row>
    <row r="2086" spans="1:8" x14ac:dyDescent="0.2">
      <c r="A2086" s="11"/>
      <c r="B2086" s="11"/>
      <c r="C2086" s="11"/>
      <c r="D2086" s="11"/>
      <c r="E2086" s="11"/>
      <c r="F2086" s="11"/>
      <c r="G2086" s="11"/>
      <c r="H2086" s="11"/>
    </row>
    <row r="2087" spans="1:8" x14ac:dyDescent="0.2">
      <c r="A2087" s="11"/>
      <c r="B2087" s="11"/>
      <c r="C2087" s="11"/>
      <c r="D2087" s="11"/>
      <c r="E2087" s="11"/>
      <c r="F2087" s="11"/>
      <c r="G2087" s="11"/>
      <c r="H2087" s="11"/>
    </row>
    <row r="2088" spans="1:8" x14ac:dyDescent="0.2">
      <c r="A2088" s="11"/>
      <c r="B2088" s="11"/>
      <c r="C2088" s="11"/>
      <c r="D2088" s="11"/>
      <c r="E2088" s="11"/>
      <c r="F2088" s="11"/>
      <c r="G2088" s="11"/>
      <c r="H2088" s="11"/>
    </row>
    <row r="2089" spans="1:8" x14ac:dyDescent="0.2">
      <c r="A2089" s="11"/>
      <c r="B2089" s="11"/>
      <c r="C2089" s="11"/>
      <c r="D2089" s="11"/>
      <c r="E2089" s="11"/>
      <c r="F2089" s="11"/>
      <c r="G2089" s="11"/>
      <c r="H2089" s="11"/>
    </row>
    <row r="2090" spans="1:8" x14ac:dyDescent="0.2">
      <c r="A2090" s="11"/>
      <c r="B2090" s="11"/>
      <c r="C2090" s="11"/>
      <c r="D2090" s="11"/>
      <c r="E2090" s="11"/>
      <c r="F2090" s="11"/>
      <c r="G2090" s="11"/>
      <c r="H2090" s="11"/>
    </row>
    <row r="2091" spans="1:8" x14ac:dyDescent="0.2">
      <c r="A2091" s="11"/>
      <c r="B2091" s="11"/>
      <c r="C2091" s="11"/>
      <c r="D2091" s="11"/>
      <c r="E2091" s="11"/>
      <c r="F2091" s="11"/>
      <c r="G2091" s="11"/>
      <c r="H2091" s="11"/>
    </row>
    <row r="2092" spans="1:8" x14ac:dyDescent="0.2">
      <c r="A2092" s="11"/>
      <c r="B2092" s="11"/>
      <c r="C2092" s="11"/>
      <c r="D2092" s="11"/>
      <c r="E2092" s="11"/>
      <c r="F2092" s="11"/>
      <c r="G2092" s="11"/>
      <c r="H2092" s="11"/>
    </row>
    <row r="2093" spans="1:8" x14ac:dyDescent="0.2">
      <c r="A2093" s="11"/>
      <c r="B2093" s="11"/>
      <c r="C2093" s="11"/>
      <c r="D2093" s="11"/>
      <c r="E2093" s="11"/>
      <c r="F2093" s="11"/>
      <c r="G2093" s="11"/>
      <c r="H2093" s="11"/>
    </row>
    <row r="2094" spans="1:8" x14ac:dyDescent="0.2">
      <c r="A2094" s="11"/>
      <c r="B2094" s="11"/>
      <c r="C2094" s="11"/>
      <c r="D2094" s="11"/>
      <c r="E2094" s="11"/>
      <c r="F2094" s="11"/>
      <c r="G2094" s="11"/>
      <c r="H2094" s="11"/>
    </row>
    <row r="2095" spans="1:8" x14ac:dyDescent="0.2">
      <c r="A2095" s="11"/>
      <c r="B2095" s="11"/>
      <c r="C2095" s="11"/>
      <c r="D2095" s="11"/>
      <c r="E2095" s="11"/>
      <c r="F2095" s="11"/>
      <c r="G2095" s="11"/>
      <c r="H2095" s="11"/>
    </row>
    <row r="2096" spans="1:8" x14ac:dyDescent="0.2">
      <c r="A2096" s="11"/>
      <c r="B2096" s="11"/>
      <c r="C2096" s="11"/>
      <c r="D2096" s="11"/>
      <c r="E2096" s="11"/>
      <c r="F2096" s="11"/>
      <c r="G2096" s="11"/>
      <c r="H2096" s="11"/>
    </row>
    <row r="2097" spans="1:8" x14ac:dyDescent="0.2">
      <c r="A2097" s="11"/>
      <c r="B2097" s="11"/>
      <c r="C2097" s="11"/>
      <c r="D2097" s="11"/>
      <c r="E2097" s="11"/>
      <c r="F2097" s="11"/>
      <c r="G2097" s="11"/>
      <c r="H2097" s="11"/>
    </row>
    <row r="2098" spans="1:8" x14ac:dyDescent="0.2">
      <c r="A2098" s="11"/>
      <c r="B2098" s="11"/>
      <c r="C2098" s="11"/>
      <c r="D2098" s="11"/>
      <c r="E2098" s="11"/>
      <c r="F2098" s="11"/>
      <c r="G2098" s="11"/>
      <c r="H2098" s="11"/>
    </row>
    <row r="2099" spans="1:8" x14ac:dyDescent="0.2">
      <c r="A2099" s="11"/>
      <c r="B2099" s="11"/>
      <c r="C2099" s="11"/>
      <c r="D2099" s="11"/>
      <c r="E2099" s="11"/>
      <c r="F2099" s="11"/>
      <c r="G2099" s="11"/>
      <c r="H2099" s="11"/>
    </row>
    <row r="2100" spans="1:8" x14ac:dyDescent="0.2">
      <c r="A2100" s="11"/>
      <c r="B2100" s="11"/>
      <c r="C2100" s="11"/>
      <c r="D2100" s="11"/>
      <c r="E2100" s="11"/>
      <c r="F2100" s="11"/>
      <c r="G2100" s="11"/>
      <c r="H2100" s="11"/>
    </row>
    <row r="2101" spans="1:8" x14ac:dyDescent="0.2">
      <c r="A2101" s="11"/>
      <c r="B2101" s="11"/>
      <c r="C2101" s="11"/>
      <c r="D2101" s="11"/>
      <c r="E2101" s="11"/>
      <c r="F2101" s="11"/>
      <c r="G2101" s="11"/>
      <c r="H2101" s="11"/>
    </row>
    <row r="2102" spans="1:8" x14ac:dyDescent="0.2">
      <c r="A2102" s="11"/>
      <c r="B2102" s="11"/>
      <c r="C2102" s="11"/>
      <c r="D2102" s="11"/>
      <c r="E2102" s="11"/>
      <c r="F2102" s="11"/>
      <c r="G2102" s="11"/>
      <c r="H2102" s="11"/>
    </row>
    <row r="2103" spans="1:8" x14ac:dyDescent="0.2">
      <c r="A2103" s="11"/>
      <c r="B2103" s="11"/>
      <c r="C2103" s="11"/>
      <c r="D2103" s="11"/>
      <c r="E2103" s="11"/>
      <c r="F2103" s="11"/>
      <c r="G2103" s="11"/>
      <c r="H2103" s="11"/>
    </row>
    <row r="2104" spans="1:8" x14ac:dyDescent="0.2">
      <c r="A2104" s="11"/>
      <c r="B2104" s="11"/>
      <c r="C2104" s="11"/>
      <c r="D2104" s="11"/>
      <c r="E2104" s="11"/>
      <c r="F2104" s="11"/>
      <c r="G2104" s="11"/>
      <c r="H2104" s="11"/>
    </row>
    <row r="2105" spans="1:8" x14ac:dyDescent="0.2">
      <c r="A2105" s="11"/>
      <c r="B2105" s="11"/>
      <c r="C2105" s="11"/>
      <c r="D2105" s="11"/>
      <c r="E2105" s="11"/>
      <c r="F2105" s="11"/>
      <c r="G2105" s="11"/>
      <c r="H2105" s="11"/>
    </row>
    <row r="2106" spans="1:8" x14ac:dyDescent="0.2">
      <c r="A2106" s="11"/>
      <c r="B2106" s="11"/>
      <c r="C2106" s="11"/>
      <c r="D2106" s="11"/>
      <c r="E2106" s="11"/>
      <c r="F2106" s="11"/>
      <c r="G2106" s="11"/>
      <c r="H2106" s="11"/>
    </row>
    <row r="2107" spans="1:8" x14ac:dyDescent="0.2">
      <c r="A2107" s="11"/>
      <c r="B2107" s="11"/>
      <c r="C2107" s="11"/>
      <c r="D2107" s="11"/>
      <c r="E2107" s="11"/>
      <c r="F2107" s="11"/>
      <c r="G2107" s="11"/>
      <c r="H2107" s="11"/>
    </row>
    <row r="2108" spans="1:8" x14ac:dyDescent="0.2">
      <c r="A2108" s="11"/>
      <c r="B2108" s="11"/>
      <c r="C2108" s="11"/>
      <c r="D2108" s="11"/>
      <c r="E2108" s="11"/>
      <c r="F2108" s="11"/>
      <c r="G2108" s="11"/>
      <c r="H2108" s="11"/>
    </row>
    <row r="2109" spans="1:8" x14ac:dyDescent="0.2">
      <c r="A2109" s="11"/>
      <c r="B2109" s="11"/>
      <c r="C2109" s="11"/>
      <c r="D2109" s="11"/>
      <c r="E2109" s="11"/>
      <c r="F2109" s="11"/>
      <c r="G2109" s="11"/>
      <c r="H2109" s="11"/>
    </row>
    <row r="2110" spans="1:8" x14ac:dyDescent="0.2">
      <c r="A2110" s="11"/>
      <c r="B2110" s="11"/>
      <c r="C2110" s="11"/>
      <c r="D2110" s="11"/>
      <c r="E2110" s="11"/>
      <c r="F2110" s="11"/>
      <c r="G2110" s="11"/>
      <c r="H2110" s="11"/>
    </row>
    <row r="2111" spans="1:8" x14ac:dyDescent="0.2">
      <c r="A2111" s="11"/>
      <c r="B2111" s="11"/>
      <c r="C2111" s="11"/>
      <c r="D2111" s="11"/>
      <c r="E2111" s="11"/>
      <c r="F2111" s="11"/>
      <c r="G2111" s="11"/>
      <c r="H2111" s="11"/>
    </row>
    <row r="2112" spans="1:8" x14ac:dyDescent="0.2">
      <c r="A2112" s="11"/>
      <c r="B2112" s="11"/>
      <c r="C2112" s="11"/>
      <c r="D2112" s="11"/>
      <c r="E2112" s="11"/>
      <c r="F2112" s="11"/>
      <c r="G2112" s="11"/>
      <c r="H2112" s="11"/>
    </row>
    <row r="2113" spans="1:8" x14ac:dyDescent="0.2">
      <c r="A2113" s="11"/>
      <c r="B2113" s="11"/>
      <c r="C2113" s="11"/>
      <c r="D2113" s="11"/>
      <c r="E2113" s="11"/>
      <c r="F2113" s="11"/>
      <c r="G2113" s="11"/>
      <c r="H2113" s="11"/>
    </row>
    <row r="2114" spans="1:8" x14ac:dyDescent="0.2">
      <c r="A2114" s="11"/>
      <c r="B2114" s="11"/>
      <c r="C2114" s="11"/>
      <c r="D2114" s="11"/>
      <c r="E2114" s="11"/>
      <c r="F2114" s="11"/>
      <c r="G2114" s="11"/>
      <c r="H2114" s="11"/>
    </row>
    <row r="2115" spans="1:8" x14ac:dyDescent="0.2">
      <c r="A2115" s="11"/>
      <c r="B2115" s="11"/>
      <c r="C2115" s="11"/>
      <c r="D2115" s="11"/>
      <c r="E2115" s="11"/>
      <c r="F2115" s="11"/>
      <c r="G2115" s="11"/>
      <c r="H2115" s="11"/>
    </row>
    <row r="2116" spans="1:8" x14ac:dyDescent="0.2">
      <c r="A2116" s="11"/>
      <c r="B2116" s="11"/>
      <c r="C2116" s="11"/>
      <c r="D2116" s="11"/>
      <c r="E2116" s="11"/>
      <c r="F2116" s="11"/>
      <c r="G2116" s="11"/>
      <c r="H2116" s="11"/>
    </row>
    <row r="2117" spans="1:8" x14ac:dyDescent="0.2">
      <c r="A2117" s="11"/>
      <c r="B2117" s="11"/>
      <c r="C2117" s="11"/>
      <c r="D2117" s="11"/>
      <c r="E2117" s="11"/>
      <c r="F2117" s="11"/>
      <c r="G2117" s="11"/>
      <c r="H2117" s="11"/>
    </row>
    <row r="2118" spans="1:8" x14ac:dyDescent="0.2">
      <c r="A2118" s="11"/>
      <c r="B2118" s="11"/>
      <c r="C2118" s="11"/>
      <c r="D2118" s="11"/>
      <c r="E2118" s="11"/>
      <c r="F2118" s="11"/>
      <c r="G2118" s="11"/>
      <c r="H2118" s="11"/>
    </row>
    <row r="2119" spans="1:8" x14ac:dyDescent="0.2">
      <c r="A2119" s="11"/>
      <c r="B2119" s="11"/>
      <c r="C2119" s="11"/>
      <c r="D2119" s="11"/>
      <c r="E2119" s="11"/>
      <c r="F2119" s="11"/>
      <c r="G2119" s="11"/>
      <c r="H2119" s="11"/>
    </row>
    <row r="2120" spans="1:8" x14ac:dyDescent="0.2">
      <c r="A2120" s="11"/>
      <c r="B2120" s="11"/>
      <c r="C2120" s="11"/>
      <c r="D2120" s="11"/>
      <c r="E2120" s="11"/>
      <c r="F2120" s="11"/>
      <c r="G2120" s="11"/>
      <c r="H2120" s="11"/>
    </row>
    <row r="2121" spans="1:8" x14ac:dyDescent="0.2">
      <c r="A2121" s="11"/>
      <c r="B2121" s="11"/>
      <c r="C2121" s="11"/>
      <c r="D2121" s="11"/>
      <c r="E2121" s="11"/>
      <c r="F2121" s="11"/>
      <c r="G2121" s="11"/>
      <c r="H2121" s="11"/>
    </row>
    <row r="2122" spans="1:8" x14ac:dyDescent="0.2">
      <c r="A2122" s="11"/>
      <c r="B2122" s="11"/>
      <c r="C2122" s="11"/>
      <c r="D2122" s="11"/>
      <c r="E2122" s="11"/>
      <c r="F2122" s="11"/>
      <c r="G2122" s="11"/>
      <c r="H2122" s="11"/>
    </row>
    <row r="2123" spans="1:8" x14ac:dyDescent="0.2">
      <c r="A2123" s="11"/>
      <c r="B2123" s="11"/>
      <c r="C2123" s="11"/>
      <c r="D2123" s="11"/>
      <c r="E2123" s="11"/>
      <c r="F2123" s="11"/>
      <c r="G2123" s="11"/>
      <c r="H2123" s="11"/>
    </row>
    <row r="2124" spans="1:8" x14ac:dyDescent="0.2">
      <c r="A2124" s="11"/>
      <c r="B2124" s="11"/>
      <c r="C2124" s="11"/>
      <c r="D2124" s="11"/>
      <c r="E2124" s="11"/>
      <c r="F2124" s="11"/>
      <c r="G2124" s="11"/>
      <c r="H2124" s="11"/>
    </row>
    <row r="2125" spans="1:8" x14ac:dyDescent="0.2">
      <c r="A2125" s="11"/>
      <c r="B2125" s="11"/>
      <c r="C2125" s="11"/>
      <c r="D2125" s="11"/>
      <c r="E2125" s="11"/>
      <c r="F2125" s="11"/>
      <c r="G2125" s="11"/>
      <c r="H2125" s="11"/>
    </row>
    <row r="2126" spans="1:8" x14ac:dyDescent="0.2">
      <c r="A2126" s="11"/>
      <c r="B2126" s="11"/>
      <c r="C2126" s="11"/>
      <c r="D2126" s="11"/>
      <c r="E2126" s="11"/>
      <c r="F2126" s="11"/>
      <c r="G2126" s="11"/>
      <c r="H2126" s="11"/>
    </row>
    <row r="2127" spans="1:8" x14ac:dyDescent="0.2">
      <c r="A2127" s="11"/>
      <c r="B2127" s="11"/>
      <c r="C2127" s="11"/>
      <c r="D2127" s="11"/>
      <c r="E2127" s="11"/>
      <c r="F2127" s="11"/>
      <c r="G2127" s="11"/>
      <c r="H2127" s="11"/>
    </row>
    <row r="2128" spans="1:8" x14ac:dyDescent="0.2">
      <c r="A2128" s="11"/>
      <c r="B2128" s="11"/>
      <c r="C2128" s="11"/>
      <c r="D2128" s="11"/>
      <c r="E2128" s="11"/>
      <c r="F2128" s="11"/>
      <c r="G2128" s="11"/>
      <c r="H2128" s="11"/>
    </row>
    <row r="2129" spans="1:8" x14ac:dyDescent="0.2">
      <c r="A2129" s="11"/>
      <c r="B2129" s="11"/>
      <c r="C2129" s="11"/>
      <c r="D2129" s="11"/>
      <c r="E2129" s="11"/>
      <c r="F2129" s="11"/>
      <c r="G2129" s="11"/>
      <c r="H2129" s="11"/>
    </row>
    <row r="2130" spans="1:8" x14ac:dyDescent="0.2">
      <c r="A2130" s="11"/>
      <c r="B2130" s="11"/>
      <c r="C2130" s="11"/>
      <c r="D2130" s="11"/>
      <c r="E2130" s="11"/>
      <c r="F2130" s="11"/>
      <c r="G2130" s="11"/>
      <c r="H2130" s="11"/>
    </row>
    <row r="2131" spans="1:8" x14ac:dyDescent="0.2">
      <c r="A2131" s="11"/>
      <c r="B2131" s="11"/>
      <c r="C2131" s="11"/>
      <c r="D2131" s="11"/>
      <c r="E2131" s="11"/>
      <c r="F2131" s="11"/>
      <c r="G2131" s="11"/>
      <c r="H2131" s="11"/>
    </row>
    <row r="2132" spans="1:8" x14ac:dyDescent="0.2">
      <c r="A2132" s="11"/>
      <c r="B2132" s="11"/>
      <c r="C2132" s="11"/>
      <c r="D2132" s="11"/>
      <c r="E2132" s="11"/>
      <c r="F2132" s="11"/>
      <c r="G2132" s="11"/>
      <c r="H2132" s="11"/>
    </row>
    <row r="2133" spans="1:8" x14ac:dyDescent="0.2">
      <c r="A2133" s="11"/>
      <c r="B2133" s="11"/>
      <c r="C2133" s="11"/>
      <c r="D2133" s="11"/>
      <c r="E2133" s="11"/>
      <c r="F2133" s="11"/>
      <c r="G2133" s="11"/>
      <c r="H2133" s="11"/>
    </row>
    <row r="2134" spans="1:8" x14ac:dyDescent="0.2">
      <c r="A2134" s="11"/>
      <c r="B2134" s="11"/>
      <c r="C2134" s="11"/>
      <c r="D2134" s="11"/>
      <c r="E2134" s="11"/>
      <c r="F2134" s="11"/>
      <c r="G2134" s="11"/>
      <c r="H2134" s="11"/>
    </row>
    <row r="2135" spans="1:8" x14ac:dyDescent="0.2">
      <c r="A2135" s="11"/>
      <c r="B2135" s="11"/>
      <c r="C2135" s="11"/>
      <c r="D2135" s="11"/>
      <c r="E2135" s="11"/>
      <c r="F2135" s="11"/>
      <c r="G2135" s="11"/>
      <c r="H2135" s="11"/>
    </row>
    <row r="2136" spans="1:8" x14ac:dyDescent="0.2">
      <c r="A2136" s="11"/>
      <c r="B2136" s="11"/>
      <c r="C2136" s="11"/>
      <c r="D2136" s="11"/>
      <c r="E2136" s="11"/>
      <c r="F2136" s="11"/>
      <c r="G2136" s="11"/>
      <c r="H2136" s="11"/>
    </row>
    <row r="2137" spans="1:8" x14ac:dyDescent="0.2">
      <c r="A2137" s="11"/>
      <c r="B2137" s="11"/>
      <c r="C2137" s="11"/>
      <c r="D2137" s="11"/>
      <c r="E2137" s="11"/>
      <c r="F2137" s="11"/>
      <c r="G2137" s="11"/>
      <c r="H2137" s="11"/>
    </row>
    <row r="2138" spans="1:8" x14ac:dyDescent="0.2">
      <c r="A2138" s="11"/>
      <c r="B2138" s="11"/>
      <c r="C2138" s="11"/>
      <c r="D2138" s="11"/>
      <c r="E2138" s="11"/>
      <c r="F2138" s="11"/>
      <c r="G2138" s="11"/>
      <c r="H2138" s="11"/>
    </row>
    <row r="2139" spans="1:8" x14ac:dyDescent="0.2">
      <c r="A2139" s="11"/>
      <c r="B2139" s="11"/>
      <c r="C2139" s="11"/>
      <c r="D2139" s="11"/>
      <c r="E2139" s="11"/>
      <c r="F2139" s="11"/>
      <c r="G2139" s="11"/>
      <c r="H2139" s="11"/>
    </row>
    <row r="2140" spans="1:8" x14ac:dyDescent="0.2">
      <c r="A2140" s="11"/>
      <c r="B2140" s="11"/>
      <c r="C2140" s="11"/>
      <c r="D2140" s="11"/>
      <c r="E2140" s="11"/>
      <c r="F2140" s="11"/>
      <c r="G2140" s="11"/>
      <c r="H2140" s="11"/>
    </row>
    <row r="2141" spans="1:8" x14ac:dyDescent="0.2">
      <c r="A2141" s="11"/>
      <c r="B2141" s="11"/>
      <c r="C2141" s="11"/>
      <c r="D2141" s="11"/>
      <c r="E2141" s="11"/>
      <c r="F2141" s="11"/>
      <c r="G2141" s="11"/>
      <c r="H2141" s="11"/>
    </row>
    <row r="2142" spans="1:8" x14ac:dyDescent="0.2">
      <c r="A2142" s="11"/>
      <c r="B2142" s="11"/>
      <c r="C2142" s="11"/>
      <c r="D2142" s="11"/>
      <c r="E2142" s="11"/>
      <c r="F2142" s="11"/>
      <c r="G2142" s="11"/>
      <c r="H2142" s="11"/>
    </row>
    <row r="2143" spans="1:8" x14ac:dyDescent="0.2">
      <c r="A2143" s="11"/>
      <c r="B2143" s="11"/>
      <c r="C2143" s="11"/>
      <c r="D2143" s="11"/>
      <c r="E2143" s="11"/>
      <c r="F2143" s="11"/>
      <c r="G2143" s="11"/>
      <c r="H2143" s="11"/>
    </row>
    <row r="2144" spans="1:8" x14ac:dyDescent="0.2">
      <c r="A2144" s="11"/>
      <c r="B2144" s="11"/>
      <c r="C2144" s="11"/>
      <c r="D2144" s="11"/>
      <c r="E2144" s="11"/>
      <c r="F2144" s="11"/>
      <c r="G2144" s="11"/>
      <c r="H2144" s="11"/>
    </row>
    <row r="2145" spans="1:8" x14ac:dyDescent="0.2">
      <c r="A2145" s="11"/>
      <c r="B2145" s="11"/>
      <c r="C2145" s="11"/>
      <c r="D2145" s="11"/>
      <c r="E2145" s="11"/>
      <c r="F2145" s="11"/>
      <c r="G2145" s="11"/>
      <c r="H2145" s="11"/>
    </row>
    <row r="2146" spans="1:8" x14ac:dyDescent="0.2">
      <c r="A2146" s="11"/>
      <c r="B2146" s="11"/>
      <c r="C2146" s="11"/>
      <c r="D2146" s="11"/>
      <c r="E2146" s="11"/>
      <c r="F2146" s="11"/>
      <c r="G2146" s="11"/>
      <c r="H2146" s="11"/>
    </row>
    <row r="2147" spans="1:8" x14ac:dyDescent="0.2">
      <c r="A2147" s="11"/>
      <c r="B2147" s="11"/>
      <c r="C2147" s="11"/>
      <c r="D2147" s="11"/>
      <c r="E2147" s="11"/>
      <c r="F2147" s="11"/>
      <c r="G2147" s="11"/>
      <c r="H2147" s="11"/>
    </row>
    <row r="2148" spans="1:8" x14ac:dyDescent="0.2">
      <c r="A2148" s="11"/>
      <c r="B2148" s="11"/>
      <c r="C2148" s="11"/>
      <c r="D2148" s="11"/>
      <c r="E2148" s="11"/>
      <c r="F2148" s="11"/>
      <c r="G2148" s="11"/>
      <c r="H2148" s="11"/>
    </row>
    <row r="2149" spans="1:8" x14ac:dyDescent="0.2">
      <c r="A2149" s="11"/>
      <c r="B2149" s="11"/>
      <c r="C2149" s="11"/>
      <c r="D2149" s="11"/>
      <c r="E2149" s="11"/>
      <c r="F2149" s="11"/>
      <c r="G2149" s="11"/>
      <c r="H2149" s="11"/>
    </row>
    <row r="2150" spans="1:8" x14ac:dyDescent="0.2">
      <c r="A2150" s="11"/>
      <c r="B2150" s="11"/>
      <c r="C2150" s="11"/>
      <c r="D2150" s="11"/>
      <c r="E2150" s="11"/>
      <c r="F2150" s="11"/>
      <c r="G2150" s="11"/>
      <c r="H2150" s="11"/>
    </row>
    <row r="2151" spans="1:8" x14ac:dyDescent="0.2">
      <c r="A2151" s="11"/>
      <c r="B2151" s="11"/>
      <c r="C2151" s="11"/>
      <c r="D2151" s="11"/>
      <c r="E2151" s="11"/>
      <c r="F2151" s="11"/>
      <c r="G2151" s="11"/>
      <c r="H2151" s="11"/>
    </row>
    <row r="2152" spans="1:8" x14ac:dyDescent="0.2">
      <c r="A2152" s="11"/>
      <c r="B2152" s="11"/>
      <c r="C2152" s="11"/>
      <c r="D2152" s="11"/>
      <c r="E2152" s="11"/>
      <c r="F2152" s="11"/>
      <c r="G2152" s="11"/>
      <c r="H2152" s="11"/>
    </row>
    <row r="2153" spans="1:8" x14ac:dyDescent="0.2">
      <c r="A2153" s="11"/>
      <c r="B2153" s="11"/>
      <c r="C2153" s="11"/>
      <c r="D2153" s="11"/>
      <c r="E2153" s="11"/>
      <c r="F2153" s="11"/>
      <c r="G2153" s="11"/>
      <c r="H2153" s="11"/>
    </row>
    <row r="2154" spans="1:8" x14ac:dyDescent="0.2">
      <c r="A2154" s="11"/>
      <c r="B2154" s="11"/>
      <c r="C2154" s="11"/>
      <c r="D2154" s="11"/>
      <c r="E2154" s="11"/>
      <c r="F2154" s="11"/>
      <c r="G2154" s="11"/>
      <c r="H2154" s="11"/>
    </row>
    <row r="2155" spans="1:8" x14ac:dyDescent="0.2">
      <c r="A2155" s="11"/>
      <c r="B2155" s="11"/>
      <c r="C2155" s="11"/>
      <c r="D2155" s="11"/>
      <c r="E2155" s="11"/>
      <c r="F2155" s="11"/>
      <c r="G2155" s="11"/>
      <c r="H2155" s="11"/>
    </row>
    <row r="2156" spans="1:8" x14ac:dyDescent="0.2">
      <c r="A2156" s="11"/>
      <c r="B2156" s="11"/>
      <c r="C2156" s="11"/>
      <c r="D2156" s="11"/>
      <c r="E2156" s="11"/>
      <c r="F2156" s="11"/>
      <c r="G2156" s="11"/>
      <c r="H2156" s="11"/>
    </row>
    <row r="2157" spans="1:8" x14ac:dyDescent="0.2">
      <c r="A2157" s="11"/>
      <c r="B2157" s="11"/>
      <c r="C2157" s="11"/>
      <c r="D2157" s="11"/>
      <c r="E2157" s="11"/>
      <c r="F2157" s="11"/>
      <c r="G2157" s="11"/>
      <c r="H2157" s="11"/>
    </row>
    <row r="2158" spans="1:8" x14ac:dyDescent="0.2">
      <c r="A2158" s="11"/>
      <c r="B2158" s="11"/>
      <c r="C2158" s="11"/>
      <c r="D2158" s="11"/>
      <c r="E2158" s="11"/>
      <c r="F2158" s="11"/>
      <c r="G2158" s="11"/>
      <c r="H2158" s="11"/>
    </row>
    <row r="2159" spans="1:8" x14ac:dyDescent="0.2">
      <c r="A2159" s="11"/>
      <c r="B2159" s="11"/>
      <c r="C2159" s="11"/>
      <c r="D2159" s="11"/>
      <c r="E2159" s="11"/>
      <c r="F2159" s="11"/>
      <c r="G2159" s="11"/>
      <c r="H2159" s="11"/>
    </row>
    <row r="2160" spans="1:8" x14ac:dyDescent="0.2">
      <c r="A2160" s="11"/>
      <c r="B2160" s="11"/>
      <c r="C2160" s="11"/>
      <c r="D2160" s="11"/>
      <c r="E2160" s="11"/>
      <c r="F2160" s="11"/>
      <c r="G2160" s="11"/>
      <c r="H2160" s="11"/>
    </row>
    <row r="2161" spans="1:8" x14ac:dyDescent="0.2">
      <c r="A2161" s="11"/>
      <c r="B2161" s="11"/>
      <c r="C2161" s="11"/>
      <c r="D2161" s="11"/>
      <c r="E2161" s="11"/>
      <c r="F2161" s="11"/>
      <c r="G2161" s="11"/>
      <c r="H2161" s="11"/>
    </row>
    <row r="2162" spans="1:8" x14ac:dyDescent="0.2">
      <c r="A2162" s="11"/>
      <c r="B2162" s="11"/>
      <c r="C2162" s="11"/>
      <c r="D2162" s="11"/>
      <c r="E2162" s="11"/>
      <c r="F2162" s="11"/>
      <c r="G2162" s="11"/>
      <c r="H2162" s="11"/>
    </row>
    <row r="2163" spans="1:8" x14ac:dyDescent="0.2">
      <c r="A2163" s="11"/>
      <c r="B2163" s="11"/>
      <c r="C2163" s="11"/>
      <c r="D2163" s="11"/>
      <c r="E2163" s="11"/>
      <c r="F2163" s="11"/>
      <c r="G2163" s="11"/>
      <c r="H2163" s="11"/>
    </row>
    <row r="2164" spans="1:8" x14ac:dyDescent="0.2">
      <c r="A2164" s="11"/>
      <c r="B2164" s="11"/>
      <c r="C2164" s="11"/>
      <c r="D2164" s="11"/>
      <c r="E2164" s="11"/>
      <c r="F2164" s="11"/>
      <c r="G2164" s="11"/>
      <c r="H2164" s="11"/>
    </row>
    <row r="2165" spans="1:8" x14ac:dyDescent="0.2">
      <c r="A2165" s="11"/>
      <c r="B2165" s="11"/>
      <c r="C2165" s="11"/>
      <c r="D2165" s="11"/>
      <c r="E2165" s="11"/>
      <c r="F2165" s="11"/>
      <c r="G2165" s="11"/>
      <c r="H2165" s="11"/>
    </row>
    <row r="2166" spans="1:8" x14ac:dyDescent="0.2">
      <c r="A2166" s="11"/>
      <c r="B2166" s="11"/>
      <c r="C2166" s="11"/>
      <c r="D2166" s="11"/>
      <c r="E2166" s="11"/>
      <c r="F2166" s="11"/>
      <c r="G2166" s="11"/>
      <c r="H2166" s="11"/>
    </row>
    <row r="2167" spans="1:8" x14ac:dyDescent="0.2">
      <c r="A2167" s="11"/>
      <c r="B2167" s="11"/>
      <c r="C2167" s="11"/>
      <c r="D2167" s="11"/>
      <c r="E2167" s="11"/>
      <c r="F2167" s="11"/>
      <c r="G2167" s="11"/>
      <c r="H2167" s="11"/>
    </row>
    <row r="2168" spans="1:8" x14ac:dyDescent="0.2">
      <c r="A2168" s="11"/>
      <c r="B2168" s="11"/>
      <c r="C2168" s="11"/>
      <c r="D2168" s="11"/>
      <c r="E2168" s="11"/>
      <c r="F2168" s="11"/>
      <c r="G2168" s="11"/>
      <c r="H2168" s="11"/>
    </row>
    <row r="2169" spans="1:8" x14ac:dyDescent="0.2">
      <c r="A2169" s="11"/>
      <c r="B2169" s="11"/>
      <c r="C2169" s="11"/>
      <c r="D2169" s="11"/>
      <c r="E2169" s="11"/>
      <c r="F2169" s="11"/>
      <c r="G2169" s="11"/>
      <c r="H2169" s="11"/>
    </row>
    <row r="2170" spans="1:8" x14ac:dyDescent="0.2">
      <c r="A2170" s="11"/>
      <c r="B2170" s="11"/>
      <c r="C2170" s="11"/>
      <c r="D2170" s="11"/>
      <c r="E2170" s="11"/>
      <c r="F2170" s="11"/>
      <c r="G2170" s="11"/>
      <c r="H2170" s="11"/>
    </row>
    <row r="2171" spans="1:8" x14ac:dyDescent="0.2">
      <c r="A2171" s="11"/>
      <c r="B2171" s="11"/>
      <c r="C2171" s="11"/>
      <c r="D2171" s="11"/>
      <c r="E2171" s="11"/>
      <c r="F2171" s="11"/>
      <c r="G2171" s="11"/>
      <c r="H2171" s="11"/>
    </row>
    <row r="2172" spans="1:8" x14ac:dyDescent="0.2">
      <c r="A2172" s="11"/>
      <c r="B2172" s="11"/>
      <c r="C2172" s="11"/>
      <c r="D2172" s="11"/>
      <c r="E2172" s="11"/>
      <c r="F2172" s="11"/>
      <c r="G2172" s="11"/>
      <c r="H2172" s="11"/>
    </row>
    <row r="2173" spans="1:8" x14ac:dyDescent="0.2">
      <c r="A2173" s="11"/>
      <c r="B2173" s="11"/>
      <c r="C2173" s="11"/>
      <c r="D2173" s="11"/>
      <c r="E2173" s="11"/>
      <c r="F2173" s="11"/>
      <c r="G2173" s="11"/>
      <c r="H2173" s="11"/>
    </row>
    <row r="2174" spans="1:8" x14ac:dyDescent="0.2">
      <c r="A2174" s="11"/>
      <c r="B2174" s="11"/>
      <c r="C2174" s="11"/>
      <c r="D2174" s="11"/>
      <c r="E2174" s="11"/>
      <c r="F2174" s="11"/>
      <c r="G2174" s="11"/>
      <c r="H2174" s="11"/>
    </row>
    <row r="2175" spans="1:8" x14ac:dyDescent="0.2">
      <c r="A2175" s="11"/>
      <c r="B2175" s="11"/>
      <c r="C2175" s="11"/>
      <c r="D2175" s="11"/>
      <c r="E2175" s="11"/>
      <c r="F2175" s="11"/>
      <c r="G2175" s="11"/>
      <c r="H2175" s="11"/>
    </row>
    <row r="2176" spans="1:8" x14ac:dyDescent="0.2">
      <c r="A2176" s="11"/>
      <c r="B2176" s="11"/>
      <c r="C2176" s="11"/>
      <c r="D2176" s="11"/>
      <c r="E2176" s="11"/>
      <c r="F2176" s="11"/>
      <c r="G2176" s="11"/>
      <c r="H2176" s="11"/>
    </row>
    <row r="2177" spans="1:8" x14ac:dyDescent="0.2">
      <c r="A2177" s="11"/>
      <c r="B2177" s="11"/>
      <c r="C2177" s="11"/>
      <c r="D2177" s="11"/>
      <c r="E2177" s="11"/>
      <c r="F2177" s="11"/>
      <c r="G2177" s="11"/>
      <c r="H2177" s="11"/>
    </row>
    <row r="2178" spans="1:8" x14ac:dyDescent="0.2">
      <c r="A2178" s="11"/>
      <c r="B2178" s="11"/>
      <c r="C2178" s="11"/>
      <c r="D2178" s="11"/>
      <c r="E2178" s="11"/>
      <c r="F2178" s="11"/>
      <c r="G2178" s="11"/>
      <c r="H2178" s="11"/>
    </row>
    <row r="2179" spans="1:8" x14ac:dyDescent="0.2">
      <c r="A2179" s="11"/>
      <c r="B2179" s="11"/>
      <c r="C2179" s="11"/>
      <c r="D2179" s="11"/>
      <c r="E2179" s="11"/>
      <c r="F2179" s="11"/>
      <c r="G2179" s="11"/>
      <c r="H2179" s="11"/>
    </row>
    <row r="2180" spans="1:8" x14ac:dyDescent="0.2">
      <c r="A2180" s="11"/>
      <c r="B2180" s="11"/>
      <c r="C2180" s="11"/>
      <c r="D2180" s="11"/>
      <c r="E2180" s="11"/>
      <c r="F2180" s="11"/>
      <c r="G2180" s="11"/>
      <c r="H2180" s="11"/>
    </row>
    <row r="2181" spans="1:8" x14ac:dyDescent="0.2">
      <c r="A2181" s="11"/>
      <c r="B2181" s="11"/>
      <c r="C2181" s="11"/>
      <c r="D2181" s="11"/>
      <c r="E2181" s="11"/>
      <c r="F2181" s="11"/>
      <c r="G2181" s="11"/>
      <c r="H2181" s="11"/>
    </row>
    <row r="2182" spans="1:8" x14ac:dyDescent="0.2">
      <c r="A2182" s="11"/>
      <c r="B2182" s="11"/>
      <c r="C2182" s="11"/>
      <c r="D2182" s="11"/>
      <c r="E2182" s="11"/>
      <c r="F2182" s="11"/>
      <c r="G2182" s="11"/>
      <c r="H2182" s="11"/>
    </row>
    <row r="2183" spans="1:8" x14ac:dyDescent="0.2">
      <c r="A2183" s="11"/>
      <c r="B2183" s="11"/>
      <c r="C2183" s="11"/>
      <c r="D2183" s="11"/>
      <c r="E2183" s="11"/>
      <c r="F2183" s="11"/>
      <c r="G2183" s="11"/>
      <c r="H2183" s="11"/>
    </row>
    <row r="2184" spans="1:8" x14ac:dyDescent="0.2">
      <c r="A2184" s="11"/>
      <c r="B2184" s="11"/>
      <c r="C2184" s="11"/>
      <c r="D2184" s="11"/>
      <c r="E2184" s="11"/>
      <c r="F2184" s="11"/>
      <c r="G2184" s="11"/>
      <c r="H2184" s="11"/>
    </row>
    <row r="2185" spans="1:8" x14ac:dyDescent="0.2">
      <c r="A2185" s="11"/>
      <c r="B2185" s="11"/>
      <c r="C2185" s="11"/>
      <c r="D2185" s="11"/>
      <c r="E2185" s="11"/>
      <c r="F2185" s="11"/>
      <c r="G2185" s="11"/>
      <c r="H2185" s="11"/>
    </row>
    <row r="2186" spans="1:8" x14ac:dyDescent="0.2">
      <c r="A2186" s="11"/>
      <c r="B2186" s="11"/>
      <c r="C2186" s="11"/>
      <c r="D2186" s="11"/>
      <c r="E2186" s="11"/>
      <c r="F2186" s="11"/>
      <c r="G2186" s="11"/>
      <c r="H2186" s="11"/>
    </row>
    <row r="2187" spans="1:8" x14ac:dyDescent="0.2">
      <c r="A2187" s="11"/>
      <c r="B2187" s="11"/>
      <c r="C2187" s="11"/>
      <c r="D2187" s="11"/>
      <c r="E2187" s="11"/>
      <c r="F2187" s="11"/>
      <c r="G2187" s="11"/>
      <c r="H2187" s="11"/>
    </row>
    <row r="2188" spans="1:8" x14ac:dyDescent="0.2">
      <c r="A2188" s="11"/>
      <c r="B2188" s="11"/>
      <c r="C2188" s="11"/>
      <c r="D2188" s="11"/>
      <c r="E2188" s="11"/>
      <c r="F2188" s="11"/>
      <c r="G2188" s="11"/>
      <c r="H2188" s="11"/>
    </row>
    <row r="2189" spans="1:8" x14ac:dyDescent="0.2">
      <c r="A2189" s="11"/>
      <c r="B2189" s="11"/>
      <c r="C2189" s="11"/>
      <c r="D2189" s="11"/>
      <c r="E2189" s="11"/>
      <c r="F2189" s="11"/>
      <c r="G2189" s="11"/>
      <c r="H2189" s="11"/>
    </row>
    <row r="2190" spans="1:8" x14ac:dyDescent="0.2">
      <c r="A2190" s="11"/>
      <c r="B2190" s="11"/>
      <c r="C2190" s="11"/>
      <c r="D2190" s="11"/>
      <c r="E2190" s="11"/>
      <c r="F2190" s="11"/>
      <c r="G2190" s="11"/>
      <c r="H2190" s="11"/>
    </row>
    <row r="2191" spans="1:8" x14ac:dyDescent="0.2">
      <c r="A2191" s="11"/>
      <c r="B2191" s="11"/>
      <c r="C2191" s="11"/>
      <c r="D2191" s="11"/>
      <c r="E2191" s="11"/>
      <c r="F2191" s="11"/>
      <c r="G2191" s="11"/>
      <c r="H2191" s="11"/>
    </row>
    <row r="2192" spans="1:8" x14ac:dyDescent="0.2">
      <c r="A2192" s="11"/>
      <c r="B2192" s="11"/>
      <c r="C2192" s="11"/>
      <c r="D2192" s="11"/>
      <c r="E2192" s="11"/>
      <c r="F2192" s="11"/>
      <c r="G2192" s="11"/>
      <c r="H2192" s="11"/>
    </row>
    <row r="2193" spans="1:8" x14ac:dyDescent="0.2">
      <c r="A2193" s="11"/>
      <c r="B2193" s="11"/>
      <c r="C2193" s="11"/>
      <c r="D2193" s="11"/>
      <c r="E2193" s="11"/>
      <c r="F2193" s="11"/>
      <c r="G2193" s="11"/>
      <c r="H2193" s="11"/>
    </row>
    <row r="2194" spans="1:8" x14ac:dyDescent="0.2">
      <c r="A2194" s="11"/>
      <c r="B2194" s="11"/>
      <c r="C2194" s="11"/>
      <c r="D2194" s="11"/>
      <c r="E2194" s="11"/>
      <c r="F2194" s="11"/>
      <c r="G2194" s="11"/>
      <c r="H2194" s="11"/>
    </row>
    <row r="2195" spans="1:8" x14ac:dyDescent="0.2">
      <c r="A2195" s="11"/>
      <c r="B2195" s="11"/>
      <c r="C2195" s="11"/>
      <c r="D2195" s="11"/>
      <c r="E2195" s="11"/>
      <c r="F2195" s="11"/>
      <c r="G2195" s="11"/>
      <c r="H2195" s="11"/>
    </row>
    <row r="2196" spans="1:8" x14ac:dyDescent="0.2">
      <c r="A2196" s="11"/>
      <c r="B2196" s="11"/>
      <c r="C2196" s="11"/>
      <c r="D2196" s="11"/>
      <c r="E2196" s="11"/>
      <c r="F2196" s="11"/>
      <c r="G2196" s="11"/>
      <c r="H2196" s="11"/>
    </row>
    <row r="2197" spans="1:8" x14ac:dyDescent="0.2">
      <c r="A2197" s="11"/>
      <c r="B2197" s="11"/>
      <c r="C2197" s="11"/>
      <c r="D2197" s="11"/>
      <c r="E2197" s="11"/>
      <c r="F2197" s="11"/>
      <c r="G2197" s="11"/>
      <c r="H2197" s="11"/>
    </row>
    <row r="2198" spans="1:8" x14ac:dyDescent="0.2">
      <c r="A2198" s="11"/>
      <c r="B2198" s="11"/>
      <c r="C2198" s="11"/>
      <c r="D2198" s="11"/>
      <c r="E2198" s="11"/>
      <c r="F2198" s="11"/>
      <c r="G2198" s="11"/>
      <c r="H2198" s="11"/>
    </row>
    <row r="2199" spans="1:8" x14ac:dyDescent="0.2">
      <c r="A2199" s="11"/>
      <c r="B2199" s="11"/>
      <c r="C2199" s="11"/>
      <c r="D2199" s="11"/>
      <c r="E2199" s="11"/>
      <c r="F2199" s="11"/>
      <c r="G2199" s="11"/>
      <c r="H2199" s="11"/>
    </row>
    <row r="2200" spans="1:8" x14ac:dyDescent="0.2">
      <c r="A2200" s="11"/>
      <c r="B2200" s="11"/>
      <c r="C2200" s="11"/>
      <c r="D2200" s="11"/>
      <c r="E2200" s="11"/>
      <c r="F2200" s="11"/>
      <c r="G2200" s="11"/>
      <c r="H2200" s="11"/>
    </row>
    <row r="2201" spans="1:8" x14ac:dyDescent="0.2">
      <c r="A2201" s="11"/>
      <c r="B2201" s="11"/>
      <c r="C2201" s="11"/>
      <c r="D2201" s="11"/>
      <c r="E2201" s="11"/>
      <c r="F2201" s="11"/>
      <c r="G2201" s="11"/>
      <c r="H2201" s="11"/>
    </row>
    <row r="2202" spans="1:8" x14ac:dyDescent="0.2">
      <c r="A2202" s="11"/>
      <c r="B2202" s="11"/>
      <c r="C2202" s="11"/>
      <c r="D2202" s="11"/>
      <c r="E2202" s="11"/>
      <c r="F2202" s="11"/>
      <c r="G2202" s="11"/>
      <c r="H2202" s="11"/>
    </row>
    <row r="2203" spans="1:8" x14ac:dyDescent="0.2">
      <c r="A2203" s="11"/>
      <c r="B2203" s="11"/>
      <c r="C2203" s="11"/>
      <c r="D2203" s="11"/>
      <c r="E2203" s="11"/>
      <c r="F2203" s="11"/>
      <c r="G2203" s="11"/>
      <c r="H2203" s="11"/>
    </row>
    <row r="2204" spans="1:8" x14ac:dyDescent="0.2">
      <c r="A2204" s="11"/>
      <c r="B2204" s="11"/>
      <c r="C2204" s="11"/>
      <c r="D2204" s="11"/>
      <c r="E2204" s="11"/>
      <c r="F2204" s="11"/>
      <c r="G2204" s="11"/>
      <c r="H2204" s="11"/>
    </row>
    <row r="2205" spans="1:8" x14ac:dyDescent="0.2">
      <c r="A2205" s="11"/>
      <c r="B2205" s="11"/>
      <c r="C2205" s="11"/>
      <c r="D2205" s="11"/>
      <c r="E2205" s="11"/>
      <c r="F2205" s="11"/>
      <c r="G2205" s="11"/>
      <c r="H2205" s="11"/>
    </row>
    <row r="2206" spans="1:8" x14ac:dyDescent="0.2">
      <c r="A2206" s="11"/>
      <c r="B2206" s="11"/>
      <c r="C2206" s="11"/>
      <c r="D2206" s="11"/>
      <c r="E2206" s="11"/>
      <c r="F2206" s="11"/>
      <c r="G2206" s="11"/>
      <c r="H2206" s="11"/>
    </row>
    <row r="2207" spans="1:8" x14ac:dyDescent="0.2">
      <c r="A2207" s="11"/>
      <c r="B2207" s="11"/>
      <c r="C2207" s="11"/>
      <c r="D2207" s="11"/>
      <c r="E2207" s="11"/>
      <c r="F2207" s="11"/>
      <c r="G2207" s="11"/>
      <c r="H2207" s="11"/>
    </row>
    <row r="2208" spans="1:8" x14ac:dyDescent="0.2">
      <c r="A2208" s="11"/>
      <c r="B2208" s="11"/>
      <c r="C2208" s="11"/>
      <c r="D2208" s="11"/>
      <c r="E2208" s="11"/>
      <c r="F2208" s="11"/>
      <c r="G2208" s="11"/>
      <c r="H2208" s="11"/>
    </row>
    <row r="2209" spans="1:8" x14ac:dyDescent="0.2">
      <c r="A2209" s="11"/>
      <c r="B2209" s="11"/>
      <c r="C2209" s="11"/>
      <c r="D2209" s="11"/>
      <c r="E2209" s="11"/>
      <c r="F2209" s="11"/>
      <c r="G2209" s="11"/>
      <c r="H2209" s="11"/>
    </row>
    <row r="2210" spans="1:8" x14ac:dyDescent="0.2">
      <c r="A2210" s="11"/>
      <c r="B2210" s="11"/>
      <c r="C2210" s="11"/>
      <c r="D2210" s="11"/>
      <c r="E2210" s="11"/>
      <c r="F2210" s="11"/>
      <c r="G2210" s="11"/>
      <c r="H2210" s="11"/>
    </row>
    <row r="2211" spans="1:8" x14ac:dyDescent="0.2">
      <c r="A2211" s="11"/>
      <c r="B2211" s="11"/>
      <c r="C2211" s="11"/>
      <c r="D2211" s="11"/>
      <c r="E2211" s="11"/>
      <c r="F2211" s="11"/>
      <c r="G2211" s="11"/>
      <c r="H2211" s="11"/>
    </row>
    <row r="2212" spans="1:8" x14ac:dyDescent="0.2">
      <c r="A2212" s="11"/>
      <c r="B2212" s="11"/>
      <c r="C2212" s="11"/>
      <c r="D2212" s="11"/>
      <c r="E2212" s="11"/>
      <c r="F2212" s="11"/>
      <c r="G2212" s="11"/>
      <c r="H2212" s="11"/>
    </row>
    <row r="2213" spans="1:8" x14ac:dyDescent="0.2">
      <c r="A2213" s="11"/>
      <c r="B2213" s="11"/>
      <c r="C2213" s="11"/>
      <c r="D2213" s="11"/>
      <c r="E2213" s="11"/>
      <c r="F2213" s="11"/>
      <c r="G2213" s="11"/>
      <c r="H2213" s="11"/>
    </row>
    <row r="2214" spans="1:8" x14ac:dyDescent="0.2">
      <c r="A2214" s="11"/>
      <c r="B2214" s="11"/>
      <c r="C2214" s="11"/>
      <c r="D2214" s="11"/>
      <c r="E2214" s="11"/>
      <c r="F2214" s="11"/>
      <c r="G2214" s="11"/>
      <c r="H2214" s="11"/>
    </row>
    <row r="2215" spans="1:8" x14ac:dyDescent="0.2">
      <c r="A2215" s="11"/>
      <c r="B2215" s="11"/>
      <c r="C2215" s="11"/>
      <c r="D2215" s="11"/>
      <c r="E2215" s="11"/>
      <c r="F2215" s="11"/>
      <c r="G2215" s="11"/>
      <c r="H2215" s="11"/>
    </row>
    <row r="2216" spans="1:8" x14ac:dyDescent="0.2">
      <c r="A2216" s="11"/>
      <c r="B2216" s="11"/>
      <c r="C2216" s="11"/>
      <c r="D2216" s="11"/>
      <c r="E2216" s="11"/>
      <c r="F2216" s="11"/>
      <c r="G2216" s="11"/>
      <c r="H2216" s="11"/>
    </row>
    <row r="2217" spans="1:8" x14ac:dyDescent="0.2">
      <c r="A2217" s="11"/>
      <c r="B2217" s="11"/>
      <c r="C2217" s="11"/>
      <c r="D2217" s="11"/>
      <c r="E2217" s="11"/>
      <c r="F2217" s="11"/>
      <c r="G2217" s="11"/>
      <c r="H2217" s="11"/>
    </row>
    <row r="2218" spans="1:8" x14ac:dyDescent="0.2">
      <c r="A2218" s="11"/>
      <c r="B2218" s="11"/>
      <c r="C2218" s="11"/>
      <c r="D2218" s="11"/>
      <c r="E2218" s="11"/>
      <c r="F2218" s="11"/>
      <c r="G2218" s="11"/>
      <c r="H2218" s="11"/>
    </row>
    <row r="2219" spans="1:8" x14ac:dyDescent="0.2">
      <c r="A2219" s="11"/>
      <c r="B2219" s="11"/>
      <c r="C2219" s="11"/>
      <c r="D2219" s="11"/>
      <c r="E2219" s="11"/>
      <c r="F2219" s="11"/>
      <c r="G2219" s="11"/>
      <c r="H2219" s="11"/>
    </row>
    <row r="2220" spans="1:8" x14ac:dyDescent="0.2">
      <c r="A2220" s="11"/>
      <c r="B2220" s="11"/>
      <c r="C2220" s="11"/>
      <c r="D2220" s="11"/>
      <c r="E2220" s="11"/>
      <c r="F2220" s="11"/>
      <c r="G2220" s="11"/>
      <c r="H2220" s="11"/>
    </row>
    <row r="2221" spans="1:8" x14ac:dyDescent="0.2">
      <c r="A2221" s="11"/>
      <c r="B2221" s="11"/>
      <c r="C2221" s="11"/>
      <c r="D2221" s="11"/>
      <c r="E2221" s="11"/>
      <c r="F2221" s="11"/>
      <c r="G2221" s="11"/>
      <c r="H2221" s="11"/>
    </row>
    <row r="2222" spans="1:8" x14ac:dyDescent="0.2">
      <c r="A2222" s="11"/>
      <c r="B2222" s="11"/>
      <c r="C2222" s="11"/>
      <c r="D2222" s="11"/>
      <c r="E2222" s="11"/>
      <c r="F2222" s="11"/>
      <c r="G2222" s="11"/>
      <c r="H2222" s="11"/>
    </row>
    <row r="2223" spans="1:8" x14ac:dyDescent="0.2">
      <c r="A2223" s="11"/>
      <c r="B2223" s="11"/>
      <c r="C2223" s="11"/>
      <c r="D2223" s="11"/>
      <c r="E2223" s="11"/>
      <c r="F2223" s="11"/>
      <c r="G2223" s="11"/>
      <c r="H2223" s="11"/>
    </row>
    <row r="2224" spans="1:8" x14ac:dyDescent="0.2">
      <c r="A2224" s="11"/>
      <c r="B2224" s="11"/>
      <c r="C2224" s="11"/>
      <c r="D2224" s="11"/>
      <c r="E2224" s="11"/>
      <c r="F2224" s="11"/>
      <c r="G2224" s="11"/>
      <c r="H2224" s="11"/>
    </row>
    <row r="2225" spans="1:8" x14ac:dyDescent="0.2">
      <c r="A2225" s="11"/>
      <c r="B2225" s="11"/>
      <c r="C2225" s="11"/>
      <c r="D2225" s="11"/>
      <c r="E2225" s="11"/>
      <c r="F2225" s="11"/>
      <c r="G2225" s="11"/>
      <c r="H2225" s="11"/>
    </row>
    <row r="2226" spans="1:8" x14ac:dyDescent="0.2">
      <c r="A2226" s="11"/>
      <c r="B2226" s="11"/>
      <c r="C2226" s="11"/>
      <c r="D2226" s="11"/>
      <c r="E2226" s="11"/>
      <c r="F2226" s="11"/>
      <c r="G2226" s="11"/>
      <c r="H2226" s="11"/>
    </row>
    <row r="2227" spans="1:8" x14ac:dyDescent="0.2">
      <c r="A2227" s="11"/>
      <c r="B2227" s="11"/>
      <c r="C2227" s="11"/>
      <c r="D2227" s="11"/>
      <c r="E2227" s="11"/>
      <c r="F2227" s="11"/>
      <c r="G2227" s="11"/>
      <c r="H2227" s="11"/>
    </row>
    <row r="2228" spans="1:8" x14ac:dyDescent="0.2">
      <c r="A2228" s="11"/>
      <c r="B2228" s="11"/>
      <c r="C2228" s="11"/>
      <c r="D2228" s="11"/>
      <c r="E2228" s="11"/>
      <c r="F2228" s="11"/>
      <c r="G2228" s="11"/>
      <c r="H2228" s="11"/>
    </row>
    <row r="2229" spans="1:8" x14ac:dyDescent="0.2">
      <c r="A2229" s="11"/>
      <c r="B2229" s="11"/>
      <c r="C2229" s="11"/>
      <c r="D2229" s="11"/>
      <c r="E2229" s="11"/>
      <c r="F2229" s="11"/>
      <c r="G2229" s="11"/>
      <c r="H2229" s="11"/>
    </row>
    <row r="2230" spans="1:8" x14ac:dyDescent="0.2">
      <c r="A2230" s="11"/>
      <c r="B2230" s="11"/>
      <c r="C2230" s="11"/>
      <c r="D2230" s="11"/>
      <c r="E2230" s="11"/>
      <c r="F2230" s="11"/>
      <c r="G2230" s="11"/>
      <c r="H2230" s="11"/>
    </row>
    <row r="2231" spans="1:8" x14ac:dyDescent="0.2">
      <c r="A2231" s="11"/>
      <c r="B2231" s="11"/>
      <c r="C2231" s="11"/>
      <c r="D2231" s="11"/>
      <c r="E2231" s="11"/>
      <c r="F2231" s="11"/>
      <c r="G2231" s="11"/>
      <c r="H2231" s="11"/>
    </row>
    <row r="2232" spans="1:8" x14ac:dyDescent="0.2">
      <c r="A2232" s="11"/>
      <c r="B2232" s="11"/>
      <c r="C2232" s="11"/>
      <c r="D2232" s="11"/>
      <c r="E2232" s="11"/>
      <c r="F2232" s="11"/>
      <c r="G2232" s="11"/>
      <c r="H2232" s="11"/>
    </row>
    <row r="2233" spans="1:8" x14ac:dyDescent="0.2">
      <c r="A2233" s="11"/>
      <c r="B2233" s="11"/>
      <c r="C2233" s="11"/>
      <c r="D2233" s="11"/>
      <c r="E2233" s="11"/>
      <c r="F2233" s="11"/>
      <c r="G2233" s="11"/>
      <c r="H2233" s="11"/>
    </row>
    <row r="2234" spans="1:8" x14ac:dyDescent="0.2">
      <c r="A2234" s="11"/>
      <c r="B2234" s="11"/>
      <c r="C2234" s="11"/>
      <c r="D2234" s="11"/>
      <c r="E2234" s="11"/>
      <c r="F2234" s="11"/>
      <c r="G2234" s="11"/>
      <c r="H2234" s="11"/>
    </row>
    <row r="2235" spans="1:8" x14ac:dyDescent="0.2">
      <c r="A2235" s="11"/>
      <c r="B2235" s="11"/>
      <c r="C2235" s="11"/>
      <c r="D2235" s="11"/>
      <c r="E2235" s="11"/>
      <c r="F2235" s="11"/>
      <c r="G2235" s="11"/>
      <c r="H2235" s="11"/>
    </row>
    <row r="2236" spans="1:8" x14ac:dyDescent="0.2">
      <c r="A2236" s="11"/>
      <c r="B2236" s="11"/>
      <c r="C2236" s="11"/>
      <c r="D2236" s="11"/>
      <c r="E2236" s="11"/>
      <c r="F2236" s="11"/>
      <c r="G2236" s="11"/>
      <c r="H2236" s="11"/>
    </row>
    <row r="2237" spans="1:8" x14ac:dyDescent="0.2">
      <c r="A2237" s="11"/>
      <c r="B2237" s="11"/>
      <c r="C2237" s="11"/>
      <c r="D2237" s="11"/>
      <c r="E2237" s="11"/>
      <c r="F2237" s="11"/>
      <c r="G2237" s="11"/>
      <c r="H2237" s="11"/>
    </row>
    <row r="2238" spans="1:8" x14ac:dyDescent="0.2">
      <c r="A2238" s="11"/>
      <c r="B2238" s="11"/>
      <c r="C2238" s="11"/>
      <c r="D2238" s="11"/>
      <c r="E2238" s="11"/>
      <c r="F2238" s="11"/>
      <c r="G2238" s="11"/>
      <c r="H2238" s="11"/>
    </row>
    <row r="2239" spans="1:8" x14ac:dyDescent="0.2">
      <c r="A2239" s="11"/>
      <c r="B2239" s="11"/>
      <c r="C2239" s="11"/>
      <c r="D2239" s="11"/>
      <c r="E2239" s="11"/>
      <c r="F2239" s="11"/>
      <c r="G2239" s="11"/>
      <c r="H2239" s="11"/>
    </row>
    <row r="2240" spans="1:8" x14ac:dyDescent="0.2">
      <c r="A2240" s="11"/>
      <c r="B2240" s="11"/>
      <c r="C2240" s="11"/>
      <c r="D2240" s="11"/>
      <c r="E2240" s="11"/>
      <c r="F2240" s="11"/>
      <c r="G2240" s="11"/>
      <c r="H2240" s="11"/>
    </row>
    <row r="2241" spans="1:8" x14ac:dyDescent="0.2">
      <c r="A2241" s="11"/>
      <c r="B2241" s="11"/>
      <c r="C2241" s="11"/>
      <c r="D2241" s="11"/>
      <c r="E2241" s="11"/>
      <c r="F2241" s="11"/>
      <c r="G2241" s="11"/>
      <c r="H2241" s="11"/>
    </row>
    <row r="2242" spans="1:8" x14ac:dyDescent="0.2">
      <c r="A2242" s="11"/>
      <c r="B2242" s="11"/>
      <c r="C2242" s="11"/>
      <c r="D2242" s="11"/>
      <c r="E2242" s="11"/>
      <c r="F2242" s="11"/>
      <c r="G2242" s="11"/>
      <c r="H2242" s="11"/>
    </row>
    <row r="2243" spans="1:8" x14ac:dyDescent="0.2">
      <c r="A2243" s="11"/>
      <c r="B2243" s="11"/>
      <c r="C2243" s="11"/>
      <c r="D2243" s="11"/>
      <c r="E2243" s="11"/>
      <c r="F2243" s="11"/>
      <c r="G2243" s="11"/>
      <c r="H2243" s="11"/>
    </row>
    <row r="2244" spans="1:8" x14ac:dyDescent="0.2">
      <c r="A2244" s="11"/>
      <c r="B2244" s="11"/>
      <c r="C2244" s="11"/>
      <c r="D2244" s="11"/>
      <c r="E2244" s="11"/>
      <c r="F2244" s="11"/>
      <c r="G2244" s="11"/>
      <c r="H2244" s="11"/>
    </row>
    <row r="2245" spans="1:8" x14ac:dyDescent="0.2">
      <c r="A2245" s="11"/>
      <c r="B2245" s="11"/>
      <c r="C2245" s="11"/>
      <c r="D2245" s="11"/>
      <c r="E2245" s="11"/>
      <c r="F2245" s="11"/>
      <c r="G2245" s="11"/>
      <c r="H2245" s="11"/>
    </row>
    <row r="2246" spans="1:8" x14ac:dyDescent="0.2">
      <c r="A2246" s="11"/>
      <c r="B2246" s="11"/>
      <c r="C2246" s="11"/>
      <c r="D2246" s="11"/>
      <c r="E2246" s="11"/>
      <c r="F2246" s="11"/>
      <c r="G2246" s="11"/>
      <c r="H2246" s="11"/>
    </row>
    <row r="2247" spans="1:8" x14ac:dyDescent="0.2">
      <c r="A2247" s="11"/>
      <c r="B2247" s="11"/>
      <c r="C2247" s="11"/>
      <c r="D2247" s="11"/>
      <c r="E2247" s="11"/>
      <c r="F2247" s="11"/>
      <c r="G2247" s="11"/>
      <c r="H2247" s="11"/>
    </row>
    <row r="2248" spans="1:8" x14ac:dyDescent="0.2">
      <c r="A2248" s="11"/>
      <c r="B2248" s="11"/>
      <c r="C2248" s="11"/>
      <c r="D2248" s="11"/>
      <c r="E2248" s="11"/>
      <c r="F2248" s="11"/>
      <c r="G2248" s="11"/>
      <c r="H2248" s="11"/>
    </row>
    <row r="2249" spans="1:8" x14ac:dyDescent="0.2">
      <c r="A2249" s="11"/>
      <c r="B2249" s="11"/>
      <c r="C2249" s="11"/>
      <c r="D2249" s="11"/>
      <c r="E2249" s="11"/>
      <c r="F2249" s="11"/>
      <c r="G2249" s="11"/>
      <c r="H2249" s="11"/>
    </row>
    <row r="2250" spans="1:8" x14ac:dyDescent="0.2">
      <c r="A2250" s="11"/>
      <c r="B2250" s="11"/>
      <c r="C2250" s="11"/>
      <c r="D2250" s="11"/>
      <c r="E2250" s="11"/>
      <c r="F2250" s="11"/>
      <c r="G2250" s="11"/>
      <c r="H2250" s="11"/>
    </row>
    <row r="2251" spans="1:8" x14ac:dyDescent="0.2">
      <c r="A2251" s="11"/>
      <c r="B2251" s="11"/>
      <c r="C2251" s="11"/>
      <c r="D2251" s="11"/>
      <c r="E2251" s="11"/>
      <c r="F2251" s="11"/>
      <c r="G2251" s="11"/>
      <c r="H2251" s="11"/>
    </row>
    <row r="2252" spans="1:8" x14ac:dyDescent="0.2">
      <c r="A2252" s="11"/>
      <c r="B2252" s="11"/>
      <c r="C2252" s="11"/>
      <c r="D2252" s="11"/>
      <c r="E2252" s="11"/>
      <c r="F2252" s="11"/>
      <c r="G2252" s="11"/>
      <c r="H2252" s="11"/>
    </row>
    <row r="2253" spans="1:8" x14ac:dyDescent="0.2">
      <c r="A2253" s="11"/>
      <c r="B2253" s="11"/>
      <c r="C2253" s="11"/>
      <c r="D2253" s="11"/>
      <c r="E2253" s="11"/>
      <c r="F2253" s="11"/>
      <c r="G2253" s="11"/>
      <c r="H2253" s="11"/>
    </row>
    <row r="2254" spans="1:8" x14ac:dyDescent="0.2">
      <c r="A2254" s="11"/>
      <c r="B2254" s="11"/>
      <c r="C2254" s="11"/>
      <c r="D2254" s="11"/>
      <c r="E2254" s="11"/>
      <c r="F2254" s="11"/>
      <c r="G2254" s="11"/>
      <c r="H2254" s="11"/>
    </row>
    <row r="2255" spans="1:8" x14ac:dyDescent="0.2">
      <c r="A2255" s="11"/>
      <c r="B2255" s="11"/>
      <c r="C2255" s="11"/>
      <c r="D2255" s="11"/>
      <c r="E2255" s="11"/>
      <c r="F2255" s="11"/>
      <c r="G2255" s="11"/>
      <c r="H2255" s="11"/>
    </row>
    <row r="2256" spans="1:8" x14ac:dyDescent="0.2">
      <c r="A2256" s="11"/>
      <c r="B2256" s="11"/>
      <c r="C2256" s="11"/>
      <c r="D2256" s="11"/>
      <c r="E2256" s="11"/>
      <c r="F2256" s="11"/>
      <c r="G2256" s="11"/>
      <c r="H2256" s="11"/>
    </row>
    <row r="2257" spans="1:8" x14ac:dyDescent="0.2">
      <c r="A2257" s="11"/>
      <c r="B2257" s="11"/>
      <c r="C2257" s="11"/>
      <c r="D2257" s="11"/>
      <c r="E2257" s="11"/>
      <c r="F2257" s="11"/>
      <c r="G2257" s="11"/>
      <c r="H2257" s="11"/>
    </row>
    <row r="2258" spans="1:8" x14ac:dyDescent="0.2">
      <c r="A2258" s="11"/>
      <c r="B2258" s="11"/>
      <c r="C2258" s="11"/>
      <c r="D2258" s="11"/>
      <c r="E2258" s="11"/>
      <c r="F2258" s="11"/>
      <c r="G2258" s="11"/>
      <c r="H2258" s="11"/>
    </row>
    <row r="2259" spans="1:8" x14ac:dyDescent="0.2">
      <c r="A2259" s="11"/>
      <c r="B2259" s="11"/>
      <c r="C2259" s="11"/>
      <c r="D2259" s="11"/>
      <c r="E2259" s="11"/>
      <c r="F2259" s="11"/>
      <c r="G2259" s="11"/>
      <c r="H2259" s="11"/>
    </row>
    <row r="2260" spans="1:8" x14ac:dyDescent="0.2">
      <c r="A2260" s="11"/>
      <c r="B2260" s="11"/>
      <c r="C2260" s="11"/>
      <c r="D2260" s="11"/>
      <c r="E2260" s="11"/>
      <c r="F2260" s="11"/>
      <c r="G2260" s="11"/>
      <c r="H2260" s="11"/>
    </row>
    <row r="2261" spans="1:8" x14ac:dyDescent="0.2">
      <c r="A2261" s="11"/>
      <c r="B2261" s="11"/>
      <c r="C2261" s="11"/>
      <c r="D2261" s="11"/>
      <c r="E2261" s="11"/>
      <c r="F2261" s="11"/>
      <c r="G2261" s="11"/>
      <c r="H2261" s="11"/>
    </row>
    <row r="2262" spans="1:8" x14ac:dyDescent="0.2">
      <c r="A2262" s="11"/>
      <c r="B2262" s="11"/>
      <c r="C2262" s="11"/>
      <c r="D2262" s="11"/>
      <c r="E2262" s="11"/>
      <c r="F2262" s="11"/>
      <c r="G2262" s="11"/>
      <c r="H2262" s="11"/>
    </row>
    <row r="2263" spans="1:8" x14ac:dyDescent="0.2">
      <c r="A2263" s="11"/>
      <c r="B2263" s="11"/>
      <c r="C2263" s="11"/>
      <c r="D2263" s="11"/>
      <c r="E2263" s="11"/>
      <c r="F2263" s="11"/>
      <c r="G2263" s="11"/>
      <c r="H2263" s="11"/>
    </row>
    <row r="2264" spans="1:8" x14ac:dyDescent="0.2">
      <c r="A2264" s="11"/>
      <c r="B2264" s="11"/>
      <c r="C2264" s="11"/>
      <c r="D2264" s="11"/>
      <c r="E2264" s="11"/>
      <c r="F2264" s="11"/>
      <c r="G2264" s="11"/>
      <c r="H2264" s="11"/>
    </row>
    <row r="2265" spans="1:8" x14ac:dyDescent="0.2">
      <c r="A2265" s="11"/>
      <c r="B2265" s="11"/>
      <c r="C2265" s="11"/>
      <c r="D2265" s="11"/>
      <c r="E2265" s="11"/>
      <c r="F2265" s="11"/>
      <c r="G2265" s="11"/>
      <c r="H2265" s="11"/>
    </row>
    <row r="2266" spans="1:8" x14ac:dyDescent="0.2">
      <c r="A2266" s="11"/>
      <c r="B2266" s="11"/>
      <c r="C2266" s="11"/>
      <c r="D2266" s="11"/>
      <c r="E2266" s="11"/>
      <c r="F2266" s="11"/>
      <c r="G2266" s="11"/>
      <c r="H2266" s="11"/>
    </row>
    <row r="2267" spans="1:8" x14ac:dyDescent="0.2">
      <c r="A2267" s="11"/>
      <c r="B2267" s="11"/>
      <c r="C2267" s="11"/>
      <c r="D2267" s="11"/>
      <c r="E2267" s="11"/>
      <c r="F2267" s="11"/>
      <c r="G2267" s="11"/>
      <c r="H2267" s="11"/>
    </row>
    <row r="2268" spans="1:8" x14ac:dyDescent="0.2">
      <c r="A2268" s="11"/>
      <c r="B2268" s="11"/>
      <c r="C2268" s="11"/>
      <c r="D2268" s="11"/>
      <c r="E2268" s="11"/>
      <c r="F2268" s="11"/>
      <c r="G2268" s="11"/>
      <c r="H2268" s="11"/>
    </row>
    <row r="2269" spans="1:8" x14ac:dyDescent="0.2">
      <c r="A2269" s="11"/>
      <c r="B2269" s="11"/>
      <c r="C2269" s="11"/>
      <c r="D2269" s="11"/>
      <c r="E2269" s="11"/>
      <c r="F2269" s="11"/>
      <c r="G2269" s="11"/>
      <c r="H2269" s="11"/>
    </row>
    <row r="2270" spans="1:8" x14ac:dyDescent="0.2">
      <c r="A2270" s="11"/>
      <c r="B2270" s="11"/>
      <c r="C2270" s="11"/>
      <c r="D2270" s="11"/>
      <c r="E2270" s="11"/>
      <c r="F2270" s="11"/>
      <c r="G2270" s="11"/>
      <c r="H2270" s="11"/>
    </row>
    <row r="2271" spans="1:8" x14ac:dyDescent="0.2">
      <c r="A2271" s="11"/>
      <c r="B2271" s="11"/>
      <c r="C2271" s="11"/>
      <c r="D2271" s="11"/>
      <c r="E2271" s="11"/>
      <c r="F2271" s="11"/>
      <c r="G2271" s="11"/>
      <c r="H2271" s="11"/>
    </row>
    <row r="2272" spans="1:8" x14ac:dyDescent="0.2">
      <c r="A2272" s="11"/>
      <c r="B2272" s="11"/>
      <c r="C2272" s="11"/>
      <c r="D2272" s="11"/>
      <c r="E2272" s="11"/>
      <c r="F2272" s="11"/>
      <c r="G2272" s="11"/>
      <c r="H2272" s="11"/>
    </row>
    <row r="2273" spans="1:8" x14ac:dyDescent="0.2">
      <c r="A2273" s="11"/>
      <c r="B2273" s="11"/>
      <c r="C2273" s="11"/>
      <c r="D2273" s="11"/>
      <c r="E2273" s="11"/>
      <c r="F2273" s="11"/>
      <c r="G2273" s="11"/>
      <c r="H2273" s="11"/>
    </row>
    <row r="2274" spans="1:8" x14ac:dyDescent="0.2">
      <c r="A2274" s="11"/>
      <c r="B2274" s="11"/>
      <c r="C2274" s="11"/>
      <c r="D2274" s="11"/>
      <c r="E2274" s="11"/>
      <c r="F2274" s="11"/>
      <c r="G2274" s="11"/>
      <c r="H2274" s="11"/>
    </row>
    <row r="2275" spans="1:8" x14ac:dyDescent="0.2">
      <c r="A2275" s="11"/>
      <c r="B2275" s="11"/>
      <c r="C2275" s="11"/>
      <c r="D2275" s="11"/>
      <c r="E2275" s="11"/>
      <c r="F2275" s="11"/>
      <c r="G2275" s="11"/>
      <c r="H2275" s="11"/>
    </row>
    <row r="2276" spans="1:8" x14ac:dyDescent="0.2">
      <c r="A2276" s="11"/>
      <c r="B2276" s="11"/>
      <c r="C2276" s="11"/>
      <c r="D2276" s="11"/>
      <c r="E2276" s="11"/>
      <c r="F2276" s="11"/>
      <c r="G2276" s="11"/>
      <c r="H2276" s="11"/>
    </row>
    <row r="2277" spans="1:8" x14ac:dyDescent="0.2">
      <c r="A2277" s="11"/>
      <c r="B2277" s="11"/>
      <c r="C2277" s="11"/>
      <c r="D2277" s="11"/>
      <c r="E2277" s="11"/>
      <c r="F2277" s="11"/>
      <c r="G2277" s="11"/>
      <c r="H2277" s="11"/>
    </row>
    <row r="2278" spans="1:8" x14ac:dyDescent="0.2">
      <c r="A2278" s="11"/>
      <c r="B2278" s="11"/>
      <c r="C2278" s="11"/>
      <c r="D2278" s="11"/>
      <c r="E2278" s="11"/>
      <c r="F2278" s="11"/>
      <c r="G2278" s="11"/>
      <c r="H2278" s="11"/>
    </row>
    <row r="2279" spans="1:8" x14ac:dyDescent="0.2">
      <c r="A2279" s="11"/>
      <c r="B2279" s="11"/>
      <c r="C2279" s="11"/>
      <c r="D2279" s="11"/>
      <c r="E2279" s="11"/>
      <c r="F2279" s="11"/>
      <c r="G2279" s="11"/>
      <c r="H2279" s="11"/>
    </row>
    <row r="2280" spans="1:8" x14ac:dyDescent="0.2">
      <c r="A2280" s="11"/>
      <c r="B2280" s="11"/>
      <c r="C2280" s="11"/>
      <c r="D2280" s="11"/>
      <c r="E2280" s="11"/>
      <c r="F2280" s="11"/>
      <c r="G2280" s="11"/>
      <c r="H2280" s="11"/>
    </row>
    <row r="2281" spans="1:8" x14ac:dyDescent="0.2">
      <c r="A2281" s="11"/>
      <c r="B2281" s="11"/>
      <c r="C2281" s="11"/>
      <c r="D2281" s="11"/>
      <c r="E2281" s="11"/>
      <c r="F2281" s="11"/>
      <c r="G2281" s="11"/>
      <c r="H2281" s="11"/>
    </row>
    <row r="2282" spans="1:8" x14ac:dyDescent="0.2">
      <c r="A2282" s="11"/>
      <c r="B2282" s="11"/>
      <c r="C2282" s="11"/>
      <c r="D2282" s="11"/>
      <c r="E2282" s="11"/>
      <c r="F2282" s="11"/>
      <c r="G2282" s="11"/>
      <c r="H2282" s="11"/>
    </row>
    <row r="2283" spans="1:8" x14ac:dyDescent="0.2">
      <c r="A2283" s="11"/>
      <c r="B2283" s="11"/>
      <c r="C2283" s="11"/>
      <c r="D2283" s="11"/>
      <c r="E2283" s="11"/>
      <c r="F2283" s="11"/>
      <c r="G2283" s="11"/>
      <c r="H2283" s="11"/>
    </row>
    <row r="2284" spans="1:8" x14ac:dyDescent="0.2">
      <c r="A2284" s="11"/>
      <c r="B2284" s="11"/>
      <c r="C2284" s="11"/>
      <c r="D2284" s="11"/>
      <c r="E2284" s="11"/>
      <c r="F2284" s="11"/>
      <c r="G2284" s="11"/>
      <c r="H2284" s="11"/>
    </row>
    <row r="2285" spans="1:8" x14ac:dyDescent="0.2">
      <c r="A2285" s="11"/>
      <c r="B2285" s="11"/>
      <c r="C2285" s="11"/>
      <c r="D2285" s="11"/>
      <c r="E2285" s="11"/>
      <c r="F2285" s="11"/>
      <c r="G2285" s="11"/>
      <c r="H2285" s="11"/>
    </row>
    <row r="2286" spans="1:8" x14ac:dyDescent="0.2">
      <c r="A2286" s="11"/>
      <c r="B2286" s="11"/>
      <c r="C2286" s="11"/>
      <c r="D2286" s="11"/>
      <c r="E2286" s="11"/>
      <c r="F2286" s="11"/>
      <c r="G2286" s="11"/>
      <c r="H2286" s="11"/>
    </row>
    <row r="2287" spans="1:8" x14ac:dyDescent="0.2">
      <c r="A2287" s="11"/>
      <c r="B2287" s="11"/>
      <c r="C2287" s="11"/>
      <c r="D2287" s="11"/>
      <c r="E2287" s="11"/>
      <c r="F2287" s="11"/>
      <c r="G2287" s="11"/>
      <c r="H2287" s="11"/>
    </row>
    <row r="2288" spans="1:8" x14ac:dyDescent="0.2">
      <c r="A2288" s="11"/>
      <c r="B2288" s="11"/>
      <c r="C2288" s="11"/>
      <c r="D2288" s="11"/>
      <c r="E2288" s="11"/>
      <c r="F2288" s="11"/>
      <c r="G2288" s="11"/>
      <c r="H2288" s="11"/>
    </row>
    <row r="2289" spans="1:8" x14ac:dyDescent="0.2">
      <c r="A2289" s="11"/>
      <c r="B2289" s="11"/>
      <c r="C2289" s="11"/>
      <c r="D2289" s="11"/>
      <c r="E2289" s="11"/>
      <c r="F2289" s="11"/>
      <c r="G2289" s="11"/>
      <c r="H2289" s="11"/>
    </row>
    <row r="2290" spans="1:8" x14ac:dyDescent="0.2">
      <c r="A2290" s="11"/>
      <c r="B2290" s="11"/>
      <c r="C2290" s="11"/>
      <c r="D2290" s="11"/>
      <c r="E2290" s="11"/>
      <c r="F2290" s="11"/>
      <c r="G2290" s="11"/>
      <c r="H2290" s="11"/>
    </row>
    <row r="2291" spans="1:8" x14ac:dyDescent="0.2">
      <c r="A2291" s="11"/>
      <c r="B2291" s="11"/>
      <c r="C2291" s="11"/>
      <c r="D2291" s="11"/>
      <c r="E2291" s="11"/>
      <c r="F2291" s="11"/>
      <c r="G2291" s="11"/>
      <c r="H2291" s="11"/>
    </row>
    <row r="2292" spans="1:8" x14ac:dyDescent="0.2">
      <c r="A2292" s="11"/>
      <c r="B2292" s="11"/>
      <c r="C2292" s="11"/>
      <c r="D2292" s="11"/>
      <c r="E2292" s="11"/>
      <c r="F2292" s="11"/>
      <c r="G2292" s="11"/>
      <c r="H2292" s="11"/>
    </row>
    <row r="2293" spans="1:8" x14ac:dyDescent="0.2">
      <c r="A2293" s="11"/>
      <c r="B2293" s="11"/>
      <c r="C2293" s="11"/>
      <c r="D2293" s="11"/>
      <c r="E2293" s="11"/>
      <c r="F2293" s="11"/>
      <c r="G2293" s="11"/>
      <c r="H2293" s="11"/>
    </row>
    <row r="2294" spans="1:8" x14ac:dyDescent="0.2">
      <c r="A2294" s="11"/>
      <c r="B2294" s="11"/>
      <c r="C2294" s="11"/>
      <c r="D2294" s="11"/>
      <c r="E2294" s="11"/>
      <c r="F2294" s="11"/>
      <c r="G2294" s="11"/>
      <c r="H2294" s="11"/>
    </row>
    <row r="2295" spans="1:8" x14ac:dyDescent="0.2">
      <c r="A2295" s="11"/>
      <c r="B2295" s="11"/>
      <c r="C2295" s="11"/>
      <c r="D2295" s="11"/>
      <c r="E2295" s="11"/>
      <c r="F2295" s="11"/>
      <c r="G2295" s="11"/>
      <c r="H2295" s="11"/>
    </row>
    <row r="2296" spans="1:8" x14ac:dyDescent="0.2">
      <c r="A2296" s="11"/>
      <c r="B2296" s="11"/>
      <c r="C2296" s="11"/>
      <c r="D2296" s="11"/>
      <c r="E2296" s="11"/>
      <c r="F2296" s="11"/>
      <c r="G2296" s="11"/>
      <c r="H2296" s="11"/>
    </row>
    <row r="2297" spans="1:8" x14ac:dyDescent="0.2">
      <c r="A2297" s="11"/>
      <c r="B2297" s="11"/>
      <c r="C2297" s="11"/>
      <c r="D2297" s="11"/>
      <c r="E2297" s="11"/>
      <c r="F2297" s="11"/>
      <c r="G2297" s="11"/>
      <c r="H2297" s="11"/>
    </row>
    <row r="2298" spans="1:8" x14ac:dyDescent="0.2">
      <c r="A2298" s="11"/>
      <c r="B2298" s="11"/>
      <c r="C2298" s="11"/>
      <c r="D2298" s="11"/>
      <c r="E2298" s="11"/>
      <c r="F2298" s="11"/>
      <c r="G2298" s="11"/>
      <c r="H2298" s="11"/>
    </row>
    <row r="2299" spans="1:8" x14ac:dyDescent="0.2">
      <c r="A2299" s="11"/>
      <c r="B2299" s="11"/>
      <c r="C2299" s="11"/>
      <c r="D2299" s="11"/>
      <c r="E2299" s="11"/>
      <c r="F2299" s="11"/>
      <c r="G2299" s="11"/>
      <c r="H2299" s="11"/>
    </row>
    <row r="2300" spans="1:8" x14ac:dyDescent="0.2">
      <c r="A2300" s="11"/>
      <c r="B2300" s="11"/>
      <c r="C2300" s="11"/>
      <c r="D2300" s="11"/>
      <c r="E2300" s="11"/>
      <c r="F2300" s="11"/>
      <c r="G2300" s="11"/>
      <c r="H2300" s="11"/>
    </row>
    <row r="2301" spans="1:8" x14ac:dyDescent="0.2">
      <c r="A2301" s="11"/>
      <c r="B2301" s="11"/>
      <c r="C2301" s="11"/>
      <c r="D2301" s="11"/>
      <c r="E2301" s="11"/>
      <c r="F2301" s="11"/>
      <c r="G2301" s="11"/>
      <c r="H2301" s="11"/>
    </row>
    <row r="2302" spans="1:8" x14ac:dyDescent="0.2">
      <c r="A2302" s="11"/>
      <c r="B2302" s="11"/>
      <c r="C2302" s="11"/>
      <c r="D2302" s="11"/>
      <c r="E2302" s="11"/>
      <c r="F2302" s="11"/>
      <c r="G2302" s="11"/>
      <c r="H2302" s="11"/>
    </row>
    <row r="2303" spans="1:8" x14ac:dyDescent="0.2">
      <c r="A2303" s="11"/>
      <c r="B2303" s="11"/>
      <c r="C2303" s="11"/>
      <c r="D2303" s="11"/>
      <c r="E2303" s="11"/>
      <c r="F2303" s="11"/>
      <c r="G2303" s="11"/>
      <c r="H2303" s="11"/>
    </row>
    <row r="2304" spans="1:8" x14ac:dyDescent="0.2">
      <c r="A2304" s="11"/>
      <c r="B2304" s="11"/>
      <c r="C2304" s="11"/>
      <c r="D2304" s="11"/>
      <c r="E2304" s="11"/>
      <c r="F2304" s="11"/>
      <c r="G2304" s="11"/>
      <c r="H2304" s="11"/>
    </row>
    <row r="2305" spans="1:8" x14ac:dyDescent="0.2">
      <c r="A2305" s="11"/>
      <c r="B2305" s="11"/>
      <c r="C2305" s="11"/>
      <c r="D2305" s="11"/>
      <c r="E2305" s="11"/>
      <c r="F2305" s="11"/>
      <c r="G2305" s="11"/>
      <c r="H2305" s="11"/>
    </row>
    <row r="2306" spans="1:8" x14ac:dyDescent="0.2">
      <c r="A2306" s="11"/>
      <c r="B2306" s="11"/>
      <c r="C2306" s="11"/>
      <c r="D2306" s="11"/>
      <c r="E2306" s="11"/>
      <c r="F2306" s="11"/>
      <c r="G2306" s="11"/>
      <c r="H2306" s="11"/>
    </row>
    <row r="2307" spans="1:8" x14ac:dyDescent="0.2">
      <c r="A2307" s="11"/>
      <c r="B2307" s="11"/>
      <c r="C2307" s="11"/>
      <c r="D2307" s="11"/>
      <c r="E2307" s="11"/>
      <c r="F2307" s="11"/>
      <c r="G2307" s="11"/>
      <c r="H2307" s="11"/>
    </row>
    <row r="2308" spans="1:8" x14ac:dyDescent="0.2">
      <c r="A2308" s="11"/>
      <c r="B2308" s="11"/>
      <c r="C2308" s="11"/>
      <c r="D2308" s="11"/>
      <c r="E2308" s="11"/>
      <c r="F2308" s="11"/>
      <c r="G2308" s="11"/>
      <c r="H2308" s="11"/>
    </row>
    <row r="2309" spans="1:8" x14ac:dyDescent="0.2">
      <c r="A2309" s="11"/>
      <c r="B2309" s="11"/>
      <c r="C2309" s="11"/>
      <c r="D2309" s="11"/>
      <c r="E2309" s="11"/>
      <c r="F2309" s="11"/>
      <c r="G2309" s="11"/>
      <c r="H2309" s="11"/>
    </row>
    <row r="2310" spans="1:8" x14ac:dyDescent="0.2">
      <c r="A2310" s="11"/>
      <c r="B2310" s="11"/>
      <c r="C2310" s="11"/>
      <c r="D2310" s="11"/>
      <c r="E2310" s="11"/>
      <c r="F2310" s="11"/>
      <c r="G2310" s="11"/>
      <c r="H2310" s="11"/>
    </row>
    <row r="2311" spans="1:8" x14ac:dyDescent="0.2">
      <c r="A2311" s="11"/>
      <c r="B2311" s="11"/>
      <c r="C2311" s="11"/>
      <c r="D2311" s="11"/>
      <c r="E2311" s="11"/>
      <c r="F2311" s="11"/>
      <c r="G2311" s="11"/>
      <c r="H2311" s="11"/>
    </row>
    <row r="2312" spans="1:8" x14ac:dyDescent="0.2">
      <c r="A2312" s="11"/>
      <c r="B2312" s="11"/>
      <c r="C2312" s="11"/>
      <c r="D2312" s="11"/>
      <c r="E2312" s="11"/>
      <c r="F2312" s="11"/>
      <c r="G2312" s="11"/>
      <c r="H2312" s="11"/>
    </row>
    <row r="2313" spans="1:8" x14ac:dyDescent="0.2">
      <c r="A2313" s="11"/>
      <c r="B2313" s="11"/>
      <c r="C2313" s="11"/>
      <c r="D2313" s="11"/>
      <c r="E2313" s="11"/>
      <c r="F2313" s="11"/>
      <c r="G2313" s="11"/>
      <c r="H2313" s="11"/>
    </row>
    <row r="2314" spans="1:8" x14ac:dyDescent="0.2">
      <c r="A2314" s="11"/>
      <c r="B2314" s="11"/>
      <c r="C2314" s="11"/>
      <c r="D2314" s="11"/>
      <c r="E2314" s="11"/>
      <c r="F2314" s="11"/>
      <c r="G2314" s="11"/>
      <c r="H2314" s="11"/>
    </row>
    <row r="2315" spans="1:8" x14ac:dyDescent="0.2">
      <c r="A2315" s="11"/>
      <c r="B2315" s="11"/>
      <c r="C2315" s="11"/>
      <c r="D2315" s="11"/>
      <c r="E2315" s="11"/>
      <c r="F2315" s="11"/>
      <c r="G2315" s="11"/>
      <c r="H2315" s="11"/>
    </row>
    <row r="2316" spans="1:8" x14ac:dyDescent="0.2">
      <c r="A2316" s="11"/>
      <c r="B2316" s="11"/>
      <c r="C2316" s="11"/>
      <c r="D2316" s="11"/>
      <c r="E2316" s="11"/>
      <c r="F2316" s="11"/>
      <c r="G2316" s="11"/>
      <c r="H2316" s="11"/>
    </row>
    <row r="2317" spans="1:8" x14ac:dyDescent="0.2">
      <c r="A2317" s="11"/>
      <c r="B2317" s="11"/>
      <c r="C2317" s="11"/>
      <c r="D2317" s="11"/>
      <c r="E2317" s="11"/>
      <c r="F2317" s="11"/>
      <c r="G2317" s="11"/>
      <c r="H2317" s="11"/>
    </row>
    <row r="2318" spans="1:8" x14ac:dyDescent="0.2">
      <c r="A2318" s="11"/>
      <c r="B2318" s="11"/>
      <c r="C2318" s="11"/>
      <c r="D2318" s="11"/>
      <c r="E2318" s="11"/>
      <c r="F2318" s="11"/>
      <c r="G2318" s="11"/>
      <c r="H2318" s="11"/>
    </row>
    <row r="2319" spans="1:8" x14ac:dyDescent="0.2">
      <c r="A2319" s="11"/>
      <c r="B2319" s="11"/>
      <c r="C2319" s="11"/>
      <c r="D2319" s="11"/>
      <c r="E2319" s="11"/>
      <c r="F2319" s="11"/>
      <c r="G2319" s="11"/>
      <c r="H2319" s="11"/>
    </row>
    <row r="2320" spans="1:8" x14ac:dyDescent="0.2">
      <c r="A2320" s="11"/>
      <c r="B2320" s="11"/>
      <c r="C2320" s="11"/>
      <c r="D2320" s="11"/>
      <c r="E2320" s="11"/>
      <c r="F2320" s="11"/>
      <c r="G2320" s="11"/>
      <c r="H2320" s="11"/>
    </row>
    <row r="2321" spans="1:8" x14ac:dyDescent="0.2">
      <c r="A2321" s="11"/>
      <c r="B2321" s="11"/>
      <c r="C2321" s="11"/>
      <c r="D2321" s="11"/>
      <c r="E2321" s="11"/>
      <c r="F2321" s="11"/>
      <c r="G2321" s="11"/>
      <c r="H2321" s="11"/>
    </row>
    <row r="2322" spans="1:8" x14ac:dyDescent="0.2">
      <c r="A2322" s="11"/>
      <c r="B2322" s="11"/>
      <c r="C2322" s="11"/>
      <c r="D2322" s="11"/>
      <c r="E2322" s="11"/>
      <c r="F2322" s="11"/>
      <c r="G2322" s="11"/>
      <c r="H2322" s="11"/>
    </row>
    <row r="2323" spans="1:8" x14ac:dyDescent="0.2">
      <c r="A2323" s="11"/>
      <c r="B2323" s="11"/>
      <c r="C2323" s="11"/>
      <c r="D2323" s="11"/>
      <c r="E2323" s="11"/>
      <c r="F2323" s="11"/>
      <c r="G2323" s="11"/>
      <c r="H2323" s="11"/>
    </row>
    <row r="2324" spans="1:8" x14ac:dyDescent="0.2">
      <c r="A2324" s="11"/>
      <c r="B2324" s="11"/>
      <c r="C2324" s="11"/>
      <c r="D2324" s="11"/>
      <c r="E2324" s="11"/>
      <c r="F2324" s="11"/>
      <c r="G2324" s="11"/>
      <c r="H2324" s="11"/>
    </row>
    <row r="2325" spans="1:8" x14ac:dyDescent="0.2">
      <c r="A2325" s="11"/>
      <c r="B2325" s="11"/>
      <c r="C2325" s="11"/>
      <c r="D2325" s="11"/>
      <c r="E2325" s="11"/>
      <c r="F2325" s="11"/>
      <c r="G2325" s="11"/>
      <c r="H2325" s="11"/>
    </row>
    <row r="2326" spans="1:8" x14ac:dyDescent="0.2">
      <c r="A2326" s="11"/>
      <c r="B2326" s="11"/>
      <c r="C2326" s="11"/>
      <c r="D2326" s="11"/>
      <c r="E2326" s="11"/>
      <c r="F2326" s="11"/>
      <c r="G2326" s="11"/>
      <c r="H2326" s="11"/>
    </row>
    <row r="2327" spans="1:8" x14ac:dyDescent="0.2">
      <c r="A2327" s="11"/>
      <c r="B2327" s="11"/>
      <c r="C2327" s="11"/>
      <c r="D2327" s="11"/>
      <c r="E2327" s="11"/>
      <c r="F2327" s="11"/>
      <c r="G2327" s="11"/>
      <c r="H2327" s="11"/>
    </row>
    <row r="2328" spans="1:8" x14ac:dyDescent="0.2">
      <c r="A2328" s="11"/>
      <c r="B2328" s="11"/>
      <c r="C2328" s="11"/>
      <c r="D2328" s="11"/>
      <c r="E2328" s="11"/>
      <c r="F2328" s="11"/>
      <c r="G2328" s="11"/>
      <c r="H2328" s="11"/>
    </row>
    <row r="2329" spans="1:8" x14ac:dyDescent="0.2">
      <c r="A2329" s="11"/>
      <c r="B2329" s="11"/>
      <c r="C2329" s="11"/>
      <c r="D2329" s="11"/>
      <c r="E2329" s="11"/>
      <c r="F2329" s="11"/>
      <c r="G2329" s="11"/>
      <c r="H2329" s="11"/>
    </row>
    <row r="2330" spans="1:8" x14ac:dyDescent="0.2">
      <c r="A2330" s="11"/>
      <c r="B2330" s="11"/>
      <c r="C2330" s="11"/>
      <c r="D2330" s="11"/>
      <c r="E2330" s="11"/>
      <c r="F2330" s="11"/>
      <c r="G2330" s="11"/>
      <c r="H2330" s="11"/>
    </row>
    <row r="2331" spans="1:8" x14ac:dyDescent="0.2">
      <c r="A2331" s="11"/>
      <c r="B2331" s="11"/>
      <c r="C2331" s="11"/>
      <c r="D2331" s="11"/>
      <c r="E2331" s="11"/>
      <c r="F2331" s="11"/>
      <c r="G2331" s="11"/>
      <c r="H2331" s="11"/>
    </row>
    <row r="2332" spans="1:8" x14ac:dyDescent="0.2">
      <c r="A2332" s="11"/>
      <c r="B2332" s="11"/>
      <c r="C2332" s="11"/>
      <c r="D2332" s="11"/>
      <c r="E2332" s="11"/>
      <c r="F2332" s="11"/>
      <c r="G2332" s="11"/>
      <c r="H2332" s="11"/>
    </row>
    <row r="2333" spans="1:8" x14ac:dyDescent="0.2">
      <c r="A2333" s="11"/>
      <c r="B2333" s="11"/>
      <c r="C2333" s="11"/>
      <c r="D2333" s="11"/>
      <c r="E2333" s="11"/>
      <c r="F2333" s="11"/>
      <c r="G2333" s="11"/>
      <c r="H2333" s="11"/>
    </row>
    <row r="2334" spans="1:8" x14ac:dyDescent="0.2">
      <c r="A2334" s="11"/>
      <c r="B2334" s="11"/>
      <c r="C2334" s="11"/>
      <c r="D2334" s="11"/>
      <c r="E2334" s="11"/>
      <c r="F2334" s="11"/>
      <c r="G2334" s="11"/>
      <c r="H2334" s="11"/>
    </row>
    <row r="2335" spans="1:8" x14ac:dyDescent="0.2">
      <c r="A2335" s="11"/>
      <c r="B2335" s="11"/>
      <c r="C2335" s="11"/>
      <c r="D2335" s="11"/>
      <c r="E2335" s="11"/>
      <c r="F2335" s="11"/>
      <c r="G2335" s="11"/>
      <c r="H2335" s="11"/>
    </row>
    <row r="2336" spans="1:8" x14ac:dyDescent="0.2">
      <c r="A2336" s="11"/>
      <c r="B2336" s="11"/>
      <c r="C2336" s="11"/>
      <c r="D2336" s="11"/>
      <c r="E2336" s="11"/>
      <c r="F2336" s="11"/>
      <c r="G2336" s="11"/>
      <c r="H2336" s="11"/>
    </row>
    <row r="2337" spans="1:8" x14ac:dyDescent="0.2">
      <c r="A2337" s="11"/>
      <c r="B2337" s="11"/>
      <c r="C2337" s="11"/>
      <c r="D2337" s="11"/>
      <c r="E2337" s="11"/>
      <c r="F2337" s="11"/>
      <c r="G2337" s="11"/>
      <c r="H2337" s="11"/>
    </row>
    <row r="2338" spans="1:8" x14ac:dyDescent="0.2">
      <c r="A2338" s="11"/>
      <c r="B2338" s="11"/>
      <c r="C2338" s="11"/>
      <c r="D2338" s="11"/>
      <c r="E2338" s="11"/>
      <c r="F2338" s="11"/>
      <c r="G2338" s="11"/>
      <c r="H2338" s="11"/>
    </row>
    <row r="2339" spans="1:8" x14ac:dyDescent="0.2">
      <c r="A2339" s="11"/>
      <c r="B2339" s="11"/>
      <c r="C2339" s="11"/>
      <c r="D2339" s="11"/>
      <c r="E2339" s="11"/>
      <c r="F2339" s="11"/>
      <c r="G2339" s="11"/>
      <c r="H2339" s="11"/>
    </row>
    <row r="2340" spans="1:8" x14ac:dyDescent="0.2">
      <c r="A2340" s="11"/>
      <c r="B2340" s="11"/>
      <c r="C2340" s="11"/>
      <c r="D2340" s="11"/>
      <c r="E2340" s="11"/>
      <c r="F2340" s="11"/>
      <c r="G2340" s="11"/>
      <c r="H2340" s="11"/>
    </row>
    <row r="2341" spans="1:8" x14ac:dyDescent="0.2">
      <c r="A2341" s="11"/>
      <c r="B2341" s="11"/>
      <c r="C2341" s="11"/>
      <c r="D2341" s="11"/>
      <c r="E2341" s="11"/>
      <c r="F2341" s="11"/>
      <c r="G2341" s="11"/>
      <c r="H2341" s="11"/>
    </row>
    <row r="2342" spans="1:8" x14ac:dyDescent="0.2">
      <c r="A2342" s="11"/>
      <c r="B2342" s="11"/>
      <c r="C2342" s="11"/>
      <c r="D2342" s="11"/>
      <c r="E2342" s="11"/>
      <c r="F2342" s="11"/>
      <c r="G2342" s="11"/>
      <c r="H2342" s="11"/>
    </row>
    <row r="2343" spans="1:8" x14ac:dyDescent="0.2">
      <c r="A2343" s="11"/>
      <c r="B2343" s="11"/>
      <c r="C2343" s="11"/>
      <c r="D2343" s="11"/>
      <c r="E2343" s="11"/>
      <c r="F2343" s="11"/>
      <c r="G2343" s="11"/>
      <c r="H2343" s="11"/>
    </row>
    <row r="2344" spans="1:8" x14ac:dyDescent="0.2">
      <c r="A2344" s="11"/>
      <c r="B2344" s="11"/>
      <c r="C2344" s="11"/>
      <c r="D2344" s="11"/>
      <c r="E2344" s="11"/>
      <c r="F2344" s="11"/>
      <c r="G2344" s="11"/>
      <c r="H2344" s="11"/>
    </row>
    <row r="2345" spans="1:8" x14ac:dyDescent="0.2">
      <c r="A2345" s="11"/>
      <c r="B2345" s="11"/>
      <c r="C2345" s="11"/>
      <c r="D2345" s="11"/>
      <c r="E2345" s="11"/>
      <c r="F2345" s="11"/>
      <c r="G2345" s="11"/>
      <c r="H2345" s="11"/>
    </row>
    <row r="2346" spans="1:8" x14ac:dyDescent="0.2">
      <c r="A2346" s="11"/>
      <c r="B2346" s="11"/>
      <c r="C2346" s="11"/>
      <c r="D2346" s="11"/>
      <c r="E2346" s="11"/>
      <c r="F2346" s="11"/>
      <c r="G2346" s="11"/>
      <c r="H2346" s="11"/>
    </row>
    <row r="2347" spans="1:8" x14ac:dyDescent="0.2">
      <c r="A2347" s="11"/>
      <c r="B2347" s="11"/>
      <c r="C2347" s="11"/>
      <c r="D2347" s="11"/>
      <c r="E2347" s="11"/>
      <c r="F2347" s="11"/>
      <c r="G2347" s="11"/>
      <c r="H2347" s="11"/>
    </row>
    <row r="2348" spans="1:8" x14ac:dyDescent="0.2">
      <c r="A2348" s="11"/>
      <c r="B2348" s="11"/>
      <c r="C2348" s="11"/>
      <c r="D2348" s="11"/>
      <c r="E2348" s="11"/>
      <c r="F2348" s="11"/>
      <c r="G2348" s="11"/>
      <c r="H2348" s="11"/>
    </row>
    <row r="2349" spans="1:8" x14ac:dyDescent="0.2">
      <c r="A2349" s="11"/>
      <c r="B2349" s="11"/>
      <c r="C2349" s="11"/>
      <c r="D2349" s="11"/>
      <c r="E2349" s="11"/>
      <c r="F2349" s="11"/>
      <c r="G2349" s="11"/>
      <c r="H2349" s="11"/>
    </row>
    <row r="2350" spans="1:8" x14ac:dyDescent="0.2">
      <c r="A2350" s="11"/>
      <c r="B2350" s="11"/>
      <c r="C2350" s="11"/>
      <c r="D2350" s="11"/>
      <c r="E2350" s="11"/>
      <c r="F2350" s="11"/>
      <c r="G2350" s="11"/>
      <c r="H2350" s="11"/>
    </row>
    <row r="2351" spans="1:8" x14ac:dyDescent="0.2">
      <c r="A2351" s="11"/>
      <c r="B2351" s="11"/>
      <c r="C2351" s="11"/>
      <c r="D2351" s="11"/>
      <c r="E2351" s="11"/>
      <c r="F2351" s="11"/>
      <c r="G2351" s="11"/>
      <c r="H2351" s="11"/>
    </row>
    <row r="2352" spans="1:8" x14ac:dyDescent="0.2">
      <c r="A2352" s="11"/>
      <c r="B2352" s="11"/>
      <c r="C2352" s="11"/>
      <c r="D2352" s="11"/>
      <c r="E2352" s="11"/>
      <c r="F2352" s="11"/>
      <c r="G2352" s="11"/>
      <c r="H2352" s="11"/>
    </row>
    <row r="2353" spans="1:8" x14ac:dyDescent="0.2">
      <c r="A2353" s="11"/>
      <c r="B2353" s="11"/>
      <c r="C2353" s="11"/>
      <c r="D2353" s="11"/>
      <c r="E2353" s="11"/>
      <c r="F2353" s="11"/>
      <c r="G2353" s="11"/>
      <c r="H2353" s="11"/>
    </row>
    <row r="2354" spans="1:8" x14ac:dyDescent="0.2">
      <c r="A2354" s="11"/>
      <c r="B2354" s="11"/>
      <c r="C2354" s="11"/>
      <c r="D2354" s="11"/>
      <c r="E2354" s="11"/>
      <c r="F2354" s="11"/>
      <c r="G2354" s="11"/>
      <c r="H2354" s="11"/>
    </row>
    <row r="2355" spans="1:8" x14ac:dyDescent="0.2">
      <c r="A2355" s="11"/>
      <c r="B2355" s="11"/>
      <c r="C2355" s="11"/>
      <c r="D2355" s="11"/>
      <c r="E2355" s="11"/>
      <c r="F2355" s="11"/>
      <c r="G2355" s="11"/>
      <c r="H2355" s="11"/>
    </row>
    <row r="2356" spans="1:8" x14ac:dyDescent="0.2">
      <c r="A2356" s="11"/>
      <c r="B2356" s="11"/>
      <c r="C2356" s="11"/>
      <c r="D2356" s="11"/>
      <c r="E2356" s="11"/>
      <c r="F2356" s="11"/>
      <c r="G2356" s="11"/>
      <c r="H2356" s="11"/>
    </row>
    <row r="2357" spans="1:8" x14ac:dyDescent="0.2">
      <c r="A2357" s="11"/>
      <c r="B2357" s="11"/>
      <c r="C2357" s="11"/>
      <c r="D2357" s="11"/>
      <c r="E2357" s="11"/>
      <c r="F2357" s="11"/>
      <c r="G2357" s="11"/>
      <c r="H2357" s="11"/>
    </row>
    <row r="2358" spans="1:8" x14ac:dyDescent="0.2">
      <c r="A2358" s="11"/>
      <c r="B2358" s="11"/>
      <c r="C2358" s="11"/>
      <c r="D2358" s="11"/>
      <c r="E2358" s="11"/>
      <c r="F2358" s="11"/>
      <c r="G2358" s="11"/>
      <c r="H2358" s="11"/>
    </row>
    <row r="2359" spans="1:8" x14ac:dyDescent="0.2">
      <c r="A2359" s="11"/>
      <c r="B2359" s="11"/>
      <c r="C2359" s="11"/>
      <c r="D2359" s="11"/>
      <c r="E2359" s="11"/>
      <c r="F2359" s="11"/>
      <c r="G2359" s="11"/>
      <c r="H2359" s="11"/>
    </row>
    <row r="2360" spans="1:8" x14ac:dyDescent="0.2">
      <c r="A2360" s="11"/>
      <c r="B2360" s="11"/>
      <c r="C2360" s="11"/>
      <c r="D2360" s="11"/>
      <c r="E2360" s="11"/>
      <c r="F2360" s="11"/>
      <c r="G2360" s="11"/>
      <c r="H2360" s="11"/>
    </row>
    <row r="2361" spans="1:8" x14ac:dyDescent="0.2">
      <c r="A2361" s="11"/>
      <c r="B2361" s="11"/>
      <c r="C2361" s="11"/>
      <c r="D2361" s="11"/>
      <c r="E2361" s="11"/>
      <c r="F2361" s="11"/>
      <c r="G2361" s="11"/>
      <c r="H2361" s="11"/>
    </row>
    <row r="2362" spans="1:8" x14ac:dyDescent="0.2">
      <c r="A2362" s="11"/>
      <c r="B2362" s="11"/>
      <c r="C2362" s="11"/>
      <c r="D2362" s="11"/>
      <c r="E2362" s="11"/>
      <c r="F2362" s="11"/>
      <c r="G2362" s="11"/>
      <c r="H2362" s="11"/>
    </row>
    <row r="2363" spans="1:8" x14ac:dyDescent="0.2">
      <c r="A2363" s="11"/>
      <c r="B2363" s="11"/>
      <c r="C2363" s="11"/>
      <c r="D2363" s="11"/>
      <c r="E2363" s="11"/>
      <c r="F2363" s="11"/>
      <c r="G2363" s="11"/>
      <c r="H2363" s="11"/>
    </row>
    <row r="2364" spans="1:8" x14ac:dyDescent="0.2">
      <c r="A2364" s="11"/>
      <c r="B2364" s="11"/>
      <c r="C2364" s="11"/>
      <c r="D2364" s="11"/>
      <c r="E2364" s="11"/>
      <c r="F2364" s="11"/>
      <c r="G2364" s="11"/>
      <c r="H2364" s="11"/>
    </row>
    <row r="2365" spans="1:8" x14ac:dyDescent="0.2">
      <c r="A2365" s="11"/>
      <c r="B2365" s="11"/>
      <c r="C2365" s="11"/>
      <c r="D2365" s="11"/>
      <c r="E2365" s="11"/>
      <c r="F2365" s="11"/>
      <c r="G2365" s="11"/>
      <c r="H2365" s="11"/>
    </row>
    <row r="2366" spans="1:8" x14ac:dyDescent="0.2">
      <c r="A2366" s="11"/>
      <c r="B2366" s="11"/>
      <c r="C2366" s="11"/>
      <c r="D2366" s="11"/>
      <c r="E2366" s="11"/>
      <c r="F2366" s="11"/>
      <c r="G2366" s="11"/>
      <c r="H2366" s="11"/>
    </row>
    <row r="2367" spans="1:8" x14ac:dyDescent="0.2">
      <c r="A2367" s="11"/>
      <c r="B2367" s="11"/>
      <c r="C2367" s="11"/>
      <c r="D2367" s="11"/>
      <c r="E2367" s="11"/>
      <c r="F2367" s="11"/>
      <c r="G2367" s="11"/>
      <c r="H2367" s="11"/>
    </row>
    <row r="2368" spans="1:8" x14ac:dyDescent="0.2">
      <c r="A2368" s="11"/>
      <c r="B2368" s="11"/>
      <c r="C2368" s="11"/>
      <c r="D2368" s="11"/>
      <c r="E2368" s="11"/>
      <c r="F2368" s="11"/>
      <c r="G2368" s="11"/>
      <c r="H2368" s="11"/>
    </row>
    <row r="2369" spans="1:8" x14ac:dyDescent="0.2">
      <c r="A2369" s="11"/>
      <c r="B2369" s="11"/>
      <c r="C2369" s="11"/>
      <c r="D2369" s="11"/>
      <c r="E2369" s="11"/>
      <c r="F2369" s="11"/>
      <c r="G2369" s="11"/>
      <c r="H2369" s="11"/>
    </row>
    <row r="2370" spans="1:8" x14ac:dyDescent="0.2">
      <c r="A2370" s="11"/>
      <c r="B2370" s="11"/>
      <c r="C2370" s="11"/>
      <c r="D2370" s="11"/>
      <c r="E2370" s="11"/>
      <c r="F2370" s="11"/>
      <c r="G2370" s="11"/>
      <c r="H2370" s="11"/>
    </row>
    <row r="2371" spans="1:8" x14ac:dyDescent="0.2">
      <c r="A2371" s="11"/>
      <c r="B2371" s="11"/>
      <c r="C2371" s="11"/>
      <c r="D2371" s="11"/>
      <c r="E2371" s="11"/>
      <c r="F2371" s="11"/>
      <c r="G2371" s="11"/>
      <c r="H2371" s="11"/>
    </row>
    <row r="2372" spans="1:8" x14ac:dyDescent="0.2">
      <c r="A2372" s="11"/>
      <c r="B2372" s="11"/>
      <c r="C2372" s="11"/>
      <c r="D2372" s="11"/>
      <c r="E2372" s="11"/>
      <c r="F2372" s="11"/>
      <c r="G2372" s="11"/>
      <c r="H2372" s="11"/>
    </row>
    <row r="2373" spans="1:8" x14ac:dyDescent="0.2">
      <c r="A2373" s="11"/>
      <c r="B2373" s="11"/>
      <c r="C2373" s="11"/>
      <c r="D2373" s="11"/>
      <c r="E2373" s="11"/>
      <c r="F2373" s="11"/>
      <c r="G2373" s="11"/>
      <c r="H2373" s="11"/>
    </row>
    <row r="2374" spans="1:8" x14ac:dyDescent="0.2">
      <c r="A2374" s="11"/>
      <c r="B2374" s="11"/>
      <c r="C2374" s="11"/>
      <c r="D2374" s="11"/>
      <c r="E2374" s="11"/>
      <c r="F2374" s="11"/>
      <c r="G2374" s="11"/>
      <c r="H2374" s="11"/>
    </row>
    <row r="2375" spans="1:8" x14ac:dyDescent="0.2">
      <c r="A2375" s="11"/>
      <c r="B2375" s="11"/>
      <c r="C2375" s="11"/>
      <c r="D2375" s="11"/>
      <c r="E2375" s="11"/>
      <c r="F2375" s="11"/>
      <c r="G2375" s="11"/>
      <c r="H2375" s="11"/>
    </row>
    <row r="2376" spans="1:8" x14ac:dyDescent="0.2">
      <c r="A2376" s="11"/>
      <c r="B2376" s="11"/>
      <c r="C2376" s="11"/>
      <c r="D2376" s="11"/>
      <c r="E2376" s="11"/>
      <c r="F2376" s="11"/>
      <c r="G2376" s="11"/>
      <c r="H2376" s="11"/>
    </row>
    <row r="2377" spans="1:8" x14ac:dyDescent="0.2">
      <c r="A2377" s="11"/>
      <c r="B2377" s="11"/>
      <c r="C2377" s="11"/>
      <c r="D2377" s="11"/>
      <c r="E2377" s="11"/>
      <c r="F2377" s="11"/>
      <c r="G2377" s="11"/>
      <c r="H2377" s="11"/>
    </row>
    <row r="2378" spans="1:8" x14ac:dyDescent="0.2">
      <c r="A2378" s="11"/>
      <c r="B2378" s="11"/>
      <c r="C2378" s="11"/>
      <c r="D2378" s="11"/>
      <c r="E2378" s="11"/>
      <c r="F2378" s="11"/>
      <c r="G2378" s="11"/>
      <c r="H2378" s="11"/>
    </row>
    <row r="2379" spans="1:8" x14ac:dyDescent="0.2">
      <c r="A2379" s="11"/>
      <c r="B2379" s="11"/>
      <c r="C2379" s="11"/>
      <c r="D2379" s="11"/>
      <c r="E2379" s="11"/>
      <c r="F2379" s="11"/>
      <c r="G2379" s="11"/>
      <c r="H2379" s="11"/>
    </row>
    <row r="2380" spans="1:8" x14ac:dyDescent="0.2">
      <c r="A2380" s="11"/>
      <c r="B2380" s="11"/>
      <c r="C2380" s="11"/>
      <c r="D2380" s="11"/>
      <c r="E2380" s="11"/>
      <c r="F2380" s="11"/>
      <c r="G2380" s="11"/>
      <c r="H2380" s="11"/>
    </row>
    <row r="2381" spans="1:8" x14ac:dyDescent="0.2">
      <c r="A2381" s="11"/>
      <c r="B2381" s="11"/>
      <c r="C2381" s="11"/>
      <c r="D2381" s="11"/>
      <c r="E2381" s="11"/>
      <c r="F2381" s="11"/>
      <c r="G2381" s="11"/>
      <c r="H2381" s="11"/>
    </row>
    <row r="2382" spans="1:8" x14ac:dyDescent="0.2">
      <c r="A2382" s="11"/>
      <c r="B2382" s="11"/>
      <c r="C2382" s="11"/>
      <c r="D2382" s="11"/>
      <c r="E2382" s="11"/>
      <c r="F2382" s="11"/>
      <c r="G2382" s="11"/>
      <c r="H2382" s="11"/>
    </row>
    <row r="2383" spans="1:8" x14ac:dyDescent="0.2">
      <c r="A2383" s="11"/>
      <c r="B2383" s="11"/>
      <c r="C2383" s="11"/>
      <c r="D2383" s="11"/>
      <c r="E2383" s="11"/>
      <c r="F2383" s="11"/>
      <c r="G2383" s="11"/>
      <c r="H2383" s="11"/>
    </row>
    <row r="2384" spans="1:8" x14ac:dyDescent="0.2">
      <c r="A2384" s="11"/>
      <c r="B2384" s="11"/>
      <c r="C2384" s="11"/>
      <c r="D2384" s="11"/>
      <c r="E2384" s="11"/>
      <c r="F2384" s="11"/>
      <c r="G2384" s="11"/>
      <c r="H2384" s="11"/>
    </row>
    <row r="2385" spans="1:8" x14ac:dyDescent="0.2">
      <c r="A2385" s="11"/>
      <c r="B2385" s="11"/>
      <c r="C2385" s="11"/>
      <c r="D2385" s="11"/>
      <c r="E2385" s="11"/>
      <c r="F2385" s="11"/>
      <c r="G2385" s="11"/>
      <c r="H2385" s="11"/>
    </row>
    <row r="2386" spans="1:8" x14ac:dyDescent="0.2">
      <c r="A2386" s="11"/>
      <c r="B2386" s="11"/>
      <c r="C2386" s="11"/>
      <c r="D2386" s="11"/>
      <c r="E2386" s="11"/>
      <c r="F2386" s="11"/>
      <c r="G2386" s="11"/>
      <c r="H2386" s="11"/>
    </row>
    <row r="2387" spans="1:8" x14ac:dyDescent="0.2">
      <c r="A2387" s="11"/>
      <c r="B2387" s="11"/>
      <c r="C2387" s="11"/>
      <c r="D2387" s="11"/>
      <c r="E2387" s="11"/>
      <c r="F2387" s="11"/>
      <c r="G2387" s="11"/>
      <c r="H2387" s="11"/>
    </row>
    <row r="2388" spans="1:8" x14ac:dyDescent="0.2">
      <c r="A2388" s="11"/>
      <c r="B2388" s="11"/>
      <c r="C2388" s="11"/>
      <c r="D2388" s="11"/>
      <c r="E2388" s="11"/>
      <c r="F2388" s="11"/>
      <c r="G2388" s="11"/>
      <c r="H2388" s="11"/>
    </row>
    <row r="2389" spans="1:8" x14ac:dyDescent="0.2">
      <c r="A2389" s="11"/>
      <c r="B2389" s="11"/>
      <c r="C2389" s="11"/>
      <c r="D2389" s="11"/>
      <c r="E2389" s="11"/>
      <c r="F2389" s="11"/>
      <c r="G2389" s="11"/>
      <c r="H2389" s="11"/>
    </row>
    <row r="2390" spans="1:8" x14ac:dyDescent="0.2">
      <c r="A2390" s="11"/>
      <c r="B2390" s="11"/>
      <c r="C2390" s="11"/>
      <c r="D2390" s="11"/>
      <c r="E2390" s="11"/>
      <c r="F2390" s="11"/>
      <c r="G2390" s="11"/>
      <c r="H2390" s="11"/>
    </row>
    <row r="2391" spans="1:8" x14ac:dyDescent="0.2">
      <c r="A2391" s="11"/>
      <c r="B2391" s="11"/>
      <c r="C2391" s="11"/>
      <c r="D2391" s="11"/>
      <c r="E2391" s="11"/>
      <c r="F2391" s="11"/>
      <c r="G2391" s="11"/>
      <c r="H2391" s="11"/>
    </row>
    <row r="2392" spans="1:8" x14ac:dyDescent="0.2">
      <c r="A2392" s="11"/>
      <c r="B2392" s="11"/>
      <c r="C2392" s="11"/>
      <c r="D2392" s="11"/>
      <c r="E2392" s="11"/>
      <c r="F2392" s="11"/>
      <c r="G2392" s="11"/>
      <c r="H2392" s="11"/>
    </row>
    <row r="2393" spans="1:8" x14ac:dyDescent="0.2">
      <c r="A2393" s="11"/>
      <c r="B2393" s="11"/>
      <c r="C2393" s="11"/>
      <c r="D2393" s="11"/>
      <c r="E2393" s="11"/>
      <c r="F2393" s="11"/>
      <c r="G2393" s="11"/>
      <c r="H2393" s="11"/>
    </row>
    <row r="2394" spans="1:8" x14ac:dyDescent="0.2">
      <c r="A2394" s="11"/>
      <c r="B2394" s="11"/>
      <c r="C2394" s="11"/>
      <c r="D2394" s="11"/>
      <c r="E2394" s="11"/>
      <c r="F2394" s="11"/>
      <c r="G2394" s="11"/>
      <c r="H2394" s="11"/>
    </row>
    <row r="2395" spans="1:8" x14ac:dyDescent="0.2">
      <c r="A2395" s="11"/>
      <c r="B2395" s="11"/>
      <c r="C2395" s="11"/>
      <c r="D2395" s="11"/>
      <c r="E2395" s="11"/>
      <c r="F2395" s="11"/>
      <c r="G2395" s="11"/>
      <c r="H2395" s="11"/>
    </row>
    <row r="2396" spans="1:8" x14ac:dyDescent="0.2">
      <c r="A2396" s="11"/>
      <c r="B2396" s="11"/>
      <c r="C2396" s="11"/>
      <c r="D2396" s="11"/>
      <c r="E2396" s="11"/>
      <c r="F2396" s="11"/>
      <c r="G2396" s="11"/>
      <c r="H2396" s="11"/>
    </row>
    <row r="2397" spans="1:8" x14ac:dyDescent="0.2">
      <c r="A2397" s="11"/>
      <c r="B2397" s="11"/>
      <c r="C2397" s="11"/>
      <c r="D2397" s="11"/>
      <c r="E2397" s="11"/>
      <c r="F2397" s="11"/>
      <c r="G2397" s="11"/>
      <c r="H2397" s="11"/>
    </row>
    <row r="2398" spans="1:8" x14ac:dyDescent="0.2">
      <c r="A2398" s="11"/>
      <c r="B2398" s="11"/>
      <c r="C2398" s="11"/>
      <c r="D2398" s="11"/>
      <c r="E2398" s="11"/>
      <c r="F2398" s="11"/>
      <c r="G2398" s="11"/>
      <c r="H2398" s="11"/>
    </row>
    <row r="2399" spans="1:8" x14ac:dyDescent="0.2">
      <c r="A2399" s="11"/>
      <c r="B2399" s="11"/>
      <c r="C2399" s="11"/>
      <c r="D2399" s="11"/>
      <c r="E2399" s="11"/>
      <c r="F2399" s="11"/>
      <c r="G2399" s="11"/>
      <c r="H2399" s="11"/>
    </row>
    <row r="2400" spans="1:8" x14ac:dyDescent="0.2">
      <c r="A2400" s="11"/>
      <c r="B2400" s="11"/>
      <c r="C2400" s="11"/>
      <c r="D2400" s="11"/>
      <c r="E2400" s="11"/>
      <c r="F2400" s="11"/>
      <c r="G2400" s="11"/>
      <c r="H2400" s="11"/>
    </row>
    <row r="2401" spans="1:8" x14ac:dyDescent="0.2">
      <c r="A2401" s="11"/>
      <c r="B2401" s="11"/>
      <c r="C2401" s="11"/>
      <c r="D2401" s="11"/>
      <c r="E2401" s="11"/>
      <c r="F2401" s="11"/>
      <c r="G2401" s="11"/>
      <c r="H2401" s="11"/>
    </row>
    <row r="2402" spans="1:8" x14ac:dyDescent="0.2">
      <c r="A2402" s="11"/>
      <c r="B2402" s="11"/>
      <c r="C2402" s="11"/>
      <c r="D2402" s="11"/>
      <c r="E2402" s="11"/>
      <c r="F2402" s="11"/>
      <c r="G2402" s="11"/>
      <c r="H2402" s="11"/>
    </row>
    <row r="2403" spans="1:8" x14ac:dyDescent="0.2">
      <c r="A2403" s="11"/>
      <c r="B2403" s="11"/>
      <c r="C2403" s="11"/>
      <c r="D2403" s="11"/>
      <c r="E2403" s="11"/>
      <c r="F2403" s="11"/>
      <c r="G2403" s="11"/>
      <c r="H2403" s="11"/>
    </row>
    <row r="2404" spans="1:8" x14ac:dyDescent="0.2">
      <c r="A2404" s="11"/>
      <c r="B2404" s="11"/>
      <c r="C2404" s="11"/>
      <c r="D2404" s="11"/>
      <c r="E2404" s="11"/>
      <c r="F2404" s="11"/>
      <c r="G2404" s="11"/>
      <c r="H2404" s="11"/>
    </row>
    <row r="2405" spans="1:8" x14ac:dyDescent="0.2">
      <c r="A2405" s="11"/>
      <c r="B2405" s="11"/>
      <c r="C2405" s="11"/>
      <c r="D2405" s="11"/>
      <c r="E2405" s="11"/>
      <c r="F2405" s="11"/>
      <c r="G2405" s="11"/>
      <c r="H2405" s="11"/>
    </row>
    <row r="2406" spans="1:8" x14ac:dyDescent="0.2">
      <c r="A2406" s="11"/>
      <c r="B2406" s="11"/>
      <c r="C2406" s="11"/>
      <c r="D2406" s="11"/>
      <c r="E2406" s="11"/>
      <c r="F2406" s="11"/>
      <c r="G2406" s="11"/>
      <c r="H2406" s="11"/>
    </row>
    <row r="2407" spans="1:8" x14ac:dyDescent="0.2">
      <c r="A2407" s="11"/>
      <c r="B2407" s="11"/>
      <c r="C2407" s="11"/>
      <c r="D2407" s="11"/>
      <c r="E2407" s="11"/>
      <c r="F2407" s="11"/>
      <c r="G2407" s="11"/>
      <c r="H2407" s="11"/>
    </row>
    <row r="2408" spans="1:8" x14ac:dyDescent="0.2">
      <c r="A2408" s="11"/>
      <c r="B2408" s="11"/>
      <c r="C2408" s="11"/>
      <c r="D2408" s="11"/>
      <c r="E2408" s="11"/>
      <c r="F2408" s="11"/>
      <c r="G2408" s="11"/>
      <c r="H2408" s="11"/>
    </row>
    <row r="2409" spans="1:8" x14ac:dyDescent="0.2">
      <c r="A2409" s="11"/>
      <c r="B2409" s="11"/>
      <c r="C2409" s="11"/>
      <c r="D2409" s="11"/>
      <c r="E2409" s="11"/>
      <c r="F2409" s="11"/>
      <c r="G2409" s="11"/>
      <c r="H2409" s="11"/>
    </row>
    <row r="2410" spans="1:8" x14ac:dyDescent="0.2">
      <c r="A2410" s="11"/>
      <c r="B2410" s="11"/>
      <c r="C2410" s="11"/>
      <c r="D2410" s="11"/>
      <c r="E2410" s="11"/>
      <c r="F2410" s="11"/>
      <c r="G2410" s="11"/>
      <c r="H2410" s="11"/>
    </row>
    <row r="2411" spans="1:8" x14ac:dyDescent="0.2">
      <c r="A2411" s="11"/>
      <c r="B2411" s="11"/>
      <c r="C2411" s="11"/>
      <c r="D2411" s="11"/>
      <c r="E2411" s="11"/>
      <c r="F2411" s="11"/>
      <c r="G2411" s="11"/>
      <c r="H2411" s="11"/>
    </row>
    <row r="2412" spans="1:8" x14ac:dyDescent="0.2">
      <c r="A2412" s="11"/>
      <c r="B2412" s="11"/>
      <c r="C2412" s="11"/>
      <c r="D2412" s="11"/>
      <c r="E2412" s="11"/>
      <c r="F2412" s="11"/>
      <c r="G2412" s="11"/>
      <c r="H2412" s="11"/>
    </row>
    <row r="2413" spans="1:8" x14ac:dyDescent="0.2">
      <c r="A2413" s="11"/>
      <c r="B2413" s="11"/>
      <c r="C2413" s="11"/>
      <c r="D2413" s="11"/>
      <c r="E2413" s="11"/>
      <c r="F2413" s="11"/>
      <c r="G2413" s="11"/>
      <c r="H2413" s="11"/>
    </row>
    <row r="2414" spans="1:8" x14ac:dyDescent="0.2">
      <c r="A2414" s="11"/>
      <c r="B2414" s="11"/>
      <c r="C2414" s="11"/>
      <c r="D2414" s="11"/>
      <c r="E2414" s="11"/>
      <c r="F2414" s="11"/>
      <c r="G2414" s="11"/>
      <c r="H2414" s="11"/>
    </row>
    <row r="2415" spans="1:8" x14ac:dyDescent="0.2">
      <c r="A2415" s="11"/>
      <c r="B2415" s="11"/>
      <c r="C2415" s="11"/>
      <c r="D2415" s="11"/>
      <c r="E2415" s="11"/>
      <c r="F2415" s="11"/>
      <c r="G2415" s="11"/>
      <c r="H2415" s="11"/>
    </row>
    <row r="2416" spans="1:8" x14ac:dyDescent="0.2">
      <c r="A2416" s="11"/>
      <c r="B2416" s="11"/>
      <c r="C2416" s="11"/>
      <c r="D2416" s="11"/>
      <c r="E2416" s="11"/>
      <c r="F2416" s="11"/>
      <c r="G2416" s="11"/>
      <c r="H2416" s="11"/>
    </row>
    <row r="2417" spans="1:8" x14ac:dyDescent="0.2">
      <c r="A2417" s="11"/>
      <c r="B2417" s="11"/>
      <c r="C2417" s="11"/>
      <c r="D2417" s="11"/>
      <c r="E2417" s="11"/>
      <c r="F2417" s="11"/>
      <c r="G2417" s="11"/>
      <c r="H2417" s="11"/>
    </row>
    <row r="2418" spans="1:8" x14ac:dyDescent="0.2">
      <c r="A2418" s="11"/>
      <c r="B2418" s="11"/>
      <c r="C2418" s="11"/>
      <c r="D2418" s="11"/>
      <c r="E2418" s="11"/>
      <c r="F2418" s="11"/>
      <c r="G2418" s="11"/>
      <c r="H2418" s="11"/>
    </row>
    <row r="2419" spans="1:8" x14ac:dyDescent="0.2">
      <c r="A2419" s="11"/>
      <c r="B2419" s="11"/>
      <c r="C2419" s="11"/>
      <c r="D2419" s="11"/>
      <c r="E2419" s="11"/>
      <c r="F2419" s="11"/>
      <c r="G2419" s="11"/>
      <c r="H2419" s="11"/>
    </row>
    <row r="2420" spans="1:8" x14ac:dyDescent="0.2">
      <c r="A2420" s="11"/>
      <c r="B2420" s="11"/>
      <c r="C2420" s="11"/>
      <c r="D2420" s="11"/>
      <c r="E2420" s="11"/>
      <c r="F2420" s="11"/>
      <c r="G2420" s="11"/>
      <c r="H2420" s="11"/>
    </row>
    <row r="2421" spans="1:8" x14ac:dyDescent="0.2">
      <c r="A2421" s="11"/>
      <c r="B2421" s="11"/>
      <c r="C2421" s="11"/>
      <c r="D2421" s="11"/>
      <c r="E2421" s="11"/>
      <c r="F2421" s="11"/>
      <c r="G2421" s="11"/>
      <c r="H2421" s="11"/>
    </row>
    <row r="2422" spans="1:8" x14ac:dyDescent="0.2">
      <c r="A2422" s="11"/>
      <c r="B2422" s="11"/>
      <c r="C2422" s="11"/>
      <c r="D2422" s="11"/>
      <c r="E2422" s="11"/>
      <c r="F2422" s="11"/>
      <c r="G2422" s="11"/>
      <c r="H2422" s="11"/>
    </row>
    <row r="2423" spans="1:8" x14ac:dyDescent="0.2">
      <c r="A2423" s="11"/>
      <c r="B2423" s="11"/>
      <c r="C2423" s="11"/>
      <c r="D2423" s="11"/>
      <c r="E2423" s="11"/>
      <c r="F2423" s="11"/>
      <c r="G2423" s="11"/>
      <c r="H2423" s="11"/>
    </row>
    <row r="2424" spans="1:8" x14ac:dyDescent="0.2">
      <c r="A2424" s="11"/>
      <c r="B2424" s="11"/>
      <c r="C2424" s="11"/>
      <c r="D2424" s="11"/>
      <c r="E2424" s="11"/>
      <c r="F2424" s="11"/>
      <c r="G2424" s="11"/>
      <c r="H2424" s="11"/>
    </row>
    <row r="2425" spans="1:8" x14ac:dyDescent="0.2">
      <c r="A2425" s="11"/>
      <c r="B2425" s="11"/>
      <c r="C2425" s="11"/>
      <c r="D2425" s="11"/>
      <c r="E2425" s="11"/>
      <c r="F2425" s="11"/>
      <c r="G2425" s="11"/>
      <c r="H2425" s="11"/>
    </row>
    <row r="2426" spans="1:8" x14ac:dyDescent="0.2">
      <c r="A2426" s="11"/>
      <c r="B2426" s="11"/>
      <c r="C2426" s="11"/>
      <c r="D2426" s="11"/>
      <c r="E2426" s="11"/>
      <c r="F2426" s="11"/>
      <c r="G2426" s="11"/>
      <c r="H2426" s="11"/>
    </row>
    <row r="2427" spans="1:8" x14ac:dyDescent="0.2">
      <c r="A2427" s="11"/>
      <c r="B2427" s="11"/>
      <c r="C2427" s="11"/>
      <c r="D2427" s="11"/>
      <c r="E2427" s="11"/>
      <c r="F2427" s="11"/>
      <c r="G2427" s="11"/>
      <c r="H2427" s="11"/>
    </row>
    <row r="2428" spans="1:8" x14ac:dyDescent="0.2">
      <c r="A2428" s="11"/>
      <c r="B2428" s="11"/>
      <c r="C2428" s="11"/>
      <c r="D2428" s="11"/>
      <c r="E2428" s="11"/>
      <c r="F2428" s="11"/>
      <c r="G2428" s="11"/>
      <c r="H2428" s="11"/>
    </row>
    <row r="2429" spans="1:8" x14ac:dyDescent="0.2">
      <c r="A2429" s="11"/>
      <c r="B2429" s="11"/>
      <c r="C2429" s="11"/>
      <c r="D2429" s="11"/>
      <c r="E2429" s="11"/>
      <c r="F2429" s="11"/>
      <c r="G2429" s="11"/>
      <c r="H2429" s="11"/>
    </row>
    <row r="2430" spans="1:8" x14ac:dyDescent="0.2">
      <c r="A2430" s="11"/>
      <c r="B2430" s="11"/>
      <c r="C2430" s="11"/>
      <c r="D2430" s="11"/>
      <c r="E2430" s="11"/>
      <c r="F2430" s="11"/>
      <c r="G2430" s="11"/>
      <c r="H2430" s="11"/>
    </row>
    <row r="2431" spans="1:8" x14ac:dyDescent="0.2">
      <c r="A2431" s="11"/>
      <c r="B2431" s="11"/>
      <c r="C2431" s="11"/>
      <c r="D2431" s="11"/>
      <c r="E2431" s="11"/>
      <c r="F2431" s="11"/>
      <c r="G2431" s="11"/>
      <c r="H2431" s="11"/>
    </row>
    <row r="2432" spans="1:8" x14ac:dyDescent="0.2">
      <c r="A2432" s="11"/>
      <c r="B2432" s="11"/>
      <c r="C2432" s="11"/>
      <c r="D2432" s="11"/>
      <c r="E2432" s="11"/>
      <c r="F2432" s="11"/>
      <c r="G2432" s="11"/>
      <c r="H2432" s="11"/>
    </row>
    <row r="2433" spans="1:8" x14ac:dyDescent="0.2">
      <c r="A2433" s="11"/>
      <c r="B2433" s="11"/>
      <c r="C2433" s="11"/>
      <c r="D2433" s="11"/>
      <c r="E2433" s="11"/>
      <c r="F2433" s="11"/>
      <c r="G2433" s="11"/>
      <c r="H2433" s="11"/>
    </row>
    <row r="2434" spans="1:8" x14ac:dyDescent="0.2">
      <c r="A2434" s="11"/>
      <c r="B2434" s="11"/>
      <c r="C2434" s="11"/>
      <c r="D2434" s="11"/>
      <c r="E2434" s="11"/>
      <c r="F2434" s="11"/>
      <c r="G2434" s="11"/>
      <c r="H2434" s="11"/>
    </row>
    <row r="2435" spans="1:8" x14ac:dyDescent="0.2">
      <c r="A2435" s="11"/>
      <c r="B2435" s="11"/>
      <c r="C2435" s="11"/>
      <c r="D2435" s="11"/>
      <c r="E2435" s="11"/>
      <c r="F2435" s="11"/>
      <c r="G2435" s="11"/>
      <c r="H2435" s="11"/>
    </row>
    <row r="2436" spans="1:8" x14ac:dyDescent="0.2">
      <c r="A2436" s="11"/>
      <c r="B2436" s="11"/>
      <c r="C2436" s="11"/>
      <c r="D2436" s="11"/>
      <c r="E2436" s="11"/>
      <c r="F2436" s="11"/>
      <c r="G2436" s="11"/>
      <c r="H2436" s="11"/>
    </row>
    <row r="2437" spans="1:8" x14ac:dyDescent="0.2">
      <c r="A2437" s="11"/>
      <c r="B2437" s="11"/>
      <c r="C2437" s="11"/>
      <c r="D2437" s="11"/>
      <c r="E2437" s="11"/>
      <c r="F2437" s="11"/>
      <c r="G2437" s="11"/>
      <c r="H2437" s="11"/>
    </row>
    <row r="2438" spans="1:8" x14ac:dyDescent="0.2">
      <c r="A2438" s="11"/>
      <c r="B2438" s="11"/>
      <c r="C2438" s="11"/>
      <c r="D2438" s="11"/>
      <c r="E2438" s="11"/>
      <c r="F2438" s="11"/>
      <c r="G2438" s="11"/>
      <c r="H2438" s="11"/>
    </row>
    <row r="2439" spans="1:8" x14ac:dyDescent="0.2">
      <c r="A2439" s="11"/>
      <c r="B2439" s="11"/>
      <c r="C2439" s="11"/>
      <c r="D2439" s="11"/>
      <c r="E2439" s="11"/>
      <c r="F2439" s="11"/>
      <c r="G2439" s="11"/>
      <c r="H2439" s="11"/>
    </row>
    <row r="2440" spans="1:8" x14ac:dyDescent="0.2">
      <c r="A2440" s="11"/>
      <c r="B2440" s="11"/>
      <c r="C2440" s="11"/>
      <c r="D2440" s="11"/>
      <c r="E2440" s="11"/>
      <c r="F2440" s="11"/>
      <c r="G2440" s="11"/>
      <c r="H2440" s="11"/>
    </row>
    <row r="2441" spans="1:8" x14ac:dyDescent="0.2">
      <c r="A2441" s="11"/>
      <c r="B2441" s="11"/>
      <c r="C2441" s="11"/>
      <c r="D2441" s="11"/>
      <c r="E2441" s="11"/>
      <c r="F2441" s="11"/>
      <c r="G2441" s="11"/>
      <c r="H2441" s="11"/>
    </row>
    <row r="2442" spans="1:8" x14ac:dyDescent="0.2">
      <c r="A2442" s="11"/>
      <c r="B2442" s="11"/>
      <c r="C2442" s="11"/>
      <c r="D2442" s="11"/>
      <c r="E2442" s="11"/>
      <c r="F2442" s="11"/>
      <c r="G2442" s="11"/>
      <c r="H2442" s="11"/>
    </row>
    <row r="2443" spans="1:8" x14ac:dyDescent="0.2">
      <c r="A2443" s="11"/>
      <c r="B2443" s="11"/>
      <c r="C2443" s="11"/>
      <c r="D2443" s="11"/>
      <c r="E2443" s="11"/>
      <c r="F2443" s="11"/>
      <c r="G2443" s="11"/>
      <c r="H2443" s="11"/>
    </row>
    <row r="2444" spans="1:8" x14ac:dyDescent="0.2">
      <c r="A2444" s="11"/>
      <c r="B2444" s="11"/>
      <c r="C2444" s="11"/>
      <c r="D2444" s="11"/>
      <c r="E2444" s="11"/>
      <c r="F2444" s="11"/>
      <c r="G2444" s="11"/>
      <c r="H2444" s="11"/>
    </row>
    <row r="2445" spans="1:8" x14ac:dyDescent="0.2">
      <c r="A2445" s="11"/>
      <c r="B2445" s="11"/>
      <c r="C2445" s="11"/>
      <c r="D2445" s="11"/>
      <c r="E2445" s="11"/>
      <c r="F2445" s="11"/>
      <c r="G2445" s="11"/>
      <c r="H2445" s="11"/>
    </row>
    <row r="2446" spans="1:8" x14ac:dyDescent="0.2">
      <c r="A2446" s="11"/>
      <c r="B2446" s="11"/>
      <c r="C2446" s="11"/>
      <c r="D2446" s="11"/>
      <c r="E2446" s="11"/>
      <c r="F2446" s="11"/>
      <c r="G2446" s="11"/>
      <c r="H2446" s="11"/>
    </row>
    <row r="2447" spans="1:8" x14ac:dyDescent="0.2">
      <c r="A2447" s="11"/>
      <c r="B2447" s="11"/>
      <c r="C2447" s="11"/>
      <c r="D2447" s="11"/>
      <c r="E2447" s="11"/>
      <c r="F2447" s="11"/>
      <c r="G2447" s="11"/>
      <c r="H2447" s="11"/>
    </row>
    <row r="2448" spans="1:8" x14ac:dyDescent="0.2">
      <c r="A2448" s="11"/>
      <c r="B2448" s="11"/>
      <c r="C2448" s="11"/>
      <c r="D2448" s="11"/>
      <c r="E2448" s="11"/>
      <c r="F2448" s="11"/>
      <c r="G2448" s="11"/>
      <c r="H2448" s="11"/>
    </row>
    <row r="2449" spans="1:8" x14ac:dyDescent="0.2">
      <c r="A2449" s="11"/>
      <c r="B2449" s="11"/>
      <c r="C2449" s="11"/>
      <c r="D2449" s="11"/>
      <c r="E2449" s="11"/>
      <c r="F2449" s="11"/>
      <c r="G2449" s="11"/>
      <c r="H2449" s="11"/>
    </row>
    <row r="2450" spans="1:8" x14ac:dyDescent="0.2">
      <c r="A2450" s="11"/>
      <c r="B2450" s="11"/>
      <c r="C2450" s="11"/>
      <c r="D2450" s="11"/>
      <c r="E2450" s="11"/>
      <c r="F2450" s="11"/>
      <c r="G2450" s="11"/>
      <c r="H2450" s="11"/>
    </row>
    <row r="2451" spans="1:8" x14ac:dyDescent="0.2">
      <c r="A2451" s="11"/>
      <c r="B2451" s="11"/>
      <c r="C2451" s="11"/>
      <c r="D2451" s="11"/>
      <c r="E2451" s="11"/>
      <c r="F2451" s="11"/>
      <c r="G2451" s="11"/>
      <c r="H2451" s="11"/>
    </row>
    <row r="2452" spans="1:8" x14ac:dyDescent="0.2">
      <c r="A2452" s="11"/>
      <c r="B2452" s="11"/>
      <c r="C2452" s="11"/>
      <c r="D2452" s="11"/>
      <c r="E2452" s="11"/>
      <c r="F2452" s="11"/>
      <c r="G2452" s="11"/>
      <c r="H2452" s="11"/>
    </row>
    <row r="2453" spans="1:8" x14ac:dyDescent="0.2">
      <c r="A2453" s="11"/>
      <c r="B2453" s="11"/>
      <c r="C2453" s="11"/>
      <c r="D2453" s="11"/>
      <c r="E2453" s="11"/>
      <c r="F2453" s="11"/>
      <c r="G2453" s="11"/>
      <c r="H2453" s="11"/>
    </row>
    <row r="2454" spans="1:8" x14ac:dyDescent="0.2">
      <c r="A2454" s="11"/>
      <c r="B2454" s="11"/>
      <c r="C2454" s="11"/>
      <c r="D2454" s="11"/>
      <c r="E2454" s="11"/>
      <c r="F2454" s="11"/>
      <c r="G2454" s="11"/>
      <c r="H2454" s="11"/>
    </row>
    <row r="2455" spans="1:8" x14ac:dyDescent="0.2">
      <c r="A2455" s="11"/>
      <c r="B2455" s="11"/>
      <c r="C2455" s="11"/>
      <c r="D2455" s="11"/>
      <c r="E2455" s="11"/>
      <c r="F2455" s="11"/>
      <c r="G2455" s="11"/>
      <c r="H2455" s="11"/>
    </row>
    <row r="2456" spans="1:8" x14ac:dyDescent="0.2">
      <c r="A2456" s="11"/>
      <c r="B2456" s="11"/>
      <c r="C2456" s="11"/>
      <c r="D2456" s="11"/>
      <c r="E2456" s="11"/>
      <c r="F2456" s="11"/>
      <c r="G2456" s="11"/>
      <c r="H2456" s="11"/>
    </row>
    <row r="2457" spans="1:8" x14ac:dyDescent="0.2">
      <c r="A2457" s="11"/>
      <c r="B2457" s="11"/>
      <c r="C2457" s="11"/>
      <c r="D2457" s="11"/>
      <c r="E2457" s="11"/>
      <c r="F2457" s="11"/>
      <c r="G2457" s="11"/>
      <c r="H2457" s="11"/>
    </row>
    <row r="2458" spans="1:8" x14ac:dyDescent="0.2">
      <c r="A2458" s="11"/>
      <c r="B2458" s="11"/>
      <c r="C2458" s="11"/>
      <c r="D2458" s="11"/>
      <c r="E2458" s="11"/>
      <c r="F2458" s="11"/>
      <c r="G2458" s="11"/>
      <c r="H2458" s="11"/>
    </row>
    <row r="2459" spans="1:8" x14ac:dyDescent="0.2">
      <c r="A2459" s="11"/>
      <c r="B2459" s="11"/>
      <c r="C2459" s="11"/>
      <c r="D2459" s="11"/>
      <c r="E2459" s="11"/>
      <c r="F2459" s="11"/>
      <c r="G2459" s="11"/>
      <c r="H2459" s="11"/>
    </row>
    <row r="2460" spans="1:8" x14ac:dyDescent="0.2">
      <c r="A2460" s="11"/>
      <c r="B2460" s="11"/>
      <c r="C2460" s="11"/>
      <c r="D2460" s="11"/>
      <c r="E2460" s="11"/>
      <c r="F2460" s="11"/>
      <c r="G2460" s="11"/>
      <c r="H2460" s="11"/>
    </row>
    <row r="2461" spans="1:8" x14ac:dyDescent="0.2">
      <c r="A2461" s="11"/>
      <c r="B2461" s="11"/>
      <c r="C2461" s="11"/>
      <c r="D2461" s="11"/>
      <c r="E2461" s="11"/>
      <c r="F2461" s="11"/>
      <c r="G2461" s="11"/>
      <c r="H2461" s="11"/>
    </row>
    <row r="2462" spans="1:8" x14ac:dyDescent="0.2">
      <c r="A2462" s="11"/>
      <c r="B2462" s="11"/>
      <c r="C2462" s="11"/>
      <c r="D2462" s="11"/>
      <c r="E2462" s="11"/>
      <c r="F2462" s="11"/>
      <c r="G2462" s="11"/>
      <c r="H2462" s="11"/>
    </row>
    <row r="2463" spans="1:8" x14ac:dyDescent="0.2">
      <c r="A2463" s="11"/>
      <c r="B2463" s="11"/>
      <c r="C2463" s="11"/>
      <c r="D2463" s="11"/>
      <c r="E2463" s="11"/>
      <c r="F2463" s="11"/>
      <c r="G2463" s="11"/>
      <c r="H2463" s="11"/>
    </row>
    <row r="2464" spans="1:8" x14ac:dyDescent="0.2">
      <c r="A2464" s="11"/>
      <c r="B2464" s="11"/>
      <c r="C2464" s="11"/>
      <c r="D2464" s="11"/>
      <c r="E2464" s="11"/>
      <c r="F2464" s="11"/>
      <c r="G2464" s="11"/>
      <c r="H2464" s="11"/>
    </row>
    <row r="2465" spans="1:8" x14ac:dyDescent="0.2">
      <c r="A2465" s="11"/>
      <c r="B2465" s="11"/>
      <c r="C2465" s="11"/>
      <c r="D2465" s="11"/>
      <c r="E2465" s="11"/>
      <c r="F2465" s="11"/>
      <c r="G2465" s="11"/>
      <c r="H2465" s="11"/>
    </row>
    <row r="2466" spans="1:8" x14ac:dyDescent="0.2">
      <c r="A2466" s="11"/>
      <c r="B2466" s="11"/>
      <c r="C2466" s="11"/>
      <c r="D2466" s="11"/>
      <c r="E2466" s="11"/>
      <c r="F2466" s="11"/>
      <c r="G2466" s="11"/>
      <c r="H2466" s="11"/>
    </row>
    <row r="2467" spans="1:8" x14ac:dyDescent="0.2">
      <c r="A2467" s="11"/>
      <c r="B2467" s="11"/>
      <c r="C2467" s="11"/>
      <c r="D2467" s="11"/>
      <c r="E2467" s="11"/>
      <c r="F2467" s="11"/>
      <c r="G2467" s="11"/>
      <c r="H2467" s="11"/>
    </row>
    <row r="2468" spans="1:8" x14ac:dyDescent="0.2">
      <c r="A2468" s="11"/>
      <c r="B2468" s="11"/>
      <c r="C2468" s="11"/>
      <c r="D2468" s="11"/>
      <c r="E2468" s="11"/>
      <c r="F2468" s="11"/>
      <c r="G2468" s="11"/>
      <c r="H2468" s="11"/>
    </row>
    <row r="2469" spans="1:8" x14ac:dyDescent="0.2">
      <c r="A2469" s="11"/>
      <c r="B2469" s="11"/>
      <c r="C2469" s="11"/>
      <c r="D2469" s="11"/>
      <c r="E2469" s="11"/>
      <c r="F2469" s="11"/>
      <c r="G2469" s="11"/>
      <c r="H2469" s="11"/>
    </row>
    <row r="2470" spans="1:8" x14ac:dyDescent="0.2">
      <c r="A2470" s="11"/>
      <c r="B2470" s="11"/>
      <c r="C2470" s="11"/>
      <c r="D2470" s="11"/>
      <c r="E2470" s="11"/>
      <c r="F2470" s="11"/>
      <c r="G2470" s="11"/>
      <c r="H2470" s="11"/>
    </row>
    <row r="2471" spans="1:8" x14ac:dyDescent="0.2">
      <c r="A2471" s="11"/>
      <c r="B2471" s="11"/>
      <c r="C2471" s="11"/>
      <c r="D2471" s="11"/>
      <c r="E2471" s="11"/>
      <c r="F2471" s="11"/>
      <c r="G2471" s="11"/>
      <c r="H2471" s="11"/>
    </row>
    <row r="2472" spans="1:8" x14ac:dyDescent="0.2">
      <c r="A2472" s="11"/>
      <c r="B2472" s="11"/>
      <c r="C2472" s="11"/>
      <c r="D2472" s="11"/>
      <c r="E2472" s="11"/>
      <c r="F2472" s="11"/>
      <c r="G2472" s="11"/>
      <c r="H2472" s="11"/>
    </row>
    <row r="2473" spans="1:8" x14ac:dyDescent="0.2">
      <c r="A2473" s="11"/>
      <c r="B2473" s="11"/>
      <c r="C2473" s="11"/>
      <c r="D2473" s="11"/>
      <c r="E2473" s="11"/>
      <c r="F2473" s="11"/>
      <c r="G2473" s="11"/>
      <c r="H2473" s="11"/>
    </row>
    <row r="2474" spans="1:8" x14ac:dyDescent="0.2">
      <c r="A2474" s="11"/>
      <c r="B2474" s="11"/>
      <c r="C2474" s="11"/>
      <c r="D2474" s="11"/>
      <c r="E2474" s="11"/>
      <c r="F2474" s="11"/>
      <c r="G2474" s="11"/>
      <c r="H2474" s="11"/>
    </row>
    <row r="2475" spans="1:8" x14ac:dyDescent="0.2">
      <c r="A2475" s="11"/>
      <c r="B2475" s="11"/>
      <c r="C2475" s="11"/>
      <c r="D2475" s="11"/>
      <c r="E2475" s="11"/>
      <c r="F2475" s="11"/>
      <c r="G2475" s="11"/>
      <c r="H2475" s="11"/>
    </row>
    <row r="2476" spans="1:8" x14ac:dyDescent="0.2">
      <c r="A2476" s="11"/>
      <c r="B2476" s="11"/>
      <c r="C2476" s="11"/>
      <c r="D2476" s="11"/>
      <c r="E2476" s="11"/>
      <c r="F2476" s="11"/>
      <c r="G2476" s="11"/>
      <c r="H2476" s="11"/>
    </row>
    <row r="2477" spans="1:8" x14ac:dyDescent="0.2">
      <c r="A2477" s="11"/>
      <c r="B2477" s="11"/>
      <c r="C2477" s="11"/>
      <c r="D2477" s="11"/>
      <c r="E2477" s="11"/>
      <c r="F2477" s="11"/>
      <c r="G2477" s="11"/>
      <c r="H2477" s="11"/>
    </row>
    <row r="2478" spans="1:8" x14ac:dyDescent="0.2">
      <c r="A2478" s="11"/>
      <c r="B2478" s="11"/>
      <c r="C2478" s="11"/>
      <c r="D2478" s="11"/>
      <c r="E2478" s="11"/>
      <c r="F2478" s="11"/>
      <c r="G2478" s="11"/>
      <c r="H2478" s="11"/>
    </row>
    <row r="2479" spans="1:8" x14ac:dyDescent="0.2">
      <c r="A2479" s="11"/>
      <c r="B2479" s="11"/>
      <c r="C2479" s="11"/>
      <c r="D2479" s="11"/>
      <c r="E2479" s="11"/>
      <c r="F2479" s="11"/>
      <c r="G2479" s="11"/>
      <c r="H2479" s="11"/>
    </row>
    <row r="2480" spans="1:8" x14ac:dyDescent="0.2">
      <c r="A2480" s="11"/>
      <c r="B2480" s="11"/>
      <c r="C2480" s="11"/>
      <c r="D2480" s="11"/>
      <c r="E2480" s="11"/>
      <c r="F2480" s="11"/>
      <c r="G2480" s="11"/>
      <c r="H2480" s="11"/>
    </row>
    <row r="2481" spans="1:8" x14ac:dyDescent="0.2">
      <c r="A2481" s="11"/>
      <c r="B2481" s="11"/>
      <c r="C2481" s="11"/>
      <c r="D2481" s="11"/>
      <c r="E2481" s="11"/>
      <c r="F2481" s="11"/>
      <c r="G2481" s="11"/>
      <c r="H2481" s="11"/>
    </row>
    <row r="2482" spans="1:8" x14ac:dyDescent="0.2">
      <c r="A2482" s="11"/>
      <c r="B2482" s="11"/>
      <c r="C2482" s="11"/>
      <c r="D2482" s="11"/>
      <c r="E2482" s="11"/>
      <c r="F2482" s="11"/>
      <c r="G2482" s="11"/>
      <c r="H2482" s="11"/>
    </row>
    <row r="2483" spans="1:8" x14ac:dyDescent="0.2">
      <c r="A2483" s="11"/>
      <c r="B2483" s="11"/>
      <c r="C2483" s="11"/>
      <c r="D2483" s="11"/>
      <c r="E2483" s="11"/>
      <c r="F2483" s="11"/>
      <c r="G2483" s="11"/>
      <c r="H2483" s="11"/>
    </row>
    <row r="2484" spans="1:8" x14ac:dyDescent="0.2">
      <c r="A2484" s="11"/>
      <c r="B2484" s="11"/>
      <c r="C2484" s="11"/>
      <c r="D2484" s="11"/>
      <c r="E2484" s="11"/>
      <c r="F2484" s="11"/>
      <c r="G2484" s="11"/>
      <c r="H2484" s="11"/>
    </row>
    <row r="2485" spans="1:8" x14ac:dyDescent="0.2">
      <c r="A2485" s="11"/>
      <c r="B2485" s="11"/>
      <c r="C2485" s="11"/>
      <c r="D2485" s="11"/>
      <c r="E2485" s="11"/>
      <c r="F2485" s="11"/>
      <c r="G2485" s="11"/>
      <c r="H2485" s="11"/>
    </row>
    <row r="2486" spans="1:8" x14ac:dyDescent="0.2">
      <c r="A2486" s="11"/>
      <c r="B2486" s="11"/>
      <c r="C2486" s="11"/>
      <c r="D2486" s="11"/>
      <c r="E2486" s="11"/>
      <c r="F2486" s="11"/>
      <c r="G2486" s="11"/>
      <c r="H2486" s="11"/>
    </row>
    <row r="2487" spans="1:8" x14ac:dyDescent="0.2">
      <c r="A2487" s="11"/>
      <c r="B2487" s="11"/>
      <c r="C2487" s="11"/>
      <c r="D2487" s="11"/>
      <c r="E2487" s="11"/>
      <c r="F2487" s="11"/>
      <c r="G2487" s="11"/>
      <c r="H2487" s="11"/>
    </row>
    <row r="2488" spans="1:8" x14ac:dyDescent="0.2">
      <c r="A2488" s="11"/>
      <c r="B2488" s="11"/>
      <c r="C2488" s="11"/>
      <c r="D2488" s="11"/>
      <c r="E2488" s="11"/>
      <c r="F2488" s="11"/>
      <c r="G2488" s="11"/>
      <c r="H2488" s="11"/>
    </row>
    <row r="2489" spans="1:8" x14ac:dyDescent="0.2">
      <c r="A2489" s="11"/>
      <c r="B2489" s="11"/>
      <c r="C2489" s="11"/>
      <c r="D2489" s="11"/>
      <c r="E2489" s="11"/>
      <c r="F2489" s="11"/>
      <c r="G2489" s="11"/>
      <c r="H2489" s="11"/>
    </row>
    <row r="2490" spans="1:8" x14ac:dyDescent="0.2">
      <c r="A2490" s="11"/>
      <c r="B2490" s="11"/>
      <c r="C2490" s="11"/>
      <c r="D2490" s="11"/>
      <c r="E2490" s="11"/>
      <c r="F2490" s="11"/>
      <c r="G2490" s="11"/>
      <c r="H2490" s="11"/>
    </row>
    <row r="2491" spans="1:8" x14ac:dyDescent="0.2">
      <c r="A2491" s="11"/>
      <c r="B2491" s="11"/>
      <c r="C2491" s="11"/>
      <c r="D2491" s="11"/>
      <c r="E2491" s="11"/>
      <c r="F2491" s="11"/>
      <c r="G2491" s="11"/>
      <c r="H2491" s="11"/>
    </row>
    <row r="2492" spans="1:8" x14ac:dyDescent="0.2">
      <c r="A2492" s="11"/>
      <c r="B2492" s="11"/>
      <c r="C2492" s="11"/>
      <c r="D2492" s="11"/>
      <c r="E2492" s="11"/>
      <c r="F2492" s="11"/>
      <c r="G2492" s="11"/>
      <c r="H2492" s="11"/>
    </row>
    <row r="2493" spans="1:8" x14ac:dyDescent="0.2">
      <c r="A2493" s="11"/>
      <c r="B2493" s="11"/>
      <c r="C2493" s="11"/>
      <c r="D2493" s="11"/>
      <c r="E2493" s="11"/>
      <c r="F2493" s="11"/>
      <c r="G2493" s="11"/>
      <c r="H2493" s="11"/>
    </row>
    <row r="2494" spans="1:8" x14ac:dyDescent="0.2">
      <c r="A2494" s="11"/>
      <c r="B2494" s="11"/>
      <c r="C2494" s="11"/>
      <c r="D2494" s="11"/>
      <c r="E2494" s="11"/>
      <c r="F2494" s="11"/>
      <c r="G2494" s="11"/>
      <c r="H2494" s="11"/>
    </row>
    <row r="2495" spans="1:8" x14ac:dyDescent="0.2">
      <c r="A2495" s="11"/>
      <c r="B2495" s="11"/>
      <c r="C2495" s="11"/>
      <c r="D2495" s="11"/>
      <c r="E2495" s="11"/>
      <c r="F2495" s="11"/>
      <c r="G2495" s="11"/>
      <c r="H2495" s="11"/>
    </row>
    <row r="2496" spans="1:8" x14ac:dyDescent="0.2">
      <c r="A2496" s="11"/>
      <c r="B2496" s="11"/>
      <c r="C2496" s="11"/>
      <c r="D2496" s="11"/>
      <c r="E2496" s="11"/>
      <c r="F2496" s="11"/>
      <c r="G2496" s="11"/>
      <c r="H2496" s="11"/>
    </row>
    <row r="2497" spans="1:8" x14ac:dyDescent="0.2">
      <c r="A2497" s="11"/>
      <c r="B2497" s="11"/>
      <c r="C2497" s="11"/>
      <c r="D2497" s="11"/>
      <c r="E2497" s="11"/>
      <c r="F2497" s="11"/>
      <c r="G2497" s="11"/>
      <c r="H2497" s="11"/>
    </row>
    <row r="2498" spans="1:8" x14ac:dyDescent="0.2">
      <c r="A2498" s="11"/>
      <c r="B2498" s="11"/>
      <c r="C2498" s="11"/>
      <c r="D2498" s="11"/>
      <c r="E2498" s="11"/>
      <c r="F2498" s="11"/>
      <c r="G2498" s="11"/>
      <c r="H2498" s="11"/>
    </row>
    <row r="2499" spans="1:8" x14ac:dyDescent="0.2">
      <c r="A2499" s="11"/>
      <c r="B2499" s="11"/>
      <c r="C2499" s="11"/>
      <c r="D2499" s="11"/>
      <c r="E2499" s="11"/>
      <c r="F2499" s="11"/>
      <c r="G2499" s="11"/>
      <c r="H2499" s="11"/>
    </row>
    <row r="2500" spans="1:8" x14ac:dyDescent="0.2">
      <c r="A2500" s="11"/>
      <c r="B2500" s="11"/>
      <c r="C2500" s="11"/>
      <c r="D2500" s="11"/>
      <c r="E2500" s="11"/>
      <c r="F2500" s="11"/>
      <c r="G2500" s="11"/>
      <c r="H2500" s="11"/>
    </row>
    <row r="2501" spans="1:8" x14ac:dyDescent="0.2">
      <c r="A2501" s="11"/>
      <c r="B2501" s="11"/>
      <c r="C2501" s="11"/>
      <c r="D2501" s="11"/>
      <c r="E2501" s="11"/>
      <c r="F2501" s="11"/>
      <c r="G2501" s="11"/>
      <c r="H2501" s="11"/>
    </row>
    <row r="2502" spans="1:8" x14ac:dyDescent="0.2">
      <c r="A2502" s="11"/>
      <c r="B2502" s="11"/>
      <c r="C2502" s="11"/>
      <c r="D2502" s="11"/>
      <c r="E2502" s="11"/>
      <c r="F2502" s="11"/>
      <c r="G2502" s="11"/>
      <c r="H2502" s="11"/>
    </row>
    <row r="2503" spans="1:8" x14ac:dyDescent="0.2">
      <c r="A2503" s="11"/>
      <c r="B2503" s="11"/>
      <c r="C2503" s="11"/>
      <c r="D2503" s="11"/>
      <c r="E2503" s="11"/>
      <c r="F2503" s="11"/>
      <c r="G2503" s="11"/>
      <c r="H2503" s="11"/>
    </row>
    <row r="2504" spans="1:8" x14ac:dyDescent="0.2">
      <c r="A2504" s="11"/>
      <c r="B2504" s="11"/>
      <c r="C2504" s="11"/>
      <c r="D2504" s="11"/>
      <c r="E2504" s="11"/>
      <c r="F2504" s="11"/>
      <c r="G2504" s="11"/>
      <c r="H2504" s="11"/>
    </row>
    <row r="2505" spans="1:8" x14ac:dyDescent="0.2">
      <c r="A2505" s="11"/>
      <c r="B2505" s="11"/>
      <c r="C2505" s="11"/>
      <c r="D2505" s="11"/>
      <c r="E2505" s="11"/>
      <c r="F2505" s="11"/>
      <c r="G2505" s="11"/>
      <c r="H2505" s="11"/>
    </row>
    <row r="2506" spans="1:8" x14ac:dyDescent="0.2">
      <c r="A2506" s="11"/>
      <c r="B2506" s="11"/>
      <c r="C2506" s="11"/>
      <c r="D2506" s="11"/>
      <c r="E2506" s="11"/>
      <c r="F2506" s="11"/>
      <c r="G2506" s="11"/>
      <c r="H2506" s="11"/>
    </row>
    <row r="2507" spans="1:8" x14ac:dyDescent="0.2">
      <c r="A2507" s="11"/>
      <c r="B2507" s="11"/>
      <c r="C2507" s="11"/>
      <c r="D2507" s="11"/>
      <c r="E2507" s="11"/>
      <c r="F2507" s="11"/>
      <c r="G2507" s="11"/>
      <c r="H2507" s="11"/>
    </row>
    <row r="2508" spans="1:8" x14ac:dyDescent="0.2">
      <c r="A2508" s="11"/>
      <c r="B2508" s="11"/>
      <c r="C2508" s="11"/>
      <c r="D2508" s="11"/>
      <c r="E2508" s="11"/>
      <c r="F2508" s="11"/>
      <c r="G2508" s="11"/>
      <c r="H2508" s="11"/>
    </row>
    <row r="2509" spans="1:8" x14ac:dyDescent="0.2">
      <c r="A2509" s="11"/>
      <c r="B2509" s="11"/>
      <c r="C2509" s="11"/>
      <c r="D2509" s="11"/>
      <c r="E2509" s="11"/>
      <c r="F2509" s="11"/>
      <c r="G2509" s="11"/>
      <c r="H2509" s="11"/>
    </row>
    <row r="2510" spans="1:8" x14ac:dyDescent="0.2">
      <c r="A2510" s="11"/>
      <c r="B2510" s="11"/>
      <c r="C2510" s="11"/>
      <c r="D2510" s="11"/>
      <c r="E2510" s="11"/>
      <c r="F2510" s="11"/>
      <c r="G2510" s="11"/>
      <c r="H2510" s="11"/>
    </row>
    <row r="2511" spans="1:8" x14ac:dyDescent="0.2">
      <c r="A2511" s="11"/>
      <c r="B2511" s="11"/>
      <c r="C2511" s="11"/>
      <c r="D2511" s="11"/>
      <c r="E2511" s="11"/>
      <c r="F2511" s="11"/>
      <c r="G2511" s="11"/>
      <c r="H2511" s="11"/>
    </row>
    <row r="2512" spans="1:8" x14ac:dyDescent="0.2">
      <c r="A2512" s="11"/>
      <c r="B2512" s="11"/>
      <c r="C2512" s="11"/>
      <c r="D2512" s="11"/>
      <c r="E2512" s="11"/>
      <c r="F2512" s="11"/>
      <c r="G2512" s="11"/>
      <c r="H2512" s="11"/>
    </row>
    <row r="2513" spans="1:8" x14ac:dyDescent="0.2">
      <c r="A2513" s="11"/>
      <c r="B2513" s="11"/>
      <c r="C2513" s="11"/>
      <c r="D2513" s="11"/>
      <c r="E2513" s="11"/>
      <c r="F2513" s="11"/>
      <c r="G2513" s="11"/>
      <c r="H2513" s="11"/>
    </row>
    <row r="2514" spans="1:8" x14ac:dyDescent="0.2">
      <c r="A2514" s="11"/>
      <c r="B2514" s="11"/>
      <c r="C2514" s="11"/>
      <c r="D2514" s="11"/>
      <c r="E2514" s="11"/>
      <c r="F2514" s="11"/>
      <c r="G2514" s="11"/>
      <c r="H2514" s="11"/>
    </row>
    <row r="2515" spans="1:8" x14ac:dyDescent="0.2">
      <c r="A2515" s="11"/>
      <c r="B2515" s="11"/>
      <c r="C2515" s="11"/>
      <c r="D2515" s="11"/>
      <c r="E2515" s="11"/>
      <c r="F2515" s="11"/>
      <c r="G2515" s="11"/>
      <c r="H2515" s="11"/>
    </row>
    <row r="2516" spans="1:8" x14ac:dyDescent="0.2">
      <c r="A2516" s="11"/>
      <c r="B2516" s="11"/>
      <c r="C2516" s="11"/>
      <c r="D2516" s="11"/>
      <c r="E2516" s="11"/>
      <c r="F2516" s="11"/>
      <c r="G2516" s="11"/>
      <c r="H2516" s="11"/>
    </row>
    <row r="2517" spans="1:8" x14ac:dyDescent="0.2">
      <c r="A2517" s="11"/>
      <c r="B2517" s="11"/>
      <c r="C2517" s="11"/>
      <c r="D2517" s="11"/>
      <c r="E2517" s="11"/>
      <c r="F2517" s="11"/>
      <c r="G2517" s="11"/>
      <c r="H2517" s="11"/>
    </row>
    <row r="2518" spans="1:8" x14ac:dyDescent="0.2">
      <c r="A2518" s="11"/>
      <c r="B2518" s="11"/>
      <c r="C2518" s="11"/>
      <c r="D2518" s="11"/>
      <c r="E2518" s="11"/>
      <c r="F2518" s="11"/>
      <c r="G2518" s="11"/>
      <c r="H2518" s="11"/>
    </row>
    <row r="2519" spans="1:8" x14ac:dyDescent="0.2">
      <c r="A2519" s="11"/>
      <c r="B2519" s="11"/>
      <c r="C2519" s="11"/>
      <c r="D2519" s="11"/>
      <c r="E2519" s="11"/>
      <c r="F2519" s="11"/>
      <c r="G2519" s="11"/>
      <c r="H2519" s="11"/>
    </row>
    <row r="2520" spans="1:8" x14ac:dyDescent="0.2">
      <c r="A2520" s="11"/>
      <c r="B2520" s="11"/>
      <c r="C2520" s="11"/>
      <c r="D2520" s="11"/>
      <c r="E2520" s="11"/>
      <c r="F2520" s="11"/>
      <c r="G2520" s="11"/>
      <c r="H2520" s="11"/>
    </row>
    <row r="2521" spans="1:8" x14ac:dyDescent="0.2">
      <c r="A2521" s="11"/>
      <c r="B2521" s="11"/>
      <c r="C2521" s="11"/>
      <c r="D2521" s="11"/>
      <c r="E2521" s="11"/>
      <c r="F2521" s="11"/>
      <c r="G2521" s="11"/>
      <c r="H2521" s="11"/>
    </row>
    <row r="2522" spans="1:8" x14ac:dyDescent="0.2">
      <c r="A2522" s="11"/>
      <c r="B2522" s="11"/>
      <c r="C2522" s="11"/>
      <c r="D2522" s="11"/>
      <c r="E2522" s="11"/>
      <c r="F2522" s="11"/>
      <c r="G2522" s="11"/>
      <c r="H2522" s="11"/>
    </row>
    <row r="2523" spans="1:8" x14ac:dyDescent="0.2">
      <c r="A2523" s="11"/>
      <c r="B2523" s="11"/>
      <c r="C2523" s="11"/>
      <c r="D2523" s="11"/>
      <c r="E2523" s="11"/>
      <c r="F2523" s="11"/>
      <c r="G2523" s="11"/>
      <c r="H2523" s="11"/>
    </row>
    <row r="2524" spans="1:8" x14ac:dyDescent="0.2">
      <c r="A2524" s="11"/>
      <c r="B2524" s="11"/>
      <c r="C2524" s="11"/>
      <c r="D2524" s="11"/>
      <c r="E2524" s="11"/>
      <c r="F2524" s="11"/>
      <c r="G2524" s="11"/>
      <c r="H2524" s="11"/>
    </row>
    <row r="2525" spans="1:8" x14ac:dyDescent="0.2">
      <c r="A2525" s="11"/>
      <c r="B2525" s="11"/>
      <c r="C2525" s="11"/>
      <c r="D2525" s="11"/>
      <c r="E2525" s="11"/>
      <c r="F2525" s="11"/>
      <c r="G2525" s="11"/>
      <c r="H2525" s="11"/>
    </row>
    <row r="2526" spans="1:8" x14ac:dyDescent="0.2">
      <c r="A2526" s="11"/>
      <c r="B2526" s="11"/>
      <c r="C2526" s="11"/>
      <c r="D2526" s="11"/>
      <c r="E2526" s="11"/>
      <c r="F2526" s="11"/>
      <c r="G2526" s="11"/>
      <c r="H2526" s="11"/>
    </row>
    <row r="2527" spans="1:8" x14ac:dyDescent="0.2">
      <c r="A2527" s="11"/>
      <c r="B2527" s="11"/>
      <c r="C2527" s="11"/>
      <c r="D2527" s="11"/>
      <c r="E2527" s="11"/>
      <c r="F2527" s="11"/>
      <c r="G2527" s="11"/>
      <c r="H2527" s="11"/>
    </row>
    <row r="2528" spans="1:8" x14ac:dyDescent="0.2">
      <c r="A2528" s="11"/>
      <c r="B2528" s="11"/>
      <c r="C2528" s="11"/>
      <c r="D2528" s="11"/>
      <c r="E2528" s="11"/>
      <c r="F2528" s="11"/>
      <c r="G2528" s="11"/>
      <c r="H2528" s="11"/>
    </row>
    <row r="2529" spans="1:8" x14ac:dyDescent="0.2">
      <c r="A2529" s="11"/>
      <c r="B2529" s="11"/>
      <c r="C2529" s="11"/>
      <c r="D2529" s="11"/>
      <c r="E2529" s="11"/>
      <c r="F2529" s="11"/>
      <c r="G2529" s="11"/>
      <c r="H2529" s="11"/>
    </row>
    <row r="2530" spans="1:8" x14ac:dyDescent="0.2">
      <c r="A2530" s="11"/>
      <c r="B2530" s="11"/>
      <c r="C2530" s="11"/>
      <c r="D2530" s="11"/>
      <c r="E2530" s="11"/>
      <c r="F2530" s="11"/>
      <c r="G2530" s="11"/>
      <c r="H2530" s="11"/>
    </row>
    <row r="2531" spans="1:8" x14ac:dyDescent="0.2">
      <c r="A2531" s="11"/>
      <c r="B2531" s="11"/>
      <c r="C2531" s="11"/>
      <c r="D2531" s="11"/>
      <c r="E2531" s="11"/>
      <c r="F2531" s="11"/>
      <c r="G2531" s="11"/>
      <c r="H2531" s="11"/>
    </row>
    <row r="2532" spans="1:8" x14ac:dyDescent="0.2">
      <c r="A2532" s="11"/>
      <c r="B2532" s="11"/>
      <c r="C2532" s="11"/>
      <c r="D2532" s="11"/>
      <c r="E2532" s="11"/>
      <c r="F2532" s="11"/>
      <c r="G2532" s="11"/>
      <c r="H2532" s="11"/>
    </row>
    <row r="2533" spans="1:8" x14ac:dyDescent="0.2">
      <c r="A2533" s="11"/>
      <c r="B2533" s="11"/>
      <c r="C2533" s="11"/>
      <c r="D2533" s="11"/>
      <c r="E2533" s="11"/>
      <c r="F2533" s="11"/>
      <c r="G2533" s="11"/>
      <c r="H2533" s="11"/>
    </row>
    <row r="2534" spans="1:8" x14ac:dyDescent="0.2">
      <c r="A2534" s="11"/>
      <c r="B2534" s="11"/>
      <c r="C2534" s="11"/>
      <c r="D2534" s="11"/>
      <c r="E2534" s="11"/>
      <c r="F2534" s="11"/>
      <c r="G2534" s="11"/>
      <c r="H2534" s="11"/>
    </row>
    <row r="2535" spans="1:8" x14ac:dyDescent="0.2">
      <c r="A2535" s="11"/>
      <c r="B2535" s="11"/>
      <c r="C2535" s="11"/>
      <c r="D2535" s="11"/>
      <c r="E2535" s="11"/>
      <c r="F2535" s="11"/>
      <c r="G2535" s="11"/>
      <c r="H2535" s="11"/>
    </row>
    <row r="2536" spans="1:8" x14ac:dyDescent="0.2">
      <c r="A2536" s="11"/>
      <c r="B2536" s="11"/>
      <c r="C2536" s="11"/>
      <c r="D2536" s="11"/>
      <c r="E2536" s="11"/>
      <c r="F2536" s="11"/>
      <c r="G2536" s="11"/>
      <c r="H2536" s="11"/>
    </row>
    <row r="2537" spans="1:8" x14ac:dyDescent="0.2">
      <c r="A2537" s="11"/>
      <c r="B2537" s="11"/>
      <c r="C2537" s="11"/>
      <c r="D2537" s="11"/>
      <c r="E2537" s="11"/>
      <c r="F2537" s="11"/>
      <c r="G2537" s="11"/>
      <c r="H2537" s="11"/>
    </row>
    <row r="2538" spans="1:8" x14ac:dyDescent="0.2">
      <c r="A2538" s="11"/>
      <c r="B2538" s="11"/>
      <c r="C2538" s="11"/>
      <c r="D2538" s="11"/>
      <c r="E2538" s="11"/>
      <c r="F2538" s="11"/>
      <c r="G2538" s="11"/>
      <c r="H2538" s="11"/>
    </row>
    <row r="2539" spans="1:8" x14ac:dyDescent="0.2">
      <c r="A2539" s="11"/>
      <c r="B2539" s="11"/>
      <c r="C2539" s="11"/>
      <c r="D2539" s="11"/>
      <c r="E2539" s="11"/>
      <c r="F2539" s="11"/>
      <c r="G2539" s="11"/>
      <c r="H2539" s="11"/>
    </row>
    <row r="2540" spans="1:8" x14ac:dyDescent="0.2">
      <c r="A2540" s="11"/>
      <c r="B2540" s="11"/>
      <c r="C2540" s="11"/>
      <c r="D2540" s="11"/>
      <c r="E2540" s="11"/>
      <c r="F2540" s="11"/>
      <c r="G2540" s="11"/>
      <c r="H2540" s="11"/>
    </row>
    <row r="2541" spans="1:8" x14ac:dyDescent="0.2">
      <c r="A2541" s="11"/>
      <c r="B2541" s="11"/>
      <c r="C2541" s="11"/>
      <c r="D2541" s="11"/>
      <c r="E2541" s="11"/>
      <c r="F2541" s="11"/>
      <c r="G2541" s="11"/>
      <c r="H2541" s="11"/>
    </row>
    <row r="2542" spans="1:8" x14ac:dyDescent="0.2">
      <c r="A2542" s="11"/>
      <c r="B2542" s="11"/>
      <c r="C2542" s="11"/>
      <c r="D2542" s="11"/>
      <c r="E2542" s="11"/>
      <c r="F2542" s="11"/>
      <c r="G2542" s="11"/>
      <c r="H2542" s="11"/>
    </row>
    <row r="2543" spans="1:8" x14ac:dyDescent="0.2">
      <c r="A2543" s="11"/>
      <c r="B2543" s="11"/>
      <c r="C2543" s="11"/>
      <c r="D2543" s="11"/>
      <c r="E2543" s="11"/>
      <c r="F2543" s="11"/>
      <c r="G2543" s="11"/>
      <c r="H2543" s="11"/>
    </row>
    <row r="2544" spans="1:8" x14ac:dyDescent="0.2">
      <c r="A2544" s="11"/>
      <c r="B2544" s="11"/>
      <c r="C2544" s="11"/>
      <c r="D2544" s="11"/>
      <c r="E2544" s="11"/>
      <c r="F2544" s="11"/>
      <c r="G2544" s="11"/>
      <c r="H2544" s="11"/>
    </row>
    <row r="2545" spans="1:8" x14ac:dyDescent="0.2">
      <c r="A2545" s="11"/>
      <c r="B2545" s="11"/>
      <c r="C2545" s="11"/>
      <c r="D2545" s="11"/>
      <c r="E2545" s="11"/>
      <c r="F2545" s="11"/>
      <c r="G2545" s="11"/>
      <c r="H2545" s="11"/>
    </row>
    <row r="2546" spans="1:8" x14ac:dyDescent="0.2">
      <c r="A2546" s="11"/>
      <c r="B2546" s="11"/>
      <c r="C2546" s="11"/>
      <c r="D2546" s="11"/>
      <c r="E2546" s="11"/>
      <c r="F2546" s="11"/>
      <c r="G2546" s="11"/>
      <c r="H2546" s="11"/>
    </row>
    <row r="2547" spans="1:8" x14ac:dyDescent="0.2">
      <c r="A2547" s="11"/>
      <c r="B2547" s="11"/>
      <c r="C2547" s="11"/>
      <c r="D2547" s="11"/>
      <c r="E2547" s="11"/>
      <c r="F2547" s="11"/>
      <c r="G2547" s="11"/>
      <c r="H2547" s="11"/>
    </row>
    <row r="2548" spans="1:8" x14ac:dyDescent="0.2">
      <c r="A2548" s="11"/>
      <c r="B2548" s="11"/>
      <c r="C2548" s="11"/>
      <c r="D2548" s="11"/>
      <c r="E2548" s="11"/>
      <c r="F2548" s="11"/>
      <c r="G2548" s="11"/>
      <c r="H2548" s="11"/>
    </row>
    <row r="2549" spans="1:8" x14ac:dyDescent="0.2">
      <c r="A2549" s="11"/>
      <c r="B2549" s="11"/>
      <c r="C2549" s="11"/>
      <c r="D2549" s="11"/>
      <c r="E2549" s="11"/>
      <c r="F2549" s="11"/>
      <c r="G2549" s="11"/>
      <c r="H2549" s="11"/>
    </row>
    <row r="2550" spans="1:8" x14ac:dyDescent="0.2">
      <c r="A2550" s="11"/>
      <c r="B2550" s="11"/>
      <c r="C2550" s="11"/>
      <c r="D2550" s="11"/>
      <c r="E2550" s="11"/>
      <c r="F2550" s="11"/>
      <c r="G2550" s="11"/>
      <c r="H2550" s="11"/>
    </row>
    <row r="2551" spans="1:8" x14ac:dyDescent="0.2">
      <c r="A2551" s="11"/>
      <c r="B2551" s="11"/>
      <c r="C2551" s="11"/>
      <c r="D2551" s="11"/>
      <c r="E2551" s="11"/>
      <c r="F2551" s="11"/>
      <c r="G2551" s="11"/>
      <c r="H2551" s="11"/>
    </row>
    <row r="2552" spans="1:8" x14ac:dyDescent="0.2">
      <c r="A2552" s="11"/>
      <c r="B2552" s="11"/>
      <c r="C2552" s="11"/>
      <c r="D2552" s="11"/>
      <c r="E2552" s="11"/>
      <c r="F2552" s="11"/>
      <c r="G2552" s="11"/>
      <c r="H2552" s="11"/>
    </row>
    <row r="2553" spans="1:8" x14ac:dyDescent="0.2">
      <c r="A2553" s="11"/>
      <c r="B2553" s="11"/>
      <c r="C2553" s="11"/>
      <c r="D2553" s="11"/>
      <c r="E2553" s="11"/>
      <c r="F2553" s="11"/>
      <c r="G2553" s="11"/>
      <c r="H2553" s="11"/>
    </row>
    <row r="2554" spans="1:8" x14ac:dyDescent="0.2">
      <c r="A2554" s="11"/>
      <c r="B2554" s="11"/>
      <c r="C2554" s="11"/>
      <c r="D2554" s="11"/>
      <c r="E2554" s="11"/>
      <c r="F2554" s="11"/>
      <c r="G2554" s="11"/>
      <c r="H2554" s="11"/>
    </row>
    <row r="2555" spans="1:8" x14ac:dyDescent="0.2">
      <c r="A2555" s="11"/>
      <c r="B2555" s="11"/>
      <c r="C2555" s="11"/>
      <c r="D2555" s="11"/>
      <c r="E2555" s="11"/>
      <c r="F2555" s="11"/>
      <c r="G2555" s="11"/>
      <c r="H2555" s="11"/>
    </row>
    <row r="2556" spans="1:8" x14ac:dyDescent="0.2">
      <c r="A2556" s="11"/>
      <c r="B2556" s="11"/>
      <c r="C2556" s="11"/>
      <c r="D2556" s="11"/>
      <c r="E2556" s="11"/>
      <c r="F2556" s="11"/>
      <c r="G2556" s="11"/>
      <c r="H2556" s="11"/>
    </row>
    <row r="2557" spans="1:8" x14ac:dyDescent="0.2">
      <c r="A2557" s="11"/>
      <c r="B2557" s="11"/>
      <c r="C2557" s="11"/>
      <c r="D2557" s="11"/>
      <c r="E2557" s="11"/>
      <c r="F2557" s="11"/>
      <c r="G2557" s="11"/>
      <c r="H2557" s="11"/>
    </row>
    <row r="2558" spans="1:8" x14ac:dyDescent="0.2">
      <c r="A2558" s="11"/>
      <c r="B2558" s="11"/>
      <c r="C2558" s="11"/>
      <c r="D2558" s="11"/>
      <c r="E2558" s="11"/>
      <c r="F2558" s="11"/>
      <c r="G2558" s="11"/>
      <c r="H2558" s="11"/>
    </row>
    <row r="2559" spans="1:8" x14ac:dyDescent="0.2">
      <c r="A2559" s="11"/>
      <c r="B2559" s="11"/>
      <c r="C2559" s="11"/>
      <c r="D2559" s="11"/>
      <c r="E2559" s="11"/>
      <c r="F2559" s="11"/>
      <c r="G2559" s="11"/>
      <c r="H2559" s="11"/>
    </row>
    <row r="2560" spans="1:8" x14ac:dyDescent="0.2">
      <c r="A2560" s="11"/>
      <c r="B2560" s="11"/>
      <c r="C2560" s="11"/>
      <c r="D2560" s="11"/>
      <c r="E2560" s="11"/>
      <c r="F2560" s="11"/>
      <c r="G2560" s="11"/>
      <c r="H2560" s="11"/>
    </row>
    <row r="2561" spans="1:8" x14ac:dyDescent="0.2">
      <c r="A2561" s="11"/>
      <c r="B2561" s="11"/>
      <c r="C2561" s="11"/>
      <c r="D2561" s="11"/>
      <c r="E2561" s="11"/>
      <c r="F2561" s="11"/>
      <c r="G2561" s="11"/>
      <c r="H2561" s="11"/>
    </row>
    <row r="2562" spans="1:8" x14ac:dyDescent="0.2">
      <c r="A2562" s="11"/>
      <c r="B2562" s="11"/>
      <c r="C2562" s="11"/>
      <c r="D2562" s="11"/>
      <c r="E2562" s="11"/>
      <c r="F2562" s="11"/>
      <c r="G2562" s="11"/>
      <c r="H2562" s="11"/>
    </row>
    <row r="2563" spans="1:8" x14ac:dyDescent="0.2">
      <c r="A2563" s="11"/>
      <c r="B2563" s="11"/>
      <c r="C2563" s="11"/>
      <c r="D2563" s="11"/>
      <c r="E2563" s="11"/>
      <c r="F2563" s="11"/>
      <c r="G2563" s="11"/>
      <c r="H2563" s="11"/>
    </row>
    <row r="2564" spans="1:8" x14ac:dyDescent="0.2">
      <c r="A2564" s="11"/>
      <c r="B2564" s="11"/>
      <c r="C2564" s="11"/>
      <c r="D2564" s="11"/>
      <c r="E2564" s="11"/>
      <c r="F2564" s="11"/>
      <c r="G2564" s="11"/>
      <c r="H2564" s="11"/>
    </row>
    <row r="2565" spans="1:8" x14ac:dyDescent="0.2">
      <c r="A2565" s="11"/>
      <c r="B2565" s="11"/>
      <c r="C2565" s="11"/>
      <c r="D2565" s="11"/>
      <c r="E2565" s="11"/>
      <c r="F2565" s="11"/>
      <c r="G2565" s="11"/>
      <c r="H2565" s="11"/>
    </row>
    <row r="2566" spans="1:8" x14ac:dyDescent="0.2">
      <c r="A2566" s="11"/>
      <c r="B2566" s="11"/>
      <c r="C2566" s="11"/>
      <c r="D2566" s="11"/>
      <c r="E2566" s="11"/>
      <c r="F2566" s="11"/>
      <c r="G2566" s="11"/>
      <c r="H2566" s="11"/>
    </row>
    <row r="2567" spans="1:8" x14ac:dyDescent="0.2">
      <c r="A2567" s="11"/>
      <c r="B2567" s="11"/>
      <c r="C2567" s="11"/>
      <c r="D2567" s="11"/>
      <c r="E2567" s="11"/>
      <c r="F2567" s="11"/>
      <c r="G2567" s="11"/>
      <c r="H2567" s="11"/>
    </row>
    <row r="2568" spans="1:8" x14ac:dyDescent="0.2">
      <c r="A2568" s="11"/>
      <c r="B2568" s="11"/>
      <c r="C2568" s="11"/>
      <c r="D2568" s="11"/>
      <c r="E2568" s="11"/>
      <c r="F2568" s="11"/>
      <c r="G2568" s="11"/>
      <c r="H2568" s="11"/>
    </row>
    <row r="2569" spans="1:8" x14ac:dyDescent="0.2">
      <c r="A2569" s="11"/>
      <c r="B2569" s="11"/>
      <c r="C2569" s="11"/>
      <c r="D2569" s="11"/>
      <c r="E2569" s="11"/>
      <c r="F2569" s="11"/>
      <c r="G2569" s="11"/>
      <c r="H2569" s="11"/>
    </row>
    <row r="2570" spans="1:8" x14ac:dyDescent="0.2">
      <c r="A2570" s="11"/>
      <c r="B2570" s="11"/>
      <c r="C2570" s="11"/>
      <c r="D2570" s="11"/>
      <c r="E2570" s="11"/>
      <c r="F2570" s="11"/>
      <c r="G2570" s="11"/>
      <c r="H2570" s="11"/>
    </row>
    <row r="2571" spans="1:8" x14ac:dyDescent="0.2">
      <c r="A2571" s="11"/>
      <c r="B2571" s="11"/>
      <c r="C2571" s="11"/>
      <c r="D2571" s="11"/>
      <c r="E2571" s="11"/>
      <c r="F2571" s="11"/>
      <c r="G2571" s="11"/>
      <c r="H2571" s="11"/>
    </row>
    <row r="2572" spans="1:8" x14ac:dyDescent="0.2">
      <c r="A2572" s="11"/>
      <c r="B2572" s="11"/>
      <c r="C2572" s="11"/>
      <c r="D2572" s="11"/>
      <c r="E2572" s="11"/>
      <c r="F2572" s="11"/>
      <c r="G2572" s="11"/>
      <c r="H2572" s="11"/>
    </row>
    <row r="2573" spans="1:8" x14ac:dyDescent="0.2">
      <c r="A2573" s="11"/>
      <c r="B2573" s="11"/>
      <c r="C2573" s="11"/>
      <c r="D2573" s="11"/>
      <c r="E2573" s="11"/>
      <c r="F2573" s="11"/>
      <c r="G2573" s="11"/>
      <c r="H2573" s="11"/>
    </row>
    <row r="2574" spans="1:8" x14ac:dyDescent="0.2">
      <c r="A2574" s="11"/>
      <c r="B2574" s="11"/>
      <c r="C2574" s="11"/>
      <c r="D2574" s="11"/>
      <c r="E2574" s="11"/>
      <c r="F2574" s="11"/>
      <c r="G2574" s="11"/>
      <c r="H2574" s="11"/>
    </row>
    <row r="2575" spans="1:8" x14ac:dyDescent="0.2">
      <c r="A2575" s="11"/>
      <c r="B2575" s="11"/>
      <c r="C2575" s="11"/>
      <c r="D2575" s="11"/>
      <c r="E2575" s="11"/>
      <c r="F2575" s="11"/>
      <c r="G2575" s="11"/>
      <c r="H2575" s="11"/>
    </row>
    <row r="2576" spans="1:8" x14ac:dyDescent="0.2">
      <c r="A2576" s="11"/>
      <c r="B2576" s="11"/>
      <c r="C2576" s="11"/>
      <c r="D2576" s="11"/>
      <c r="E2576" s="11"/>
      <c r="F2576" s="11"/>
      <c r="G2576" s="11"/>
      <c r="H2576" s="11"/>
    </row>
    <row r="2577" spans="1:8" x14ac:dyDescent="0.2">
      <c r="A2577" s="11"/>
      <c r="B2577" s="11"/>
      <c r="C2577" s="11"/>
      <c r="D2577" s="11"/>
      <c r="E2577" s="11"/>
      <c r="F2577" s="11"/>
      <c r="G2577" s="11"/>
      <c r="H2577" s="11"/>
    </row>
    <row r="2578" spans="1:8" x14ac:dyDescent="0.2">
      <c r="A2578" s="11"/>
      <c r="B2578" s="11"/>
      <c r="C2578" s="11"/>
      <c r="D2578" s="11"/>
      <c r="E2578" s="11"/>
      <c r="F2578" s="11"/>
      <c r="G2578" s="11"/>
      <c r="H2578" s="11"/>
    </row>
    <row r="2579" spans="1:8" x14ac:dyDescent="0.2">
      <c r="A2579" s="11"/>
      <c r="B2579" s="11"/>
      <c r="C2579" s="11"/>
      <c r="D2579" s="11"/>
      <c r="E2579" s="11"/>
      <c r="F2579" s="11"/>
      <c r="G2579" s="11"/>
      <c r="H2579" s="11"/>
    </row>
    <row r="2580" spans="1:8" x14ac:dyDescent="0.2">
      <c r="A2580" s="11"/>
      <c r="B2580" s="11"/>
      <c r="C2580" s="11"/>
      <c r="D2580" s="11"/>
      <c r="E2580" s="11"/>
      <c r="F2580" s="11"/>
      <c r="G2580" s="11"/>
      <c r="H2580" s="11"/>
    </row>
    <row r="2581" spans="1:8" x14ac:dyDescent="0.2">
      <c r="A2581" s="11"/>
      <c r="B2581" s="11"/>
      <c r="C2581" s="11"/>
      <c r="D2581" s="11"/>
      <c r="E2581" s="11"/>
      <c r="F2581" s="11"/>
      <c r="G2581" s="11"/>
      <c r="H2581" s="11"/>
    </row>
    <row r="2582" spans="1:8" x14ac:dyDescent="0.2">
      <c r="A2582" s="11"/>
      <c r="B2582" s="11"/>
      <c r="C2582" s="11"/>
      <c r="D2582" s="11"/>
      <c r="E2582" s="11"/>
      <c r="F2582" s="11"/>
      <c r="G2582" s="11"/>
      <c r="H2582" s="11"/>
    </row>
    <row r="2583" spans="1:8" x14ac:dyDescent="0.2">
      <c r="A2583" s="11"/>
      <c r="B2583" s="11"/>
      <c r="C2583" s="11"/>
      <c r="D2583" s="11"/>
      <c r="E2583" s="11"/>
      <c r="F2583" s="11"/>
      <c r="G2583" s="11"/>
      <c r="H2583" s="11"/>
    </row>
    <row r="2584" spans="1:8" x14ac:dyDescent="0.2">
      <c r="A2584" s="11"/>
      <c r="B2584" s="11"/>
      <c r="C2584" s="11"/>
      <c r="D2584" s="11"/>
      <c r="E2584" s="11"/>
      <c r="F2584" s="11"/>
      <c r="G2584" s="11"/>
      <c r="H2584" s="11"/>
    </row>
    <row r="2585" spans="1:8" x14ac:dyDescent="0.2">
      <c r="A2585" s="11"/>
      <c r="B2585" s="11"/>
      <c r="C2585" s="11"/>
      <c r="D2585" s="11"/>
      <c r="E2585" s="11"/>
      <c r="F2585" s="11"/>
      <c r="G2585" s="11"/>
      <c r="H2585" s="11"/>
    </row>
    <row r="2586" spans="1:8" x14ac:dyDescent="0.2">
      <c r="A2586" s="11"/>
      <c r="B2586" s="11"/>
      <c r="C2586" s="11"/>
      <c r="D2586" s="11"/>
      <c r="E2586" s="11"/>
      <c r="F2586" s="11"/>
      <c r="G2586" s="11"/>
      <c r="H2586" s="11"/>
    </row>
    <row r="2587" spans="1:8" x14ac:dyDescent="0.2">
      <c r="A2587" s="11"/>
      <c r="B2587" s="11"/>
      <c r="C2587" s="11"/>
      <c r="D2587" s="11"/>
      <c r="E2587" s="11"/>
      <c r="F2587" s="11"/>
      <c r="G2587" s="11"/>
      <c r="H2587" s="11"/>
    </row>
    <row r="2588" spans="1:8" x14ac:dyDescent="0.2">
      <c r="A2588" s="11"/>
      <c r="B2588" s="11"/>
      <c r="C2588" s="11"/>
      <c r="D2588" s="11"/>
      <c r="E2588" s="11"/>
      <c r="F2588" s="11"/>
      <c r="G2588" s="11"/>
      <c r="H2588" s="11"/>
    </row>
    <row r="2589" spans="1:8" x14ac:dyDescent="0.2">
      <c r="A2589" s="11"/>
      <c r="B2589" s="11"/>
      <c r="C2589" s="11"/>
      <c r="D2589" s="11"/>
      <c r="E2589" s="11"/>
      <c r="F2589" s="11"/>
      <c r="G2589" s="11"/>
      <c r="H2589" s="11"/>
    </row>
    <row r="2590" spans="1:8" x14ac:dyDescent="0.2">
      <c r="A2590" s="11"/>
      <c r="B2590" s="11"/>
      <c r="C2590" s="11"/>
      <c r="D2590" s="11"/>
      <c r="E2590" s="11"/>
      <c r="F2590" s="11"/>
      <c r="G2590" s="11"/>
      <c r="H2590" s="11"/>
    </row>
    <row r="2591" spans="1:8" x14ac:dyDescent="0.2">
      <c r="A2591" s="11"/>
      <c r="B2591" s="11"/>
      <c r="C2591" s="11"/>
      <c r="D2591" s="11"/>
      <c r="E2591" s="11"/>
      <c r="F2591" s="11"/>
      <c r="G2591" s="11"/>
      <c r="H2591" s="11"/>
    </row>
    <row r="2592" spans="1:8" x14ac:dyDescent="0.2">
      <c r="A2592" s="11"/>
      <c r="B2592" s="11"/>
      <c r="C2592" s="11"/>
      <c r="D2592" s="11"/>
      <c r="E2592" s="11"/>
      <c r="F2592" s="11"/>
      <c r="G2592" s="11"/>
      <c r="H2592" s="11"/>
    </row>
    <row r="2593" spans="1:8" x14ac:dyDescent="0.2">
      <c r="A2593" s="11"/>
      <c r="B2593" s="11"/>
      <c r="C2593" s="11"/>
      <c r="D2593" s="11"/>
      <c r="E2593" s="11"/>
      <c r="F2593" s="11"/>
      <c r="G2593" s="11"/>
      <c r="H2593" s="11"/>
    </row>
    <row r="2594" spans="1:8" x14ac:dyDescent="0.2">
      <c r="A2594" s="11"/>
      <c r="B2594" s="11"/>
      <c r="C2594" s="11"/>
      <c r="D2594" s="11"/>
      <c r="E2594" s="11"/>
      <c r="F2594" s="11"/>
      <c r="G2594" s="11"/>
      <c r="H2594" s="11"/>
    </row>
    <row r="2595" spans="1:8" x14ac:dyDescent="0.2">
      <c r="A2595" s="11"/>
      <c r="B2595" s="11"/>
      <c r="C2595" s="11"/>
      <c r="D2595" s="11"/>
      <c r="E2595" s="11"/>
      <c r="F2595" s="11"/>
      <c r="G2595" s="11"/>
      <c r="H2595" s="11"/>
    </row>
    <row r="2596" spans="1:8" x14ac:dyDescent="0.2">
      <c r="A2596" s="11"/>
      <c r="B2596" s="11"/>
      <c r="C2596" s="11"/>
      <c r="D2596" s="11"/>
      <c r="E2596" s="11"/>
      <c r="F2596" s="11"/>
      <c r="G2596" s="11"/>
      <c r="H2596" s="11"/>
    </row>
    <row r="2597" spans="1:8" x14ac:dyDescent="0.2">
      <c r="A2597" s="11"/>
      <c r="B2597" s="11"/>
      <c r="C2597" s="11"/>
      <c r="D2597" s="11"/>
      <c r="E2597" s="11"/>
      <c r="F2597" s="11"/>
      <c r="G2597" s="11"/>
      <c r="H2597" s="11"/>
    </row>
    <row r="2598" spans="1:8" x14ac:dyDescent="0.2">
      <c r="A2598" s="11"/>
      <c r="B2598" s="11"/>
      <c r="C2598" s="11"/>
      <c r="D2598" s="11"/>
      <c r="E2598" s="11"/>
      <c r="F2598" s="11"/>
      <c r="G2598" s="11"/>
      <c r="H2598" s="11"/>
    </row>
    <row r="2599" spans="1:8" x14ac:dyDescent="0.2">
      <c r="A2599" s="11"/>
      <c r="B2599" s="11"/>
      <c r="C2599" s="11"/>
      <c r="D2599" s="11"/>
      <c r="E2599" s="11"/>
      <c r="F2599" s="11"/>
      <c r="G2599" s="11"/>
      <c r="H2599" s="11"/>
    </row>
    <row r="2600" spans="1:8" x14ac:dyDescent="0.2">
      <c r="A2600" s="11"/>
      <c r="B2600" s="11"/>
      <c r="C2600" s="11"/>
      <c r="D2600" s="11"/>
      <c r="E2600" s="11"/>
      <c r="F2600" s="11"/>
      <c r="G2600" s="11"/>
      <c r="H2600" s="11"/>
    </row>
    <row r="2601" spans="1:8" x14ac:dyDescent="0.2">
      <c r="A2601" s="11"/>
      <c r="B2601" s="11"/>
      <c r="C2601" s="11"/>
      <c r="D2601" s="11"/>
      <c r="E2601" s="11"/>
      <c r="F2601" s="11"/>
      <c r="G2601" s="11"/>
      <c r="H2601" s="11"/>
    </row>
    <row r="2602" spans="1:8" x14ac:dyDescent="0.2">
      <c r="A2602" s="11"/>
      <c r="B2602" s="11"/>
      <c r="C2602" s="11"/>
      <c r="D2602" s="11"/>
      <c r="E2602" s="11"/>
      <c r="F2602" s="11"/>
      <c r="G2602" s="11"/>
      <c r="H2602" s="11"/>
    </row>
    <row r="2603" spans="1:8" x14ac:dyDescent="0.2">
      <c r="A2603" s="11"/>
      <c r="B2603" s="11"/>
      <c r="C2603" s="11"/>
      <c r="D2603" s="11"/>
      <c r="E2603" s="11"/>
      <c r="F2603" s="11"/>
      <c r="G2603" s="11"/>
      <c r="H2603" s="11"/>
    </row>
    <row r="2604" spans="1:8" x14ac:dyDescent="0.2">
      <c r="A2604" s="11"/>
      <c r="B2604" s="11"/>
      <c r="C2604" s="11"/>
      <c r="D2604" s="11"/>
      <c r="E2604" s="11"/>
      <c r="F2604" s="11"/>
      <c r="G2604" s="11"/>
      <c r="H2604" s="11"/>
    </row>
    <row r="2605" spans="1:8" x14ac:dyDescent="0.2">
      <c r="A2605" s="11"/>
      <c r="B2605" s="11"/>
      <c r="C2605" s="11"/>
      <c r="D2605" s="11"/>
      <c r="E2605" s="11"/>
      <c r="F2605" s="11"/>
      <c r="G2605" s="11"/>
      <c r="H2605" s="11"/>
    </row>
    <row r="2606" spans="1:8" x14ac:dyDescent="0.2">
      <c r="A2606" s="11"/>
      <c r="B2606" s="11"/>
      <c r="C2606" s="11"/>
      <c r="D2606" s="11"/>
      <c r="E2606" s="11"/>
      <c r="F2606" s="11"/>
      <c r="G2606" s="11"/>
      <c r="H2606" s="11"/>
    </row>
    <row r="2607" spans="1:8" x14ac:dyDescent="0.2">
      <c r="A2607" s="11"/>
      <c r="B2607" s="11"/>
      <c r="C2607" s="11"/>
      <c r="D2607" s="11"/>
      <c r="E2607" s="11"/>
      <c r="F2607" s="11"/>
      <c r="G2607" s="11"/>
      <c r="H2607" s="11"/>
    </row>
    <row r="2608" spans="1:8" x14ac:dyDescent="0.2">
      <c r="A2608" s="11"/>
      <c r="B2608" s="11"/>
      <c r="C2608" s="11"/>
      <c r="D2608" s="11"/>
      <c r="E2608" s="11"/>
      <c r="F2608" s="11"/>
      <c r="G2608" s="11"/>
      <c r="H2608" s="11"/>
    </row>
    <row r="2609" spans="1:8" x14ac:dyDescent="0.2">
      <c r="A2609" s="11"/>
      <c r="B2609" s="11"/>
      <c r="C2609" s="11"/>
      <c r="D2609" s="11"/>
      <c r="E2609" s="11"/>
      <c r="F2609" s="11"/>
      <c r="G2609" s="11"/>
      <c r="H2609" s="11"/>
    </row>
    <row r="2610" spans="1:8" x14ac:dyDescent="0.2">
      <c r="A2610" s="11"/>
      <c r="B2610" s="11"/>
      <c r="C2610" s="11"/>
      <c r="D2610" s="11"/>
      <c r="E2610" s="11"/>
      <c r="F2610" s="11"/>
      <c r="G2610" s="11"/>
      <c r="H2610" s="11"/>
    </row>
    <row r="2611" spans="1:8" x14ac:dyDescent="0.2">
      <c r="A2611" s="11"/>
      <c r="B2611" s="11"/>
      <c r="C2611" s="11"/>
      <c r="D2611" s="11"/>
      <c r="E2611" s="11"/>
      <c r="F2611" s="11"/>
      <c r="G2611" s="11"/>
      <c r="H2611" s="11"/>
    </row>
    <row r="2612" spans="1:8" x14ac:dyDescent="0.2">
      <c r="A2612" s="11"/>
      <c r="B2612" s="11"/>
      <c r="C2612" s="11"/>
      <c r="D2612" s="11"/>
      <c r="E2612" s="11"/>
      <c r="F2612" s="11"/>
      <c r="G2612" s="11"/>
      <c r="H2612" s="11"/>
    </row>
    <row r="2613" spans="1:8" x14ac:dyDescent="0.2">
      <c r="A2613" s="11"/>
      <c r="B2613" s="11"/>
      <c r="C2613" s="11"/>
      <c r="D2613" s="11"/>
      <c r="E2613" s="11"/>
      <c r="F2613" s="11"/>
      <c r="G2613" s="11"/>
      <c r="H2613" s="11"/>
    </row>
    <row r="2614" spans="1:8" x14ac:dyDescent="0.2">
      <c r="A2614" s="11"/>
      <c r="B2614" s="11"/>
      <c r="C2614" s="11"/>
      <c r="D2614" s="11"/>
      <c r="E2614" s="11"/>
      <c r="F2614" s="11"/>
      <c r="G2614" s="11"/>
      <c r="H2614" s="11"/>
    </row>
    <row r="2615" spans="1:8" x14ac:dyDescent="0.2">
      <c r="A2615" s="11"/>
      <c r="B2615" s="11"/>
      <c r="C2615" s="11"/>
      <c r="D2615" s="11"/>
      <c r="E2615" s="11"/>
      <c r="F2615" s="11"/>
      <c r="G2615" s="11"/>
      <c r="H2615" s="11"/>
    </row>
    <row r="2616" spans="1:8" x14ac:dyDescent="0.2">
      <c r="A2616" s="11"/>
      <c r="B2616" s="11"/>
      <c r="C2616" s="11"/>
      <c r="D2616" s="11"/>
      <c r="E2616" s="11"/>
      <c r="F2616" s="11"/>
      <c r="G2616" s="11"/>
      <c r="H2616" s="11"/>
    </row>
    <row r="2617" spans="1:8" x14ac:dyDescent="0.2">
      <c r="A2617" s="11"/>
      <c r="B2617" s="11"/>
      <c r="C2617" s="11"/>
      <c r="D2617" s="11"/>
      <c r="E2617" s="11"/>
      <c r="F2617" s="11"/>
      <c r="G2617" s="11"/>
      <c r="H2617" s="11"/>
    </row>
    <row r="2618" spans="1:8" x14ac:dyDescent="0.2">
      <c r="A2618" s="11"/>
      <c r="B2618" s="11"/>
      <c r="C2618" s="11"/>
      <c r="D2618" s="11"/>
      <c r="E2618" s="11"/>
      <c r="F2618" s="11"/>
      <c r="G2618" s="11"/>
      <c r="H2618" s="11"/>
    </row>
    <row r="2619" spans="1:8" x14ac:dyDescent="0.2">
      <c r="A2619" s="11"/>
      <c r="B2619" s="11"/>
      <c r="C2619" s="11"/>
      <c r="D2619" s="11"/>
      <c r="E2619" s="11"/>
      <c r="F2619" s="11"/>
      <c r="G2619" s="11"/>
      <c r="H2619" s="11"/>
    </row>
    <row r="2620" spans="1:8" x14ac:dyDescent="0.2">
      <c r="A2620" s="11"/>
      <c r="B2620" s="11"/>
      <c r="C2620" s="11"/>
      <c r="D2620" s="11"/>
      <c r="E2620" s="11"/>
      <c r="F2620" s="11"/>
      <c r="G2620" s="11"/>
      <c r="H2620" s="11"/>
    </row>
    <row r="2621" spans="1:8" x14ac:dyDescent="0.2">
      <c r="A2621" s="11"/>
      <c r="B2621" s="11"/>
      <c r="C2621" s="11"/>
      <c r="D2621" s="11"/>
      <c r="E2621" s="11"/>
      <c r="F2621" s="11"/>
      <c r="G2621" s="11"/>
      <c r="H2621" s="11"/>
    </row>
    <row r="2622" spans="1:8" x14ac:dyDescent="0.2">
      <c r="A2622" s="11"/>
      <c r="B2622" s="11"/>
      <c r="C2622" s="11"/>
      <c r="D2622" s="11"/>
      <c r="E2622" s="11"/>
      <c r="F2622" s="11"/>
      <c r="G2622" s="11"/>
      <c r="H2622" s="11"/>
    </row>
    <row r="2623" spans="1:8" x14ac:dyDescent="0.2">
      <c r="A2623" s="11"/>
      <c r="B2623" s="11"/>
      <c r="C2623" s="11"/>
      <c r="D2623" s="11"/>
      <c r="E2623" s="11"/>
      <c r="F2623" s="11"/>
      <c r="G2623" s="11"/>
      <c r="H2623" s="11"/>
    </row>
    <row r="2624" spans="1:8" x14ac:dyDescent="0.2">
      <c r="A2624" s="11"/>
      <c r="B2624" s="11"/>
      <c r="C2624" s="11"/>
      <c r="D2624" s="11"/>
      <c r="E2624" s="11"/>
      <c r="F2624" s="11"/>
      <c r="G2624" s="11"/>
      <c r="H2624" s="11"/>
    </row>
    <row r="2625" spans="1:8" x14ac:dyDescent="0.2">
      <c r="A2625" s="11"/>
      <c r="B2625" s="11"/>
      <c r="C2625" s="11"/>
      <c r="D2625" s="11"/>
      <c r="E2625" s="11"/>
      <c r="F2625" s="11"/>
      <c r="G2625" s="11"/>
      <c r="H2625" s="11"/>
    </row>
    <row r="2626" spans="1:8" x14ac:dyDescent="0.2">
      <c r="A2626" s="11"/>
      <c r="B2626" s="11"/>
      <c r="C2626" s="11"/>
      <c r="D2626" s="11"/>
      <c r="E2626" s="11"/>
      <c r="F2626" s="11"/>
      <c r="G2626" s="11"/>
      <c r="H2626" s="11"/>
    </row>
    <row r="2627" spans="1:8" x14ac:dyDescent="0.2">
      <c r="A2627" s="11"/>
      <c r="B2627" s="11"/>
      <c r="C2627" s="11"/>
      <c r="D2627" s="11"/>
      <c r="E2627" s="11"/>
      <c r="F2627" s="11"/>
      <c r="G2627" s="11"/>
      <c r="H2627" s="11"/>
    </row>
    <row r="2628" spans="1:8" x14ac:dyDescent="0.2">
      <c r="A2628" s="11"/>
      <c r="B2628" s="11"/>
      <c r="C2628" s="11"/>
      <c r="D2628" s="11"/>
      <c r="E2628" s="11"/>
      <c r="F2628" s="11"/>
      <c r="G2628" s="11"/>
      <c r="H2628" s="11"/>
    </row>
    <row r="2629" spans="1:8" x14ac:dyDescent="0.2">
      <c r="A2629" s="11"/>
      <c r="B2629" s="11"/>
      <c r="C2629" s="11"/>
      <c r="D2629" s="11"/>
      <c r="E2629" s="11"/>
      <c r="F2629" s="11"/>
      <c r="G2629" s="11"/>
      <c r="H2629" s="11"/>
    </row>
    <row r="2630" spans="1:8" x14ac:dyDescent="0.2">
      <c r="A2630" s="11"/>
      <c r="B2630" s="11"/>
      <c r="C2630" s="11"/>
      <c r="D2630" s="11"/>
      <c r="E2630" s="11"/>
      <c r="F2630" s="11"/>
      <c r="G2630" s="11"/>
      <c r="H2630" s="11"/>
    </row>
    <row r="2631" spans="1:8" x14ac:dyDescent="0.2">
      <c r="A2631" s="11"/>
      <c r="B2631" s="11"/>
      <c r="C2631" s="11"/>
      <c r="D2631" s="11"/>
      <c r="E2631" s="11"/>
      <c r="F2631" s="11"/>
      <c r="G2631" s="11"/>
      <c r="H2631" s="11"/>
    </row>
    <row r="2632" spans="1:8" x14ac:dyDescent="0.2">
      <c r="A2632" s="11"/>
      <c r="B2632" s="11"/>
      <c r="C2632" s="11"/>
      <c r="D2632" s="11"/>
      <c r="E2632" s="11"/>
      <c r="F2632" s="11"/>
      <c r="G2632" s="11"/>
      <c r="H2632" s="11"/>
    </row>
    <row r="2633" spans="1:8" x14ac:dyDescent="0.2">
      <c r="A2633" s="11"/>
      <c r="B2633" s="11"/>
      <c r="C2633" s="11"/>
      <c r="D2633" s="11"/>
      <c r="E2633" s="11"/>
      <c r="F2633" s="11"/>
      <c r="G2633" s="11"/>
      <c r="H2633" s="11"/>
    </row>
    <row r="2634" spans="1:8" x14ac:dyDescent="0.2">
      <c r="A2634" s="11"/>
      <c r="B2634" s="11"/>
      <c r="C2634" s="11"/>
      <c r="D2634" s="11"/>
      <c r="E2634" s="11"/>
      <c r="F2634" s="11"/>
      <c r="G2634" s="11"/>
      <c r="H2634" s="11"/>
    </row>
    <row r="2635" spans="1:8" x14ac:dyDescent="0.2">
      <c r="A2635" s="11"/>
      <c r="B2635" s="11"/>
      <c r="C2635" s="11"/>
      <c r="D2635" s="11"/>
      <c r="E2635" s="11"/>
      <c r="F2635" s="11"/>
      <c r="G2635" s="11"/>
      <c r="H2635" s="11"/>
    </row>
    <row r="2636" spans="1:8" x14ac:dyDescent="0.2">
      <c r="A2636" s="11"/>
      <c r="B2636" s="11"/>
      <c r="C2636" s="11"/>
      <c r="D2636" s="11"/>
      <c r="E2636" s="11"/>
      <c r="F2636" s="11"/>
      <c r="G2636" s="11"/>
      <c r="H2636" s="11"/>
    </row>
    <row r="2637" spans="1:8" x14ac:dyDescent="0.2">
      <c r="A2637" s="11"/>
      <c r="B2637" s="11"/>
      <c r="C2637" s="11"/>
      <c r="D2637" s="11"/>
      <c r="E2637" s="11"/>
      <c r="F2637" s="11"/>
      <c r="G2637" s="11"/>
      <c r="H2637" s="11"/>
    </row>
    <row r="2638" spans="1:8" x14ac:dyDescent="0.2">
      <c r="A2638" s="11"/>
      <c r="B2638" s="11"/>
      <c r="C2638" s="11"/>
      <c r="D2638" s="11"/>
      <c r="E2638" s="11"/>
      <c r="F2638" s="11"/>
      <c r="G2638" s="11"/>
      <c r="H2638" s="11"/>
    </row>
    <row r="2639" spans="1:8" x14ac:dyDescent="0.2">
      <c r="A2639" s="11"/>
      <c r="B2639" s="11"/>
      <c r="C2639" s="11"/>
      <c r="D2639" s="11"/>
      <c r="E2639" s="11"/>
      <c r="F2639" s="11"/>
      <c r="G2639" s="11"/>
      <c r="H2639" s="11"/>
    </row>
    <row r="2640" spans="1:8" x14ac:dyDescent="0.2">
      <c r="A2640" s="11"/>
      <c r="B2640" s="11"/>
      <c r="C2640" s="11"/>
      <c r="D2640" s="11"/>
      <c r="E2640" s="11"/>
      <c r="F2640" s="11"/>
      <c r="G2640" s="11"/>
      <c r="H2640" s="11"/>
    </row>
    <row r="2641" spans="1:8" x14ac:dyDescent="0.2">
      <c r="A2641" s="11"/>
      <c r="B2641" s="11"/>
      <c r="C2641" s="11"/>
      <c r="D2641" s="11"/>
      <c r="E2641" s="11"/>
      <c r="F2641" s="11"/>
      <c r="G2641" s="11"/>
      <c r="H2641" s="11"/>
    </row>
    <row r="2642" spans="1:8" x14ac:dyDescent="0.2">
      <c r="A2642" s="11"/>
      <c r="B2642" s="11"/>
      <c r="C2642" s="11"/>
      <c r="D2642" s="11"/>
      <c r="E2642" s="11"/>
      <c r="F2642" s="11"/>
      <c r="G2642" s="11"/>
      <c r="H2642" s="11"/>
    </row>
    <row r="2643" spans="1:8" x14ac:dyDescent="0.2">
      <c r="A2643" s="11"/>
      <c r="B2643" s="11"/>
      <c r="C2643" s="11"/>
      <c r="D2643" s="11"/>
      <c r="E2643" s="11"/>
      <c r="F2643" s="11"/>
      <c r="G2643" s="11"/>
      <c r="H2643" s="11"/>
    </row>
    <row r="2644" spans="1:8" x14ac:dyDescent="0.2">
      <c r="A2644" s="11"/>
      <c r="B2644" s="11"/>
      <c r="C2644" s="11"/>
      <c r="D2644" s="11"/>
      <c r="E2644" s="11"/>
      <c r="F2644" s="11"/>
      <c r="G2644" s="11"/>
      <c r="H2644" s="11"/>
    </row>
    <row r="2645" spans="1:8" x14ac:dyDescent="0.2">
      <c r="A2645" s="11"/>
      <c r="B2645" s="11"/>
      <c r="C2645" s="11"/>
      <c r="D2645" s="11"/>
      <c r="E2645" s="11"/>
      <c r="F2645" s="11"/>
      <c r="G2645" s="11"/>
      <c r="H2645" s="11"/>
    </row>
    <row r="2646" spans="1:8" x14ac:dyDescent="0.2">
      <c r="A2646" s="11"/>
      <c r="B2646" s="11"/>
      <c r="C2646" s="11"/>
      <c r="D2646" s="11"/>
      <c r="E2646" s="11"/>
      <c r="F2646" s="11"/>
      <c r="G2646" s="11"/>
      <c r="H2646" s="11"/>
    </row>
    <row r="2647" spans="1:8" x14ac:dyDescent="0.2">
      <c r="A2647" s="11"/>
      <c r="B2647" s="11"/>
      <c r="C2647" s="11"/>
      <c r="D2647" s="11"/>
      <c r="E2647" s="11"/>
      <c r="F2647" s="11"/>
      <c r="G2647" s="11"/>
      <c r="H2647" s="11"/>
    </row>
    <row r="2648" spans="1:8" x14ac:dyDescent="0.2">
      <c r="A2648" s="11"/>
      <c r="B2648" s="11"/>
      <c r="C2648" s="11"/>
      <c r="D2648" s="11"/>
      <c r="E2648" s="11"/>
      <c r="F2648" s="11"/>
      <c r="G2648" s="11"/>
      <c r="H2648" s="11"/>
    </row>
    <row r="2649" spans="1:8" x14ac:dyDescent="0.2">
      <c r="A2649" s="11"/>
      <c r="B2649" s="11"/>
      <c r="C2649" s="11"/>
      <c r="D2649" s="11"/>
      <c r="E2649" s="11"/>
      <c r="F2649" s="11"/>
      <c r="G2649" s="11"/>
      <c r="H2649" s="11"/>
    </row>
    <row r="2650" spans="1:8" x14ac:dyDescent="0.2">
      <c r="A2650" s="11"/>
      <c r="B2650" s="11"/>
      <c r="C2650" s="11"/>
      <c r="D2650" s="11"/>
      <c r="E2650" s="11"/>
      <c r="F2650" s="11"/>
      <c r="G2650" s="11"/>
      <c r="H2650" s="11"/>
    </row>
    <row r="2651" spans="1:8" x14ac:dyDescent="0.2">
      <c r="A2651" s="11"/>
      <c r="B2651" s="11"/>
      <c r="C2651" s="11"/>
      <c r="D2651" s="11"/>
      <c r="E2651" s="11"/>
      <c r="F2651" s="11"/>
      <c r="G2651" s="11"/>
      <c r="H2651" s="11"/>
    </row>
    <row r="2652" spans="1:8" x14ac:dyDescent="0.2">
      <c r="A2652" s="11"/>
      <c r="B2652" s="11"/>
      <c r="C2652" s="11"/>
      <c r="D2652" s="11"/>
      <c r="E2652" s="11"/>
      <c r="F2652" s="11"/>
      <c r="G2652" s="11"/>
      <c r="H2652" s="11"/>
    </row>
    <row r="2653" spans="1:8" x14ac:dyDescent="0.2">
      <c r="A2653" s="11"/>
      <c r="B2653" s="11"/>
      <c r="C2653" s="11"/>
      <c r="D2653" s="11"/>
      <c r="E2653" s="11"/>
      <c r="F2653" s="11"/>
      <c r="G2653" s="11"/>
      <c r="H2653" s="11"/>
    </row>
    <row r="2654" spans="1:8" x14ac:dyDescent="0.2">
      <c r="A2654" s="11"/>
      <c r="B2654" s="11"/>
      <c r="C2654" s="11"/>
      <c r="D2654" s="11"/>
      <c r="E2654" s="11"/>
      <c r="F2654" s="11"/>
      <c r="G2654" s="11"/>
      <c r="H2654" s="11"/>
    </row>
    <row r="2655" spans="1:8" x14ac:dyDescent="0.2">
      <c r="A2655" s="11"/>
      <c r="B2655" s="11"/>
      <c r="C2655" s="11"/>
      <c r="D2655" s="11"/>
      <c r="E2655" s="11"/>
      <c r="F2655" s="11"/>
      <c r="G2655" s="11"/>
      <c r="H2655" s="11"/>
    </row>
    <row r="2656" spans="1:8" x14ac:dyDescent="0.2">
      <c r="A2656" s="11"/>
      <c r="B2656" s="11"/>
      <c r="C2656" s="11"/>
      <c r="D2656" s="11"/>
      <c r="E2656" s="11"/>
      <c r="F2656" s="11"/>
      <c r="G2656" s="11"/>
      <c r="H2656" s="11"/>
    </row>
    <row r="2657" spans="1:8" x14ac:dyDescent="0.2">
      <c r="A2657" s="11"/>
      <c r="B2657" s="11"/>
      <c r="C2657" s="11"/>
      <c r="D2657" s="11"/>
      <c r="E2657" s="11"/>
      <c r="F2657" s="11"/>
      <c r="G2657" s="11"/>
      <c r="H2657" s="11"/>
    </row>
    <row r="2658" spans="1:8" x14ac:dyDescent="0.2">
      <c r="A2658" s="11"/>
      <c r="B2658" s="11"/>
      <c r="C2658" s="11"/>
      <c r="D2658" s="11"/>
      <c r="E2658" s="11"/>
      <c r="F2658" s="11"/>
      <c r="G2658" s="11"/>
      <c r="H2658" s="11"/>
    </row>
    <row r="2659" spans="1:8" x14ac:dyDescent="0.2">
      <c r="A2659" s="11"/>
      <c r="B2659" s="11"/>
      <c r="C2659" s="11"/>
      <c r="D2659" s="11"/>
      <c r="E2659" s="11"/>
      <c r="F2659" s="11"/>
      <c r="G2659" s="11"/>
      <c r="H2659" s="11"/>
    </row>
    <row r="2660" spans="1:8" x14ac:dyDescent="0.2">
      <c r="A2660" s="11"/>
      <c r="B2660" s="11"/>
      <c r="C2660" s="11"/>
      <c r="D2660" s="11"/>
      <c r="E2660" s="11"/>
      <c r="F2660" s="11"/>
      <c r="G2660" s="11"/>
      <c r="H2660" s="11"/>
    </row>
    <row r="2661" spans="1:8" x14ac:dyDescent="0.2">
      <c r="A2661" s="11"/>
      <c r="B2661" s="11"/>
      <c r="C2661" s="11"/>
      <c r="D2661" s="11"/>
      <c r="E2661" s="11"/>
      <c r="F2661" s="11"/>
      <c r="G2661" s="11"/>
      <c r="H2661" s="11"/>
    </row>
    <row r="2662" spans="1:8" x14ac:dyDescent="0.2">
      <c r="A2662" s="11"/>
      <c r="B2662" s="11"/>
      <c r="C2662" s="11"/>
      <c r="D2662" s="11"/>
      <c r="E2662" s="11"/>
      <c r="F2662" s="11"/>
      <c r="G2662" s="11"/>
      <c r="H2662" s="11"/>
    </row>
    <row r="2663" spans="1:8" x14ac:dyDescent="0.2">
      <c r="A2663" s="11"/>
      <c r="B2663" s="11"/>
      <c r="C2663" s="11"/>
      <c r="D2663" s="11"/>
      <c r="E2663" s="11"/>
      <c r="F2663" s="11"/>
      <c r="G2663" s="11"/>
      <c r="H2663" s="11"/>
    </row>
    <row r="2664" spans="1:8" x14ac:dyDescent="0.2">
      <c r="A2664" s="11"/>
      <c r="B2664" s="11"/>
      <c r="C2664" s="11"/>
      <c r="D2664" s="11"/>
      <c r="E2664" s="11"/>
      <c r="F2664" s="11"/>
      <c r="G2664" s="11"/>
      <c r="H2664" s="11"/>
    </row>
    <row r="2665" spans="1:8" x14ac:dyDescent="0.2">
      <c r="A2665" s="11"/>
      <c r="B2665" s="11"/>
      <c r="C2665" s="11"/>
      <c r="D2665" s="11"/>
      <c r="E2665" s="11"/>
      <c r="F2665" s="11"/>
      <c r="G2665" s="11"/>
      <c r="H2665" s="11"/>
    </row>
    <row r="2666" spans="1:8" x14ac:dyDescent="0.2">
      <c r="A2666" s="11"/>
      <c r="B2666" s="11"/>
      <c r="C2666" s="11"/>
      <c r="D2666" s="11"/>
      <c r="E2666" s="11"/>
      <c r="F2666" s="11"/>
      <c r="G2666" s="11"/>
      <c r="H2666" s="11"/>
    </row>
    <row r="2667" spans="1:8" x14ac:dyDescent="0.2">
      <c r="A2667" s="11"/>
      <c r="B2667" s="11"/>
      <c r="C2667" s="11"/>
      <c r="D2667" s="11"/>
      <c r="E2667" s="11"/>
      <c r="F2667" s="11"/>
      <c r="G2667" s="11"/>
      <c r="H2667" s="11"/>
    </row>
    <row r="2668" spans="1:8" x14ac:dyDescent="0.2">
      <c r="A2668" s="11"/>
      <c r="B2668" s="11"/>
      <c r="C2668" s="11"/>
      <c r="D2668" s="11"/>
      <c r="E2668" s="11"/>
      <c r="F2668" s="11"/>
      <c r="G2668" s="11"/>
      <c r="H2668" s="11"/>
    </row>
    <row r="2669" spans="1:8" x14ac:dyDescent="0.2">
      <c r="A2669" s="11"/>
      <c r="B2669" s="11"/>
      <c r="C2669" s="11"/>
      <c r="D2669" s="11"/>
      <c r="E2669" s="11"/>
      <c r="F2669" s="11"/>
      <c r="G2669" s="11"/>
      <c r="H2669" s="11"/>
    </row>
    <row r="2670" spans="1:8" x14ac:dyDescent="0.2">
      <c r="A2670" s="11"/>
      <c r="B2670" s="11"/>
      <c r="C2670" s="11"/>
      <c r="D2670" s="11"/>
      <c r="E2670" s="11"/>
      <c r="F2670" s="11"/>
      <c r="G2670" s="11"/>
      <c r="H2670" s="11"/>
    </row>
    <row r="2671" spans="1:8" x14ac:dyDescent="0.2">
      <c r="A2671" s="11"/>
      <c r="B2671" s="11"/>
      <c r="C2671" s="11"/>
      <c r="D2671" s="11"/>
      <c r="E2671" s="11"/>
      <c r="F2671" s="11"/>
      <c r="G2671" s="11"/>
      <c r="H2671" s="11"/>
    </row>
    <row r="2672" spans="1:8" x14ac:dyDescent="0.2">
      <c r="A2672" s="11"/>
      <c r="B2672" s="11"/>
      <c r="C2672" s="11"/>
      <c r="D2672" s="11"/>
      <c r="E2672" s="11"/>
      <c r="F2672" s="11"/>
      <c r="G2672" s="11"/>
      <c r="H2672" s="11"/>
    </row>
    <row r="2673" spans="1:8" x14ac:dyDescent="0.2">
      <c r="A2673" s="11"/>
      <c r="B2673" s="11"/>
      <c r="C2673" s="11"/>
      <c r="D2673" s="11"/>
      <c r="E2673" s="11"/>
      <c r="F2673" s="11"/>
      <c r="G2673" s="11"/>
      <c r="H2673" s="11"/>
    </row>
    <row r="2674" spans="1:8" x14ac:dyDescent="0.2">
      <c r="A2674" s="11"/>
      <c r="B2674" s="11"/>
      <c r="C2674" s="11"/>
      <c r="D2674" s="11"/>
      <c r="E2674" s="11"/>
      <c r="F2674" s="11"/>
      <c r="G2674" s="11"/>
      <c r="H2674" s="11"/>
    </row>
    <row r="2675" spans="1:8" x14ac:dyDescent="0.2">
      <c r="A2675" s="11"/>
      <c r="B2675" s="11"/>
      <c r="C2675" s="11"/>
      <c r="D2675" s="11"/>
      <c r="E2675" s="11"/>
      <c r="F2675" s="11"/>
      <c r="G2675" s="11"/>
      <c r="H2675" s="11"/>
    </row>
    <row r="2676" spans="1:8" x14ac:dyDescent="0.2">
      <c r="A2676" s="11"/>
      <c r="B2676" s="11"/>
      <c r="C2676" s="11"/>
      <c r="D2676" s="11"/>
      <c r="E2676" s="11"/>
      <c r="F2676" s="11"/>
      <c r="G2676" s="11"/>
      <c r="H2676" s="11"/>
    </row>
    <row r="2677" spans="1:8" x14ac:dyDescent="0.2">
      <c r="A2677" s="11"/>
      <c r="B2677" s="11"/>
      <c r="C2677" s="11"/>
      <c r="D2677" s="11"/>
      <c r="E2677" s="11"/>
      <c r="F2677" s="11"/>
      <c r="G2677" s="11"/>
      <c r="H2677" s="11"/>
    </row>
    <row r="2678" spans="1:8" x14ac:dyDescent="0.2">
      <c r="A2678" s="11"/>
      <c r="B2678" s="11"/>
      <c r="C2678" s="11"/>
      <c r="D2678" s="11"/>
      <c r="E2678" s="11"/>
      <c r="F2678" s="11"/>
      <c r="G2678" s="11"/>
      <c r="H2678" s="11"/>
    </row>
    <row r="2679" spans="1:8" x14ac:dyDescent="0.2">
      <c r="A2679" s="11"/>
      <c r="B2679" s="11"/>
      <c r="C2679" s="11"/>
      <c r="D2679" s="11"/>
      <c r="E2679" s="11"/>
      <c r="F2679" s="11"/>
      <c r="G2679" s="11"/>
      <c r="H2679" s="11"/>
    </row>
    <row r="2680" spans="1:8" x14ac:dyDescent="0.2">
      <c r="A2680" s="11"/>
      <c r="B2680" s="11"/>
      <c r="C2680" s="11"/>
      <c r="D2680" s="11"/>
      <c r="E2680" s="11"/>
      <c r="F2680" s="11"/>
      <c r="G2680" s="11"/>
      <c r="H2680" s="11"/>
    </row>
    <row r="2681" spans="1:8" x14ac:dyDescent="0.2">
      <c r="A2681" s="11"/>
      <c r="B2681" s="11"/>
      <c r="C2681" s="11"/>
      <c r="D2681" s="11"/>
      <c r="E2681" s="11"/>
      <c r="F2681" s="11"/>
      <c r="G2681" s="11"/>
      <c r="H2681" s="11"/>
    </row>
    <row r="2682" spans="1:8" x14ac:dyDescent="0.2">
      <c r="A2682" s="11"/>
      <c r="B2682" s="11"/>
      <c r="C2682" s="11"/>
      <c r="D2682" s="11"/>
      <c r="E2682" s="11"/>
      <c r="F2682" s="11"/>
      <c r="G2682" s="11"/>
      <c r="H2682" s="11"/>
    </row>
    <row r="2683" spans="1:8" x14ac:dyDescent="0.2">
      <c r="A2683" s="11"/>
      <c r="B2683" s="11"/>
      <c r="C2683" s="11"/>
      <c r="D2683" s="11"/>
      <c r="E2683" s="11"/>
      <c r="F2683" s="11"/>
      <c r="G2683" s="11"/>
      <c r="H2683" s="11"/>
    </row>
    <row r="2684" spans="1:8" x14ac:dyDescent="0.2">
      <c r="A2684" s="11"/>
      <c r="B2684" s="11"/>
      <c r="C2684" s="11"/>
      <c r="D2684" s="11"/>
      <c r="E2684" s="11"/>
      <c r="F2684" s="11"/>
      <c r="G2684" s="11"/>
      <c r="H2684" s="11"/>
    </row>
    <row r="2685" spans="1:8" x14ac:dyDescent="0.2">
      <c r="A2685" s="11"/>
      <c r="B2685" s="11"/>
      <c r="C2685" s="11"/>
      <c r="D2685" s="11"/>
      <c r="E2685" s="11"/>
      <c r="F2685" s="11"/>
      <c r="G2685" s="11"/>
      <c r="H2685" s="11"/>
    </row>
    <row r="2686" spans="1:8" x14ac:dyDescent="0.2">
      <c r="A2686" s="11"/>
      <c r="B2686" s="11"/>
      <c r="C2686" s="11"/>
      <c r="D2686" s="11"/>
      <c r="E2686" s="11"/>
      <c r="F2686" s="11"/>
      <c r="G2686" s="11"/>
      <c r="H2686" s="11"/>
    </row>
    <row r="2687" spans="1:8" x14ac:dyDescent="0.2">
      <c r="A2687" s="11"/>
      <c r="B2687" s="11"/>
      <c r="C2687" s="11"/>
      <c r="D2687" s="11"/>
      <c r="E2687" s="11"/>
      <c r="F2687" s="11"/>
      <c r="G2687" s="11"/>
      <c r="H2687" s="11"/>
    </row>
    <row r="2688" spans="1:8" x14ac:dyDescent="0.2">
      <c r="A2688" s="11"/>
      <c r="B2688" s="11"/>
      <c r="C2688" s="11"/>
      <c r="D2688" s="11"/>
      <c r="E2688" s="11"/>
      <c r="F2688" s="11"/>
      <c r="G2688" s="11"/>
      <c r="H2688" s="11"/>
    </row>
    <row r="2689" spans="1:8" x14ac:dyDescent="0.2">
      <c r="A2689" s="11"/>
      <c r="B2689" s="11"/>
      <c r="C2689" s="11"/>
      <c r="D2689" s="11"/>
      <c r="E2689" s="11"/>
      <c r="F2689" s="11"/>
      <c r="G2689" s="11"/>
      <c r="H2689" s="11"/>
    </row>
    <row r="2690" spans="1:8" x14ac:dyDescent="0.2">
      <c r="A2690" s="11"/>
      <c r="B2690" s="11"/>
      <c r="C2690" s="11"/>
      <c r="D2690" s="11"/>
      <c r="E2690" s="11"/>
      <c r="F2690" s="11"/>
      <c r="G2690" s="11"/>
      <c r="H2690" s="11"/>
    </row>
    <row r="2691" spans="1:8" x14ac:dyDescent="0.2">
      <c r="A2691" s="11"/>
      <c r="B2691" s="11"/>
      <c r="C2691" s="11"/>
      <c r="D2691" s="11"/>
      <c r="E2691" s="11"/>
      <c r="F2691" s="11"/>
      <c r="G2691" s="11"/>
      <c r="H2691" s="11"/>
    </row>
    <row r="2692" spans="1:8" x14ac:dyDescent="0.2">
      <c r="A2692" s="11"/>
      <c r="B2692" s="11"/>
      <c r="C2692" s="11"/>
      <c r="D2692" s="11"/>
      <c r="E2692" s="11"/>
      <c r="F2692" s="11"/>
      <c r="G2692" s="11"/>
      <c r="H2692" s="11"/>
    </row>
    <row r="2693" spans="1:8" x14ac:dyDescent="0.2">
      <c r="A2693" s="11"/>
      <c r="B2693" s="11"/>
      <c r="C2693" s="11"/>
      <c r="D2693" s="11"/>
      <c r="E2693" s="11"/>
      <c r="F2693" s="11"/>
      <c r="G2693" s="11"/>
      <c r="H2693" s="11"/>
    </row>
    <row r="2694" spans="1:8" x14ac:dyDescent="0.2">
      <c r="A2694" s="11"/>
      <c r="B2694" s="11"/>
      <c r="C2694" s="11"/>
      <c r="D2694" s="11"/>
      <c r="E2694" s="11"/>
      <c r="F2694" s="11"/>
      <c r="G2694" s="11"/>
      <c r="H2694" s="11"/>
    </row>
    <row r="2695" spans="1:8" x14ac:dyDescent="0.2">
      <c r="A2695" s="11"/>
      <c r="B2695" s="11"/>
      <c r="C2695" s="11"/>
      <c r="D2695" s="11"/>
      <c r="E2695" s="11"/>
      <c r="F2695" s="11"/>
      <c r="G2695" s="11"/>
      <c r="H2695" s="11"/>
    </row>
    <row r="2696" spans="1:8" x14ac:dyDescent="0.2">
      <c r="A2696" s="11"/>
      <c r="B2696" s="11"/>
      <c r="C2696" s="11"/>
      <c r="D2696" s="11"/>
      <c r="E2696" s="11"/>
      <c r="F2696" s="11"/>
      <c r="G2696" s="11"/>
      <c r="H2696" s="11"/>
    </row>
    <row r="2697" spans="1:8" x14ac:dyDescent="0.2">
      <c r="A2697" s="11"/>
      <c r="B2697" s="11"/>
      <c r="C2697" s="11"/>
      <c r="D2697" s="11"/>
      <c r="E2697" s="11"/>
      <c r="F2697" s="11"/>
      <c r="G2697" s="11"/>
      <c r="H2697" s="11"/>
    </row>
    <row r="2698" spans="1:8" x14ac:dyDescent="0.2">
      <c r="A2698" s="11"/>
      <c r="B2698" s="11"/>
      <c r="C2698" s="11"/>
      <c r="D2698" s="11"/>
      <c r="E2698" s="11"/>
      <c r="F2698" s="11"/>
      <c r="G2698" s="11"/>
      <c r="H2698" s="11"/>
    </row>
    <row r="2699" spans="1:8" x14ac:dyDescent="0.2">
      <c r="A2699" s="11"/>
      <c r="B2699" s="11"/>
      <c r="C2699" s="11"/>
      <c r="D2699" s="11"/>
      <c r="E2699" s="11"/>
      <c r="F2699" s="11"/>
      <c r="G2699" s="11"/>
      <c r="H2699" s="11"/>
    </row>
    <row r="2700" spans="1:8" x14ac:dyDescent="0.2">
      <c r="A2700" s="11"/>
      <c r="B2700" s="11"/>
      <c r="C2700" s="11"/>
      <c r="D2700" s="11"/>
      <c r="E2700" s="11"/>
      <c r="F2700" s="11"/>
      <c r="G2700" s="11"/>
      <c r="H2700" s="11"/>
    </row>
    <row r="2701" spans="1:8" x14ac:dyDescent="0.2">
      <c r="A2701" s="11"/>
      <c r="B2701" s="11"/>
      <c r="C2701" s="11"/>
      <c r="D2701" s="11"/>
      <c r="E2701" s="11"/>
      <c r="F2701" s="11"/>
      <c r="G2701" s="11"/>
      <c r="H2701" s="11"/>
    </row>
    <row r="2702" spans="1:8" x14ac:dyDescent="0.2">
      <c r="A2702" s="11"/>
      <c r="B2702" s="11"/>
      <c r="C2702" s="11"/>
      <c r="D2702" s="11"/>
      <c r="E2702" s="11"/>
      <c r="F2702" s="11"/>
      <c r="G2702" s="11"/>
      <c r="H2702" s="11"/>
    </row>
    <row r="2703" spans="1:8" x14ac:dyDescent="0.2">
      <c r="A2703" s="11"/>
      <c r="B2703" s="11"/>
      <c r="C2703" s="11"/>
      <c r="D2703" s="11"/>
      <c r="E2703" s="11"/>
      <c r="F2703" s="11"/>
      <c r="G2703" s="11"/>
      <c r="H2703" s="11"/>
    </row>
    <row r="2704" spans="1:8" x14ac:dyDescent="0.2">
      <c r="A2704" s="11"/>
      <c r="B2704" s="11"/>
      <c r="C2704" s="11"/>
      <c r="D2704" s="11"/>
      <c r="E2704" s="11"/>
      <c r="F2704" s="11"/>
      <c r="G2704" s="11"/>
      <c r="H2704" s="11"/>
    </row>
    <row r="2705" spans="1:8" x14ac:dyDescent="0.2">
      <c r="A2705" s="11"/>
      <c r="B2705" s="11"/>
      <c r="C2705" s="11"/>
      <c r="D2705" s="11"/>
      <c r="E2705" s="11"/>
      <c r="F2705" s="11"/>
      <c r="G2705" s="11"/>
      <c r="H2705" s="11"/>
    </row>
    <row r="2706" spans="1:8" x14ac:dyDescent="0.2">
      <c r="A2706" s="11"/>
      <c r="B2706" s="11"/>
      <c r="C2706" s="11"/>
      <c r="D2706" s="11"/>
      <c r="E2706" s="11"/>
      <c r="F2706" s="11"/>
      <c r="G2706" s="11"/>
      <c r="H2706" s="11"/>
    </row>
    <row r="2707" spans="1:8" x14ac:dyDescent="0.2">
      <c r="A2707" s="11"/>
      <c r="B2707" s="11"/>
      <c r="C2707" s="11"/>
      <c r="D2707" s="11"/>
      <c r="E2707" s="11"/>
      <c r="F2707" s="11"/>
      <c r="G2707" s="11"/>
      <c r="H2707" s="11"/>
    </row>
    <row r="2708" spans="1:8" x14ac:dyDescent="0.2">
      <c r="A2708" s="11"/>
      <c r="B2708" s="11"/>
      <c r="C2708" s="11"/>
      <c r="D2708" s="11"/>
      <c r="E2708" s="11"/>
      <c r="F2708" s="11"/>
      <c r="G2708" s="11"/>
      <c r="H2708" s="11"/>
    </row>
    <row r="2709" spans="1:8" x14ac:dyDescent="0.2">
      <c r="A2709" s="11"/>
      <c r="B2709" s="11"/>
      <c r="C2709" s="11"/>
      <c r="D2709" s="11"/>
      <c r="E2709" s="11"/>
      <c r="F2709" s="11"/>
      <c r="G2709" s="11"/>
      <c r="H2709" s="11"/>
    </row>
    <row r="2710" spans="1:8" x14ac:dyDescent="0.2">
      <c r="A2710" s="11"/>
      <c r="B2710" s="11"/>
      <c r="C2710" s="11"/>
      <c r="D2710" s="11"/>
      <c r="E2710" s="11"/>
      <c r="F2710" s="11"/>
      <c r="G2710" s="11"/>
      <c r="H2710" s="11"/>
    </row>
    <row r="2711" spans="1:8" x14ac:dyDescent="0.2">
      <c r="A2711" s="11"/>
      <c r="B2711" s="11"/>
      <c r="C2711" s="11"/>
      <c r="D2711" s="11"/>
      <c r="E2711" s="11"/>
      <c r="F2711" s="11"/>
      <c r="G2711" s="11"/>
      <c r="H2711" s="11"/>
    </row>
    <row r="2712" spans="1:8" x14ac:dyDescent="0.2">
      <c r="A2712" s="11"/>
      <c r="B2712" s="11"/>
      <c r="C2712" s="11"/>
      <c r="D2712" s="11"/>
      <c r="E2712" s="11"/>
      <c r="F2712" s="11"/>
      <c r="G2712" s="11"/>
      <c r="H2712" s="11"/>
    </row>
    <row r="2713" spans="1:8" x14ac:dyDescent="0.2">
      <c r="A2713" s="11"/>
      <c r="B2713" s="11"/>
      <c r="C2713" s="11"/>
      <c r="D2713" s="11"/>
      <c r="E2713" s="11"/>
      <c r="F2713" s="11"/>
      <c r="G2713" s="11"/>
      <c r="H2713" s="11"/>
    </row>
    <row r="2714" spans="1:8" x14ac:dyDescent="0.2">
      <c r="A2714" s="11"/>
      <c r="B2714" s="11"/>
      <c r="C2714" s="11"/>
      <c r="D2714" s="11"/>
      <c r="E2714" s="11"/>
      <c r="F2714" s="11"/>
      <c r="G2714" s="11"/>
      <c r="H2714" s="11"/>
    </row>
    <row r="2715" spans="1:8" x14ac:dyDescent="0.2">
      <c r="A2715" s="11"/>
      <c r="B2715" s="11"/>
      <c r="C2715" s="11"/>
      <c r="D2715" s="11"/>
      <c r="E2715" s="11"/>
      <c r="F2715" s="11"/>
      <c r="G2715" s="11"/>
      <c r="H2715" s="11"/>
    </row>
    <row r="2716" spans="1:8" x14ac:dyDescent="0.2">
      <c r="A2716" s="11"/>
      <c r="B2716" s="11"/>
      <c r="C2716" s="11"/>
      <c r="D2716" s="11"/>
      <c r="E2716" s="11"/>
      <c r="F2716" s="11"/>
      <c r="G2716" s="11"/>
      <c r="H2716" s="11"/>
    </row>
    <row r="2717" spans="1:8" x14ac:dyDescent="0.2">
      <c r="A2717" s="11"/>
      <c r="B2717" s="11"/>
      <c r="C2717" s="11"/>
      <c r="D2717" s="11"/>
      <c r="E2717" s="11"/>
      <c r="F2717" s="11"/>
      <c r="G2717" s="11"/>
      <c r="H2717" s="11"/>
    </row>
    <row r="2718" spans="1:8" x14ac:dyDescent="0.2">
      <c r="A2718" s="11"/>
      <c r="B2718" s="11"/>
      <c r="C2718" s="11"/>
      <c r="D2718" s="11"/>
      <c r="E2718" s="11"/>
      <c r="F2718" s="11"/>
      <c r="G2718" s="11"/>
      <c r="H2718" s="11"/>
    </row>
    <row r="2719" spans="1:8" x14ac:dyDescent="0.2">
      <c r="A2719" s="11"/>
      <c r="B2719" s="11"/>
      <c r="C2719" s="11"/>
      <c r="D2719" s="11"/>
      <c r="E2719" s="11"/>
      <c r="F2719" s="11"/>
      <c r="G2719" s="11"/>
      <c r="H2719" s="11"/>
    </row>
    <row r="2720" spans="1:8" x14ac:dyDescent="0.2">
      <c r="A2720" s="11"/>
      <c r="B2720" s="11"/>
      <c r="C2720" s="11"/>
      <c r="D2720" s="11"/>
      <c r="E2720" s="11"/>
      <c r="F2720" s="11"/>
      <c r="G2720" s="11"/>
      <c r="H2720" s="11"/>
    </row>
    <row r="2721" spans="1:8" x14ac:dyDescent="0.2">
      <c r="A2721" s="11"/>
      <c r="B2721" s="11"/>
      <c r="C2721" s="11"/>
      <c r="D2721" s="11"/>
      <c r="E2721" s="11"/>
      <c r="F2721" s="11"/>
      <c r="G2721" s="11"/>
      <c r="H2721" s="11"/>
    </row>
    <row r="2722" spans="1:8" x14ac:dyDescent="0.2">
      <c r="A2722" s="11"/>
      <c r="B2722" s="11"/>
      <c r="C2722" s="11"/>
      <c r="D2722" s="11"/>
      <c r="E2722" s="11"/>
      <c r="F2722" s="11"/>
      <c r="G2722" s="11"/>
      <c r="H2722" s="11"/>
    </row>
    <row r="2723" spans="1:8" x14ac:dyDescent="0.2">
      <c r="A2723" s="11"/>
      <c r="B2723" s="11"/>
      <c r="C2723" s="11"/>
      <c r="D2723" s="11"/>
      <c r="E2723" s="11"/>
      <c r="F2723" s="11"/>
      <c r="G2723" s="11"/>
      <c r="H2723" s="11"/>
    </row>
    <row r="2724" spans="1:8" x14ac:dyDescent="0.2">
      <c r="A2724" s="11"/>
      <c r="B2724" s="11"/>
      <c r="C2724" s="11"/>
      <c r="D2724" s="11"/>
      <c r="E2724" s="11"/>
      <c r="F2724" s="11"/>
      <c r="G2724" s="11"/>
      <c r="H2724" s="11"/>
    </row>
    <row r="2725" spans="1:8" x14ac:dyDescent="0.2">
      <c r="A2725" s="11"/>
      <c r="B2725" s="11"/>
      <c r="C2725" s="11"/>
      <c r="D2725" s="11"/>
      <c r="E2725" s="11"/>
      <c r="F2725" s="11"/>
      <c r="G2725" s="11"/>
      <c r="H2725" s="11"/>
    </row>
    <row r="2726" spans="1:8" x14ac:dyDescent="0.2">
      <c r="A2726" s="11"/>
      <c r="B2726" s="11"/>
      <c r="C2726" s="11"/>
      <c r="D2726" s="11"/>
      <c r="E2726" s="11"/>
      <c r="F2726" s="11"/>
      <c r="G2726" s="11"/>
      <c r="H2726" s="11"/>
    </row>
    <row r="2727" spans="1:8" x14ac:dyDescent="0.2">
      <c r="A2727" s="11"/>
      <c r="B2727" s="11"/>
      <c r="C2727" s="11"/>
      <c r="D2727" s="11"/>
      <c r="E2727" s="11"/>
      <c r="F2727" s="11"/>
      <c r="G2727" s="11"/>
      <c r="H2727" s="11"/>
    </row>
    <row r="2728" spans="1:8" x14ac:dyDescent="0.2">
      <c r="A2728" s="11"/>
      <c r="B2728" s="11"/>
      <c r="C2728" s="11"/>
      <c r="D2728" s="11"/>
      <c r="E2728" s="11"/>
      <c r="F2728" s="11"/>
      <c r="G2728" s="11"/>
      <c r="H2728" s="11"/>
    </row>
    <row r="2729" spans="1:8" x14ac:dyDescent="0.2">
      <c r="A2729" s="11"/>
      <c r="B2729" s="11"/>
      <c r="C2729" s="11"/>
      <c r="D2729" s="11"/>
      <c r="E2729" s="11"/>
      <c r="F2729" s="11"/>
      <c r="G2729" s="11"/>
      <c r="H2729" s="11"/>
    </row>
    <row r="2730" spans="1:8" x14ac:dyDescent="0.2">
      <c r="A2730" s="11"/>
      <c r="B2730" s="11"/>
      <c r="C2730" s="11"/>
      <c r="D2730" s="11"/>
      <c r="E2730" s="11"/>
      <c r="F2730" s="11"/>
      <c r="G2730" s="11"/>
      <c r="H2730" s="11"/>
    </row>
    <row r="2731" spans="1:8" x14ac:dyDescent="0.2">
      <c r="A2731" s="11"/>
      <c r="B2731" s="11"/>
      <c r="C2731" s="11"/>
      <c r="D2731" s="11"/>
      <c r="E2731" s="11"/>
      <c r="F2731" s="11"/>
      <c r="G2731" s="11"/>
      <c r="H2731" s="11"/>
    </row>
    <row r="2732" spans="1:8" x14ac:dyDescent="0.2">
      <c r="A2732" s="11"/>
      <c r="B2732" s="11"/>
      <c r="C2732" s="11"/>
      <c r="D2732" s="11"/>
      <c r="E2732" s="11"/>
      <c r="F2732" s="11"/>
      <c r="G2732" s="11"/>
      <c r="H2732" s="11"/>
    </row>
    <row r="2733" spans="1:8" x14ac:dyDescent="0.2">
      <c r="A2733" s="11"/>
      <c r="B2733" s="11"/>
      <c r="C2733" s="11"/>
      <c r="D2733" s="11"/>
      <c r="E2733" s="11"/>
      <c r="F2733" s="11"/>
      <c r="G2733" s="11"/>
      <c r="H2733" s="11"/>
    </row>
    <row r="2734" spans="1:8" x14ac:dyDescent="0.2">
      <c r="A2734" s="11"/>
      <c r="B2734" s="11"/>
      <c r="C2734" s="11"/>
      <c r="D2734" s="11"/>
      <c r="E2734" s="11"/>
      <c r="F2734" s="11"/>
      <c r="G2734" s="11"/>
      <c r="H2734" s="11"/>
    </row>
    <row r="2735" spans="1:8" x14ac:dyDescent="0.2">
      <c r="A2735" s="11"/>
      <c r="B2735" s="11"/>
      <c r="C2735" s="11"/>
      <c r="D2735" s="11"/>
      <c r="E2735" s="11"/>
      <c r="F2735" s="11"/>
      <c r="G2735" s="11"/>
      <c r="H2735" s="11"/>
    </row>
    <row r="2736" spans="1:8" x14ac:dyDescent="0.2">
      <c r="A2736" s="11"/>
      <c r="B2736" s="11"/>
      <c r="C2736" s="11"/>
      <c r="D2736" s="11"/>
      <c r="E2736" s="11"/>
      <c r="F2736" s="11"/>
      <c r="G2736" s="11"/>
      <c r="H2736" s="11"/>
    </row>
    <row r="2737" spans="1:8" x14ac:dyDescent="0.2">
      <c r="A2737" s="11"/>
      <c r="B2737" s="11"/>
      <c r="C2737" s="11"/>
      <c r="D2737" s="11"/>
      <c r="E2737" s="11"/>
      <c r="F2737" s="11"/>
      <c r="G2737" s="11"/>
      <c r="H2737" s="11"/>
    </row>
    <row r="2738" spans="1:8" x14ac:dyDescent="0.2">
      <c r="A2738" s="11"/>
      <c r="B2738" s="11"/>
      <c r="C2738" s="11"/>
      <c r="D2738" s="11"/>
      <c r="E2738" s="11"/>
      <c r="F2738" s="11"/>
      <c r="G2738" s="11"/>
      <c r="H2738" s="11"/>
    </row>
    <row r="2739" spans="1:8" x14ac:dyDescent="0.2">
      <c r="A2739" s="11"/>
      <c r="B2739" s="11"/>
      <c r="C2739" s="11"/>
      <c r="D2739" s="11"/>
      <c r="E2739" s="11"/>
      <c r="F2739" s="11"/>
      <c r="G2739" s="11"/>
      <c r="H2739" s="11"/>
    </row>
    <row r="2740" spans="1:8" x14ac:dyDescent="0.2">
      <c r="A2740" s="11"/>
      <c r="B2740" s="11"/>
      <c r="C2740" s="11"/>
      <c r="D2740" s="11"/>
      <c r="E2740" s="11"/>
      <c r="F2740" s="11"/>
      <c r="G2740" s="11"/>
      <c r="H2740" s="11"/>
    </row>
    <row r="2741" spans="1:8" x14ac:dyDescent="0.2">
      <c r="A2741" s="11"/>
      <c r="B2741" s="11"/>
      <c r="C2741" s="11"/>
      <c r="D2741" s="11"/>
      <c r="E2741" s="11"/>
      <c r="F2741" s="11"/>
      <c r="G2741" s="11"/>
      <c r="H2741" s="11"/>
    </row>
    <row r="2742" spans="1:8" x14ac:dyDescent="0.2">
      <c r="A2742" s="11"/>
      <c r="B2742" s="11"/>
      <c r="C2742" s="11"/>
      <c r="D2742" s="11"/>
      <c r="E2742" s="11"/>
      <c r="F2742" s="11"/>
      <c r="G2742" s="11"/>
      <c r="H2742" s="11"/>
    </row>
    <row r="2743" spans="1:8" x14ac:dyDescent="0.2">
      <c r="A2743" s="11"/>
      <c r="B2743" s="11"/>
      <c r="C2743" s="11"/>
      <c r="D2743" s="11"/>
      <c r="E2743" s="11"/>
      <c r="F2743" s="11"/>
      <c r="G2743" s="11"/>
      <c r="H2743" s="11"/>
    </row>
    <row r="2744" spans="1:8" x14ac:dyDescent="0.2">
      <c r="A2744" s="11"/>
      <c r="B2744" s="11"/>
      <c r="C2744" s="11"/>
      <c r="D2744" s="11"/>
      <c r="E2744" s="11"/>
      <c r="F2744" s="11"/>
      <c r="G2744" s="11"/>
      <c r="H2744" s="11"/>
    </row>
    <row r="2745" spans="1:8" x14ac:dyDescent="0.2">
      <c r="A2745" s="11"/>
      <c r="B2745" s="11"/>
      <c r="C2745" s="11"/>
      <c r="D2745" s="11"/>
      <c r="E2745" s="11"/>
      <c r="F2745" s="11"/>
      <c r="G2745" s="11"/>
      <c r="H2745" s="11"/>
    </row>
    <row r="2746" spans="1:8" x14ac:dyDescent="0.2">
      <c r="A2746" s="11"/>
      <c r="B2746" s="11"/>
      <c r="C2746" s="11"/>
      <c r="D2746" s="11"/>
      <c r="E2746" s="11"/>
      <c r="F2746" s="11"/>
      <c r="G2746" s="11"/>
      <c r="H2746" s="11"/>
    </row>
    <row r="2747" spans="1:8" x14ac:dyDescent="0.2">
      <c r="A2747" s="11"/>
      <c r="B2747" s="11"/>
      <c r="C2747" s="11"/>
      <c r="D2747" s="11"/>
      <c r="E2747" s="11"/>
      <c r="F2747" s="11"/>
      <c r="G2747" s="11"/>
      <c r="H2747" s="11"/>
    </row>
    <row r="2748" spans="1:8" x14ac:dyDescent="0.2">
      <c r="A2748" s="11"/>
      <c r="B2748" s="11"/>
      <c r="C2748" s="11"/>
      <c r="D2748" s="11"/>
      <c r="E2748" s="11"/>
      <c r="F2748" s="11"/>
      <c r="G2748" s="11"/>
      <c r="H2748" s="11"/>
    </row>
    <row r="2749" spans="1:8" x14ac:dyDescent="0.2">
      <c r="A2749" s="11"/>
      <c r="B2749" s="11"/>
      <c r="C2749" s="11"/>
      <c r="D2749" s="11"/>
      <c r="E2749" s="11"/>
      <c r="F2749" s="11"/>
      <c r="G2749" s="11"/>
      <c r="H2749" s="11"/>
    </row>
    <row r="2750" spans="1:8" x14ac:dyDescent="0.2">
      <c r="A2750" s="11"/>
      <c r="B2750" s="11"/>
      <c r="C2750" s="11"/>
      <c r="D2750" s="11"/>
      <c r="E2750" s="11"/>
      <c r="F2750" s="11"/>
      <c r="G2750" s="11"/>
      <c r="H2750" s="11"/>
    </row>
    <row r="2751" spans="1:8" x14ac:dyDescent="0.2">
      <c r="A2751" s="11"/>
      <c r="B2751" s="11"/>
      <c r="C2751" s="11"/>
      <c r="D2751" s="11"/>
      <c r="E2751" s="11"/>
      <c r="F2751" s="11"/>
      <c r="G2751" s="11"/>
      <c r="H2751" s="11"/>
    </row>
    <row r="2752" spans="1:8" x14ac:dyDescent="0.2">
      <c r="A2752" s="11"/>
      <c r="B2752" s="11"/>
      <c r="C2752" s="11"/>
      <c r="D2752" s="11"/>
      <c r="E2752" s="11"/>
      <c r="F2752" s="11"/>
      <c r="G2752" s="11"/>
      <c r="H2752" s="11"/>
    </row>
    <row r="2753" spans="1:8" x14ac:dyDescent="0.2">
      <c r="A2753" s="11"/>
      <c r="B2753" s="11"/>
      <c r="C2753" s="11"/>
      <c r="D2753" s="11"/>
      <c r="E2753" s="11"/>
      <c r="F2753" s="11"/>
      <c r="G2753" s="11"/>
      <c r="H2753" s="11"/>
    </row>
    <row r="2754" spans="1:8" x14ac:dyDescent="0.2">
      <c r="A2754" s="11"/>
      <c r="B2754" s="11"/>
      <c r="C2754" s="11"/>
      <c r="D2754" s="11"/>
      <c r="E2754" s="11"/>
      <c r="F2754" s="11"/>
      <c r="G2754" s="11"/>
      <c r="H2754" s="11"/>
    </row>
    <row r="2755" spans="1:8" x14ac:dyDescent="0.2">
      <c r="A2755" s="11"/>
      <c r="B2755" s="11"/>
      <c r="C2755" s="11"/>
      <c r="D2755" s="11"/>
      <c r="E2755" s="11"/>
      <c r="F2755" s="11"/>
      <c r="G2755" s="11"/>
      <c r="H2755" s="11"/>
    </row>
    <row r="2756" spans="1:8" x14ac:dyDescent="0.2">
      <c r="A2756" s="11"/>
      <c r="B2756" s="11"/>
      <c r="C2756" s="11"/>
      <c r="D2756" s="11"/>
      <c r="E2756" s="11"/>
      <c r="F2756" s="11"/>
      <c r="G2756" s="11"/>
      <c r="H2756" s="11"/>
    </row>
    <row r="2757" spans="1:8" x14ac:dyDescent="0.2">
      <c r="A2757" s="11"/>
      <c r="B2757" s="11"/>
      <c r="C2757" s="11"/>
      <c r="D2757" s="11"/>
      <c r="E2757" s="11"/>
      <c r="F2757" s="11"/>
      <c r="G2757" s="11"/>
      <c r="H2757" s="11"/>
    </row>
    <row r="2758" spans="1:8" x14ac:dyDescent="0.2">
      <c r="A2758" s="11"/>
      <c r="B2758" s="11"/>
      <c r="C2758" s="11"/>
      <c r="D2758" s="11"/>
      <c r="E2758" s="11"/>
      <c r="F2758" s="11"/>
      <c r="G2758" s="11"/>
      <c r="H2758" s="11"/>
    </row>
    <row r="2759" spans="1:8" x14ac:dyDescent="0.2">
      <c r="A2759" s="11"/>
      <c r="B2759" s="11"/>
      <c r="C2759" s="11"/>
      <c r="D2759" s="11"/>
      <c r="E2759" s="11"/>
      <c r="F2759" s="11"/>
      <c r="G2759" s="11"/>
      <c r="H2759" s="11"/>
    </row>
    <row r="2760" spans="1:8" x14ac:dyDescent="0.2">
      <c r="A2760" s="11"/>
      <c r="B2760" s="11"/>
      <c r="C2760" s="11"/>
      <c r="D2760" s="11"/>
      <c r="E2760" s="11"/>
      <c r="F2760" s="11"/>
      <c r="G2760" s="11"/>
      <c r="H2760" s="11"/>
    </row>
    <row r="2761" spans="1:8" x14ac:dyDescent="0.2">
      <c r="A2761" s="11"/>
      <c r="B2761" s="11"/>
      <c r="C2761" s="11"/>
      <c r="D2761" s="11"/>
      <c r="E2761" s="11"/>
      <c r="F2761" s="11"/>
      <c r="G2761" s="11"/>
      <c r="H2761" s="11"/>
    </row>
    <row r="2762" spans="1:8" x14ac:dyDescent="0.2">
      <c r="A2762" s="11"/>
      <c r="B2762" s="11"/>
      <c r="C2762" s="11"/>
      <c r="D2762" s="11"/>
      <c r="E2762" s="11"/>
      <c r="F2762" s="11"/>
      <c r="G2762" s="11"/>
      <c r="H2762" s="11"/>
    </row>
    <row r="2763" spans="1:8" x14ac:dyDescent="0.2">
      <c r="A2763" s="11"/>
      <c r="B2763" s="11"/>
      <c r="C2763" s="11"/>
      <c r="D2763" s="11"/>
      <c r="E2763" s="11"/>
      <c r="F2763" s="11"/>
      <c r="G2763" s="11"/>
      <c r="H2763" s="11"/>
    </row>
    <row r="2764" spans="1:8" x14ac:dyDescent="0.2">
      <c r="A2764" s="11"/>
      <c r="B2764" s="11"/>
      <c r="C2764" s="11"/>
      <c r="D2764" s="11"/>
      <c r="E2764" s="11"/>
      <c r="F2764" s="11"/>
      <c r="G2764" s="11"/>
      <c r="H2764" s="11"/>
    </row>
    <row r="2765" spans="1:8" x14ac:dyDescent="0.2">
      <c r="A2765" s="11"/>
      <c r="B2765" s="11"/>
      <c r="C2765" s="11"/>
      <c r="D2765" s="11"/>
      <c r="E2765" s="11"/>
      <c r="F2765" s="11"/>
      <c r="G2765" s="11"/>
      <c r="H2765" s="11"/>
    </row>
    <row r="2766" spans="1:8" x14ac:dyDescent="0.2">
      <c r="A2766" s="11"/>
      <c r="B2766" s="11"/>
      <c r="C2766" s="11"/>
      <c r="D2766" s="11"/>
      <c r="E2766" s="11"/>
      <c r="F2766" s="11"/>
      <c r="G2766" s="11"/>
      <c r="H2766" s="11"/>
    </row>
    <row r="2767" spans="1:8" x14ac:dyDescent="0.2">
      <c r="A2767" s="11"/>
      <c r="B2767" s="11"/>
      <c r="C2767" s="11"/>
      <c r="D2767" s="11"/>
      <c r="E2767" s="11"/>
      <c r="F2767" s="11"/>
      <c r="G2767" s="11"/>
      <c r="H2767" s="11"/>
    </row>
    <row r="2768" spans="1:8" x14ac:dyDescent="0.2">
      <c r="A2768" s="11"/>
      <c r="B2768" s="11"/>
      <c r="C2768" s="11"/>
      <c r="D2768" s="11"/>
      <c r="E2768" s="11"/>
      <c r="F2768" s="11"/>
      <c r="G2768" s="11"/>
      <c r="H2768" s="11"/>
    </row>
    <row r="2769" spans="1:8" x14ac:dyDescent="0.2">
      <c r="A2769" s="11"/>
      <c r="B2769" s="11"/>
      <c r="C2769" s="11"/>
      <c r="D2769" s="11"/>
      <c r="E2769" s="11"/>
      <c r="F2769" s="11"/>
      <c r="G2769" s="11"/>
      <c r="H2769" s="11"/>
    </row>
    <row r="2770" spans="1:8" x14ac:dyDescent="0.2">
      <c r="A2770" s="11"/>
      <c r="B2770" s="11"/>
      <c r="C2770" s="11"/>
      <c r="D2770" s="11"/>
      <c r="E2770" s="11"/>
      <c r="F2770" s="11"/>
      <c r="G2770" s="11"/>
      <c r="H2770" s="11"/>
    </row>
    <row r="2771" spans="1:8" x14ac:dyDescent="0.2">
      <c r="A2771" s="11"/>
      <c r="B2771" s="11"/>
      <c r="C2771" s="11"/>
      <c r="D2771" s="11"/>
      <c r="E2771" s="11"/>
      <c r="F2771" s="11"/>
      <c r="G2771" s="11"/>
      <c r="H2771" s="11"/>
    </row>
    <row r="2772" spans="1:8" x14ac:dyDescent="0.2">
      <c r="A2772" s="11"/>
      <c r="B2772" s="11"/>
      <c r="C2772" s="11"/>
      <c r="D2772" s="11"/>
      <c r="E2772" s="11"/>
      <c r="F2772" s="11"/>
      <c r="G2772" s="11"/>
      <c r="H2772" s="11"/>
    </row>
    <row r="2773" spans="1:8" x14ac:dyDescent="0.2">
      <c r="A2773" s="11"/>
      <c r="B2773" s="11"/>
      <c r="C2773" s="11"/>
      <c r="D2773" s="11"/>
      <c r="E2773" s="11"/>
      <c r="F2773" s="11"/>
      <c r="G2773" s="11"/>
      <c r="H2773" s="11"/>
    </row>
    <row r="2774" spans="1:8" x14ac:dyDescent="0.2">
      <c r="A2774" s="11"/>
      <c r="B2774" s="11"/>
      <c r="C2774" s="11"/>
      <c r="D2774" s="11"/>
      <c r="E2774" s="11"/>
      <c r="F2774" s="11"/>
      <c r="G2774" s="11"/>
      <c r="H2774" s="11"/>
    </row>
    <row r="2775" spans="1:8" x14ac:dyDescent="0.2">
      <c r="A2775" s="11"/>
      <c r="B2775" s="11"/>
      <c r="C2775" s="11"/>
      <c r="D2775" s="11"/>
      <c r="E2775" s="11"/>
      <c r="F2775" s="11"/>
      <c r="G2775" s="11"/>
      <c r="H2775" s="11"/>
    </row>
    <row r="2776" spans="1:8" x14ac:dyDescent="0.2">
      <c r="A2776" s="11"/>
      <c r="B2776" s="11"/>
      <c r="C2776" s="11"/>
      <c r="D2776" s="11"/>
      <c r="E2776" s="11"/>
      <c r="F2776" s="11"/>
      <c r="G2776" s="11"/>
      <c r="H2776" s="11"/>
    </row>
    <row r="2777" spans="1:8" x14ac:dyDescent="0.2">
      <c r="A2777" s="11"/>
      <c r="B2777" s="11"/>
      <c r="C2777" s="11"/>
      <c r="D2777" s="11"/>
      <c r="E2777" s="11"/>
      <c r="F2777" s="11"/>
      <c r="G2777" s="11"/>
      <c r="H2777" s="11"/>
    </row>
    <row r="2778" spans="1:8" x14ac:dyDescent="0.2">
      <c r="A2778" s="11"/>
      <c r="B2778" s="11"/>
      <c r="C2778" s="11"/>
      <c r="D2778" s="11"/>
      <c r="E2778" s="11"/>
      <c r="F2778" s="11"/>
      <c r="G2778" s="11"/>
      <c r="H2778" s="11"/>
    </row>
    <row r="2779" spans="1:8" x14ac:dyDescent="0.2">
      <c r="A2779" s="11"/>
      <c r="B2779" s="11"/>
      <c r="C2779" s="11"/>
      <c r="D2779" s="11"/>
      <c r="E2779" s="11"/>
      <c r="F2779" s="11"/>
      <c r="G2779" s="11"/>
      <c r="H2779" s="11"/>
    </row>
    <row r="2780" spans="1:8" x14ac:dyDescent="0.2">
      <c r="A2780" s="11"/>
      <c r="B2780" s="11"/>
      <c r="C2780" s="11"/>
      <c r="D2780" s="11"/>
      <c r="E2780" s="11"/>
      <c r="F2780" s="11"/>
      <c r="G2780" s="11"/>
      <c r="H2780" s="11"/>
    </row>
    <row r="2781" spans="1:8" x14ac:dyDescent="0.2">
      <c r="A2781" s="11"/>
      <c r="B2781" s="11"/>
      <c r="C2781" s="11"/>
      <c r="D2781" s="11"/>
      <c r="E2781" s="11"/>
      <c r="F2781" s="11"/>
      <c r="G2781" s="11"/>
      <c r="H2781" s="11"/>
    </row>
    <row r="2782" spans="1:8" x14ac:dyDescent="0.2">
      <c r="A2782" s="11"/>
      <c r="B2782" s="11"/>
      <c r="C2782" s="11"/>
      <c r="D2782" s="11"/>
      <c r="E2782" s="11"/>
      <c r="F2782" s="11"/>
      <c r="G2782" s="11"/>
      <c r="H2782" s="11"/>
    </row>
    <row r="2783" spans="1:8" x14ac:dyDescent="0.2">
      <c r="A2783" s="11"/>
      <c r="B2783" s="11"/>
      <c r="C2783" s="11"/>
      <c r="D2783" s="11"/>
      <c r="E2783" s="11"/>
      <c r="F2783" s="11"/>
      <c r="G2783" s="11"/>
      <c r="H2783" s="11"/>
    </row>
    <row r="2784" spans="1:8" x14ac:dyDescent="0.2">
      <c r="A2784" s="11"/>
      <c r="B2784" s="11"/>
      <c r="C2784" s="11"/>
      <c r="D2784" s="11"/>
      <c r="E2784" s="11"/>
      <c r="F2784" s="11"/>
      <c r="G2784" s="11"/>
      <c r="H2784" s="11"/>
    </row>
    <row r="2785" spans="1:8" x14ac:dyDescent="0.2">
      <c r="A2785" s="11"/>
      <c r="B2785" s="11"/>
      <c r="C2785" s="11"/>
      <c r="D2785" s="11"/>
      <c r="E2785" s="11"/>
      <c r="F2785" s="11"/>
      <c r="G2785" s="11"/>
      <c r="H2785" s="11"/>
    </row>
    <row r="2786" spans="1:8" x14ac:dyDescent="0.2">
      <c r="A2786" s="11"/>
      <c r="B2786" s="11"/>
      <c r="C2786" s="11"/>
      <c r="D2786" s="11"/>
      <c r="E2786" s="11"/>
      <c r="F2786" s="11"/>
      <c r="G2786" s="11"/>
      <c r="H2786" s="11"/>
    </row>
    <row r="2787" spans="1:8" x14ac:dyDescent="0.2">
      <c r="A2787" s="11"/>
      <c r="B2787" s="11"/>
      <c r="C2787" s="11"/>
      <c r="D2787" s="11"/>
      <c r="E2787" s="11"/>
      <c r="F2787" s="11"/>
      <c r="G2787" s="11"/>
      <c r="H2787" s="11"/>
    </row>
    <row r="2788" spans="1:8" x14ac:dyDescent="0.2">
      <c r="A2788" s="11"/>
      <c r="B2788" s="11"/>
      <c r="C2788" s="11"/>
      <c r="D2788" s="11"/>
      <c r="E2788" s="11"/>
      <c r="F2788" s="11"/>
      <c r="G2788" s="11"/>
      <c r="H2788" s="11"/>
    </row>
    <row r="2789" spans="1:8" x14ac:dyDescent="0.2">
      <c r="A2789" s="11"/>
      <c r="B2789" s="11"/>
      <c r="C2789" s="11"/>
      <c r="D2789" s="11"/>
      <c r="E2789" s="11"/>
      <c r="F2789" s="11"/>
      <c r="G2789" s="11"/>
      <c r="H2789" s="11"/>
    </row>
    <row r="2790" spans="1:8" x14ac:dyDescent="0.2">
      <c r="A2790" s="11"/>
      <c r="B2790" s="11"/>
      <c r="C2790" s="11"/>
      <c r="D2790" s="11"/>
      <c r="E2790" s="11"/>
      <c r="F2790" s="11"/>
      <c r="G2790" s="11"/>
      <c r="H2790" s="11"/>
    </row>
    <row r="2791" spans="1:8" x14ac:dyDescent="0.2">
      <c r="A2791" s="11"/>
      <c r="B2791" s="11"/>
      <c r="C2791" s="11"/>
      <c r="D2791" s="11"/>
      <c r="E2791" s="11"/>
      <c r="F2791" s="11"/>
      <c r="G2791" s="11"/>
      <c r="H2791" s="11"/>
    </row>
    <row r="2792" spans="1:8" x14ac:dyDescent="0.2">
      <c r="A2792" s="11"/>
      <c r="B2792" s="11"/>
      <c r="C2792" s="11"/>
      <c r="D2792" s="11"/>
      <c r="E2792" s="11"/>
      <c r="F2792" s="11"/>
      <c r="G2792" s="11"/>
      <c r="H2792" s="11"/>
    </row>
    <row r="2793" spans="1:8" x14ac:dyDescent="0.2">
      <c r="A2793" s="11"/>
      <c r="B2793" s="11"/>
      <c r="C2793" s="11"/>
      <c r="D2793" s="11"/>
      <c r="E2793" s="11"/>
      <c r="F2793" s="11"/>
      <c r="G2793" s="11"/>
      <c r="H2793" s="11"/>
    </row>
    <row r="2794" spans="1:8" x14ac:dyDescent="0.2">
      <c r="A2794" s="11"/>
      <c r="B2794" s="11"/>
      <c r="C2794" s="11"/>
      <c r="D2794" s="11"/>
      <c r="E2794" s="11"/>
      <c r="F2794" s="11"/>
      <c r="G2794" s="11"/>
      <c r="H2794" s="11"/>
    </row>
    <row r="2795" spans="1:8" x14ac:dyDescent="0.2">
      <c r="A2795" s="11"/>
      <c r="B2795" s="11"/>
      <c r="C2795" s="11"/>
      <c r="D2795" s="11"/>
      <c r="E2795" s="11"/>
      <c r="F2795" s="11"/>
      <c r="G2795" s="11"/>
      <c r="H2795" s="11"/>
    </row>
    <row r="2796" spans="1:8" x14ac:dyDescent="0.2">
      <c r="A2796" s="11"/>
      <c r="B2796" s="11"/>
      <c r="C2796" s="11"/>
      <c r="D2796" s="11"/>
      <c r="E2796" s="11"/>
      <c r="F2796" s="11"/>
      <c r="G2796" s="11"/>
      <c r="H2796" s="11"/>
    </row>
    <row r="2797" spans="1:8" x14ac:dyDescent="0.2">
      <c r="A2797" s="11"/>
      <c r="B2797" s="11"/>
      <c r="C2797" s="11"/>
      <c r="D2797" s="11"/>
      <c r="E2797" s="11"/>
      <c r="F2797" s="11"/>
      <c r="G2797" s="11"/>
      <c r="H2797" s="11"/>
    </row>
    <row r="2798" spans="1:8" x14ac:dyDescent="0.2">
      <c r="A2798" s="11"/>
      <c r="B2798" s="11"/>
      <c r="C2798" s="11"/>
      <c r="D2798" s="11"/>
      <c r="E2798" s="11"/>
      <c r="F2798" s="11"/>
      <c r="G2798" s="11"/>
      <c r="H2798" s="11"/>
    </row>
    <row r="2799" spans="1:8" x14ac:dyDescent="0.2">
      <c r="A2799" s="11"/>
      <c r="B2799" s="11"/>
      <c r="C2799" s="11"/>
      <c r="D2799" s="11"/>
      <c r="E2799" s="11"/>
      <c r="F2799" s="11"/>
      <c r="G2799" s="11"/>
      <c r="H2799" s="11"/>
    </row>
    <row r="2800" spans="1:8" x14ac:dyDescent="0.2">
      <c r="A2800" s="11"/>
      <c r="B2800" s="11"/>
      <c r="C2800" s="11"/>
      <c r="D2800" s="11"/>
      <c r="E2800" s="11"/>
      <c r="F2800" s="11"/>
      <c r="G2800" s="11"/>
      <c r="H2800" s="11"/>
    </row>
    <row r="2801" spans="1:8" x14ac:dyDescent="0.2">
      <c r="A2801" s="11"/>
      <c r="B2801" s="11"/>
      <c r="C2801" s="11"/>
      <c r="D2801" s="11"/>
      <c r="E2801" s="11"/>
      <c r="F2801" s="11"/>
      <c r="G2801" s="11"/>
      <c r="H2801" s="11"/>
    </row>
    <row r="2802" spans="1:8" x14ac:dyDescent="0.2">
      <c r="A2802" s="11"/>
      <c r="B2802" s="11"/>
      <c r="C2802" s="11"/>
      <c r="D2802" s="11"/>
      <c r="E2802" s="11"/>
      <c r="F2802" s="11"/>
      <c r="G2802" s="11"/>
      <c r="H2802" s="11"/>
    </row>
    <row r="2803" spans="1:8" x14ac:dyDescent="0.2">
      <c r="A2803" s="11"/>
      <c r="B2803" s="11"/>
      <c r="C2803" s="11"/>
      <c r="D2803" s="11"/>
      <c r="E2803" s="11"/>
      <c r="F2803" s="11"/>
      <c r="G2803" s="11"/>
      <c r="H2803" s="11"/>
    </row>
    <row r="2804" spans="1:8" x14ac:dyDescent="0.2">
      <c r="A2804" s="11"/>
      <c r="B2804" s="11"/>
      <c r="C2804" s="11"/>
      <c r="D2804" s="11"/>
      <c r="E2804" s="11"/>
      <c r="F2804" s="11"/>
      <c r="G2804" s="11"/>
      <c r="H2804" s="11"/>
    </row>
    <row r="2805" spans="1:8" x14ac:dyDescent="0.2">
      <c r="A2805" s="11"/>
      <c r="B2805" s="11"/>
      <c r="C2805" s="11"/>
      <c r="D2805" s="11"/>
      <c r="E2805" s="11"/>
      <c r="F2805" s="11"/>
      <c r="G2805" s="11"/>
      <c r="H2805" s="11"/>
    </row>
    <row r="2806" spans="1:8" x14ac:dyDescent="0.2">
      <c r="A2806" s="11"/>
      <c r="B2806" s="11"/>
      <c r="C2806" s="11"/>
      <c r="D2806" s="11"/>
      <c r="E2806" s="11"/>
      <c r="F2806" s="11"/>
      <c r="G2806" s="11"/>
      <c r="H2806" s="11"/>
    </row>
    <row r="2807" spans="1:8" x14ac:dyDescent="0.2">
      <c r="A2807" s="11"/>
      <c r="B2807" s="11"/>
      <c r="C2807" s="11"/>
      <c r="D2807" s="11"/>
      <c r="E2807" s="11"/>
      <c r="F2807" s="11"/>
      <c r="G2807" s="11"/>
      <c r="H2807" s="11"/>
    </row>
    <row r="2808" spans="1:8" x14ac:dyDescent="0.2">
      <c r="A2808" s="11"/>
      <c r="B2808" s="11"/>
      <c r="C2808" s="11"/>
      <c r="D2808" s="11"/>
      <c r="E2808" s="11"/>
      <c r="F2808" s="11"/>
      <c r="G2808" s="11"/>
      <c r="H2808" s="11"/>
    </row>
    <row r="2809" spans="1:8" x14ac:dyDescent="0.2">
      <c r="A2809" s="11"/>
      <c r="B2809" s="11"/>
      <c r="C2809" s="11"/>
      <c r="D2809" s="11"/>
      <c r="E2809" s="11"/>
      <c r="F2809" s="11"/>
      <c r="G2809" s="11"/>
      <c r="H2809" s="11"/>
    </row>
    <row r="2810" spans="1:8" x14ac:dyDescent="0.2">
      <c r="A2810" s="11"/>
      <c r="B2810" s="11"/>
      <c r="C2810" s="11"/>
      <c r="D2810" s="11"/>
      <c r="E2810" s="11"/>
      <c r="F2810" s="11"/>
      <c r="G2810" s="11"/>
      <c r="H2810" s="11"/>
    </row>
    <row r="2811" spans="1:8" x14ac:dyDescent="0.2">
      <c r="A2811" s="11"/>
      <c r="B2811" s="11"/>
      <c r="C2811" s="11"/>
      <c r="D2811" s="11"/>
      <c r="E2811" s="11"/>
      <c r="F2811" s="11"/>
      <c r="G2811" s="11"/>
      <c r="H2811" s="11"/>
    </row>
    <row r="2812" spans="1:8" x14ac:dyDescent="0.2">
      <c r="A2812" s="11"/>
      <c r="B2812" s="11"/>
      <c r="C2812" s="11"/>
      <c r="D2812" s="11"/>
      <c r="E2812" s="11"/>
      <c r="F2812" s="11"/>
      <c r="G2812" s="11"/>
      <c r="H2812" s="11"/>
    </row>
    <row r="2813" spans="1:8" x14ac:dyDescent="0.2">
      <c r="A2813" s="11"/>
      <c r="B2813" s="11"/>
      <c r="C2813" s="11"/>
      <c r="D2813" s="11"/>
      <c r="E2813" s="11"/>
      <c r="F2813" s="11"/>
      <c r="G2813" s="11"/>
      <c r="H2813" s="11"/>
    </row>
    <row r="2814" spans="1:8" x14ac:dyDescent="0.2">
      <c r="A2814" s="11"/>
      <c r="B2814" s="11"/>
      <c r="C2814" s="11"/>
      <c r="D2814" s="11"/>
      <c r="E2814" s="11"/>
      <c r="F2814" s="11"/>
      <c r="G2814" s="11"/>
      <c r="H2814" s="11"/>
    </row>
    <row r="2815" spans="1:8" x14ac:dyDescent="0.2">
      <c r="A2815" s="11"/>
      <c r="B2815" s="11"/>
      <c r="C2815" s="11"/>
      <c r="D2815" s="11"/>
      <c r="E2815" s="11"/>
      <c r="F2815" s="11"/>
      <c r="G2815" s="11"/>
      <c r="H2815" s="11"/>
    </row>
    <row r="2816" spans="1:8" x14ac:dyDescent="0.2">
      <c r="A2816" s="11"/>
      <c r="B2816" s="11"/>
      <c r="C2816" s="11"/>
      <c r="D2816" s="11"/>
      <c r="E2816" s="11"/>
      <c r="F2816" s="11"/>
      <c r="G2816" s="11"/>
      <c r="H2816" s="11"/>
    </row>
    <row r="2817" spans="1:8" x14ac:dyDescent="0.2">
      <c r="A2817" s="11"/>
      <c r="B2817" s="11"/>
      <c r="C2817" s="11"/>
      <c r="D2817" s="11"/>
      <c r="E2817" s="11"/>
      <c r="F2817" s="11"/>
      <c r="G2817" s="11"/>
      <c r="H2817" s="11"/>
    </row>
    <row r="2818" spans="1:8" x14ac:dyDescent="0.2">
      <c r="A2818" s="11"/>
      <c r="B2818" s="11"/>
      <c r="C2818" s="11"/>
      <c r="D2818" s="11"/>
      <c r="E2818" s="11"/>
      <c r="F2818" s="11"/>
      <c r="G2818" s="11"/>
      <c r="H2818" s="11"/>
    </row>
    <row r="2819" spans="1:8" x14ac:dyDescent="0.2">
      <c r="A2819" s="11"/>
      <c r="B2819" s="11"/>
      <c r="C2819" s="11"/>
      <c r="D2819" s="11"/>
      <c r="E2819" s="11"/>
      <c r="F2819" s="11"/>
      <c r="G2819" s="11"/>
      <c r="H2819" s="11"/>
    </row>
    <row r="2820" spans="1:8" x14ac:dyDescent="0.2">
      <c r="A2820" s="11"/>
      <c r="B2820" s="11"/>
      <c r="C2820" s="11"/>
      <c r="D2820" s="11"/>
      <c r="E2820" s="11"/>
      <c r="F2820" s="11"/>
      <c r="G2820" s="11"/>
      <c r="H2820" s="11"/>
    </row>
    <row r="2821" spans="1:8" x14ac:dyDescent="0.2">
      <c r="A2821" s="11"/>
      <c r="B2821" s="11"/>
      <c r="C2821" s="11"/>
      <c r="D2821" s="11"/>
      <c r="E2821" s="11"/>
      <c r="F2821" s="11"/>
      <c r="G2821" s="11"/>
      <c r="H2821" s="11"/>
    </row>
    <row r="2822" spans="1:8" x14ac:dyDescent="0.2">
      <c r="A2822" s="11"/>
      <c r="B2822" s="11"/>
      <c r="C2822" s="11"/>
      <c r="D2822" s="11"/>
      <c r="E2822" s="11"/>
      <c r="F2822" s="11"/>
      <c r="G2822" s="11"/>
      <c r="H2822" s="11"/>
    </row>
    <row r="2823" spans="1:8" x14ac:dyDescent="0.2">
      <c r="A2823" s="11"/>
      <c r="B2823" s="11"/>
      <c r="C2823" s="11"/>
      <c r="D2823" s="11"/>
      <c r="E2823" s="11"/>
      <c r="F2823" s="11"/>
      <c r="G2823" s="11"/>
      <c r="H2823" s="11"/>
    </row>
    <row r="2824" spans="1:8" x14ac:dyDescent="0.2">
      <c r="A2824" s="11"/>
      <c r="B2824" s="11"/>
      <c r="C2824" s="11"/>
      <c r="D2824" s="11"/>
      <c r="E2824" s="11"/>
      <c r="F2824" s="11"/>
      <c r="G2824" s="11"/>
      <c r="H2824" s="11"/>
    </row>
    <row r="2825" spans="1:8" x14ac:dyDescent="0.2">
      <c r="A2825" s="11"/>
      <c r="B2825" s="11"/>
      <c r="C2825" s="11"/>
      <c r="D2825" s="11"/>
      <c r="E2825" s="11"/>
      <c r="F2825" s="11"/>
      <c r="G2825" s="11"/>
      <c r="H2825" s="11"/>
    </row>
    <row r="2826" spans="1:8" x14ac:dyDescent="0.2">
      <c r="A2826" s="11"/>
      <c r="B2826" s="11"/>
      <c r="C2826" s="11"/>
      <c r="D2826" s="11"/>
      <c r="E2826" s="11"/>
      <c r="F2826" s="11"/>
      <c r="G2826" s="11"/>
      <c r="H2826" s="11"/>
    </row>
    <row r="2827" spans="1:8" x14ac:dyDescent="0.2">
      <c r="A2827" s="11"/>
      <c r="B2827" s="11"/>
      <c r="C2827" s="11"/>
      <c r="D2827" s="11"/>
      <c r="E2827" s="11"/>
      <c r="F2827" s="11"/>
      <c r="G2827" s="11"/>
      <c r="H2827" s="11"/>
    </row>
    <row r="2828" spans="1:8" x14ac:dyDescent="0.2">
      <c r="A2828" s="11"/>
      <c r="B2828" s="11"/>
      <c r="C2828" s="11"/>
      <c r="D2828" s="11"/>
      <c r="E2828" s="11"/>
      <c r="F2828" s="11"/>
      <c r="G2828" s="11"/>
      <c r="H2828" s="11"/>
    </row>
    <row r="2829" spans="1:8" x14ac:dyDescent="0.2">
      <c r="A2829" s="11"/>
      <c r="B2829" s="11"/>
      <c r="C2829" s="11"/>
      <c r="D2829" s="11"/>
      <c r="E2829" s="11"/>
      <c r="F2829" s="11"/>
      <c r="G2829" s="11"/>
      <c r="H2829" s="11"/>
    </row>
    <row r="2830" spans="1:8" x14ac:dyDescent="0.2">
      <c r="A2830" s="11"/>
      <c r="B2830" s="11"/>
      <c r="C2830" s="11"/>
      <c r="D2830" s="11"/>
      <c r="E2830" s="11"/>
      <c r="F2830" s="11"/>
      <c r="G2830" s="11"/>
      <c r="H2830" s="11"/>
    </row>
    <row r="2831" spans="1:8" x14ac:dyDescent="0.2">
      <c r="A2831" s="11"/>
      <c r="B2831" s="11"/>
      <c r="C2831" s="11"/>
      <c r="D2831" s="11"/>
      <c r="E2831" s="11"/>
      <c r="F2831" s="11"/>
      <c r="G2831" s="11"/>
      <c r="H2831" s="11"/>
    </row>
    <row r="2832" spans="1:8" x14ac:dyDescent="0.2">
      <c r="A2832" s="11"/>
      <c r="B2832" s="11"/>
      <c r="C2832" s="11"/>
      <c r="D2832" s="11"/>
      <c r="E2832" s="11"/>
      <c r="F2832" s="11"/>
      <c r="G2832" s="11"/>
      <c r="H2832" s="11"/>
    </row>
    <row r="2833" spans="1:8" x14ac:dyDescent="0.2">
      <c r="A2833" s="11"/>
      <c r="B2833" s="11"/>
      <c r="C2833" s="11"/>
      <c r="D2833" s="11"/>
      <c r="E2833" s="11"/>
      <c r="F2833" s="11"/>
      <c r="G2833" s="11"/>
      <c r="H2833" s="11"/>
    </row>
    <row r="2834" spans="1:8" x14ac:dyDescent="0.2">
      <c r="A2834" s="11"/>
      <c r="B2834" s="11"/>
      <c r="C2834" s="11"/>
      <c r="D2834" s="11"/>
      <c r="E2834" s="11"/>
      <c r="F2834" s="11"/>
      <c r="G2834" s="11"/>
      <c r="H2834" s="11"/>
    </row>
    <row r="2835" spans="1:8" x14ac:dyDescent="0.2">
      <c r="A2835" s="11"/>
      <c r="B2835" s="11"/>
      <c r="C2835" s="11"/>
      <c r="D2835" s="11"/>
      <c r="E2835" s="11"/>
      <c r="F2835" s="11"/>
      <c r="G2835" s="11"/>
      <c r="H2835" s="11"/>
    </row>
    <row r="2836" spans="1:8" x14ac:dyDescent="0.2">
      <c r="A2836" s="11"/>
      <c r="B2836" s="11"/>
      <c r="C2836" s="11"/>
      <c r="D2836" s="11"/>
      <c r="E2836" s="11"/>
      <c r="F2836" s="11"/>
      <c r="G2836" s="11"/>
      <c r="H2836" s="11"/>
    </row>
    <row r="2837" spans="1:8" x14ac:dyDescent="0.2">
      <c r="A2837" s="11"/>
      <c r="B2837" s="11"/>
      <c r="C2837" s="11"/>
      <c r="D2837" s="11"/>
      <c r="E2837" s="11"/>
      <c r="F2837" s="11"/>
      <c r="G2837" s="11"/>
      <c r="H2837" s="11"/>
    </row>
    <row r="2838" spans="1:8" x14ac:dyDescent="0.2">
      <c r="A2838" s="11"/>
      <c r="B2838" s="11"/>
      <c r="C2838" s="11"/>
      <c r="D2838" s="11"/>
      <c r="E2838" s="11"/>
      <c r="F2838" s="11"/>
      <c r="G2838" s="11"/>
      <c r="H2838" s="11"/>
    </row>
    <row r="2839" spans="1:8" x14ac:dyDescent="0.2">
      <c r="A2839" s="11"/>
      <c r="B2839" s="11"/>
      <c r="C2839" s="11"/>
      <c r="D2839" s="11"/>
      <c r="E2839" s="11"/>
      <c r="F2839" s="11"/>
      <c r="G2839" s="11"/>
      <c r="H2839" s="11"/>
    </row>
    <row r="2840" spans="1:8" x14ac:dyDescent="0.2">
      <c r="A2840" s="11"/>
      <c r="B2840" s="11"/>
      <c r="C2840" s="11"/>
      <c r="D2840" s="11"/>
      <c r="E2840" s="11"/>
      <c r="F2840" s="11"/>
      <c r="G2840" s="11"/>
      <c r="H2840" s="11"/>
    </row>
    <row r="2841" spans="1:8" x14ac:dyDescent="0.2">
      <c r="A2841" s="11"/>
      <c r="B2841" s="11"/>
      <c r="C2841" s="11"/>
      <c r="D2841" s="11"/>
      <c r="E2841" s="11"/>
      <c r="F2841" s="11"/>
      <c r="G2841" s="11"/>
      <c r="H2841" s="11"/>
    </row>
    <row r="2842" spans="1:8" x14ac:dyDescent="0.2">
      <c r="A2842" s="11"/>
      <c r="B2842" s="11"/>
      <c r="C2842" s="11"/>
      <c r="D2842" s="11"/>
      <c r="E2842" s="11"/>
      <c r="F2842" s="11"/>
      <c r="G2842" s="11"/>
      <c r="H2842" s="11"/>
    </row>
    <row r="2843" spans="1:8" x14ac:dyDescent="0.2">
      <c r="A2843" s="11"/>
      <c r="B2843" s="11"/>
      <c r="C2843" s="11"/>
      <c r="D2843" s="11"/>
      <c r="E2843" s="11"/>
      <c r="F2843" s="11"/>
      <c r="G2843" s="11"/>
      <c r="H2843" s="11"/>
    </row>
    <row r="2844" spans="1:8" x14ac:dyDescent="0.2">
      <c r="A2844" s="11"/>
      <c r="B2844" s="11"/>
      <c r="C2844" s="11"/>
      <c r="D2844" s="11"/>
      <c r="E2844" s="11"/>
      <c r="F2844" s="11"/>
      <c r="G2844" s="11"/>
      <c r="H2844" s="11"/>
    </row>
    <row r="2845" spans="1:8" x14ac:dyDescent="0.2">
      <c r="A2845" s="11"/>
      <c r="B2845" s="11"/>
      <c r="C2845" s="11"/>
      <c r="D2845" s="11"/>
      <c r="E2845" s="11"/>
      <c r="F2845" s="11"/>
      <c r="G2845" s="11"/>
      <c r="H2845" s="11"/>
    </row>
    <row r="2846" spans="1:8" x14ac:dyDescent="0.2">
      <c r="A2846" s="11"/>
      <c r="B2846" s="11"/>
      <c r="C2846" s="11"/>
      <c r="D2846" s="11"/>
      <c r="E2846" s="11"/>
      <c r="F2846" s="11"/>
      <c r="G2846" s="11"/>
      <c r="H2846" s="11"/>
    </row>
    <row r="2847" spans="1:8" x14ac:dyDescent="0.2">
      <c r="A2847" s="11"/>
      <c r="B2847" s="11"/>
      <c r="C2847" s="11"/>
      <c r="D2847" s="11"/>
      <c r="E2847" s="11"/>
      <c r="F2847" s="11"/>
      <c r="G2847" s="11"/>
      <c r="H2847" s="11"/>
    </row>
    <row r="2848" spans="1:8" x14ac:dyDescent="0.2">
      <c r="A2848" s="11"/>
      <c r="B2848" s="11"/>
      <c r="C2848" s="11"/>
      <c r="D2848" s="11"/>
      <c r="E2848" s="11"/>
      <c r="F2848" s="11"/>
      <c r="G2848" s="11"/>
      <c r="H2848" s="11"/>
    </row>
    <row r="2849" spans="1:8" x14ac:dyDescent="0.2">
      <c r="A2849" s="11"/>
      <c r="B2849" s="11"/>
      <c r="C2849" s="11"/>
      <c r="D2849" s="11"/>
      <c r="E2849" s="11"/>
      <c r="F2849" s="11"/>
      <c r="G2849" s="11"/>
      <c r="H2849" s="11"/>
    </row>
    <row r="2850" spans="1:8" x14ac:dyDescent="0.2">
      <c r="A2850" s="11"/>
      <c r="B2850" s="11"/>
      <c r="C2850" s="11"/>
      <c r="D2850" s="11"/>
      <c r="E2850" s="11"/>
      <c r="F2850" s="11"/>
      <c r="G2850" s="11"/>
      <c r="H2850" s="11"/>
    </row>
    <row r="2851" spans="1:8" x14ac:dyDescent="0.2">
      <c r="A2851" s="11"/>
      <c r="B2851" s="11"/>
      <c r="C2851" s="11"/>
      <c r="D2851" s="11"/>
      <c r="E2851" s="11"/>
      <c r="F2851" s="11"/>
      <c r="G2851" s="11"/>
      <c r="H2851" s="11"/>
    </row>
    <row r="2852" spans="1:8" x14ac:dyDescent="0.2">
      <c r="A2852" s="11"/>
      <c r="B2852" s="11"/>
      <c r="C2852" s="11"/>
      <c r="D2852" s="11"/>
      <c r="E2852" s="11"/>
      <c r="F2852" s="11"/>
      <c r="G2852" s="11"/>
      <c r="H2852" s="11"/>
    </row>
    <row r="2853" spans="1:8" x14ac:dyDescent="0.2">
      <c r="A2853" s="11"/>
      <c r="B2853" s="11"/>
      <c r="C2853" s="11"/>
      <c r="D2853" s="11"/>
      <c r="E2853" s="11"/>
      <c r="F2853" s="11"/>
      <c r="G2853" s="11"/>
      <c r="H2853" s="11"/>
    </row>
    <row r="2854" spans="1:8" x14ac:dyDescent="0.2">
      <c r="A2854" s="11"/>
      <c r="B2854" s="11"/>
      <c r="C2854" s="11"/>
      <c r="D2854" s="11"/>
      <c r="E2854" s="11"/>
      <c r="F2854" s="11"/>
      <c r="G2854" s="11"/>
      <c r="H2854" s="11"/>
    </row>
    <row r="2855" spans="1:8" x14ac:dyDescent="0.2">
      <c r="A2855" s="11"/>
      <c r="B2855" s="11"/>
      <c r="C2855" s="11"/>
      <c r="D2855" s="11"/>
      <c r="E2855" s="11"/>
      <c r="F2855" s="11"/>
      <c r="G2855" s="11"/>
      <c r="H2855" s="11"/>
    </row>
    <row r="2856" spans="1:8" x14ac:dyDescent="0.2">
      <c r="A2856" s="11"/>
      <c r="B2856" s="11"/>
      <c r="C2856" s="11"/>
      <c r="D2856" s="11"/>
      <c r="E2856" s="11"/>
      <c r="F2856" s="11"/>
      <c r="G2856" s="11"/>
      <c r="H2856" s="11"/>
    </row>
    <row r="2857" spans="1:8" x14ac:dyDescent="0.2">
      <c r="A2857" s="11"/>
      <c r="B2857" s="11"/>
      <c r="C2857" s="11"/>
      <c r="D2857" s="11"/>
      <c r="E2857" s="11"/>
      <c r="F2857" s="11"/>
      <c r="G2857" s="11"/>
      <c r="H2857" s="11"/>
    </row>
    <row r="2858" spans="1:8" x14ac:dyDescent="0.2">
      <c r="A2858" s="11"/>
      <c r="B2858" s="11"/>
      <c r="C2858" s="11"/>
      <c r="D2858" s="11"/>
      <c r="E2858" s="11"/>
      <c r="F2858" s="11"/>
      <c r="G2858" s="11"/>
      <c r="H2858" s="11"/>
    </row>
    <row r="2859" spans="1:8" x14ac:dyDescent="0.2">
      <c r="A2859" s="11"/>
      <c r="B2859" s="11"/>
      <c r="C2859" s="11"/>
      <c r="D2859" s="11"/>
      <c r="E2859" s="11"/>
      <c r="F2859" s="11"/>
      <c r="G2859" s="11"/>
      <c r="H2859" s="11"/>
    </row>
    <row r="2860" spans="1:8" x14ac:dyDescent="0.2">
      <c r="A2860" s="11"/>
      <c r="B2860" s="11"/>
      <c r="C2860" s="11"/>
      <c r="D2860" s="11"/>
      <c r="E2860" s="11"/>
      <c r="F2860" s="11"/>
      <c r="G2860" s="11"/>
      <c r="H2860" s="11"/>
    </row>
    <row r="2861" spans="1:8" x14ac:dyDescent="0.2">
      <c r="A2861" s="11"/>
      <c r="B2861" s="11"/>
      <c r="C2861" s="11"/>
      <c r="D2861" s="11"/>
      <c r="E2861" s="11"/>
      <c r="F2861" s="11"/>
      <c r="G2861" s="11"/>
      <c r="H2861" s="11"/>
    </row>
    <row r="2862" spans="1:8" x14ac:dyDescent="0.2">
      <c r="A2862" s="11"/>
      <c r="B2862" s="11"/>
      <c r="C2862" s="11"/>
      <c r="D2862" s="11"/>
      <c r="E2862" s="11"/>
      <c r="F2862" s="11"/>
      <c r="G2862" s="11"/>
      <c r="H2862" s="11"/>
    </row>
    <row r="2863" spans="1:8" x14ac:dyDescent="0.2">
      <c r="A2863" s="11"/>
      <c r="B2863" s="11"/>
      <c r="C2863" s="11"/>
      <c r="D2863" s="11"/>
      <c r="E2863" s="11"/>
      <c r="F2863" s="11"/>
      <c r="G2863" s="11"/>
      <c r="H2863" s="11"/>
    </row>
    <row r="2864" spans="1:8" x14ac:dyDescent="0.2">
      <c r="A2864" s="11"/>
      <c r="B2864" s="11"/>
      <c r="C2864" s="11"/>
      <c r="D2864" s="11"/>
      <c r="E2864" s="11"/>
      <c r="F2864" s="11"/>
      <c r="G2864" s="11"/>
      <c r="H2864" s="11"/>
    </row>
    <row r="2865" spans="1:8" x14ac:dyDescent="0.2">
      <c r="A2865" s="11"/>
      <c r="B2865" s="11"/>
      <c r="C2865" s="11"/>
      <c r="D2865" s="11"/>
      <c r="E2865" s="11"/>
      <c r="F2865" s="11"/>
      <c r="G2865" s="11"/>
      <c r="H2865" s="11"/>
    </row>
    <row r="2866" spans="1:8" x14ac:dyDescent="0.2">
      <c r="A2866" s="11"/>
      <c r="B2866" s="11"/>
      <c r="C2866" s="11"/>
      <c r="D2866" s="11"/>
      <c r="E2866" s="11"/>
      <c r="F2866" s="11"/>
      <c r="G2866" s="11"/>
      <c r="H2866" s="11"/>
    </row>
    <row r="2867" spans="1:8" x14ac:dyDescent="0.2">
      <c r="A2867" s="11"/>
      <c r="B2867" s="11"/>
      <c r="C2867" s="11"/>
      <c r="D2867" s="11"/>
      <c r="E2867" s="11"/>
      <c r="F2867" s="11"/>
      <c r="G2867" s="11"/>
      <c r="H2867" s="11"/>
    </row>
    <row r="2868" spans="1:8" x14ac:dyDescent="0.2">
      <c r="A2868" s="11"/>
      <c r="B2868" s="11"/>
      <c r="C2868" s="11"/>
      <c r="D2868" s="11"/>
      <c r="E2868" s="11"/>
      <c r="F2868" s="11"/>
      <c r="G2868" s="11"/>
      <c r="H2868" s="11"/>
    </row>
    <row r="2869" spans="1:8" x14ac:dyDescent="0.2">
      <c r="A2869" s="11"/>
      <c r="B2869" s="11"/>
      <c r="C2869" s="11"/>
      <c r="D2869" s="11"/>
      <c r="E2869" s="11"/>
      <c r="F2869" s="11"/>
      <c r="G2869" s="11"/>
      <c r="H2869" s="11"/>
    </row>
    <row r="2870" spans="1:8" x14ac:dyDescent="0.2">
      <c r="A2870" s="11"/>
      <c r="B2870" s="11"/>
      <c r="C2870" s="11"/>
      <c r="D2870" s="11"/>
      <c r="E2870" s="11"/>
      <c r="F2870" s="11"/>
      <c r="G2870" s="11"/>
      <c r="H2870" s="11"/>
    </row>
    <row r="2871" spans="1:8" x14ac:dyDescent="0.2">
      <c r="A2871" s="11"/>
      <c r="B2871" s="11"/>
      <c r="C2871" s="11"/>
      <c r="D2871" s="11"/>
      <c r="E2871" s="11"/>
      <c r="F2871" s="11"/>
      <c r="G2871" s="11"/>
      <c r="H2871" s="11"/>
    </row>
    <row r="2872" spans="1:8" x14ac:dyDescent="0.2">
      <c r="A2872" s="11"/>
      <c r="B2872" s="11"/>
      <c r="C2872" s="11"/>
      <c r="D2872" s="11"/>
      <c r="E2872" s="11"/>
      <c r="F2872" s="11"/>
      <c r="G2872" s="11"/>
      <c r="H2872" s="11"/>
    </row>
    <row r="2873" spans="1:8" x14ac:dyDescent="0.2">
      <c r="A2873" s="11"/>
      <c r="B2873" s="11"/>
      <c r="C2873" s="11"/>
      <c r="D2873" s="11"/>
      <c r="E2873" s="11"/>
      <c r="F2873" s="11"/>
      <c r="G2873" s="11"/>
      <c r="H2873" s="11"/>
    </row>
    <row r="2874" spans="1:8" x14ac:dyDescent="0.2">
      <c r="A2874" s="11"/>
      <c r="B2874" s="11"/>
      <c r="C2874" s="11"/>
      <c r="D2874" s="11"/>
      <c r="E2874" s="11"/>
      <c r="F2874" s="11"/>
      <c r="G2874" s="11"/>
      <c r="H2874" s="11"/>
    </row>
    <row r="2875" spans="1:8" x14ac:dyDescent="0.2">
      <c r="A2875" s="11"/>
      <c r="B2875" s="11"/>
      <c r="C2875" s="11"/>
      <c r="D2875" s="11"/>
      <c r="E2875" s="11"/>
      <c r="F2875" s="11"/>
      <c r="G2875" s="11"/>
      <c r="H2875" s="11"/>
    </row>
    <row r="2876" spans="1:8" x14ac:dyDescent="0.2">
      <c r="A2876" s="11"/>
      <c r="B2876" s="11"/>
      <c r="C2876" s="11"/>
      <c r="D2876" s="11"/>
      <c r="E2876" s="11"/>
      <c r="F2876" s="11"/>
      <c r="G2876" s="11"/>
      <c r="H2876" s="11"/>
    </row>
    <row r="2877" spans="1:8" x14ac:dyDescent="0.2">
      <c r="A2877" s="11"/>
      <c r="B2877" s="11"/>
      <c r="C2877" s="11"/>
      <c r="D2877" s="11"/>
      <c r="E2877" s="11"/>
      <c r="F2877" s="11"/>
      <c r="G2877" s="11"/>
      <c r="H2877" s="11"/>
    </row>
    <row r="2878" spans="1:8" x14ac:dyDescent="0.2">
      <c r="A2878" s="11"/>
      <c r="B2878" s="11"/>
      <c r="C2878" s="11"/>
      <c r="D2878" s="11"/>
      <c r="E2878" s="11"/>
      <c r="F2878" s="11"/>
      <c r="G2878" s="11"/>
      <c r="H2878" s="11"/>
    </row>
    <row r="2879" spans="1:8" x14ac:dyDescent="0.2">
      <c r="A2879" s="11"/>
      <c r="B2879" s="11"/>
      <c r="C2879" s="11"/>
      <c r="D2879" s="11"/>
      <c r="E2879" s="11"/>
      <c r="F2879" s="11"/>
      <c r="G2879" s="11"/>
      <c r="H2879" s="11"/>
    </row>
    <row r="2880" spans="1:8" x14ac:dyDescent="0.2">
      <c r="A2880" s="11"/>
      <c r="B2880" s="11"/>
      <c r="C2880" s="11"/>
      <c r="D2880" s="11"/>
      <c r="E2880" s="11"/>
      <c r="F2880" s="11"/>
      <c r="G2880" s="11"/>
      <c r="H2880" s="11"/>
    </row>
    <row r="2881" spans="1:8" x14ac:dyDescent="0.2">
      <c r="A2881" s="11"/>
      <c r="B2881" s="11"/>
      <c r="C2881" s="11"/>
      <c r="D2881" s="11"/>
      <c r="E2881" s="11"/>
      <c r="F2881" s="11"/>
      <c r="G2881" s="11"/>
      <c r="H2881" s="11"/>
    </row>
    <row r="2882" spans="1:8" x14ac:dyDescent="0.2">
      <c r="A2882" s="11"/>
      <c r="B2882" s="11"/>
      <c r="C2882" s="11"/>
      <c r="D2882" s="11"/>
      <c r="E2882" s="11"/>
      <c r="F2882" s="11"/>
      <c r="G2882" s="11"/>
      <c r="H2882" s="11"/>
    </row>
    <row r="2883" spans="1:8" x14ac:dyDescent="0.2">
      <c r="A2883" s="11"/>
      <c r="B2883" s="11"/>
      <c r="C2883" s="11"/>
      <c r="D2883" s="11"/>
      <c r="E2883" s="11"/>
      <c r="F2883" s="11"/>
      <c r="G2883" s="11"/>
      <c r="H2883" s="11"/>
    </row>
    <row r="2884" spans="1:8" x14ac:dyDescent="0.2">
      <c r="A2884" s="11"/>
      <c r="B2884" s="11"/>
      <c r="C2884" s="11"/>
      <c r="D2884" s="11"/>
      <c r="E2884" s="11"/>
      <c r="F2884" s="11"/>
      <c r="G2884" s="11"/>
      <c r="H2884" s="11"/>
    </row>
    <row r="2885" spans="1:8" x14ac:dyDescent="0.2">
      <c r="A2885" s="11"/>
      <c r="B2885" s="11"/>
      <c r="C2885" s="11"/>
      <c r="D2885" s="11"/>
      <c r="E2885" s="11"/>
      <c r="F2885" s="11"/>
      <c r="G2885" s="11"/>
      <c r="H2885" s="11"/>
    </row>
    <row r="2886" spans="1:8" x14ac:dyDescent="0.2">
      <c r="A2886" s="11"/>
      <c r="B2886" s="11"/>
      <c r="C2886" s="11"/>
      <c r="D2886" s="11"/>
      <c r="E2886" s="11"/>
      <c r="F2886" s="11"/>
      <c r="G2886" s="11"/>
      <c r="H2886" s="11"/>
    </row>
    <row r="2887" spans="1:8" x14ac:dyDescent="0.2">
      <c r="A2887" s="11"/>
      <c r="B2887" s="11"/>
      <c r="C2887" s="11"/>
      <c r="D2887" s="11"/>
      <c r="E2887" s="11"/>
      <c r="F2887" s="11"/>
      <c r="G2887" s="11"/>
      <c r="H2887" s="11"/>
    </row>
    <row r="2888" spans="1:8" x14ac:dyDescent="0.2">
      <c r="A2888" s="11"/>
      <c r="B2888" s="11"/>
      <c r="C2888" s="11"/>
      <c r="D2888" s="11"/>
      <c r="E2888" s="11"/>
      <c r="F2888" s="11"/>
      <c r="G2888" s="11"/>
      <c r="H2888" s="11"/>
    </row>
    <row r="2889" spans="1:8" x14ac:dyDescent="0.2">
      <c r="A2889" s="11"/>
      <c r="B2889" s="11"/>
      <c r="C2889" s="11"/>
      <c r="D2889" s="11"/>
      <c r="E2889" s="11"/>
      <c r="F2889" s="11"/>
      <c r="G2889" s="11"/>
      <c r="H2889" s="11"/>
    </row>
    <row r="2890" spans="1:8" x14ac:dyDescent="0.2">
      <c r="A2890" s="11"/>
      <c r="B2890" s="11"/>
      <c r="C2890" s="11"/>
      <c r="D2890" s="11"/>
      <c r="E2890" s="11"/>
      <c r="F2890" s="11"/>
      <c r="G2890" s="11"/>
      <c r="H2890" s="11"/>
    </row>
    <row r="2891" spans="1:8" x14ac:dyDescent="0.2">
      <c r="A2891" s="11"/>
      <c r="B2891" s="11"/>
      <c r="C2891" s="11"/>
      <c r="D2891" s="11"/>
      <c r="E2891" s="11"/>
      <c r="F2891" s="11"/>
      <c r="G2891" s="11"/>
      <c r="H2891" s="11"/>
    </row>
    <row r="2892" spans="1:8" x14ac:dyDescent="0.2">
      <c r="A2892" s="11"/>
      <c r="B2892" s="11"/>
      <c r="C2892" s="11"/>
      <c r="D2892" s="11"/>
      <c r="E2892" s="11"/>
      <c r="F2892" s="11"/>
      <c r="G2892" s="11"/>
      <c r="H2892" s="11"/>
    </row>
    <row r="2893" spans="1:8" x14ac:dyDescent="0.2">
      <c r="A2893" s="11"/>
      <c r="B2893" s="11"/>
      <c r="C2893" s="11"/>
      <c r="D2893" s="11"/>
      <c r="E2893" s="11"/>
      <c r="F2893" s="11"/>
      <c r="G2893" s="11"/>
      <c r="H2893" s="11"/>
    </row>
    <row r="2894" spans="1:8" x14ac:dyDescent="0.2">
      <c r="A2894" s="11"/>
      <c r="B2894" s="11"/>
      <c r="C2894" s="11"/>
      <c r="D2894" s="11"/>
      <c r="E2894" s="11"/>
      <c r="F2894" s="11"/>
      <c r="G2894" s="11"/>
      <c r="H2894" s="11"/>
    </row>
    <row r="2895" spans="1:8" x14ac:dyDescent="0.2">
      <c r="A2895" s="11"/>
      <c r="B2895" s="11"/>
      <c r="C2895" s="11"/>
      <c r="D2895" s="11"/>
      <c r="E2895" s="11"/>
      <c r="F2895" s="11"/>
      <c r="G2895" s="11"/>
      <c r="H2895" s="11"/>
    </row>
    <row r="2896" spans="1:8" x14ac:dyDescent="0.2">
      <c r="A2896" s="11"/>
      <c r="B2896" s="11"/>
      <c r="C2896" s="11"/>
      <c r="D2896" s="11"/>
      <c r="E2896" s="11"/>
      <c r="F2896" s="11"/>
      <c r="G2896" s="11"/>
      <c r="H2896" s="11"/>
    </row>
    <row r="2897" spans="1:8" x14ac:dyDescent="0.2">
      <c r="A2897" s="11"/>
      <c r="B2897" s="11"/>
      <c r="C2897" s="11"/>
      <c r="D2897" s="11"/>
      <c r="E2897" s="11"/>
      <c r="F2897" s="11"/>
      <c r="G2897" s="11"/>
      <c r="H2897" s="11"/>
    </row>
    <row r="2898" spans="1:8" x14ac:dyDescent="0.2">
      <c r="A2898" s="11"/>
      <c r="B2898" s="11"/>
      <c r="C2898" s="11"/>
      <c r="D2898" s="11"/>
      <c r="E2898" s="11"/>
      <c r="F2898" s="11"/>
      <c r="G2898" s="11"/>
      <c r="H2898" s="11"/>
    </row>
    <row r="2899" spans="1:8" x14ac:dyDescent="0.2">
      <c r="A2899" s="11"/>
      <c r="B2899" s="11"/>
      <c r="C2899" s="11"/>
      <c r="D2899" s="11"/>
      <c r="E2899" s="11"/>
      <c r="F2899" s="11"/>
      <c r="G2899" s="11"/>
      <c r="H2899" s="11"/>
    </row>
    <row r="2900" spans="1:8" x14ac:dyDescent="0.2">
      <c r="A2900" s="11"/>
      <c r="B2900" s="11"/>
      <c r="C2900" s="11"/>
      <c r="D2900" s="11"/>
      <c r="E2900" s="11"/>
      <c r="F2900" s="11"/>
      <c r="G2900" s="11"/>
      <c r="H2900" s="11"/>
    </row>
    <row r="2901" spans="1:8" x14ac:dyDescent="0.2">
      <c r="A2901" s="11"/>
      <c r="B2901" s="11"/>
      <c r="C2901" s="11"/>
      <c r="D2901" s="11"/>
      <c r="E2901" s="11"/>
      <c r="F2901" s="11"/>
      <c r="G2901" s="11"/>
      <c r="H2901" s="11"/>
    </row>
    <row r="2902" spans="1:8" x14ac:dyDescent="0.2">
      <c r="A2902" s="11"/>
      <c r="B2902" s="11"/>
      <c r="C2902" s="11"/>
      <c r="D2902" s="11"/>
      <c r="E2902" s="11"/>
      <c r="F2902" s="11"/>
      <c r="G2902" s="11"/>
      <c r="H2902" s="11"/>
    </row>
    <row r="2903" spans="1:8" x14ac:dyDescent="0.2">
      <c r="A2903" s="11"/>
      <c r="B2903" s="11"/>
      <c r="C2903" s="11"/>
      <c r="D2903" s="11"/>
      <c r="E2903" s="11"/>
      <c r="F2903" s="11"/>
      <c r="G2903" s="11"/>
      <c r="H2903" s="11"/>
    </row>
    <row r="2904" spans="1:8" x14ac:dyDescent="0.2">
      <c r="A2904" s="11"/>
      <c r="B2904" s="11"/>
      <c r="C2904" s="11"/>
      <c r="D2904" s="11"/>
      <c r="E2904" s="11"/>
      <c r="F2904" s="11"/>
      <c r="G2904" s="11"/>
      <c r="H2904" s="11"/>
    </row>
    <row r="2905" spans="1:8" x14ac:dyDescent="0.2">
      <c r="A2905" s="11"/>
      <c r="B2905" s="11"/>
      <c r="C2905" s="11"/>
      <c r="D2905" s="11"/>
      <c r="E2905" s="11"/>
      <c r="F2905" s="11"/>
      <c r="G2905" s="11"/>
      <c r="H2905" s="11"/>
    </row>
    <row r="2906" spans="1:8" x14ac:dyDescent="0.2">
      <c r="A2906" s="11"/>
      <c r="B2906" s="11"/>
      <c r="C2906" s="11"/>
      <c r="D2906" s="11"/>
      <c r="E2906" s="11"/>
      <c r="F2906" s="11"/>
      <c r="G2906" s="11"/>
      <c r="H2906" s="11"/>
    </row>
    <row r="2907" spans="1:8" x14ac:dyDescent="0.2">
      <c r="A2907" s="11"/>
      <c r="B2907" s="11"/>
      <c r="C2907" s="11"/>
      <c r="D2907" s="11"/>
      <c r="E2907" s="11"/>
      <c r="F2907" s="11"/>
      <c r="G2907" s="11"/>
      <c r="H2907" s="11"/>
    </row>
    <row r="2908" spans="1:8" x14ac:dyDescent="0.2">
      <c r="A2908" s="11"/>
      <c r="B2908" s="11"/>
      <c r="C2908" s="11"/>
      <c r="D2908" s="11"/>
      <c r="E2908" s="11"/>
      <c r="F2908" s="11"/>
      <c r="G2908" s="11"/>
      <c r="H2908" s="11"/>
    </row>
    <row r="2909" spans="1:8" x14ac:dyDescent="0.2">
      <c r="A2909" s="11"/>
      <c r="B2909" s="11"/>
      <c r="C2909" s="11"/>
      <c r="D2909" s="11"/>
      <c r="E2909" s="11"/>
      <c r="F2909" s="11"/>
      <c r="G2909" s="11"/>
      <c r="H2909" s="11"/>
    </row>
    <row r="2910" spans="1:8" x14ac:dyDescent="0.2">
      <c r="A2910" s="11"/>
      <c r="B2910" s="11"/>
      <c r="C2910" s="11"/>
      <c r="D2910" s="11"/>
      <c r="E2910" s="11"/>
      <c r="F2910" s="11"/>
      <c r="G2910" s="11"/>
      <c r="H2910" s="11"/>
    </row>
    <row r="2911" spans="1:8" x14ac:dyDescent="0.2">
      <c r="A2911" s="11"/>
      <c r="B2911" s="11"/>
      <c r="C2911" s="11"/>
      <c r="D2911" s="11"/>
      <c r="E2911" s="11"/>
      <c r="F2911" s="11"/>
      <c r="G2911" s="11"/>
      <c r="H2911" s="11"/>
    </row>
    <row r="2912" spans="1:8" x14ac:dyDescent="0.2">
      <c r="A2912" s="11"/>
      <c r="B2912" s="11"/>
      <c r="C2912" s="11"/>
      <c r="D2912" s="11"/>
      <c r="E2912" s="11"/>
      <c r="F2912" s="11"/>
      <c r="G2912" s="11"/>
      <c r="H2912" s="11"/>
    </row>
    <row r="2913" spans="1:8" x14ac:dyDescent="0.2">
      <c r="A2913" s="11"/>
      <c r="B2913" s="11"/>
      <c r="C2913" s="11"/>
      <c r="D2913" s="11"/>
      <c r="E2913" s="11"/>
      <c r="F2913" s="11"/>
      <c r="G2913" s="11"/>
      <c r="H2913" s="11"/>
    </row>
    <row r="2914" spans="1:8" x14ac:dyDescent="0.2">
      <c r="A2914" s="11"/>
      <c r="B2914" s="11"/>
      <c r="C2914" s="11"/>
      <c r="D2914" s="11"/>
      <c r="E2914" s="11"/>
      <c r="F2914" s="11"/>
      <c r="G2914" s="11"/>
      <c r="H2914" s="11"/>
    </row>
    <row r="2915" spans="1:8" x14ac:dyDescent="0.2">
      <c r="A2915" s="11"/>
      <c r="B2915" s="11"/>
      <c r="C2915" s="11"/>
      <c r="D2915" s="11"/>
      <c r="E2915" s="11"/>
      <c r="F2915" s="11"/>
      <c r="G2915" s="11"/>
      <c r="H2915" s="11"/>
    </row>
    <row r="2916" spans="1:8" x14ac:dyDescent="0.2">
      <c r="A2916" s="11"/>
      <c r="B2916" s="11"/>
      <c r="C2916" s="11"/>
      <c r="D2916" s="11"/>
      <c r="E2916" s="11"/>
      <c r="F2916" s="11"/>
      <c r="G2916" s="11"/>
      <c r="H2916" s="11"/>
    </row>
    <row r="2917" spans="1:8" x14ac:dyDescent="0.2">
      <c r="A2917" s="11"/>
      <c r="B2917" s="11"/>
      <c r="C2917" s="11"/>
      <c r="D2917" s="11"/>
      <c r="E2917" s="11"/>
      <c r="F2917" s="11"/>
      <c r="G2917" s="11"/>
      <c r="H2917" s="11"/>
    </row>
    <row r="2918" spans="1:8" x14ac:dyDescent="0.2">
      <c r="A2918" s="11"/>
      <c r="B2918" s="11"/>
      <c r="C2918" s="11"/>
      <c r="D2918" s="11"/>
      <c r="E2918" s="11"/>
      <c r="F2918" s="11"/>
      <c r="G2918" s="11"/>
      <c r="H2918" s="11"/>
    </row>
    <row r="2919" spans="1:8" x14ac:dyDescent="0.2">
      <c r="A2919" s="11"/>
      <c r="B2919" s="11"/>
      <c r="C2919" s="11"/>
      <c r="D2919" s="11"/>
      <c r="E2919" s="11"/>
      <c r="F2919" s="11"/>
      <c r="G2919" s="11"/>
      <c r="H2919" s="11"/>
    </row>
    <row r="2920" spans="1:8" x14ac:dyDescent="0.2">
      <c r="A2920" s="11"/>
      <c r="B2920" s="11"/>
      <c r="C2920" s="11"/>
      <c r="D2920" s="11"/>
      <c r="E2920" s="11"/>
      <c r="F2920" s="11"/>
      <c r="G2920" s="11"/>
      <c r="H2920" s="11"/>
    </row>
    <row r="2921" spans="1:8" x14ac:dyDescent="0.2">
      <c r="A2921" s="11"/>
      <c r="B2921" s="11"/>
      <c r="C2921" s="11"/>
      <c r="D2921" s="11"/>
      <c r="E2921" s="11"/>
      <c r="F2921" s="11"/>
      <c r="G2921" s="11"/>
      <c r="H2921" s="11"/>
    </row>
    <row r="2922" spans="1:8" x14ac:dyDescent="0.2">
      <c r="A2922" s="11"/>
      <c r="B2922" s="11"/>
      <c r="C2922" s="11"/>
      <c r="D2922" s="11"/>
      <c r="E2922" s="11"/>
      <c r="F2922" s="11"/>
      <c r="G2922" s="11"/>
      <c r="H2922" s="11"/>
    </row>
    <row r="2923" spans="1:8" x14ac:dyDescent="0.2">
      <c r="A2923" s="11"/>
      <c r="B2923" s="11"/>
      <c r="C2923" s="11"/>
      <c r="D2923" s="11"/>
      <c r="E2923" s="11"/>
      <c r="F2923" s="11"/>
      <c r="G2923" s="11"/>
      <c r="H2923" s="11"/>
    </row>
    <row r="2924" spans="1:8" x14ac:dyDescent="0.2">
      <c r="A2924" s="11"/>
      <c r="B2924" s="11"/>
      <c r="C2924" s="11"/>
      <c r="D2924" s="11"/>
      <c r="E2924" s="11"/>
      <c r="F2924" s="11"/>
      <c r="G2924" s="11"/>
      <c r="H2924" s="11"/>
    </row>
    <row r="2925" spans="1:8" x14ac:dyDescent="0.2">
      <c r="A2925" s="11"/>
      <c r="B2925" s="11"/>
      <c r="C2925" s="11"/>
      <c r="D2925" s="11"/>
      <c r="E2925" s="11"/>
      <c r="F2925" s="11"/>
      <c r="G2925" s="11"/>
      <c r="H2925" s="11"/>
    </row>
    <row r="2926" spans="1:8" x14ac:dyDescent="0.2">
      <c r="A2926" s="11"/>
      <c r="B2926" s="11"/>
      <c r="C2926" s="11"/>
      <c r="D2926" s="11"/>
      <c r="E2926" s="11"/>
      <c r="F2926" s="11"/>
      <c r="G2926" s="11"/>
      <c r="H2926" s="11"/>
    </row>
    <row r="2927" spans="1:8" x14ac:dyDescent="0.2">
      <c r="A2927" s="11"/>
      <c r="B2927" s="11"/>
      <c r="C2927" s="11"/>
      <c r="D2927" s="11"/>
      <c r="E2927" s="11"/>
      <c r="F2927" s="11"/>
      <c r="G2927" s="11"/>
      <c r="H2927" s="11"/>
    </row>
    <row r="2928" spans="1:8" x14ac:dyDescent="0.2">
      <c r="A2928" s="11"/>
      <c r="B2928" s="11"/>
      <c r="C2928" s="11"/>
      <c r="D2928" s="11"/>
      <c r="E2928" s="11"/>
      <c r="F2928" s="11"/>
      <c r="G2928" s="11"/>
      <c r="H2928" s="11"/>
    </row>
    <row r="2929" spans="1:8" x14ac:dyDescent="0.2">
      <c r="A2929" s="11"/>
      <c r="B2929" s="11"/>
      <c r="C2929" s="11"/>
      <c r="D2929" s="11"/>
      <c r="E2929" s="11"/>
      <c r="F2929" s="11"/>
      <c r="G2929" s="11"/>
      <c r="H2929" s="11"/>
    </row>
    <row r="2930" spans="1:8" x14ac:dyDescent="0.2">
      <c r="A2930" s="11"/>
      <c r="B2930" s="11"/>
      <c r="C2930" s="11"/>
      <c r="D2930" s="11"/>
      <c r="E2930" s="11"/>
      <c r="F2930" s="11"/>
      <c r="G2930" s="11"/>
      <c r="H2930" s="11"/>
    </row>
    <row r="2931" spans="1:8" x14ac:dyDescent="0.2">
      <c r="A2931" s="11"/>
      <c r="B2931" s="11"/>
      <c r="C2931" s="11"/>
      <c r="D2931" s="11"/>
      <c r="E2931" s="11"/>
      <c r="F2931" s="11"/>
      <c r="G2931" s="11"/>
      <c r="H2931" s="11"/>
    </row>
    <row r="2932" spans="1:8" x14ac:dyDescent="0.2">
      <c r="A2932" s="11"/>
      <c r="B2932" s="11"/>
      <c r="C2932" s="11"/>
      <c r="D2932" s="11"/>
      <c r="E2932" s="11"/>
      <c r="F2932" s="11"/>
      <c r="G2932" s="11"/>
      <c r="H2932" s="11"/>
    </row>
    <row r="2933" spans="1:8" x14ac:dyDescent="0.2">
      <c r="A2933" s="11"/>
      <c r="B2933" s="11"/>
      <c r="C2933" s="11"/>
      <c r="D2933" s="11"/>
      <c r="E2933" s="11"/>
      <c r="F2933" s="11"/>
      <c r="G2933" s="11"/>
      <c r="H2933" s="11"/>
    </row>
    <row r="2934" spans="1:8" x14ac:dyDescent="0.2">
      <c r="A2934" s="11"/>
      <c r="B2934" s="11"/>
      <c r="C2934" s="11"/>
      <c r="D2934" s="11"/>
      <c r="E2934" s="11"/>
      <c r="F2934" s="11"/>
      <c r="G2934" s="11"/>
      <c r="H2934" s="11"/>
    </row>
    <row r="2935" spans="1:8" x14ac:dyDescent="0.2">
      <c r="A2935" s="11"/>
      <c r="B2935" s="11"/>
      <c r="C2935" s="11"/>
      <c r="D2935" s="11"/>
      <c r="E2935" s="11"/>
      <c r="F2935" s="11"/>
      <c r="G2935" s="11"/>
      <c r="H2935" s="11"/>
    </row>
    <row r="2936" spans="1:8" x14ac:dyDescent="0.2">
      <c r="A2936" s="11"/>
      <c r="B2936" s="11"/>
      <c r="C2936" s="11"/>
      <c r="D2936" s="11"/>
      <c r="E2936" s="11"/>
      <c r="F2936" s="11"/>
      <c r="G2936" s="11"/>
      <c r="H2936" s="11"/>
    </row>
    <row r="2937" spans="1:8" x14ac:dyDescent="0.2">
      <c r="A2937" s="11"/>
      <c r="B2937" s="11"/>
      <c r="C2937" s="11"/>
      <c r="D2937" s="11"/>
      <c r="E2937" s="11"/>
      <c r="F2937" s="11"/>
      <c r="G2937" s="11"/>
      <c r="H2937" s="11"/>
    </row>
    <row r="2938" spans="1:8" x14ac:dyDescent="0.2">
      <c r="A2938" s="11"/>
      <c r="B2938" s="11"/>
      <c r="C2938" s="11"/>
      <c r="D2938" s="11"/>
      <c r="E2938" s="11"/>
      <c r="F2938" s="11"/>
      <c r="G2938" s="11"/>
      <c r="H2938" s="11"/>
    </row>
    <row r="2939" spans="1:8" x14ac:dyDescent="0.2">
      <c r="A2939" s="11"/>
      <c r="B2939" s="11"/>
      <c r="C2939" s="11"/>
      <c r="D2939" s="11"/>
      <c r="E2939" s="11"/>
      <c r="F2939" s="11"/>
      <c r="G2939" s="11"/>
      <c r="H2939" s="11"/>
    </row>
    <row r="2940" spans="1:8" x14ac:dyDescent="0.2">
      <c r="A2940" s="11"/>
      <c r="B2940" s="11"/>
      <c r="C2940" s="11"/>
      <c r="D2940" s="11"/>
      <c r="E2940" s="11"/>
      <c r="F2940" s="11"/>
      <c r="G2940" s="11"/>
      <c r="H2940" s="11"/>
    </row>
    <row r="2941" spans="1:8" x14ac:dyDescent="0.2">
      <c r="A2941" s="11"/>
      <c r="B2941" s="11"/>
      <c r="C2941" s="11"/>
      <c r="D2941" s="11"/>
      <c r="E2941" s="11"/>
      <c r="F2941" s="11"/>
      <c r="G2941" s="11"/>
      <c r="H2941" s="11"/>
    </row>
    <row r="2942" spans="1:8" x14ac:dyDescent="0.2">
      <c r="A2942" s="11"/>
      <c r="B2942" s="11"/>
      <c r="C2942" s="11"/>
      <c r="D2942" s="11"/>
      <c r="E2942" s="11"/>
      <c r="F2942" s="11"/>
      <c r="G2942" s="11"/>
      <c r="H2942" s="11"/>
    </row>
    <row r="2943" spans="1:8" x14ac:dyDescent="0.2">
      <c r="A2943" s="11"/>
      <c r="B2943" s="11"/>
      <c r="C2943" s="11"/>
      <c r="D2943" s="11"/>
      <c r="E2943" s="11"/>
      <c r="F2943" s="11"/>
      <c r="G2943" s="11"/>
      <c r="H2943" s="11"/>
    </row>
    <row r="2944" spans="1:8" x14ac:dyDescent="0.2">
      <c r="A2944" s="11"/>
      <c r="B2944" s="11"/>
      <c r="C2944" s="11"/>
      <c r="D2944" s="11"/>
      <c r="E2944" s="11"/>
      <c r="F2944" s="11"/>
      <c r="G2944" s="11"/>
      <c r="H2944" s="11"/>
    </row>
    <row r="2945" spans="1:8" x14ac:dyDescent="0.2">
      <c r="A2945" s="11"/>
      <c r="B2945" s="11"/>
      <c r="C2945" s="11"/>
      <c r="D2945" s="11"/>
      <c r="E2945" s="11"/>
      <c r="F2945" s="11"/>
      <c r="G2945" s="11"/>
      <c r="H2945" s="11"/>
    </row>
    <row r="2946" spans="1:8" x14ac:dyDescent="0.2">
      <c r="A2946" s="11"/>
      <c r="B2946" s="11"/>
      <c r="C2946" s="11"/>
      <c r="D2946" s="11"/>
      <c r="E2946" s="11"/>
      <c r="F2946" s="11"/>
      <c r="G2946" s="11"/>
      <c r="H2946" s="11"/>
    </row>
    <row r="2947" spans="1:8" x14ac:dyDescent="0.2">
      <c r="A2947" s="11"/>
      <c r="B2947" s="11"/>
      <c r="C2947" s="11"/>
      <c r="D2947" s="11"/>
      <c r="E2947" s="11"/>
      <c r="F2947" s="11"/>
      <c r="G2947" s="11"/>
      <c r="H2947" s="11"/>
    </row>
    <row r="2948" spans="1:8" x14ac:dyDescent="0.2">
      <c r="A2948" s="11"/>
      <c r="B2948" s="11"/>
      <c r="C2948" s="11"/>
      <c r="D2948" s="11"/>
      <c r="E2948" s="11"/>
      <c r="F2948" s="11"/>
      <c r="G2948" s="11"/>
      <c r="H2948" s="11"/>
    </row>
    <row r="2949" spans="1:8" x14ac:dyDescent="0.2">
      <c r="A2949" s="11"/>
      <c r="B2949" s="11"/>
      <c r="C2949" s="11"/>
      <c r="D2949" s="11"/>
      <c r="E2949" s="11"/>
      <c r="F2949" s="11"/>
      <c r="G2949" s="11"/>
      <c r="H2949" s="11"/>
    </row>
    <row r="2950" spans="1:8" x14ac:dyDescent="0.2">
      <c r="A2950" s="11"/>
      <c r="B2950" s="11"/>
      <c r="C2950" s="11"/>
      <c r="D2950" s="11"/>
      <c r="E2950" s="11"/>
      <c r="F2950" s="11"/>
      <c r="G2950" s="11"/>
      <c r="H2950" s="11"/>
    </row>
    <row r="2951" spans="1:8" x14ac:dyDescent="0.2">
      <c r="A2951" s="11"/>
      <c r="B2951" s="11"/>
      <c r="C2951" s="11"/>
      <c r="D2951" s="11"/>
      <c r="E2951" s="11"/>
      <c r="F2951" s="11"/>
      <c r="G2951" s="11"/>
      <c r="H2951" s="11"/>
    </row>
    <row r="2952" spans="1:8" x14ac:dyDescent="0.2">
      <c r="A2952" s="11"/>
      <c r="B2952" s="11"/>
      <c r="C2952" s="11"/>
      <c r="D2952" s="11"/>
      <c r="E2952" s="11"/>
      <c r="F2952" s="11"/>
      <c r="G2952" s="11"/>
      <c r="H2952" s="11"/>
    </row>
    <row r="2953" spans="1:8" x14ac:dyDescent="0.2">
      <c r="A2953" s="11"/>
      <c r="B2953" s="11"/>
      <c r="C2953" s="11"/>
      <c r="D2953" s="11"/>
      <c r="E2953" s="11"/>
      <c r="F2953" s="11"/>
      <c r="G2953" s="11"/>
      <c r="H2953" s="11"/>
    </row>
    <row r="2954" spans="1:8" x14ac:dyDescent="0.2">
      <c r="A2954" s="11"/>
      <c r="B2954" s="11"/>
      <c r="C2954" s="11"/>
      <c r="D2954" s="11"/>
      <c r="E2954" s="11"/>
      <c r="F2954" s="11"/>
      <c r="G2954" s="11"/>
      <c r="H2954" s="11"/>
    </row>
    <row r="2955" spans="1:8" x14ac:dyDescent="0.2">
      <c r="A2955" s="11"/>
      <c r="B2955" s="11"/>
      <c r="C2955" s="11"/>
      <c r="D2955" s="11"/>
      <c r="E2955" s="11"/>
      <c r="F2955" s="11"/>
      <c r="G2955" s="11"/>
      <c r="H2955" s="11"/>
    </row>
    <row r="2956" spans="1:8" x14ac:dyDescent="0.2">
      <c r="A2956" s="11"/>
      <c r="B2956" s="11"/>
      <c r="C2956" s="11"/>
      <c r="D2956" s="11"/>
      <c r="E2956" s="11"/>
      <c r="F2956" s="11"/>
      <c r="G2956" s="11"/>
      <c r="H2956" s="11"/>
    </row>
    <row r="2957" spans="1:8" x14ac:dyDescent="0.2">
      <c r="A2957" s="11"/>
      <c r="B2957" s="11"/>
      <c r="C2957" s="11"/>
      <c r="D2957" s="11"/>
      <c r="E2957" s="11"/>
      <c r="F2957" s="11"/>
      <c r="G2957" s="11"/>
      <c r="H2957" s="11"/>
    </row>
    <row r="2958" spans="1:8" x14ac:dyDescent="0.2">
      <c r="A2958" s="11"/>
      <c r="B2958" s="11"/>
      <c r="C2958" s="11"/>
      <c r="D2958" s="11"/>
      <c r="E2958" s="11"/>
      <c r="F2958" s="11"/>
      <c r="G2958" s="11"/>
      <c r="H2958" s="11"/>
    </row>
    <row r="2959" spans="1:8" x14ac:dyDescent="0.2">
      <c r="A2959" s="11"/>
      <c r="B2959" s="11"/>
      <c r="C2959" s="11"/>
      <c r="D2959" s="11"/>
      <c r="E2959" s="11"/>
      <c r="F2959" s="11"/>
      <c r="G2959" s="11"/>
      <c r="H2959" s="11"/>
    </row>
    <row r="2960" spans="1:8" x14ac:dyDescent="0.2">
      <c r="A2960" s="11"/>
      <c r="B2960" s="11"/>
      <c r="C2960" s="11"/>
      <c r="D2960" s="11"/>
      <c r="E2960" s="11"/>
      <c r="F2960" s="11"/>
      <c r="G2960" s="11"/>
      <c r="H2960" s="11"/>
    </row>
    <row r="2961" spans="1:8" x14ac:dyDescent="0.2">
      <c r="A2961" s="11"/>
      <c r="B2961" s="11"/>
      <c r="C2961" s="11"/>
      <c r="D2961" s="11"/>
      <c r="E2961" s="11"/>
      <c r="F2961" s="11"/>
      <c r="G2961" s="11"/>
      <c r="H2961" s="11"/>
    </row>
    <row r="2962" spans="1:8" x14ac:dyDescent="0.2">
      <c r="A2962" s="11"/>
      <c r="B2962" s="11"/>
      <c r="C2962" s="11"/>
      <c r="D2962" s="11"/>
      <c r="E2962" s="11"/>
      <c r="F2962" s="11"/>
      <c r="G2962" s="11"/>
      <c r="H2962" s="11"/>
    </row>
    <row r="2963" spans="1:8" x14ac:dyDescent="0.2">
      <c r="A2963" s="11"/>
      <c r="B2963" s="11"/>
      <c r="C2963" s="11"/>
      <c r="D2963" s="11"/>
      <c r="E2963" s="11"/>
      <c r="F2963" s="11"/>
      <c r="G2963" s="11"/>
      <c r="H2963" s="11"/>
    </row>
    <row r="2964" spans="1:8" x14ac:dyDescent="0.2">
      <c r="A2964" s="11"/>
      <c r="B2964" s="11"/>
      <c r="C2964" s="11"/>
      <c r="D2964" s="11"/>
      <c r="E2964" s="11"/>
      <c r="F2964" s="11"/>
      <c r="G2964" s="11"/>
      <c r="H2964" s="11"/>
    </row>
    <row r="2965" spans="1:8" x14ac:dyDescent="0.2">
      <c r="A2965" s="11"/>
      <c r="B2965" s="11"/>
      <c r="C2965" s="11"/>
      <c r="D2965" s="11"/>
      <c r="E2965" s="11"/>
      <c r="F2965" s="11"/>
      <c r="G2965" s="11"/>
      <c r="H2965" s="11"/>
    </row>
    <row r="2966" spans="1:8" x14ac:dyDescent="0.2">
      <c r="A2966" s="11"/>
      <c r="B2966" s="11"/>
      <c r="C2966" s="11"/>
      <c r="D2966" s="11"/>
      <c r="E2966" s="11"/>
      <c r="F2966" s="11"/>
      <c r="G2966" s="11"/>
      <c r="H2966" s="11"/>
    </row>
    <row r="2967" spans="1:8" x14ac:dyDescent="0.2">
      <c r="A2967" s="11"/>
      <c r="B2967" s="11"/>
      <c r="C2967" s="11"/>
      <c r="D2967" s="11"/>
      <c r="E2967" s="11"/>
      <c r="F2967" s="11"/>
      <c r="G2967" s="11"/>
      <c r="H2967" s="11"/>
    </row>
    <row r="2968" spans="1:8" x14ac:dyDescent="0.2">
      <c r="A2968" s="11"/>
      <c r="B2968" s="11"/>
      <c r="C2968" s="11"/>
      <c r="D2968" s="11"/>
      <c r="E2968" s="11"/>
      <c r="F2968" s="11"/>
      <c r="G2968" s="11"/>
      <c r="H2968" s="11"/>
    </row>
    <row r="2969" spans="1:8" x14ac:dyDescent="0.2">
      <c r="A2969" s="11"/>
      <c r="B2969" s="11"/>
      <c r="C2969" s="11"/>
      <c r="D2969" s="11"/>
      <c r="E2969" s="11"/>
      <c r="F2969" s="11"/>
      <c r="G2969" s="11"/>
      <c r="H2969" s="11"/>
    </row>
    <row r="2970" spans="1:8" x14ac:dyDescent="0.2">
      <c r="A2970" s="11"/>
      <c r="B2970" s="11"/>
      <c r="C2970" s="11"/>
      <c r="D2970" s="11"/>
      <c r="E2970" s="11"/>
      <c r="F2970" s="11"/>
      <c r="G2970" s="11"/>
      <c r="H2970" s="11"/>
    </row>
    <row r="2971" spans="1:8" x14ac:dyDescent="0.2">
      <c r="A2971" s="11"/>
      <c r="B2971" s="11"/>
      <c r="C2971" s="11"/>
      <c r="D2971" s="11"/>
      <c r="E2971" s="11"/>
      <c r="F2971" s="11"/>
      <c r="G2971" s="11"/>
      <c r="H2971" s="11"/>
    </row>
    <row r="2972" spans="1:8" x14ac:dyDescent="0.2">
      <c r="A2972" s="11"/>
      <c r="B2972" s="11"/>
      <c r="C2972" s="11"/>
      <c r="D2972" s="11"/>
      <c r="E2972" s="11"/>
      <c r="F2972" s="11"/>
      <c r="G2972" s="11"/>
      <c r="H2972" s="11"/>
    </row>
    <row r="2973" spans="1:8" x14ac:dyDescent="0.2">
      <c r="A2973" s="11"/>
      <c r="B2973" s="11"/>
      <c r="C2973" s="11"/>
      <c r="D2973" s="11"/>
      <c r="E2973" s="11"/>
      <c r="F2973" s="11"/>
      <c r="G2973" s="11"/>
      <c r="H2973" s="11"/>
    </row>
    <row r="2974" spans="1:8" x14ac:dyDescent="0.2">
      <c r="A2974" s="11"/>
      <c r="B2974" s="11"/>
      <c r="C2974" s="11"/>
      <c r="D2974" s="11"/>
      <c r="E2974" s="11"/>
      <c r="F2974" s="11"/>
      <c r="G2974" s="11"/>
      <c r="H2974" s="11"/>
    </row>
    <row r="2975" spans="1:8" x14ac:dyDescent="0.2">
      <c r="A2975" s="11"/>
      <c r="B2975" s="11"/>
      <c r="C2975" s="11"/>
      <c r="D2975" s="11"/>
      <c r="E2975" s="11"/>
      <c r="F2975" s="11"/>
      <c r="G2975" s="11"/>
      <c r="H2975" s="11"/>
    </row>
    <row r="2976" spans="1:8" x14ac:dyDescent="0.2">
      <c r="A2976" s="11"/>
      <c r="B2976" s="11"/>
      <c r="C2976" s="11"/>
      <c r="D2976" s="11"/>
      <c r="E2976" s="11"/>
      <c r="F2976" s="11"/>
      <c r="G2976" s="11"/>
      <c r="H2976" s="11"/>
    </row>
    <row r="2977" spans="1:8" x14ac:dyDescent="0.2">
      <c r="A2977" s="11"/>
      <c r="B2977" s="11"/>
      <c r="C2977" s="11"/>
      <c r="D2977" s="11"/>
      <c r="E2977" s="11"/>
      <c r="F2977" s="11"/>
      <c r="G2977" s="11"/>
      <c r="H2977" s="11"/>
    </row>
    <row r="2978" spans="1:8" x14ac:dyDescent="0.2">
      <c r="A2978" s="11"/>
      <c r="B2978" s="11"/>
      <c r="C2978" s="11"/>
      <c r="D2978" s="11"/>
      <c r="E2978" s="11"/>
      <c r="F2978" s="11"/>
      <c r="G2978" s="11"/>
      <c r="H2978" s="11"/>
    </row>
    <row r="2979" spans="1:8" x14ac:dyDescent="0.2">
      <c r="A2979" s="11"/>
      <c r="B2979" s="11"/>
      <c r="C2979" s="11"/>
      <c r="D2979" s="11"/>
      <c r="E2979" s="11"/>
      <c r="F2979" s="11"/>
      <c r="G2979" s="11"/>
      <c r="H2979" s="11"/>
    </row>
    <row r="2980" spans="1:8" x14ac:dyDescent="0.2">
      <c r="A2980" s="11"/>
      <c r="B2980" s="11"/>
      <c r="C2980" s="11"/>
      <c r="D2980" s="11"/>
      <c r="E2980" s="11"/>
      <c r="F2980" s="11"/>
      <c r="G2980" s="11"/>
      <c r="H2980" s="11"/>
    </row>
    <row r="2981" spans="1:8" x14ac:dyDescent="0.2">
      <c r="A2981" s="11"/>
      <c r="B2981" s="11"/>
      <c r="C2981" s="11"/>
      <c r="D2981" s="11"/>
      <c r="E2981" s="11"/>
      <c r="F2981" s="11"/>
      <c r="G2981" s="11"/>
      <c r="H2981" s="11"/>
    </row>
    <row r="2982" spans="1:8" x14ac:dyDescent="0.2">
      <c r="A2982" s="11"/>
      <c r="B2982" s="11"/>
      <c r="C2982" s="11"/>
      <c r="D2982" s="11"/>
      <c r="E2982" s="11"/>
      <c r="F2982" s="11"/>
      <c r="G2982" s="11"/>
      <c r="H2982" s="11"/>
    </row>
    <row r="2983" spans="1:8" x14ac:dyDescent="0.2">
      <c r="A2983" s="11"/>
      <c r="B2983" s="11"/>
      <c r="C2983" s="11"/>
      <c r="D2983" s="11"/>
      <c r="E2983" s="11"/>
      <c r="F2983" s="11"/>
      <c r="G2983" s="11"/>
      <c r="H2983" s="11"/>
    </row>
    <row r="2984" spans="1:8" x14ac:dyDescent="0.2">
      <c r="A2984" s="11"/>
      <c r="B2984" s="11"/>
      <c r="C2984" s="11"/>
      <c r="D2984" s="11"/>
      <c r="E2984" s="11"/>
      <c r="F2984" s="11"/>
      <c r="G2984" s="11"/>
      <c r="H2984" s="11"/>
    </row>
    <row r="2985" spans="1:8" x14ac:dyDescent="0.2">
      <c r="A2985" s="11"/>
      <c r="B2985" s="11"/>
      <c r="C2985" s="11"/>
      <c r="D2985" s="11"/>
      <c r="E2985" s="11"/>
      <c r="F2985" s="11"/>
      <c r="G2985" s="11"/>
      <c r="H2985" s="11"/>
    </row>
    <row r="2986" spans="1:8" x14ac:dyDescent="0.2">
      <c r="A2986" s="11"/>
      <c r="B2986" s="11"/>
      <c r="C2986" s="11"/>
      <c r="D2986" s="11"/>
      <c r="E2986" s="11"/>
      <c r="F2986" s="11"/>
      <c r="G2986" s="11"/>
      <c r="H2986" s="11"/>
    </row>
    <row r="2987" spans="1:8" x14ac:dyDescent="0.2">
      <c r="A2987" s="11"/>
      <c r="B2987" s="11"/>
      <c r="C2987" s="11"/>
      <c r="D2987" s="11"/>
      <c r="E2987" s="11"/>
      <c r="F2987" s="11"/>
      <c r="G2987" s="11"/>
      <c r="H2987" s="11"/>
    </row>
    <row r="2988" spans="1:8" x14ac:dyDescent="0.2">
      <c r="A2988" s="11"/>
      <c r="B2988" s="11"/>
      <c r="C2988" s="11"/>
      <c r="D2988" s="11"/>
      <c r="E2988" s="11"/>
      <c r="F2988" s="11"/>
      <c r="G2988" s="11"/>
      <c r="H2988" s="11"/>
    </row>
    <row r="2989" spans="1:8" x14ac:dyDescent="0.2">
      <c r="A2989" s="11"/>
      <c r="B2989" s="11"/>
      <c r="C2989" s="11"/>
      <c r="D2989" s="11"/>
      <c r="E2989" s="11"/>
      <c r="F2989" s="11"/>
      <c r="G2989" s="11"/>
      <c r="H2989" s="11"/>
    </row>
    <row r="2990" spans="1:8" x14ac:dyDescent="0.2">
      <c r="A2990" s="11"/>
      <c r="B2990" s="11"/>
      <c r="C2990" s="11"/>
      <c r="D2990" s="11"/>
      <c r="E2990" s="11"/>
      <c r="F2990" s="11"/>
      <c r="G2990" s="11"/>
      <c r="H2990" s="11"/>
    </row>
    <row r="2991" spans="1:8" x14ac:dyDescent="0.2">
      <c r="A2991" s="11"/>
      <c r="B2991" s="11"/>
      <c r="C2991" s="11"/>
      <c r="D2991" s="11"/>
      <c r="E2991" s="11"/>
      <c r="F2991" s="11"/>
      <c r="G2991" s="11"/>
      <c r="H2991" s="11"/>
    </row>
    <row r="2992" spans="1:8" x14ac:dyDescent="0.2">
      <c r="A2992" s="11"/>
      <c r="B2992" s="11"/>
      <c r="C2992" s="11"/>
      <c r="D2992" s="11"/>
      <c r="E2992" s="11"/>
      <c r="F2992" s="11"/>
      <c r="G2992" s="11"/>
      <c r="H2992" s="11"/>
    </row>
    <row r="2993" spans="1:8" x14ac:dyDescent="0.2">
      <c r="A2993" s="11"/>
      <c r="B2993" s="11"/>
      <c r="C2993" s="11"/>
      <c r="D2993" s="11"/>
      <c r="E2993" s="11"/>
      <c r="F2993" s="11"/>
      <c r="G2993" s="11"/>
      <c r="H2993" s="11"/>
    </row>
    <row r="2994" spans="1:8" x14ac:dyDescent="0.2">
      <c r="A2994" s="11"/>
      <c r="B2994" s="11"/>
      <c r="C2994" s="11"/>
      <c r="D2994" s="11"/>
      <c r="E2994" s="11"/>
      <c r="F2994" s="11"/>
      <c r="G2994" s="11"/>
      <c r="H2994" s="11"/>
    </row>
    <row r="2995" spans="1:8" x14ac:dyDescent="0.2">
      <c r="A2995" s="11"/>
      <c r="B2995" s="11"/>
      <c r="C2995" s="11"/>
      <c r="D2995" s="11"/>
      <c r="E2995" s="11"/>
      <c r="F2995" s="11"/>
      <c r="G2995" s="11"/>
      <c r="H2995" s="11"/>
    </row>
    <row r="2996" spans="1:8" x14ac:dyDescent="0.2">
      <c r="A2996" s="11"/>
      <c r="B2996" s="11"/>
      <c r="C2996" s="11"/>
      <c r="D2996" s="11"/>
      <c r="E2996" s="11"/>
      <c r="F2996" s="11"/>
      <c r="G2996" s="11"/>
      <c r="H2996" s="11"/>
    </row>
    <row r="2997" spans="1:8" x14ac:dyDescent="0.2">
      <c r="A2997" s="11"/>
      <c r="B2997" s="11"/>
      <c r="C2997" s="11"/>
      <c r="D2997" s="11"/>
      <c r="E2997" s="11"/>
      <c r="F2997" s="11"/>
      <c r="G2997" s="11"/>
      <c r="H2997" s="11"/>
    </row>
    <row r="2998" spans="1:8" x14ac:dyDescent="0.2">
      <c r="A2998" s="11"/>
      <c r="B2998" s="11"/>
      <c r="C2998" s="11"/>
      <c r="D2998" s="11"/>
      <c r="E2998" s="11"/>
      <c r="F2998" s="11"/>
      <c r="G2998" s="11"/>
      <c r="H2998" s="11"/>
    </row>
    <row r="2999" spans="1:8" x14ac:dyDescent="0.2">
      <c r="A2999" s="11"/>
      <c r="B2999" s="11"/>
      <c r="C2999" s="11"/>
      <c r="D2999" s="11"/>
      <c r="E2999" s="11"/>
      <c r="F2999" s="11"/>
      <c r="G2999" s="11"/>
      <c r="H2999" s="11"/>
    </row>
    <row r="3000" spans="1:8" x14ac:dyDescent="0.2">
      <c r="A3000" s="11"/>
      <c r="B3000" s="11"/>
      <c r="C3000" s="11"/>
      <c r="D3000" s="11"/>
      <c r="E3000" s="11"/>
      <c r="F3000" s="11"/>
      <c r="G3000" s="11"/>
      <c r="H3000" s="11"/>
    </row>
    <row r="3001" spans="1:8" x14ac:dyDescent="0.2">
      <c r="A3001" s="11"/>
      <c r="B3001" s="11"/>
      <c r="C3001" s="11"/>
      <c r="D3001" s="11"/>
      <c r="E3001" s="11"/>
      <c r="F3001" s="11"/>
      <c r="G3001" s="11"/>
      <c r="H3001" s="11"/>
    </row>
    <row r="3002" spans="1:8" x14ac:dyDescent="0.2">
      <c r="A3002" s="11"/>
      <c r="B3002" s="11"/>
      <c r="C3002" s="11"/>
      <c r="D3002" s="11"/>
      <c r="E3002" s="11"/>
      <c r="F3002" s="11"/>
      <c r="G3002" s="11"/>
      <c r="H3002" s="11"/>
    </row>
    <row r="3003" spans="1:8" x14ac:dyDescent="0.2">
      <c r="A3003" s="11"/>
      <c r="B3003" s="11"/>
      <c r="C3003" s="11"/>
      <c r="D3003" s="11"/>
      <c r="E3003" s="11"/>
      <c r="F3003" s="11"/>
      <c r="G3003" s="11"/>
      <c r="H3003" s="11"/>
    </row>
    <row r="3004" spans="1:8" x14ac:dyDescent="0.2">
      <c r="A3004" s="11"/>
      <c r="B3004" s="11"/>
      <c r="C3004" s="11"/>
      <c r="D3004" s="11"/>
      <c r="E3004" s="11"/>
      <c r="F3004" s="11"/>
      <c r="G3004" s="11"/>
      <c r="H3004" s="11"/>
    </row>
    <row r="3005" spans="1:8" x14ac:dyDescent="0.2">
      <c r="A3005" s="11"/>
      <c r="B3005" s="11"/>
      <c r="C3005" s="11"/>
      <c r="D3005" s="11"/>
      <c r="E3005" s="11"/>
      <c r="F3005" s="11"/>
      <c r="G3005" s="11"/>
      <c r="H3005" s="11"/>
    </row>
    <row r="3006" spans="1:8" x14ac:dyDescent="0.2">
      <c r="A3006" s="11"/>
      <c r="B3006" s="11"/>
      <c r="C3006" s="11"/>
      <c r="D3006" s="11"/>
      <c r="E3006" s="11"/>
      <c r="F3006" s="11"/>
      <c r="G3006" s="11"/>
      <c r="H3006" s="11"/>
    </row>
    <row r="3007" spans="1:8" x14ac:dyDescent="0.2">
      <c r="A3007" s="11"/>
      <c r="B3007" s="11"/>
      <c r="C3007" s="11"/>
      <c r="D3007" s="11"/>
      <c r="E3007" s="11"/>
      <c r="F3007" s="11"/>
      <c r="G3007" s="11"/>
      <c r="H3007" s="11"/>
    </row>
    <row r="3008" spans="1:8" x14ac:dyDescent="0.2">
      <c r="A3008" s="11"/>
      <c r="B3008" s="11"/>
      <c r="C3008" s="11"/>
      <c r="D3008" s="11"/>
      <c r="E3008" s="11"/>
      <c r="F3008" s="11"/>
      <c r="G3008" s="11"/>
      <c r="H3008" s="11"/>
    </row>
    <row r="3009" spans="1:8" x14ac:dyDescent="0.2">
      <c r="A3009" s="11"/>
      <c r="B3009" s="11"/>
      <c r="C3009" s="11"/>
      <c r="D3009" s="11"/>
      <c r="E3009" s="11"/>
      <c r="F3009" s="11"/>
      <c r="G3009" s="11"/>
      <c r="H3009" s="11"/>
    </row>
    <row r="3010" spans="1:8" x14ac:dyDescent="0.2">
      <c r="A3010" s="11"/>
      <c r="B3010" s="11"/>
      <c r="C3010" s="11"/>
      <c r="D3010" s="11"/>
      <c r="E3010" s="11"/>
      <c r="F3010" s="11"/>
      <c r="G3010" s="11"/>
      <c r="H3010" s="11"/>
    </row>
    <row r="3011" spans="1:8" x14ac:dyDescent="0.2">
      <c r="A3011" s="11"/>
      <c r="B3011" s="11"/>
      <c r="C3011" s="11"/>
      <c r="D3011" s="11"/>
      <c r="E3011" s="11"/>
      <c r="F3011" s="11"/>
      <c r="G3011" s="11"/>
      <c r="H3011" s="11"/>
    </row>
    <row r="3012" spans="1:8" x14ac:dyDescent="0.2">
      <c r="A3012" s="11"/>
      <c r="B3012" s="11"/>
      <c r="C3012" s="11"/>
      <c r="D3012" s="11"/>
      <c r="E3012" s="11"/>
      <c r="F3012" s="11"/>
      <c r="G3012" s="11"/>
      <c r="H3012" s="11"/>
    </row>
    <row r="3013" spans="1:8" x14ac:dyDescent="0.2">
      <c r="A3013" s="11"/>
      <c r="B3013" s="11"/>
      <c r="C3013" s="11"/>
      <c r="D3013" s="11"/>
      <c r="E3013" s="11"/>
      <c r="F3013" s="11"/>
      <c r="G3013" s="11"/>
      <c r="H3013" s="11"/>
    </row>
    <row r="3014" spans="1:8" x14ac:dyDescent="0.2">
      <c r="A3014" s="11"/>
      <c r="B3014" s="11"/>
      <c r="C3014" s="11"/>
      <c r="D3014" s="11"/>
      <c r="E3014" s="11"/>
      <c r="F3014" s="11"/>
      <c r="G3014" s="11"/>
      <c r="H3014" s="11"/>
    </row>
    <row r="3015" spans="1:8" x14ac:dyDescent="0.2">
      <c r="A3015" s="11"/>
      <c r="B3015" s="11"/>
      <c r="C3015" s="11"/>
      <c r="D3015" s="11"/>
      <c r="E3015" s="11"/>
      <c r="F3015" s="11"/>
      <c r="G3015" s="11"/>
      <c r="H3015" s="11"/>
    </row>
    <row r="3016" spans="1:8" x14ac:dyDescent="0.2">
      <c r="A3016" s="11"/>
      <c r="B3016" s="11"/>
      <c r="C3016" s="11"/>
      <c r="D3016" s="11"/>
      <c r="E3016" s="11"/>
      <c r="F3016" s="11"/>
      <c r="G3016" s="11"/>
      <c r="H3016" s="11"/>
    </row>
    <row r="3017" spans="1:8" x14ac:dyDescent="0.2">
      <c r="A3017" s="11"/>
      <c r="B3017" s="11"/>
      <c r="C3017" s="11"/>
      <c r="D3017" s="11"/>
      <c r="E3017" s="11"/>
      <c r="F3017" s="11"/>
      <c r="G3017" s="11"/>
      <c r="H3017" s="11"/>
    </row>
    <row r="3018" spans="1:8" x14ac:dyDescent="0.2">
      <c r="A3018" s="11"/>
      <c r="B3018" s="11"/>
      <c r="C3018" s="11"/>
      <c r="D3018" s="11"/>
      <c r="E3018" s="11"/>
      <c r="F3018" s="11"/>
      <c r="G3018" s="11"/>
      <c r="H3018" s="11"/>
    </row>
    <row r="3019" spans="1:8" x14ac:dyDescent="0.2">
      <c r="A3019" s="11"/>
      <c r="B3019" s="11"/>
      <c r="C3019" s="11"/>
      <c r="D3019" s="11"/>
      <c r="E3019" s="11"/>
      <c r="F3019" s="11"/>
      <c r="G3019" s="11"/>
      <c r="H3019" s="11"/>
    </row>
    <row r="3020" spans="1:8" x14ac:dyDescent="0.2">
      <c r="A3020" s="11"/>
      <c r="B3020" s="11"/>
      <c r="C3020" s="11"/>
      <c r="D3020" s="11"/>
      <c r="E3020" s="11"/>
      <c r="F3020" s="11"/>
      <c r="G3020" s="11"/>
      <c r="H3020" s="11"/>
    </row>
    <row r="3021" spans="1:8" x14ac:dyDescent="0.2">
      <c r="A3021" s="11"/>
      <c r="B3021" s="11"/>
      <c r="C3021" s="11"/>
      <c r="D3021" s="11"/>
      <c r="E3021" s="11"/>
      <c r="F3021" s="11"/>
      <c r="G3021" s="11"/>
      <c r="H3021" s="11"/>
    </row>
    <row r="3022" spans="1:8" x14ac:dyDescent="0.2">
      <c r="A3022" s="11"/>
      <c r="B3022" s="11"/>
      <c r="C3022" s="11"/>
      <c r="D3022" s="11"/>
      <c r="E3022" s="11"/>
      <c r="F3022" s="11"/>
      <c r="G3022" s="11"/>
      <c r="H3022" s="11"/>
    </row>
    <row r="3023" spans="1:8" x14ac:dyDescent="0.2">
      <c r="A3023" s="11"/>
      <c r="B3023" s="11"/>
      <c r="C3023" s="11"/>
      <c r="D3023" s="11"/>
      <c r="E3023" s="11"/>
      <c r="F3023" s="11"/>
      <c r="G3023" s="11"/>
      <c r="H3023" s="11"/>
    </row>
    <row r="3024" spans="1:8" x14ac:dyDescent="0.2">
      <c r="A3024" s="11"/>
      <c r="B3024" s="11"/>
      <c r="C3024" s="11"/>
      <c r="D3024" s="11"/>
      <c r="E3024" s="11"/>
      <c r="F3024" s="11"/>
      <c r="G3024" s="11"/>
      <c r="H3024" s="11"/>
    </row>
    <row r="3025" spans="1:8" x14ac:dyDescent="0.2">
      <c r="A3025" s="11"/>
      <c r="B3025" s="11"/>
      <c r="C3025" s="11"/>
      <c r="D3025" s="11"/>
      <c r="E3025" s="11"/>
      <c r="F3025" s="11"/>
      <c r="G3025" s="11"/>
      <c r="H3025" s="11"/>
    </row>
    <row r="3026" spans="1:8" x14ac:dyDescent="0.2">
      <c r="A3026" s="11"/>
      <c r="B3026" s="11"/>
      <c r="C3026" s="11"/>
      <c r="D3026" s="11"/>
      <c r="E3026" s="11"/>
      <c r="F3026" s="11"/>
      <c r="G3026" s="11"/>
      <c r="H3026" s="11"/>
    </row>
    <row r="3027" spans="1:8" x14ac:dyDescent="0.2">
      <c r="A3027" s="11"/>
      <c r="B3027" s="11"/>
      <c r="C3027" s="11"/>
      <c r="D3027" s="11"/>
      <c r="E3027" s="11"/>
      <c r="F3027" s="11"/>
      <c r="G3027" s="11"/>
      <c r="H3027" s="11"/>
    </row>
    <row r="3028" spans="1:8" x14ac:dyDescent="0.2">
      <c r="A3028" s="11"/>
      <c r="B3028" s="11"/>
      <c r="C3028" s="11"/>
      <c r="D3028" s="11"/>
      <c r="E3028" s="11"/>
      <c r="F3028" s="11"/>
      <c r="G3028" s="11"/>
      <c r="H3028" s="11"/>
    </row>
    <row r="3029" spans="1:8" x14ac:dyDescent="0.2">
      <c r="A3029" s="11"/>
      <c r="B3029" s="11"/>
      <c r="C3029" s="11"/>
      <c r="D3029" s="11"/>
      <c r="E3029" s="11"/>
      <c r="F3029" s="11"/>
      <c r="G3029" s="11"/>
      <c r="H3029" s="11"/>
    </row>
    <row r="3030" spans="1:8" x14ac:dyDescent="0.2">
      <c r="A3030" s="11"/>
      <c r="B3030" s="11"/>
      <c r="C3030" s="11"/>
      <c r="D3030" s="11"/>
      <c r="E3030" s="11"/>
      <c r="F3030" s="11"/>
      <c r="G3030" s="11"/>
      <c r="H3030" s="11"/>
    </row>
    <row r="3031" spans="1:8" x14ac:dyDescent="0.2">
      <c r="A3031" s="11"/>
      <c r="B3031" s="11"/>
      <c r="C3031" s="11"/>
      <c r="D3031" s="11"/>
      <c r="E3031" s="11"/>
      <c r="F3031" s="11"/>
      <c r="G3031" s="11"/>
      <c r="H3031" s="11"/>
    </row>
    <row r="3032" spans="1:8" x14ac:dyDescent="0.2">
      <c r="A3032" s="11"/>
      <c r="B3032" s="11"/>
      <c r="C3032" s="11"/>
      <c r="D3032" s="11"/>
      <c r="E3032" s="11"/>
      <c r="F3032" s="11"/>
      <c r="G3032" s="11"/>
      <c r="H3032" s="11"/>
    </row>
    <row r="3033" spans="1:8" x14ac:dyDescent="0.2">
      <c r="A3033" s="11"/>
      <c r="B3033" s="11"/>
      <c r="C3033" s="11"/>
      <c r="D3033" s="11"/>
      <c r="E3033" s="11"/>
      <c r="F3033" s="11"/>
      <c r="G3033" s="11"/>
      <c r="H3033" s="11"/>
    </row>
    <row r="3034" spans="1:8" x14ac:dyDescent="0.2">
      <c r="A3034" s="11"/>
      <c r="B3034" s="11"/>
      <c r="C3034" s="11"/>
      <c r="D3034" s="11"/>
      <c r="E3034" s="11"/>
      <c r="F3034" s="11"/>
      <c r="G3034" s="11"/>
      <c r="H3034" s="11"/>
    </row>
    <row r="3035" spans="1:8" x14ac:dyDescent="0.2">
      <c r="A3035" s="11"/>
      <c r="B3035" s="11"/>
      <c r="C3035" s="11"/>
      <c r="D3035" s="11"/>
      <c r="E3035" s="11"/>
      <c r="F3035" s="11"/>
      <c r="G3035" s="11"/>
      <c r="H3035" s="11"/>
    </row>
    <row r="3036" spans="1:8" x14ac:dyDescent="0.2">
      <c r="A3036" s="11"/>
      <c r="B3036" s="11"/>
      <c r="C3036" s="11"/>
      <c r="D3036" s="11"/>
      <c r="E3036" s="11"/>
      <c r="F3036" s="11"/>
      <c r="G3036" s="11"/>
      <c r="H3036" s="11"/>
    </row>
    <row r="3037" spans="1:8" x14ac:dyDescent="0.2">
      <c r="A3037" s="11"/>
      <c r="B3037" s="11"/>
      <c r="C3037" s="11"/>
      <c r="D3037" s="11"/>
      <c r="E3037" s="11"/>
      <c r="F3037" s="11"/>
      <c r="G3037" s="11"/>
      <c r="H3037" s="11"/>
    </row>
    <row r="3038" spans="1:8" x14ac:dyDescent="0.2">
      <c r="A3038" s="11"/>
      <c r="B3038" s="11"/>
      <c r="C3038" s="11"/>
      <c r="D3038" s="11"/>
      <c r="E3038" s="11"/>
      <c r="F3038" s="11"/>
      <c r="G3038" s="11"/>
      <c r="H3038" s="11"/>
    </row>
    <row r="3039" spans="1:8" x14ac:dyDescent="0.2">
      <c r="A3039" s="11"/>
      <c r="B3039" s="11"/>
      <c r="C3039" s="11"/>
      <c r="D3039" s="11"/>
      <c r="E3039" s="11"/>
      <c r="F3039" s="11"/>
      <c r="G3039" s="11"/>
      <c r="H3039" s="11"/>
    </row>
    <row r="3040" spans="1:8" x14ac:dyDescent="0.2">
      <c r="A3040" s="11"/>
      <c r="B3040" s="11"/>
      <c r="C3040" s="11"/>
      <c r="D3040" s="11"/>
      <c r="E3040" s="11"/>
      <c r="F3040" s="11"/>
      <c r="G3040" s="11"/>
      <c r="H3040" s="11"/>
    </row>
    <row r="3041" spans="1:8" x14ac:dyDescent="0.2">
      <c r="A3041" s="11"/>
      <c r="B3041" s="11"/>
      <c r="C3041" s="11"/>
      <c r="D3041" s="11"/>
      <c r="E3041" s="11"/>
      <c r="F3041" s="11"/>
      <c r="G3041" s="11"/>
      <c r="H3041" s="11"/>
    </row>
    <row r="3042" spans="1:8" x14ac:dyDescent="0.2">
      <c r="A3042" s="11"/>
      <c r="B3042" s="11"/>
      <c r="C3042" s="11"/>
      <c r="D3042" s="11"/>
      <c r="E3042" s="11"/>
      <c r="F3042" s="11"/>
      <c r="G3042" s="11"/>
      <c r="H3042" s="11"/>
    </row>
    <row r="3043" spans="1:8" x14ac:dyDescent="0.2">
      <c r="A3043" s="11"/>
      <c r="B3043" s="11"/>
      <c r="C3043" s="11"/>
      <c r="D3043" s="11"/>
      <c r="E3043" s="11"/>
      <c r="F3043" s="11"/>
      <c r="G3043" s="11"/>
      <c r="H3043" s="11"/>
    </row>
    <row r="3044" spans="1:8" x14ac:dyDescent="0.2">
      <c r="A3044" s="11"/>
      <c r="B3044" s="11"/>
      <c r="C3044" s="11"/>
      <c r="D3044" s="11"/>
      <c r="E3044" s="11"/>
      <c r="F3044" s="11"/>
      <c r="G3044" s="11"/>
      <c r="H3044" s="11"/>
    </row>
    <row r="3045" spans="1:8" x14ac:dyDescent="0.2">
      <c r="A3045" s="11"/>
      <c r="B3045" s="11"/>
      <c r="C3045" s="11"/>
      <c r="D3045" s="11"/>
      <c r="E3045" s="11"/>
      <c r="F3045" s="11"/>
      <c r="G3045" s="11"/>
      <c r="H3045" s="11"/>
    </row>
    <row r="3046" spans="1:8" x14ac:dyDescent="0.2">
      <c r="A3046" s="11"/>
      <c r="B3046" s="11"/>
      <c r="C3046" s="11"/>
      <c r="D3046" s="11"/>
      <c r="E3046" s="11"/>
      <c r="F3046" s="11"/>
      <c r="G3046" s="11"/>
      <c r="H3046" s="11"/>
    </row>
    <row r="3047" spans="1:8" x14ac:dyDescent="0.2">
      <c r="A3047" s="11"/>
      <c r="B3047" s="11"/>
      <c r="C3047" s="11"/>
      <c r="D3047" s="11"/>
      <c r="E3047" s="11"/>
      <c r="F3047" s="11"/>
      <c r="G3047" s="11"/>
      <c r="H3047" s="11"/>
    </row>
    <row r="3048" spans="1:8" x14ac:dyDescent="0.2">
      <c r="A3048" s="11"/>
      <c r="B3048" s="11"/>
      <c r="C3048" s="11"/>
      <c r="D3048" s="11"/>
      <c r="E3048" s="11"/>
      <c r="F3048" s="11"/>
      <c r="G3048" s="11"/>
      <c r="H3048" s="11"/>
    </row>
    <row r="3049" spans="1:8" x14ac:dyDescent="0.2">
      <c r="A3049" s="11"/>
      <c r="B3049" s="11"/>
      <c r="C3049" s="11"/>
      <c r="D3049" s="11"/>
      <c r="E3049" s="11"/>
      <c r="F3049" s="11"/>
      <c r="G3049" s="11"/>
      <c r="H3049" s="11"/>
    </row>
    <row r="3050" spans="1:8" x14ac:dyDescent="0.2">
      <c r="A3050" s="11"/>
      <c r="B3050" s="11"/>
      <c r="C3050" s="11"/>
      <c r="D3050" s="11"/>
      <c r="E3050" s="11"/>
      <c r="F3050" s="11"/>
      <c r="G3050" s="11"/>
      <c r="H3050" s="11"/>
    </row>
    <row r="3051" spans="1:8" x14ac:dyDescent="0.2">
      <c r="A3051" s="11"/>
      <c r="B3051" s="11"/>
      <c r="C3051" s="11"/>
      <c r="D3051" s="11"/>
      <c r="E3051" s="11"/>
      <c r="F3051" s="11"/>
      <c r="G3051" s="11"/>
      <c r="H3051" s="11"/>
    </row>
    <row r="3052" spans="1:8" x14ac:dyDescent="0.2">
      <c r="A3052" s="11"/>
      <c r="B3052" s="11"/>
      <c r="C3052" s="11"/>
      <c r="D3052" s="11"/>
      <c r="E3052" s="11"/>
      <c r="F3052" s="11"/>
      <c r="G3052" s="11"/>
      <c r="H3052" s="11"/>
    </row>
    <row r="3053" spans="1:8" x14ac:dyDescent="0.2">
      <c r="A3053" s="11"/>
      <c r="B3053" s="11"/>
      <c r="C3053" s="11"/>
      <c r="D3053" s="11"/>
      <c r="E3053" s="11"/>
      <c r="F3053" s="11"/>
      <c r="G3053" s="11"/>
      <c r="H3053" s="11"/>
    </row>
    <row r="3054" spans="1:8" x14ac:dyDescent="0.2">
      <c r="A3054" s="11"/>
      <c r="B3054" s="11"/>
      <c r="C3054" s="11"/>
      <c r="D3054" s="11"/>
      <c r="E3054" s="11"/>
      <c r="F3054" s="11"/>
      <c r="G3054" s="11"/>
      <c r="H3054" s="11"/>
    </row>
    <row r="3055" spans="1:8" x14ac:dyDescent="0.2">
      <c r="A3055" s="11"/>
      <c r="B3055" s="11"/>
      <c r="C3055" s="11"/>
      <c r="D3055" s="11"/>
      <c r="E3055" s="11"/>
      <c r="F3055" s="11"/>
      <c r="G3055" s="11"/>
      <c r="H3055" s="11"/>
    </row>
    <row r="3056" spans="1:8" x14ac:dyDescent="0.2">
      <c r="A3056" s="11"/>
      <c r="B3056" s="11"/>
      <c r="C3056" s="11"/>
      <c r="D3056" s="11"/>
      <c r="E3056" s="11"/>
      <c r="F3056" s="11"/>
      <c r="G3056" s="11"/>
      <c r="H3056" s="11"/>
    </row>
    <row r="3057" spans="1:8" x14ac:dyDescent="0.2">
      <c r="A3057" s="11"/>
      <c r="B3057" s="11"/>
      <c r="C3057" s="11"/>
      <c r="D3057" s="11"/>
      <c r="E3057" s="11"/>
      <c r="F3057" s="11"/>
      <c r="G3057" s="11"/>
      <c r="H3057" s="11"/>
    </row>
    <row r="3058" spans="1:8" x14ac:dyDescent="0.2">
      <c r="A3058" s="11"/>
      <c r="B3058" s="11"/>
      <c r="C3058" s="11"/>
      <c r="D3058" s="11"/>
      <c r="E3058" s="11"/>
      <c r="F3058" s="11"/>
      <c r="G3058" s="11"/>
      <c r="H3058" s="11"/>
    </row>
    <row r="3059" spans="1:8" x14ac:dyDescent="0.2">
      <c r="A3059" s="11"/>
      <c r="B3059" s="11"/>
      <c r="C3059" s="11"/>
      <c r="D3059" s="11"/>
      <c r="E3059" s="11"/>
      <c r="F3059" s="11"/>
      <c r="G3059" s="11"/>
      <c r="H3059" s="11"/>
    </row>
    <row r="3060" spans="1:8" x14ac:dyDescent="0.2">
      <c r="A3060" s="11"/>
      <c r="B3060" s="11"/>
      <c r="C3060" s="11"/>
      <c r="D3060" s="11"/>
      <c r="E3060" s="11"/>
      <c r="F3060" s="11"/>
      <c r="G3060" s="11"/>
      <c r="H3060" s="11"/>
    </row>
    <row r="3061" spans="1:8" x14ac:dyDescent="0.2">
      <c r="A3061" s="11"/>
      <c r="B3061" s="11"/>
      <c r="C3061" s="11"/>
      <c r="D3061" s="11"/>
      <c r="E3061" s="11"/>
      <c r="F3061" s="11"/>
      <c r="G3061" s="11"/>
      <c r="H3061" s="11"/>
    </row>
    <row r="3062" spans="1:8" x14ac:dyDescent="0.2">
      <c r="A3062" s="11"/>
      <c r="B3062" s="11"/>
      <c r="C3062" s="11"/>
      <c r="D3062" s="11"/>
      <c r="E3062" s="11"/>
      <c r="F3062" s="11"/>
      <c r="G3062" s="11"/>
      <c r="H3062" s="11"/>
    </row>
    <row r="3063" spans="1:8" x14ac:dyDescent="0.2">
      <c r="A3063" s="11"/>
      <c r="B3063" s="11"/>
      <c r="C3063" s="11"/>
      <c r="D3063" s="11"/>
      <c r="E3063" s="11"/>
      <c r="F3063" s="11"/>
      <c r="G3063" s="11"/>
      <c r="H3063" s="11"/>
    </row>
    <row r="3064" spans="1:8" x14ac:dyDescent="0.2">
      <c r="A3064" s="11"/>
      <c r="B3064" s="11"/>
      <c r="C3064" s="11"/>
      <c r="D3064" s="11"/>
      <c r="E3064" s="11"/>
      <c r="F3064" s="11"/>
      <c r="G3064" s="11"/>
      <c r="H3064" s="11"/>
    </row>
    <row r="3065" spans="1:8" x14ac:dyDescent="0.2">
      <c r="A3065" s="11"/>
      <c r="B3065" s="11"/>
      <c r="C3065" s="11"/>
      <c r="D3065" s="11"/>
      <c r="E3065" s="11"/>
      <c r="F3065" s="11"/>
      <c r="G3065" s="11"/>
      <c r="H3065" s="11"/>
    </row>
    <row r="3066" spans="1:8" x14ac:dyDescent="0.2">
      <c r="A3066" s="11"/>
      <c r="B3066" s="11"/>
      <c r="C3066" s="11"/>
      <c r="D3066" s="11"/>
      <c r="E3066" s="11"/>
      <c r="F3066" s="11"/>
      <c r="G3066" s="11"/>
      <c r="H3066" s="11"/>
    </row>
    <row r="3067" spans="1:8" x14ac:dyDescent="0.2">
      <c r="A3067" s="11"/>
      <c r="B3067" s="11"/>
      <c r="C3067" s="11"/>
      <c r="D3067" s="11"/>
      <c r="E3067" s="11"/>
      <c r="F3067" s="11"/>
      <c r="G3067" s="11"/>
      <c r="H3067" s="11"/>
    </row>
    <row r="3068" spans="1:8" x14ac:dyDescent="0.2">
      <c r="A3068" s="11"/>
      <c r="B3068" s="11"/>
      <c r="C3068" s="11"/>
      <c r="D3068" s="11"/>
      <c r="E3068" s="11"/>
      <c r="F3068" s="11"/>
      <c r="G3068" s="11"/>
      <c r="H3068" s="11"/>
    </row>
    <row r="3069" spans="1:8" x14ac:dyDescent="0.2">
      <c r="A3069" s="11"/>
      <c r="B3069" s="11"/>
      <c r="C3069" s="11"/>
      <c r="D3069" s="11"/>
      <c r="E3069" s="11"/>
      <c r="F3069" s="11"/>
      <c r="G3069" s="11"/>
      <c r="H3069" s="11"/>
    </row>
    <row r="3070" spans="1:8" x14ac:dyDescent="0.2">
      <c r="A3070" s="11"/>
      <c r="B3070" s="11"/>
      <c r="C3070" s="11"/>
      <c r="D3070" s="11"/>
      <c r="E3070" s="11"/>
      <c r="F3070" s="11"/>
      <c r="G3070" s="11"/>
      <c r="H3070" s="11"/>
    </row>
    <row r="3071" spans="1:8" x14ac:dyDescent="0.2">
      <c r="A3071" s="11"/>
      <c r="B3071" s="11"/>
      <c r="C3071" s="11"/>
      <c r="D3071" s="11"/>
      <c r="E3071" s="11"/>
      <c r="F3071" s="11"/>
      <c r="G3071" s="11"/>
      <c r="H3071" s="11"/>
    </row>
    <row r="3072" spans="1:8" x14ac:dyDescent="0.2">
      <c r="A3072" s="11"/>
      <c r="B3072" s="11"/>
      <c r="C3072" s="11"/>
      <c r="D3072" s="11"/>
      <c r="E3072" s="11"/>
      <c r="F3072" s="11"/>
      <c r="G3072" s="11"/>
      <c r="H3072" s="11"/>
    </row>
    <row r="3073" spans="1:8" x14ac:dyDescent="0.2">
      <c r="A3073" s="11"/>
      <c r="B3073" s="11"/>
      <c r="C3073" s="11"/>
      <c r="D3073" s="11"/>
      <c r="E3073" s="11"/>
      <c r="F3073" s="11"/>
      <c r="G3073" s="11"/>
      <c r="H3073" s="11"/>
    </row>
    <row r="3074" spans="1:8" x14ac:dyDescent="0.2">
      <c r="A3074" s="11"/>
      <c r="B3074" s="11"/>
      <c r="C3074" s="11"/>
      <c r="D3074" s="11"/>
      <c r="E3074" s="11"/>
      <c r="F3074" s="11"/>
      <c r="G3074" s="11"/>
      <c r="H3074" s="11"/>
    </row>
    <row r="3075" spans="1:8" x14ac:dyDescent="0.2">
      <c r="A3075" s="11"/>
      <c r="B3075" s="11"/>
      <c r="C3075" s="11"/>
      <c r="D3075" s="11"/>
      <c r="E3075" s="11"/>
      <c r="F3075" s="11"/>
      <c r="G3075" s="11"/>
      <c r="H3075" s="11"/>
    </row>
    <row r="3076" spans="1:8" x14ac:dyDescent="0.2">
      <c r="A3076" s="11"/>
      <c r="B3076" s="11"/>
      <c r="C3076" s="11"/>
      <c r="D3076" s="11"/>
      <c r="E3076" s="11"/>
      <c r="F3076" s="11"/>
      <c r="G3076" s="11"/>
      <c r="H3076" s="11"/>
    </row>
    <row r="3077" spans="1:8" x14ac:dyDescent="0.2">
      <c r="A3077" s="11"/>
      <c r="B3077" s="11"/>
      <c r="C3077" s="11"/>
      <c r="D3077" s="11"/>
      <c r="E3077" s="11"/>
      <c r="F3077" s="11"/>
      <c r="G3077" s="11"/>
      <c r="H3077" s="11"/>
    </row>
    <row r="3078" spans="1:8" x14ac:dyDescent="0.2">
      <c r="A3078" s="11"/>
      <c r="B3078" s="11"/>
      <c r="C3078" s="11"/>
      <c r="D3078" s="11"/>
      <c r="E3078" s="11"/>
      <c r="F3078" s="11"/>
      <c r="G3078" s="11"/>
      <c r="H3078" s="11"/>
    </row>
    <row r="3079" spans="1:8" x14ac:dyDescent="0.2">
      <c r="A3079" s="11"/>
      <c r="B3079" s="11"/>
      <c r="C3079" s="11"/>
      <c r="D3079" s="11"/>
      <c r="E3079" s="11"/>
      <c r="F3079" s="11"/>
      <c r="G3079" s="11"/>
      <c r="H3079" s="11"/>
    </row>
    <row r="3080" spans="1:8" x14ac:dyDescent="0.2">
      <c r="A3080" s="11"/>
      <c r="B3080" s="11"/>
      <c r="C3080" s="11"/>
      <c r="D3080" s="11"/>
      <c r="E3080" s="11"/>
      <c r="F3080" s="11"/>
      <c r="G3080" s="11"/>
      <c r="H3080" s="11"/>
    </row>
    <row r="3081" spans="1:8" x14ac:dyDescent="0.2">
      <c r="A3081" s="11"/>
      <c r="B3081" s="11"/>
      <c r="C3081" s="11"/>
      <c r="D3081" s="11"/>
      <c r="E3081" s="11"/>
      <c r="F3081" s="11"/>
      <c r="G3081" s="11"/>
      <c r="H3081" s="11"/>
    </row>
    <row r="3082" spans="1:8" x14ac:dyDescent="0.2">
      <c r="A3082" s="11"/>
      <c r="B3082" s="11"/>
      <c r="C3082" s="11"/>
      <c r="D3082" s="11"/>
      <c r="E3082" s="11"/>
      <c r="F3082" s="11"/>
      <c r="G3082" s="11"/>
      <c r="H3082" s="11"/>
    </row>
    <row r="3083" spans="1:8" x14ac:dyDescent="0.2">
      <c r="A3083" s="11"/>
      <c r="B3083" s="11"/>
      <c r="C3083" s="11"/>
      <c r="D3083" s="11"/>
      <c r="E3083" s="11"/>
      <c r="F3083" s="11"/>
      <c r="G3083" s="11"/>
      <c r="H3083" s="11"/>
    </row>
    <row r="3084" spans="1:8" x14ac:dyDescent="0.2">
      <c r="A3084" s="11"/>
      <c r="B3084" s="11"/>
      <c r="C3084" s="11"/>
      <c r="D3084" s="11"/>
      <c r="E3084" s="11"/>
      <c r="F3084" s="11"/>
      <c r="G3084" s="11"/>
      <c r="H3084" s="11"/>
    </row>
    <row r="3085" spans="1:8" x14ac:dyDescent="0.2">
      <c r="A3085" s="11"/>
      <c r="B3085" s="11"/>
      <c r="C3085" s="11"/>
      <c r="D3085" s="11"/>
      <c r="E3085" s="11"/>
      <c r="F3085" s="11"/>
      <c r="G3085" s="11"/>
      <c r="H3085" s="11"/>
    </row>
    <row r="3086" spans="1:8" x14ac:dyDescent="0.2">
      <c r="A3086" s="11"/>
      <c r="B3086" s="11"/>
      <c r="C3086" s="11"/>
      <c r="D3086" s="11"/>
      <c r="E3086" s="11"/>
      <c r="F3086" s="11"/>
      <c r="G3086" s="11"/>
      <c r="H3086" s="11"/>
    </row>
    <row r="3087" spans="1:8" x14ac:dyDescent="0.2">
      <c r="A3087" s="11"/>
      <c r="B3087" s="11"/>
      <c r="C3087" s="11"/>
      <c r="D3087" s="11"/>
      <c r="E3087" s="11"/>
      <c r="F3087" s="11"/>
      <c r="G3087" s="11"/>
      <c r="H3087" s="11"/>
    </row>
    <row r="3088" spans="1:8" x14ac:dyDescent="0.2">
      <c r="A3088" s="11"/>
      <c r="B3088" s="11"/>
      <c r="C3088" s="11"/>
      <c r="D3088" s="11"/>
      <c r="E3088" s="11"/>
      <c r="F3088" s="11"/>
      <c r="G3088" s="11"/>
      <c r="H3088" s="11"/>
    </row>
    <row r="3089" spans="1:8" x14ac:dyDescent="0.2">
      <c r="A3089" s="11"/>
      <c r="B3089" s="11"/>
      <c r="C3089" s="11"/>
      <c r="D3089" s="11"/>
      <c r="E3089" s="11"/>
      <c r="F3089" s="11"/>
      <c r="G3089" s="11"/>
      <c r="H3089" s="11"/>
    </row>
    <row r="3090" spans="1:8" x14ac:dyDescent="0.2">
      <c r="A3090" s="11"/>
      <c r="B3090" s="11"/>
      <c r="C3090" s="11"/>
      <c r="D3090" s="11"/>
      <c r="E3090" s="11"/>
      <c r="F3090" s="11"/>
      <c r="G3090" s="11"/>
      <c r="H3090" s="11"/>
    </row>
    <row r="3091" spans="1:8" x14ac:dyDescent="0.2">
      <c r="A3091" s="11"/>
      <c r="B3091" s="11"/>
      <c r="C3091" s="11"/>
      <c r="D3091" s="11"/>
      <c r="E3091" s="11"/>
      <c r="F3091" s="11"/>
      <c r="G3091" s="11"/>
      <c r="H3091" s="11"/>
    </row>
    <row r="3092" spans="1:8" x14ac:dyDescent="0.2">
      <c r="A3092" s="11"/>
      <c r="B3092" s="11"/>
      <c r="C3092" s="11"/>
      <c r="D3092" s="11"/>
      <c r="E3092" s="11"/>
      <c r="F3092" s="11"/>
      <c r="G3092" s="11"/>
      <c r="H3092" s="11"/>
    </row>
    <row r="3093" spans="1:8" x14ac:dyDescent="0.2">
      <c r="A3093" s="11"/>
      <c r="B3093" s="11"/>
      <c r="C3093" s="11"/>
      <c r="D3093" s="11"/>
      <c r="E3093" s="11"/>
      <c r="F3093" s="11"/>
      <c r="G3093" s="11"/>
      <c r="H3093" s="11"/>
    </row>
    <row r="3094" spans="1:8" x14ac:dyDescent="0.2">
      <c r="A3094" s="11"/>
      <c r="B3094" s="11"/>
      <c r="C3094" s="11"/>
      <c r="D3094" s="11"/>
      <c r="E3094" s="11"/>
      <c r="F3094" s="11"/>
      <c r="G3094" s="11"/>
      <c r="H3094" s="11"/>
    </row>
    <row r="3095" spans="1:8" x14ac:dyDescent="0.2">
      <c r="A3095" s="11"/>
      <c r="B3095" s="11"/>
      <c r="C3095" s="11"/>
      <c r="D3095" s="11"/>
      <c r="E3095" s="11"/>
      <c r="F3095" s="11"/>
      <c r="G3095" s="11"/>
      <c r="H3095" s="11"/>
    </row>
    <row r="3096" spans="1:8" x14ac:dyDescent="0.2">
      <c r="A3096" s="11"/>
      <c r="B3096" s="11"/>
      <c r="C3096" s="11"/>
      <c r="D3096" s="11"/>
      <c r="E3096" s="11"/>
      <c r="F3096" s="11"/>
      <c r="G3096" s="11"/>
      <c r="H3096" s="11"/>
    </row>
    <row r="3097" spans="1:8" x14ac:dyDescent="0.2">
      <c r="A3097" s="11"/>
      <c r="B3097" s="11"/>
      <c r="C3097" s="11"/>
      <c r="D3097" s="11"/>
      <c r="E3097" s="11"/>
      <c r="F3097" s="11"/>
      <c r="G3097" s="11"/>
      <c r="H3097" s="11"/>
    </row>
    <row r="3098" spans="1:8" x14ac:dyDescent="0.2">
      <c r="A3098" s="11"/>
      <c r="B3098" s="11"/>
      <c r="C3098" s="11"/>
      <c r="D3098" s="11"/>
      <c r="E3098" s="11"/>
      <c r="F3098" s="11"/>
      <c r="G3098" s="11"/>
      <c r="H3098" s="11"/>
    </row>
    <row r="3099" spans="1:8" x14ac:dyDescent="0.2">
      <c r="A3099" s="11"/>
      <c r="B3099" s="11"/>
      <c r="C3099" s="11"/>
      <c r="D3099" s="11"/>
      <c r="E3099" s="11"/>
      <c r="F3099" s="11"/>
      <c r="G3099" s="11"/>
      <c r="H3099" s="11"/>
    </row>
    <row r="3100" spans="1:8" x14ac:dyDescent="0.2">
      <c r="A3100" s="11"/>
      <c r="B3100" s="11"/>
      <c r="C3100" s="11"/>
      <c r="D3100" s="11"/>
      <c r="E3100" s="11"/>
      <c r="F3100" s="11"/>
      <c r="G3100" s="11"/>
      <c r="H3100" s="11"/>
    </row>
    <row r="3101" spans="1:8" x14ac:dyDescent="0.2">
      <c r="A3101" s="11"/>
      <c r="B3101" s="11"/>
      <c r="C3101" s="11"/>
      <c r="D3101" s="11"/>
      <c r="E3101" s="11"/>
      <c r="F3101" s="11"/>
      <c r="G3101" s="11"/>
      <c r="H3101" s="11"/>
    </row>
    <row r="3102" spans="1:8" x14ac:dyDescent="0.2">
      <c r="A3102" s="11"/>
      <c r="B3102" s="11"/>
      <c r="C3102" s="11"/>
      <c r="D3102" s="11"/>
      <c r="E3102" s="11"/>
      <c r="F3102" s="11"/>
      <c r="G3102" s="11"/>
      <c r="H3102" s="11"/>
    </row>
    <row r="3103" spans="1:8" x14ac:dyDescent="0.2">
      <c r="A3103" s="11"/>
      <c r="B3103" s="11"/>
      <c r="C3103" s="11"/>
      <c r="D3103" s="11"/>
      <c r="E3103" s="11"/>
      <c r="F3103" s="11"/>
      <c r="G3103" s="11"/>
      <c r="H3103" s="11"/>
    </row>
    <row r="3104" spans="1:8" x14ac:dyDescent="0.2">
      <c r="A3104" s="11"/>
      <c r="B3104" s="11"/>
      <c r="C3104" s="11"/>
      <c r="D3104" s="11"/>
      <c r="E3104" s="11"/>
      <c r="F3104" s="11"/>
      <c r="G3104" s="11"/>
      <c r="H3104" s="11"/>
    </row>
    <row r="3105" spans="1:8" x14ac:dyDescent="0.2">
      <c r="A3105" s="11"/>
      <c r="B3105" s="11"/>
      <c r="C3105" s="11"/>
      <c r="D3105" s="11"/>
      <c r="E3105" s="11"/>
      <c r="F3105" s="11"/>
      <c r="G3105" s="11"/>
      <c r="H3105" s="11"/>
    </row>
    <row r="3106" spans="1:8" x14ac:dyDescent="0.2">
      <c r="A3106" s="11"/>
      <c r="B3106" s="11"/>
      <c r="C3106" s="11"/>
      <c r="D3106" s="11"/>
      <c r="E3106" s="11"/>
      <c r="F3106" s="11"/>
      <c r="G3106" s="11"/>
      <c r="H3106" s="11"/>
    </row>
    <row r="3107" spans="1:8" x14ac:dyDescent="0.2">
      <c r="A3107" s="11"/>
      <c r="B3107" s="11"/>
      <c r="C3107" s="11"/>
      <c r="D3107" s="11"/>
      <c r="E3107" s="11"/>
      <c r="F3107" s="11"/>
      <c r="G3107" s="11"/>
      <c r="H3107" s="11"/>
    </row>
    <row r="3108" spans="1:8" x14ac:dyDescent="0.2">
      <c r="A3108" s="11"/>
      <c r="B3108" s="11"/>
      <c r="C3108" s="11"/>
      <c r="D3108" s="11"/>
      <c r="E3108" s="11"/>
      <c r="F3108" s="11"/>
      <c r="G3108" s="11"/>
      <c r="H3108" s="11"/>
    </row>
    <row r="3109" spans="1:8" x14ac:dyDescent="0.2">
      <c r="A3109" s="11"/>
      <c r="B3109" s="11"/>
      <c r="C3109" s="11"/>
      <c r="D3109" s="11"/>
      <c r="E3109" s="11"/>
      <c r="F3109" s="11"/>
      <c r="G3109" s="11"/>
      <c r="H3109" s="11"/>
    </row>
    <row r="3110" spans="1:8" x14ac:dyDescent="0.2">
      <c r="A3110" s="11"/>
      <c r="B3110" s="11"/>
      <c r="C3110" s="11"/>
      <c r="D3110" s="11"/>
      <c r="E3110" s="11"/>
      <c r="F3110" s="11"/>
      <c r="G3110" s="11"/>
      <c r="H3110" s="11"/>
    </row>
    <row r="3111" spans="1:8" x14ac:dyDescent="0.2">
      <c r="A3111" s="11"/>
      <c r="B3111" s="11"/>
      <c r="C3111" s="11"/>
      <c r="D3111" s="11"/>
      <c r="E3111" s="11"/>
      <c r="F3111" s="11"/>
      <c r="G3111" s="11"/>
      <c r="H3111" s="11"/>
    </row>
    <row r="3112" spans="1:8" x14ac:dyDescent="0.2">
      <c r="A3112" s="11"/>
      <c r="B3112" s="11"/>
      <c r="C3112" s="11"/>
      <c r="D3112" s="11"/>
      <c r="E3112" s="11"/>
      <c r="F3112" s="11"/>
      <c r="G3112" s="11"/>
      <c r="H3112" s="11"/>
    </row>
    <row r="3113" spans="1:8" x14ac:dyDescent="0.2">
      <c r="A3113" s="11"/>
      <c r="B3113" s="11"/>
      <c r="C3113" s="11"/>
      <c r="D3113" s="11"/>
      <c r="E3113" s="11"/>
      <c r="F3113" s="11"/>
      <c r="G3113" s="11"/>
      <c r="H3113" s="11"/>
    </row>
    <row r="3114" spans="1:8" x14ac:dyDescent="0.2">
      <c r="A3114" s="11"/>
      <c r="B3114" s="11"/>
      <c r="C3114" s="11"/>
      <c r="D3114" s="11"/>
      <c r="E3114" s="11"/>
      <c r="F3114" s="11"/>
      <c r="G3114" s="11"/>
      <c r="H3114" s="11"/>
    </row>
    <row r="3115" spans="1:8" x14ac:dyDescent="0.2">
      <c r="A3115" s="11"/>
      <c r="B3115" s="11"/>
      <c r="C3115" s="11"/>
      <c r="D3115" s="11"/>
      <c r="E3115" s="11"/>
      <c r="F3115" s="11"/>
      <c r="G3115" s="11"/>
      <c r="H3115" s="11"/>
    </row>
    <row r="3116" spans="1:8" x14ac:dyDescent="0.2">
      <c r="A3116" s="11"/>
      <c r="B3116" s="11"/>
      <c r="C3116" s="11"/>
      <c r="D3116" s="11"/>
      <c r="E3116" s="11"/>
      <c r="F3116" s="11"/>
      <c r="G3116" s="11"/>
      <c r="H3116" s="11"/>
    </row>
    <row r="3117" spans="1:8" x14ac:dyDescent="0.2">
      <c r="A3117" s="11"/>
      <c r="B3117" s="11"/>
      <c r="C3117" s="11"/>
      <c r="D3117" s="11"/>
      <c r="E3117" s="11"/>
      <c r="F3117" s="11"/>
      <c r="G3117" s="11"/>
      <c r="H3117" s="11"/>
    </row>
    <row r="3118" spans="1:8" x14ac:dyDescent="0.2">
      <c r="A3118" s="11"/>
      <c r="B3118" s="11"/>
      <c r="C3118" s="11"/>
      <c r="D3118" s="11"/>
      <c r="E3118" s="11"/>
      <c r="F3118" s="11"/>
      <c r="G3118" s="11"/>
      <c r="H3118" s="11"/>
    </row>
    <row r="3119" spans="1:8" x14ac:dyDescent="0.2">
      <c r="A3119" s="11"/>
      <c r="B3119" s="11"/>
      <c r="C3119" s="11"/>
      <c r="D3119" s="11"/>
      <c r="E3119" s="11"/>
      <c r="F3119" s="11"/>
      <c r="G3119" s="11"/>
      <c r="H3119" s="11"/>
    </row>
    <row r="3120" spans="1:8" x14ac:dyDescent="0.2">
      <c r="A3120" s="11"/>
      <c r="B3120" s="11"/>
      <c r="C3120" s="11"/>
      <c r="D3120" s="11"/>
      <c r="E3120" s="11"/>
      <c r="F3120" s="11"/>
      <c r="G3120" s="11"/>
      <c r="H3120" s="11"/>
    </row>
    <row r="3121" spans="1:8" x14ac:dyDescent="0.2">
      <c r="A3121" s="11"/>
      <c r="B3121" s="11"/>
      <c r="C3121" s="11"/>
      <c r="D3121" s="11"/>
      <c r="E3121" s="11"/>
      <c r="F3121" s="11"/>
      <c r="G3121" s="11"/>
      <c r="H3121" s="11"/>
    </row>
    <row r="3122" spans="1:8" x14ac:dyDescent="0.2">
      <c r="A3122" s="11"/>
      <c r="B3122" s="11"/>
      <c r="C3122" s="11"/>
      <c r="D3122" s="11"/>
      <c r="E3122" s="11"/>
      <c r="F3122" s="11"/>
      <c r="G3122" s="11"/>
      <c r="H3122" s="11"/>
    </row>
    <row r="3123" spans="1:8" x14ac:dyDescent="0.2">
      <c r="A3123" s="11"/>
      <c r="B3123" s="11"/>
      <c r="C3123" s="11"/>
      <c r="D3123" s="11"/>
      <c r="E3123" s="11"/>
      <c r="F3123" s="11"/>
      <c r="G3123" s="11"/>
      <c r="H3123" s="11"/>
    </row>
    <row r="3124" spans="1:8" x14ac:dyDescent="0.2">
      <c r="A3124" s="11"/>
      <c r="B3124" s="11"/>
      <c r="C3124" s="11"/>
      <c r="D3124" s="11"/>
      <c r="E3124" s="11"/>
      <c r="F3124" s="11"/>
      <c r="G3124" s="11"/>
      <c r="H3124" s="11"/>
    </row>
    <row r="3125" spans="1:8" x14ac:dyDescent="0.2">
      <c r="A3125" s="11"/>
      <c r="B3125" s="11"/>
      <c r="C3125" s="11"/>
      <c r="D3125" s="11"/>
      <c r="E3125" s="11"/>
      <c r="F3125" s="11"/>
      <c r="G3125" s="11"/>
      <c r="H3125" s="11"/>
    </row>
    <row r="3126" spans="1:8" x14ac:dyDescent="0.2">
      <c r="A3126" s="11"/>
      <c r="B3126" s="11"/>
      <c r="C3126" s="11"/>
      <c r="D3126" s="11"/>
      <c r="E3126" s="11"/>
      <c r="F3126" s="11"/>
      <c r="G3126" s="11"/>
      <c r="H3126" s="11"/>
    </row>
    <row r="3127" spans="1:8" x14ac:dyDescent="0.2">
      <c r="A3127" s="11"/>
      <c r="B3127" s="11"/>
      <c r="C3127" s="11"/>
      <c r="D3127" s="11"/>
      <c r="E3127" s="11"/>
      <c r="F3127" s="11"/>
      <c r="G3127" s="11"/>
      <c r="H3127" s="11"/>
    </row>
    <row r="3128" spans="1:8" x14ac:dyDescent="0.2">
      <c r="A3128" s="11"/>
      <c r="B3128" s="11"/>
      <c r="C3128" s="11"/>
      <c r="D3128" s="11"/>
      <c r="E3128" s="11"/>
      <c r="F3128" s="11"/>
      <c r="G3128" s="11"/>
      <c r="H3128" s="11"/>
    </row>
    <row r="3129" spans="1:8" x14ac:dyDescent="0.2">
      <c r="A3129" s="11"/>
      <c r="B3129" s="11"/>
      <c r="C3129" s="11"/>
      <c r="D3129" s="11"/>
      <c r="E3129" s="11"/>
      <c r="F3129" s="11"/>
      <c r="G3129" s="11"/>
      <c r="H3129" s="11"/>
    </row>
    <row r="3130" spans="1:8" x14ac:dyDescent="0.2">
      <c r="A3130" s="11"/>
      <c r="B3130" s="11"/>
      <c r="C3130" s="11"/>
      <c r="D3130" s="11"/>
      <c r="E3130" s="11"/>
      <c r="F3130" s="11"/>
      <c r="G3130" s="11"/>
      <c r="H3130" s="11"/>
    </row>
    <row r="3131" spans="1:8" x14ac:dyDescent="0.2">
      <c r="A3131" s="11"/>
      <c r="B3131" s="11"/>
      <c r="C3131" s="11"/>
      <c r="D3131" s="11"/>
      <c r="E3131" s="11"/>
      <c r="F3131" s="11"/>
      <c r="G3131" s="11"/>
      <c r="H3131" s="11"/>
    </row>
    <row r="3132" spans="1:8" x14ac:dyDescent="0.2">
      <c r="A3132" s="11"/>
      <c r="B3132" s="11"/>
      <c r="C3132" s="11"/>
      <c r="D3132" s="11"/>
      <c r="E3132" s="11"/>
      <c r="F3132" s="11"/>
      <c r="G3132" s="11"/>
      <c r="H3132" s="11"/>
    </row>
    <row r="3133" spans="1:8" x14ac:dyDescent="0.2">
      <c r="A3133" s="11"/>
      <c r="B3133" s="11"/>
      <c r="C3133" s="11"/>
      <c r="D3133" s="11"/>
      <c r="E3133" s="11"/>
      <c r="F3133" s="11"/>
      <c r="G3133" s="11"/>
      <c r="H3133" s="11"/>
    </row>
    <row r="3134" spans="1:8" x14ac:dyDescent="0.2">
      <c r="A3134" s="11"/>
      <c r="B3134" s="11"/>
      <c r="C3134" s="11"/>
      <c r="D3134" s="11"/>
      <c r="E3134" s="11"/>
      <c r="F3134" s="11"/>
      <c r="G3134" s="11"/>
      <c r="H3134" s="11"/>
    </row>
    <row r="3135" spans="1:8" x14ac:dyDescent="0.2">
      <c r="A3135" s="11"/>
      <c r="B3135" s="11"/>
      <c r="C3135" s="11"/>
      <c r="D3135" s="11"/>
      <c r="E3135" s="11"/>
      <c r="F3135" s="11"/>
      <c r="G3135" s="11"/>
      <c r="H3135" s="11"/>
    </row>
    <row r="3136" spans="1:8" x14ac:dyDescent="0.2">
      <c r="A3136" s="11"/>
      <c r="B3136" s="11"/>
      <c r="C3136" s="11"/>
      <c r="D3136" s="11"/>
      <c r="E3136" s="11"/>
      <c r="F3136" s="11"/>
      <c r="G3136" s="11"/>
      <c r="H3136" s="11"/>
    </row>
    <row r="3137" spans="1:8" x14ac:dyDescent="0.2">
      <c r="A3137" s="11"/>
      <c r="B3137" s="11"/>
      <c r="C3137" s="11"/>
      <c r="D3137" s="11"/>
      <c r="E3137" s="11"/>
      <c r="F3137" s="11"/>
      <c r="G3137" s="11"/>
      <c r="H3137" s="11"/>
    </row>
    <row r="3138" spans="1:8" x14ac:dyDescent="0.2">
      <c r="A3138" s="11"/>
      <c r="B3138" s="11"/>
      <c r="C3138" s="11"/>
      <c r="D3138" s="11"/>
      <c r="E3138" s="11"/>
      <c r="F3138" s="11"/>
      <c r="G3138" s="11"/>
      <c r="H3138" s="11"/>
    </row>
    <row r="3139" spans="1:8" x14ac:dyDescent="0.2">
      <c r="A3139" s="11"/>
      <c r="B3139" s="11"/>
      <c r="C3139" s="11"/>
      <c r="D3139" s="11"/>
      <c r="E3139" s="11"/>
      <c r="F3139" s="11"/>
      <c r="G3139" s="11"/>
      <c r="H3139" s="11"/>
    </row>
    <row r="3140" spans="1:8" x14ac:dyDescent="0.2">
      <c r="A3140" s="11"/>
      <c r="B3140" s="11"/>
      <c r="C3140" s="11"/>
      <c r="D3140" s="11"/>
      <c r="E3140" s="11"/>
      <c r="F3140" s="11"/>
      <c r="G3140" s="11"/>
      <c r="H3140" s="11"/>
    </row>
    <row r="3141" spans="1:8" x14ac:dyDescent="0.2">
      <c r="A3141" s="11"/>
      <c r="B3141" s="11"/>
      <c r="C3141" s="11"/>
      <c r="D3141" s="11"/>
      <c r="E3141" s="11"/>
      <c r="F3141" s="11"/>
      <c r="G3141" s="11"/>
      <c r="H3141" s="11"/>
    </row>
    <row r="3142" spans="1:8" x14ac:dyDescent="0.2">
      <c r="A3142" s="11"/>
      <c r="B3142" s="11"/>
      <c r="C3142" s="11"/>
      <c r="D3142" s="11"/>
      <c r="E3142" s="11"/>
      <c r="F3142" s="11"/>
      <c r="G3142" s="11"/>
      <c r="H3142" s="11"/>
    </row>
    <row r="3143" spans="1:8" x14ac:dyDescent="0.2">
      <c r="A3143" s="11"/>
      <c r="B3143" s="11"/>
      <c r="C3143" s="11"/>
      <c r="D3143" s="11"/>
      <c r="E3143" s="11"/>
      <c r="F3143" s="11"/>
      <c r="G3143" s="11"/>
      <c r="H3143" s="11"/>
    </row>
    <row r="3144" spans="1:8" x14ac:dyDescent="0.2">
      <c r="A3144" s="11"/>
      <c r="B3144" s="11"/>
      <c r="C3144" s="11"/>
      <c r="D3144" s="11"/>
      <c r="E3144" s="11"/>
      <c r="F3144" s="11"/>
      <c r="G3144" s="11"/>
      <c r="H3144" s="11"/>
    </row>
    <row r="3145" spans="1:8" x14ac:dyDescent="0.2">
      <c r="A3145" s="11"/>
      <c r="B3145" s="11"/>
      <c r="C3145" s="11"/>
      <c r="D3145" s="11"/>
      <c r="E3145" s="11"/>
      <c r="F3145" s="11"/>
      <c r="G3145" s="11"/>
      <c r="H3145" s="11"/>
    </row>
    <row r="3146" spans="1:8" x14ac:dyDescent="0.2">
      <c r="A3146" s="11"/>
      <c r="B3146" s="11"/>
      <c r="C3146" s="11"/>
      <c r="D3146" s="11"/>
      <c r="E3146" s="11"/>
      <c r="F3146" s="11"/>
      <c r="G3146" s="11"/>
      <c r="H3146" s="11"/>
    </row>
    <row r="3147" spans="1:8" x14ac:dyDescent="0.2">
      <c r="A3147" s="11"/>
      <c r="B3147" s="11"/>
      <c r="C3147" s="11"/>
      <c r="D3147" s="11"/>
      <c r="E3147" s="11"/>
      <c r="F3147" s="11"/>
      <c r="G3147" s="11"/>
      <c r="H3147" s="11"/>
    </row>
    <row r="3148" spans="1:8" x14ac:dyDescent="0.2">
      <c r="A3148" s="11"/>
      <c r="B3148" s="11"/>
      <c r="C3148" s="11"/>
      <c r="D3148" s="11"/>
      <c r="E3148" s="11"/>
      <c r="F3148" s="11"/>
      <c r="G3148" s="11"/>
      <c r="H3148" s="11"/>
    </row>
    <row r="3149" spans="1:8" x14ac:dyDescent="0.2">
      <c r="A3149" s="11"/>
      <c r="B3149" s="11"/>
      <c r="C3149" s="11"/>
      <c r="D3149" s="11"/>
      <c r="E3149" s="11"/>
      <c r="F3149" s="11"/>
      <c r="G3149" s="11"/>
      <c r="H3149" s="11"/>
    </row>
    <row r="3150" spans="1:8" x14ac:dyDescent="0.2">
      <c r="A3150" s="11"/>
      <c r="B3150" s="11"/>
      <c r="C3150" s="11"/>
      <c r="D3150" s="11"/>
      <c r="E3150" s="11"/>
      <c r="F3150" s="11"/>
      <c r="G3150" s="11"/>
      <c r="H3150" s="11"/>
    </row>
    <row r="3151" spans="1:8" x14ac:dyDescent="0.2">
      <c r="A3151" s="11"/>
      <c r="B3151" s="11"/>
      <c r="C3151" s="11"/>
      <c r="D3151" s="11"/>
      <c r="E3151" s="11"/>
      <c r="F3151" s="11"/>
      <c r="G3151" s="11"/>
      <c r="H3151" s="11"/>
    </row>
    <row r="3152" spans="1:8" x14ac:dyDescent="0.2">
      <c r="A3152" s="11"/>
      <c r="B3152" s="11"/>
      <c r="C3152" s="11"/>
      <c r="D3152" s="11"/>
      <c r="E3152" s="11"/>
      <c r="F3152" s="11"/>
      <c r="G3152" s="11"/>
      <c r="H3152" s="11"/>
    </row>
    <row r="3153" spans="1:8" x14ac:dyDescent="0.2">
      <c r="A3153" s="11"/>
      <c r="B3153" s="11"/>
      <c r="C3153" s="11"/>
      <c r="D3153" s="11"/>
      <c r="E3153" s="11"/>
      <c r="F3153" s="11"/>
      <c r="G3153" s="11"/>
      <c r="H3153" s="11"/>
    </row>
    <row r="3154" spans="1:8" x14ac:dyDescent="0.2">
      <c r="A3154" s="11"/>
      <c r="B3154" s="11"/>
      <c r="C3154" s="11"/>
      <c r="D3154" s="11"/>
      <c r="E3154" s="11"/>
      <c r="F3154" s="11"/>
      <c r="G3154" s="11"/>
      <c r="H3154" s="11"/>
    </row>
    <row r="3155" spans="1:8" x14ac:dyDescent="0.2">
      <c r="A3155" s="11"/>
      <c r="B3155" s="11"/>
      <c r="C3155" s="11"/>
      <c r="D3155" s="11"/>
      <c r="E3155" s="11"/>
      <c r="F3155" s="11"/>
      <c r="G3155" s="11"/>
      <c r="H3155" s="11"/>
    </row>
    <row r="3156" spans="1:8" x14ac:dyDescent="0.2">
      <c r="A3156" s="11"/>
      <c r="B3156" s="11"/>
      <c r="C3156" s="11"/>
      <c r="D3156" s="11"/>
      <c r="E3156" s="11"/>
      <c r="F3156" s="11"/>
      <c r="G3156" s="11"/>
      <c r="H3156" s="11"/>
    </row>
    <row r="3157" spans="1:8" x14ac:dyDescent="0.2">
      <c r="A3157" s="11"/>
      <c r="B3157" s="11"/>
      <c r="C3157" s="11"/>
      <c r="D3157" s="11"/>
      <c r="E3157" s="11"/>
      <c r="F3157" s="11"/>
      <c r="G3157" s="11"/>
      <c r="H3157" s="11"/>
    </row>
    <row r="3158" spans="1:8" x14ac:dyDescent="0.2">
      <c r="A3158" s="11"/>
      <c r="B3158" s="11"/>
      <c r="C3158" s="11"/>
      <c r="D3158" s="11"/>
      <c r="E3158" s="11"/>
      <c r="F3158" s="11"/>
      <c r="G3158" s="11"/>
      <c r="H3158" s="11"/>
    </row>
    <row r="3159" spans="1:8" x14ac:dyDescent="0.2">
      <c r="A3159" s="11"/>
      <c r="B3159" s="11"/>
      <c r="C3159" s="11"/>
      <c r="D3159" s="11"/>
      <c r="E3159" s="11"/>
      <c r="F3159" s="11"/>
      <c r="G3159" s="11"/>
      <c r="H3159" s="11"/>
    </row>
    <row r="3160" spans="1:8" x14ac:dyDescent="0.2">
      <c r="A3160" s="11"/>
      <c r="B3160" s="11"/>
      <c r="C3160" s="11"/>
      <c r="D3160" s="11"/>
      <c r="E3160" s="11"/>
      <c r="F3160" s="11"/>
      <c r="G3160" s="11"/>
      <c r="H3160" s="11"/>
    </row>
    <row r="3161" spans="1:8" x14ac:dyDescent="0.2">
      <c r="A3161" s="11"/>
      <c r="B3161" s="11"/>
      <c r="C3161" s="11"/>
      <c r="D3161" s="11"/>
      <c r="E3161" s="11"/>
      <c r="F3161" s="11"/>
      <c r="G3161" s="11"/>
      <c r="H3161" s="11"/>
    </row>
    <row r="3162" spans="1:8" x14ac:dyDescent="0.2">
      <c r="A3162" s="11"/>
      <c r="B3162" s="11"/>
      <c r="C3162" s="11"/>
      <c r="D3162" s="11"/>
      <c r="E3162" s="11"/>
      <c r="F3162" s="11"/>
      <c r="G3162" s="11"/>
      <c r="H3162" s="11"/>
    </row>
    <row r="3163" spans="1:8" x14ac:dyDescent="0.2">
      <c r="A3163" s="11"/>
      <c r="B3163" s="11"/>
      <c r="C3163" s="11"/>
      <c r="D3163" s="11"/>
      <c r="E3163" s="11"/>
      <c r="F3163" s="11"/>
      <c r="G3163" s="11"/>
      <c r="H3163" s="11"/>
    </row>
    <row r="3164" spans="1:8" x14ac:dyDescent="0.2">
      <c r="A3164" s="11"/>
      <c r="B3164" s="11"/>
      <c r="C3164" s="11"/>
      <c r="D3164" s="11"/>
      <c r="E3164" s="11"/>
      <c r="F3164" s="11"/>
      <c r="G3164" s="11"/>
      <c r="H3164" s="11"/>
    </row>
    <row r="3165" spans="1:8" x14ac:dyDescent="0.2">
      <c r="A3165" s="11"/>
      <c r="B3165" s="11"/>
      <c r="C3165" s="11"/>
      <c r="D3165" s="11"/>
      <c r="E3165" s="11"/>
      <c r="F3165" s="11"/>
      <c r="G3165" s="11"/>
      <c r="H3165" s="11"/>
    </row>
    <row r="3166" spans="1:8" x14ac:dyDescent="0.2">
      <c r="A3166" s="11"/>
      <c r="B3166" s="11"/>
      <c r="C3166" s="11"/>
      <c r="D3166" s="11"/>
      <c r="E3166" s="11"/>
      <c r="F3166" s="11"/>
      <c r="G3166" s="11"/>
      <c r="H3166" s="11"/>
    </row>
    <row r="3167" spans="1:8" x14ac:dyDescent="0.2">
      <c r="A3167" s="11"/>
      <c r="B3167" s="11"/>
      <c r="C3167" s="11"/>
      <c r="D3167" s="11"/>
      <c r="E3167" s="11"/>
      <c r="F3167" s="11"/>
      <c r="G3167" s="11"/>
      <c r="H3167" s="11"/>
    </row>
    <row r="3168" spans="1:8" x14ac:dyDescent="0.2">
      <c r="A3168" s="11"/>
      <c r="B3168" s="11"/>
      <c r="C3168" s="11"/>
      <c r="D3168" s="11"/>
      <c r="E3168" s="11"/>
      <c r="F3168" s="11"/>
      <c r="G3168" s="11"/>
      <c r="H3168" s="11"/>
    </row>
    <row r="3169" spans="1:8" x14ac:dyDescent="0.2">
      <c r="A3169" s="11"/>
      <c r="B3169" s="11"/>
      <c r="C3169" s="11"/>
      <c r="D3169" s="11"/>
      <c r="E3169" s="11"/>
      <c r="F3169" s="11"/>
      <c r="G3169" s="11"/>
      <c r="H3169" s="11"/>
    </row>
    <row r="3170" spans="1:8" x14ac:dyDescent="0.2">
      <c r="A3170" s="11"/>
      <c r="B3170" s="11"/>
      <c r="C3170" s="11"/>
      <c r="D3170" s="11"/>
      <c r="E3170" s="11"/>
      <c r="F3170" s="11"/>
      <c r="G3170" s="11"/>
      <c r="H3170" s="11"/>
    </row>
    <row r="3171" spans="1:8" x14ac:dyDescent="0.2">
      <c r="A3171" s="11"/>
      <c r="B3171" s="11"/>
      <c r="C3171" s="11"/>
      <c r="D3171" s="11"/>
      <c r="E3171" s="11"/>
      <c r="F3171" s="11"/>
      <c r="G3171" s="11"/>
      <c r="H3171" s="11"/>
    </row>
    <row r="3172" spans="1:8" x14ac:dyDescent="0.2">
      <c r="A3172" s="11"/>
      <c r="B3172" s="11"/>
      <c r="C3172" s="11"/>
      <c r="D3172" s="11"/>
      <c r="E3172" s="11"/>
      <c r="F3172" s="11"/>
      <c r="G3172" s="11"/>
      <c r="H3172" s="11"/>
    </row>
    <row r="3173" spans="1:8" x14ac:dyDescent="0.2">
      <c r="A3173" s="11"/>
      <c r="B3173" s="11"/>
      <c r="C3173" s="11"/>
      <c r="D3173" s="11"/>
      <c r="E3173" s="11"/>
      <c r="F3173" s="11"/>
      <c r="G3173" s="11"/>
      <c r="H3173" s="11"/>
    </row>
    <row r="3174" spans="1:8" x14ac:dyDescent="0.2">
      <c r="A3174" s="11"/>
      <c r="B3174" s="11"/>
      <c r="C3174" s="11"/>
      <c r="D3174" s="11"/>
      <c r="E3174" s="11"/>
      <c r="F3174" s="11"/>
      <c r="G3174" s="11"/>
      <c r="H3174" s="11"/>
    </row>
    <row r="3175" spans="1:8" x14ac:dyDescent="0.2">
      <c r="A3175" s="11"/>
      <c r="B3175" s="11"/>
      <c r="C3175" s="11"/>
      <c r="D3175" s="11"/>
      <c r="E3175" s="11"/>
      <c r="F3175" s="11"/>
      <c r="G3175" s="11"/>
      <c r="H3175" s="11"/>
    </row>
    <row r="3176" spans="1:8" x14ac:dyDescent="0.2">
      <c r="A3176" s="11"/>
      <c r="B3176" s="11"/>
      <c r="C3176" s="11"/>
      <c r="D3176" s="11"/>
      <c r="E3176" s="11"/>
      <c r="F3176" s="11"/>
      <c r="G3176" s="11"/>
      <c r="H3176" s="11"/>
    </row>
    <row r="3177" spans="1:8" x14ac:dyDescent="0.2">
      <c r="A3177" s="11"/>
      <c r="B3177" s="11"/>
      <c r="C3177" s="11"/>
      <c r="D3177" s="11"/>
      <c r="E3177" s="11"/>
      <c r="F3177" s="11"/>
      <c r="G3177" s="11"/>
      <c r="H3177" s="11"/>
    </row>
    <row r="3178" spans="1:8" x14ac:dyDescent="0.2">
      <c r="A3178" s="11"/>
      <c r="B3178" s="11"/>
      <c r="C3178" s="11"/>
      <c r="D3178" s="11"/>
      <c r="E3178" s="11"/>
      <c r="F3178" s="11"/>
      <c r="G3178" s="11"/>
      <c r="H3178" s="11"/>
    </row>
    <row r="3179" spans="1:8" x14ac:dyDescent="0.2">
      <c r="A3179" s="11"/>
      <c r="B3179" s="11"/>
      <c r="C3179" s="11"/>
      <c r="D3179" s="11"/>
      <c r="E3179" s="11"/>
      <c r="F3179" s="11"/>
      <c r="G3179" s="11"/>
      <c r="H3179" s="11"/>
    </row>
    <row r="3180" spans="1:8" x14ac:dyDescent="0.2">
      <c r="A3180" s="11"/>
      <c r="B3180" s="11"/>
      <c r="C3180" s="11"/>
      <c r="D3180" s="11"/>
      <c r="E3180" s="11"/>
      <c r="F3180" s="11"/>
      <c r="G3180" s="11"/>
      <c r="H3180" s="11"/>
    </row>
    <row r="3181" spans="1:8" x14ac:dyDescent="0.2">
      <c r="A3181" s="11"/>
      <c r="B3181" s="11"/>
      <c r="C3181" s="11"/>
      <c r="D3181" s="11"/>
      <c r="E3181" s="11"/>
      <c r="F3181" s="11"/>
      <c r="G3181" s="11"/>
      <c r="H3181" s="11"/>
    </row>
    <row r="3182" spans="1:8" x14ac:dyDescent="0.2">
      <c r="A3182" s="11"/>
      <c r="B3182" s="11"/>
      <c r="C3182" s="11"/>
      <c r="D3182" s="11"/>
      <c r="E3182" s="11"/>
      <c r="F3182" s="11"/>
      <c r="G3182" s="11"/>
      <c r="H3182" s="11"/>
    </row>
    <row r="3183" spans="1:8" x14ac:dyDescent="0.2">
      <c r="A3183" s="11"/>
      <c r="B3183" s="11"/>
      <c r="C3183" s="11"/>
      <c r="D3183" s="11"/>
      <c r="E3183" s="11"/>
      <c r="F3183" s="11"/>
      <c r="G3183" s="11"/>
      <c r="H3183" s="11"/>
    </row>
    <row r="3184" spans="1:8" x14ac:dyDescent="0.2">
      <c r="A3184" s="11"/>
      <c r="B3184" s="11"/>
      <c r="C3184" s="11"/>
      <c r="D3184" s="11"/>
      <c r="E3184" s="11"/>
      <c r="F3184" s="11"/>
      <c r="G3184" s="11"/>
      <c r="H3184" s="11"/>
    </row>
    <row r="3185" spans="1:8" x14ac:dyDescent="0.2">
      <c r="A3185" s="11"/>
      <c r="B3185" s="11"/>
      <c r="C3185" s="11"/>
      <c r="D3185" s="11"/>
      <c r="E3185" s="11"/>
      <c r="F3185" s="11"/>
      <c r="G3185" s="11"/>
      <c r="H3185" s="11"/>
    </row>
    <row r="3186" spans="1:8" x14ac:dyDescent="0.2">
      <c r="A3186" s="11"/>
      <c r="B3186" s="11"/>
      <c r="C3186" s="11"/>
      <c r="D3186" s="11"/>
      <c r="E3186" s="11"/>
      <c r="F3186" s="11"/>
      <c r="G3186" s="11"/>
      <c r="H3186" s="11"/>
    </row>
    <row r="3187" spans="1:8" x14ac:dyDescent="0.2">
      <c r="A3187" s="11"/>
      <c r="B3187" s="11"/>
      <c r="C3187" s="11"/>
      <c r="D3187" s="11"/>
      <c r="E3187" s="11"/>
      <c r="F3187" s="11"/>
      <c r="G3187" s="11"/>
      <c r="H3187" s="11"/>
    </row>
    <row r="3188" spans="1:8" x14ac:dyDescent="0.2">
      <c r="A3188" s="11"/>
      <c r="B3188" s="11"/>
      <c r="C3188" s="11"/>
      <c r="D3188" s="11"/>
      <c r="E3188" s="11"/>
      <c r="F3188" s="11"/>
      <c r="G3188" s="11"/>
      <c r="H3188" s="11"/>
    </row>
    <row r="3189" spans="1:8" x14ac:dyDescent="0.2">
      <c r="A3189" s="11"/>
      <c r="B3189" s="11"/>
      <c r="C3189" s="11"/>
      <c r="D3189" s="11"/>
      <c r="E3189" s="11"/>
      <c r="F3189" s="11"/>
      <c r="G3189" s="11"/>
      <c r="H3189" s="11"/>
    </row>
    <row r="3190" spans="1:8" x14ac:dyDescent="0.2">
      <c r="A3190" s="11"/>
      <c r="B3190" s="11"/>
      <c r="C3190" s="11"/>
      <c r="D3190" s="11"/>
      <c r="E3190" s="11"/>
      <c r="F3190" s="11"/>
      <c r="G3190" s="11"/>
      <c r="H3190" s="11"/>
    </row>
    <row r="3191" spans="1:8" x14ac:dyDescent="0.2">
      <c r="A3191" s="11"/>
      <c r="B3191" s="11"/>
      <c r="C3191" s="11"/>
      <c r="D3191" s="11"/>
      <c r="E3191" s="11"/>
      <c r="F3191" s="11"/>
      <c r="G3191" s="11"/>
      <c r="H3191" s="11"/>
    </row>
    <row r="3192" spans="1:8" x14ac:dyDescent="0.2">
      <c r="A3192" s="11"/>
      <c r="B3192" s="11"/>
      <c r="C3192" s="11"/>
      <c r="D3192" s="11"/>
      <c r="E3192" s="11"/>
      <c r="F3192" s="11"/>
      <c r="G3192" s="11"/>
      <c r="H3192" s="11"/>
    </row>
    <row r="3193" spans="1:8" x14ac:dyDescent="0.2">
      <c r="A3193" s="11"/>
      <c r="B3193" s="11"/>
      <c r="C3193" s="11"/>
      <c r="D3193" s="11"/>
      <c r="E3193" s="11"/>
      <c r="F3193" s="11"/>
      <c r="G3193" s="11"/>
      <c r="H3193" s="11"/>
    </row>
    <row r="3194" spans="1:8" x14ac:dyDescent="0.2">
      <c r="A3194" s="11"/>
      <c r="B3194" s="11"/>
      <c r="C3194" s="11"/>
      <c r="D3194" s="11"/>
      <c r="E3194" s="11"/>
      <c r="F3194" s="11"/>
      <c r="G3194" s="11"/>
      <c r="H3194" s="11"/>
    </row>
    <row r="3195" spans="1:8" x14ac:dyDescent="0.2">
      <c r="A3195" s="11"/>
      <c r="B3195" s="11"/>
      <c r="C3195" s="11"/>
      <c r="D3195" s="11"/>
      <c r="E3195" s="11"/>
      <c r="F3195" s="11"/>
      <c r="G3195" s="11"/>
      <c r="H3195" s="11"/>
    </row>
    <row r="3196" spans="1:8" x14ac:dyDescent="0.2">
      <c r="A3196" s="11"/>
      <c r="B3196" s="11"/>
      <c r="C3196" s="11"/>
      <c r="D3196" s="11"/>
      <c r="E3196" s="11"/>
      <c r="F3196" s="11"/>
      <c r="G3196" s="11"/>
      <c r="H3196" s="11"/>
    </row>
    <row r="3197" spans="1:8" x14ac:dyDescent="0.2">
      <c r="A3197" s="11"/>
      <c r="B3197" s="11"/>
      <c r="C3197" s="11"/>
      <c r="D3197" s="11"/>
      <c r="E3197" s="11"/>
      <c r="F3197" s="11"/>
      <c r="G3197" s="11"/>
      <c r="H3197" s="11"/>
    </row>
    <row r="3198" spans="1:8" x14ac:dyDescent="0.2">
      <c r="A3198" s="11"/>
      <c r="B3198" s="11"/>
      <c r="C3198" s="11"/>
      <c r="D3198" s="11"/>
      <c r="E3198" s="11"/>
      <c r="F3198" s="11"/>
      <c r="G3198" s="11"/>
      <c r="H3198" s="11"/>
    </row>
    <row r="3199" spans="1:8" x14ac:dyDescent="0.2">
      <c r="A3199" s="11"/>
      <c r="B3199" s="11"/>
      <c r="C3199" s="11"/>
      <c r="D3199" s="11"/>
      <c r="E3199" s="11"/>
      <c r="F3199" s="11"/>
      <c r="G3199" s="11"/>
      <c r="H3199" s="11"/>
    </row>
    <row r="3200" spans="1:8" x14ac:dyDescent="0.2">
      <c r="A3200" s="11"/>
      <c r="B3200" s="11"/>
      <c r="C3200" s="11"/>
      <c r="D3200" s="11"/>
      <c r="E3200" s="11"/>
      <c r="F3200" s="11"/>
      <c r="G3200" s="11"/>
      <c r="H3200" s="11"/>
    </row>
    <row r="3201" spans="1:8" x14ac:dyDescent="0.2">
      <c r="A3201" s="11"/>
      <c r="B3201" s="11"/>
      <c r="C3201" s="11"/>
      <c r="D3201" s="11"/>
      <c r="E3201" s="11"/>
      <c r="F3201" s="11"/>
      <c r="G3201" s="11"/>
      <c r="H3201" s="11"/>
    </row>
    <row r="3202" spans="1:8" x14ac:dyDescent="0.2">
      <c r="A3202" s="11"/>
      <c r="B3202" s="11"/>
      <c r="C3202" s="11"/>
      <c r="D3202" s="11"/>
      <c r="E3202" s="11"/>
      <c r="F3202" s="11"/>
      <c r="G3202" s="11"/>
      <c r="H3202" s="11"/>
    </row>
    <row r="3203" spans="1:8" x14ac:dyDescent="0.2">
      <c r="A3203" s="11"/>
      <c r="B3203" s="11"/>
      <c r="C3203" s="11"/>
      <c r="D3203" s="11"/>
      <c r="E3203" s="11"/>
      <c r="F3203" s="11"/>
      <c r="G3203" s="11"/>
      <c r="H3203" s="11"/>
    </row>
    <row r="3204" spans="1:8" x14ac:dyDescent="0.2">
      <c r="A3204" s="11"/>
      <c r="B3204" s="11"/>
      <c r="C3204" s="11"/>
      <c r="D3204" s="11"/>
      <c r="E3204" s="11"/>
      <c r="F3204" s="11"/>
      <c r="G3204" s="11"/>
      <c r="H3204" s="11"/>
    </row>
    <row r="3205" spans="1:8" x14ac:dyDescent="0.2">
      <c r="A3205" s="11"/>
      <c r="B3205" s="11"/>
      <c r="C3205" s="11"/>
      <c r="D3205" s="11"/>
      <c r="E3205" s="11"/>
      <c r="F3205" s="11"/>
      <c r="G3205" s="11"/>
      <c r="H3205" s="11"/>
    </row>
    <row r="3206" spans="1:8" x14ac:dyDescent="0.2">
      <c r="A3206" s="11"/>
      <c r="B3206" s="11"/>
      <c r="C3206" s="11"/>
      <c r="D3206" s="11"/>
      <c r="E3206" s="11"/>
      <c r="F3206" s="11"/>
      <c r="G3206" s="11"/>
      <c r="H3206" s="11"/>
    </row>
    <row r="3207" spans="1:8" x14ac:dyDescent="0.2">
      <c r="A3207" s="11"/>
      <c r="B3207" s="11"/>
      <c r="C3207" s="11"/>
      <c r="D3207" s="11"/>
      <c r="E3207" s="11"/>
      <c r="F3207" s="11"/>
      <c r="G3207" s="11"/>
      <c r="H3207" s="11"/>
    </row>
    <row r="3208" spans="1:8" x14ac:dyDescent="0.2">
      <c r="A3208" s="11"/>
      <c r="B3208" s="11"/>
      <c r="C3208" s="11"/>
      <c r="D3208" s="11"/>
      <c r="E3208" s="11"/>
      <c r="F3208" s="11"/>
      <c r="G3208" s="11"/>
      <c r="H3208" s="11"/>
    </row>
    <row r="3209" spans="1:8" x14ac:dyDescent="0.2">
      <c r="A3209" s="11"/>
      <c r="B3209" s="11"/>
      <c r="C3209" s="11"/>
      <c r="D3209" s="11"/>
      <c r="E3209" s="11"/>
      <c r="F3209" s="11"/>
      <c r="G3209" s="11"/>
      <c r="H3209" s="11"/>
    </row>
    <row r="3210" spans="1:8" x14ac:dyDescent="0.2">
      <c r="A3210" s="11"/>
      <c r="B3210" s="11"/>
      <c r="C3210" s="11"/>
      <c r="D3210" s="11"/>
      <c r="E3210" s="11"/>
      <c r="F3210" s="11"/>
      <c r="G3210" s="11"/>
      <c r="H3210" s="11"/>
    </row>
    <row r="3211" spans="1:8" x14ac:dyDescent="0.2">
      <c r="A3211" s="11"/>
      <c r="B3211" s="11"/>
      <c r="C3211" s="11"/>
      <c r="D3211" s="11"/>
      <c r="E3211" s="11"/>
      <c r="F3211" s="11"/>
      <c r="G3211" s="11"/>
      <c r="H3211" s="11"/>
    </row>
    <row r="3212" spans="1:8" x14ac:dyDescent="0.2">
      <c r="A3212" s="11"/>
      <c r="B3212" s="11"/>
      <c r="C3212" s="11"/>
      <c r="D3212" s="11"/>
      <c r="E3212" s="11"/>
      <c r="F3212" s="11"/>
      <c r="G3212" s="11"/>
      <c r="H3212" s="11"/>
    </row>
    <row r="3213" spans="1:8" x14ac:dyDescent="0.2">
      <c r="A3213" s="11"/>
      <c r="B3213" s="11"/>
      <c r="C3213" s="11"/>
      <c r="D3213" s="11"/>
      <c r="E3213" s="11"/>
      <c r="F3213" s="11"/>
      <c r="G3213" s="11"/>
      <c r="H3213" s="11"/>
    </row>
    <row r="3214" spans="1:8" x14ac:dyDescent="0.2">
      <c r="A3214" s="11"/>
      <c r="B3214" s="11"/>
      <c r="C3214" s="11"/>
      <c r="D3214" s="11"/>
      <c r="E3214" s="11"/>
      <c r="F3214" s="11"/>
      <c r="G3214" s="11"/>
      <c r="H3214" s="11"/>
    </row>
    <row r="3215" spans="1:8" x14ac:dyDescent="0.2">
      <c r="A3215" s="11"/>
      <c r="B3215" s="11"/>
      <c r="C3215" s="11"/>
      <c r="D3215" s="11"/>
      <c r="E3215" s="11"/>
      <c r="F3215" s="11"/>
      <c r="G3215" s="11"/>
      <c r="H3215" s="11"/>
    </row>
    <row r="3216" spans="1:8" x14ac:dyDescent="0.2">
      <c r="A3216" s="11"/>
      <c r="B3216" s="11"/>
      <c r="C3216" s="11"/>
      <c r="D3216" s="11"/>
      <c r="E3216" s="11"/>
      <c r="F3216" s="11"/>
      <c r="G3216" s="11"/>
      <c r="H3216" s="11"/>
    </row>
    <row r="3217" spans="1:8" x14ac:dyDescent="0.2">
      <c r="A3217" s="11"/>
      <c r="B3217" s="11"/>
      <c r="C3217" s="11"/>
      <c r="D3217" s="11"/>
      <c r="E3217" s="11"/>
      <c r="F3217" s="11"/>
      <c r="G3217" s="11"/>
      <c r="H3217" s="11"/>
    </row>
    <row r="3218" spans="1:8" x14ac:dyDescent="0.2">
      <c r="A3218" s="11"/>
      <c r="B3218" s="11"/>
      <c r="C3218" s="11"/>
      <c r="D3218" s="11"/>
      <c r="E3218" s="11"/>
      <c r="F3218" s="11"/>
      <c r="G3218" s="11"/>
      <c r="H3218" s="11"/>
    </row>
    <row r="3219" spans="1:8" x14ac:dyDescent="0.2">
      <c r="A3219" s="11"/>
      <c r="B3219" s="11"/>
      <c r="C3219" s="11"/>
      <c r="D3219" s="11"/>
      <c r="E3219" s="11"/>
      <c r="F3219" s="11"/>
      <c r="G3219" s="11"/>
      <c r="H3219" s="11"/>
    </row>
    <row r="3220" spans="1:8" x14ac:dyDescent="0.2">
      <c r="A3220" s="11"/>
      <c r="B3220" s="11"/>
      <c r="C3220" s="11"/>
      <c r="D3220" s="11"/>
      <c r="E3220" s="11"/>
      <c r="F3220" s="11"/>
      <c r="G3220" s="11"/>
      <c r="H3220" s="11"/>
    </row>
    <row r="3221" spans="1:8" x14ac:dyDescent="0.2">
      <c r="A3221" s="11"/>
      <c r="B3221" s="11"/>
      <c r="C3221" s="11"/>
      <c r="D3221" s="11"/>
      <c r="E3221" s="11"/>
      <c r="F3221" s="11"/>
      <c r="G3221" s="11"/>
      <c r="H3221" s="11"/>
    </row>
    <row r="3222" spans="1:8" x14ac:dyDescent="0.2">
      <c r="A3222" s="11"/>
      <c r="B3222" s="11"/>
      <c r="C3222" s="11"/>
      <c r="D3222" s="11"/>
      <c r="E3222" s="11"/>
      <c r="F3222" s="11"/>
      <c r="G3222" s="11"/>
      <c r="H3222" s="11"/>
    </row>
    <row r="3223" spans="1:8" x14ac:dyDescent="0.2">
      <c r="A3223" s="11"/>
      <c r="B3223" s="11"/>
      <c r="C3223" s="11"/>
      <c r="D3223" s="11"/>
      <c r="E3223" s="11"/>
      <c r="F3223" s="11"/>
      <c r="G3223" s="11"/>
      <c r="H3223" s="11"/>
    </row>
    <row r="3224" spans="1:8" x14ac:dyDescent="0.2">
      <c r="A3224" s="11"/>
      <c r="B3224" s="11"/>
      <c r="C3224" s="11"/>
      <c r="D3224" s="11"/>
      <c r="E3224" s="11"/>
      <c r="F3224" s="11"/>
      <c r="G3224" s="11"/>
      <c r="H3224" s="11"/>
    </row>
    <row r="3225" spans="1:8" x14ac:dyDescent="0.2">
      <c r="A3225" s="11"/>
      <c r="B3225" s="11"/>
      <c r="C3225" s="11"/>
      <c r="D3225" s="11"/>
      <c r="E3225" s="11"/>
      <c r="F3225" s="11"/>
      <c r="G3225" s="11"/>
      <c r="H3225" s="11"/>
    </row>
    <row r="3226" spans="1:8" x14ac:dyDescent="0.2">
      <c r="A3226" s="11"/>
      <c r="B3226" s="11"/>
      <c r="C3226" s="11"/>
      <c r="D3226" s="11"/>
      <c r="E3226" s="11"/>
      <c r="F3226" s="11"/>
      <c r="G3226" s="11"/>
      <c r="H3226" s="11"/>
    </row>
    <row r="3227" spans="1:8" x14ac:dyDescent="0.2">
      <c r="A3227" s="11"/>
      <c r="B3227" s="11"/>
      <c r="C3227" s="11"/>
      <c r="D3227" s="11"/>
      <c r="E3227" s="11"/>
      <c r="F3227" s="11"/>
      <c r="G3227" s="11"/>
      <c r="H3227" s="11"/>
    </row>
    <row r="3228" spans="1:8" x14ac:dyDescent="0.2">
      <c r="A3228" s="11"/>
      <c r="B3228" s="11"/>
      <c r="C3228" s="11"/>
      <c r="D3228" s="11"/>
      <c r="E3228" s="11"/>
      <c r="F3228" s="11"/>
      <c r="G3228" s="11"/>
      <c r="H3228" s="11"/>
    </row>
    <row r="3229" spans="1:8" x14ac:dyDescent="0.2">
      <c r="A3229" s="11"/>
      <c r="B3229" s="11"/>
      <c r="C3229" s="11"/>
      <c r="D3229" s="11"/>
      <c r="E3229" s="11"/>
      <c r="F3229" s="11"/>
      <c r="G3229" s="11"/>
      <c r="H3229" s="11"/>
    </row>
    <row r="3230" spans="1:8" x14ac:dyDescent="0.2">
      <c r="A3230" s="11"/>
      <c r="B3230" s="11"/>
      <c r="C3230" s="11"/>
      <c r="D3230" s="11"/>
      <c r="E3230" s="11"/>
      <c r="F3230" s="11"/>
      <c r="G3230" s="11"/>
      <c r="H3230" s="11"/>
    </row>
    <row r="3231" spans="1:8" x14ac:dyDescent="0.2">
      <c r="A3231" s="11"/>
      <c r="B3231" s="11"/>
      <c r="C3231" s="11"/>
      <c r="D3231" s="11"/>
      <c r="E3231" s="11"/>
      <c r="F3231" s="11"/>
      <c r="G3231" s="11"/>
      <c r="H3231" s="11"/>
    </row>
    <row r="3232" spans="1:8" x14ac:dyDescent="0.2">
      <c r="A3232" s="11"/>
      <c r="B3232" s="11"/>
      <c r="C3232" s="11"/>
      <c r="D3232" s="11"/>
      <c r="E3232" s="11"/>
      <c r="F3232" s="11"/>
      <c r="G3232" s="11"/>
      <c r="H3232" s="11"/>
    </row>
    <row r="3233" spans="1:8" x14ac:dyDescent="0.2">
      <c r="A3233" s="11"/>
      <c r="B3233" s="11"/>
      <c r="C3233" s="11"/>
      <c r="D3233" s="11"/>
      <c r="E3233" s="11"/>
      <c r="F3233" s="11"/>
      <c r="G3233" s="11"/>
      <c r="H3233" s="11"/>
    </row>
    <row r="3234" spans="1:8" x14ac:dyDescent="0.2">
      <c r="A3234" s="11"/>
      <c r="B3234" s="11"/>
      <c r="C3234" s="11"/>
      <c r="D3234" s="11"/>
      <c r="E3234" s="11"/>
      <c r="F3234" s="11"/>
      <c r="G3234" s="11"/>
      <c r="H3234" s="11"/>
    </row>
    <row r="3235" spans="1:8" x14ac:dyDescent="0.2">
      <c r="A3235" s="11"/>
      <c r="B3235" s="11"/>
      <c r="C3235" s="11"/>
      <c r="D3235" s="11"/>
      <c r="E3235" s="11"/>
      <c r="F3235" s="11"/>
      <c r="G3235" s="11"/>
      <c r="H3235" s="11"/>
    </row>
    <row r="3236" spans="1:8" x14ac:dyDescent="0.2">
      <c r="A3236" s="11"/>
      <c r="B3236" s="11"/>
      <c r="C3236" s="11"/>
      <c r="D3236" s="11"/>
      <c r="E3236" s="11"/>
      <c r="F3236" s="11"/>
      <c r="G3236" s="11"/>
      <c r="H3236" s="11"/>
    </row>
    <row r="3237" spans="1:8" x14ac:dyDescent="0.2">
      <c r="A3237" s="11"/>
      <c r="B3237" s="11"/>
      <c r="C3237" s="11"/>
      <c r="D3237" s="11"/>
      <c r="E3237" s="11"/>
      <c r="F3237" s="11"/>
      <c r="G3237" s="11"/>
      <c r="H3237" s="11"/>
    </row>
    <row r="3238" spans="1:8" x14ac:dyDescent="0.2">
      <c r="A3238" s="11"/>
      <c r="B3238" s="11"/>
      <c r="C3238" s="11"/>
      <c r="D3238" s="11"/>
      <c r="E3238" s="11"/>
      <c r="F3238" s="11"/>
      <c r="G3238" s="11"/>
      <c r="H3238" s="11"/>
    </row>
    <row r="3239" spans="1:8" x14ac:dyDescent="0.2">
      <c r="A3239" s="11"/>
      <c r="B3239" s="11"/>
      <c r="C3239" s="11"/>
      <c r="D3239" s="11"/>
      <c r="E3239" s="11"/>
      <c r="F3239" s="11"/>
      <c r="G3239" s="11"/>
      <c r="H3239" s="11"/>
    </row>
    <row r="3240" spans="1:8" x14ac:dyDescent="0.2">
      <c r="A3240" s="11"/>
      <c r="B3240" s="11"/>
      <c r="C3240" s="11"/>
      <c r="D3240" s="11"/>
      <c r="E3240" s="11"/>
      <c r="F3240" s="11"/>
      <c r="G3240" s="11"/>
      <c r="H3240" s="11"/>
    </row>
    <row r="3241" spans="1:8" x14ac:dyDescent="0.2">
      <c r="A3241" s="11"/>
      <c r="B3241" s="11"/>
      <c r="C3241" s="11"/>
      <c r="D3241" s="11"/>
      <c r="E3241" s="11"/>
      <c r="F3241" s="11"/>
      <c r="G3241" s="11"/>
      <c r="H3241" s="11"/>
    </row>
    <row r="3242" spans="1:8" x14ac:dyDescent="0.2">
      <c r="A3242" s="11"/>
      <c r="B3242" s="11"/>
      <c r="C3242" s="11"/>
      <c r="D3242" s="11"/>
      <c r="E3242" s="11"/>
      <c r="F3242" s="11"/>
      <c r="G3242" s="11"/>
      <c r="H3242" s="11"/>
    </row>
    <row r="3243" spans="1:8" x14ac:dyDescent="0.2">
      <c r="A3243" s="11"/>
      <c r="B3243" s="11"/>
      <c r="C3243" s="11"/>
      <c r="D3243" s="11"/>
      <c r="E3243" s="11"/>
      <c r="F3243" s="11"/>
      <c r="G3243" s="11"/>
      <c r="H3243" s="11"/>
    </row>
    <row r="3244" spans="1:8" x14ac:dyDescent="0.2">
      <c r="A3244" s="11"/>
      <c r="B3244" s="11"/>
      <c r="C3244" s="11"/>
      <c r="D3244" s="11"/>
      <c r="E3244" s="11"/>
      <c r="F3244" s="11"/>
      <c r="G3244" s="11"/>
      <c r="H3244" s="11"/>
    </row>
    <row r="3245" spans="1:8" x14ac:dyDescent="0.2">
      <c r="A3245" s="11"/>
      <c r="B3245" s="11"/>
      <c r="C3245" s="11"/>
      <c r="D3245" s="11"/>
      <c r="E3245" s="11"/>
      <c r="F3245" s="11"/>
      <c r="G3245" s="11"/>
      <c r="H3245" s="11"/>
    </row>
    <row r="3246" spans="1:8" x14ac:dyDescent="0.2">
      <c r="A3246" s="11"/>
      <c r="B3246" s="11"/>
      <c r="C3246" s="11"/>
      <c r="D3246" s="11"/>
      <c r="E3246" s="11"/>
      <c r="F3246" s="11"/>
      <c r="G3246" s="11"/>
      <c r="H3246" s="11"/>
    </row>
    <row r="3247" spans="1:8" x14ac:dyDescent="0.2">
      <c r="A3247" s="11"/>
      <c r="B3247" s="11"/>
      <c r="C3247" s="11"/>
      <c r="D3247" s="11"/>
      <c r="E3247" s="11"/>
      <c r="F3247" s="11"/>
      <c r="G3247" s="11"/>
      <c r="H3247" s="11"/>
    </row>
    <row r="3248" spans="1:8" x14ac:dyDescent="0.2">
      <c r="A3248" s="11"/>
      <c r="B3248" s="11"/>
      <c r="C3248" s="11"/>
      <c r="D3248" s="11"/>
      <c r="E3248" s="11"/>
      <c r="F3248" s="11"/>
      <c r="G3248" s="11"/>
      <c r="H3248" s="11"/>
    </row>
    <row r="3249" spans="1:8" x14ac:dyDescent="0.2">
      <c r="A3249" s="11"/>
      <c r="B3249" s="11"/>
      <c r="C3249" s="11"/>
      <c r="D3249" s="11"/>
      <c r="E3249" s="11"/>
      <c r="F3249" s="11"/>
      <c r="G3249" s="11"/>
      <c r="H3249" s="11"/>
    </row>
    <row r="3250" spans="1:8" x14ac:dyDescent="0.2">
      <c r="A3250" s="11"/>
      <c r="B3250" s="11"/>
      <c r="C3250" s="11"/>
      <c r="D3250" s="11"/>
      <c r="E3250" s="11"/>
      <c r="F3250" s="11"/>
      <c r="G3250" s="11"/>
      <c r="H3250" s="11"/>
    </row>
    <row r="3251" spans="1:8" x14ac:dyDescent="0.2">
      <c r="A3251" s="11"/>
      <c r="B3251" s="11"/>
      <c r="C3251" s="11"/>
      <c r="D3251" s="11"/>
      <c r="E3251" s="11"/>
      <c r="F3251" s="11"/>
      <c r="G3251" s="11"/>
      <c r="H3251" s="11"/>
    </row>
    <row r="3252" spans="1:8" x14ac:dyDescent="0.2">
      <c r="A3252" s="11"/>
      <c r="B3252" s="11"/>
      <c r="C3252" s="11"/>
      <c r="D3252" s="11"/>
      <c r="E3252" s="11"/>
      <c r="F3252" s="11"/>
      <c r="G3252" s="11"/>
      <c r="H3252" s="11"/>
    </row>
    <row r="3253" spans="1:8" x14ac:dyDescent="0.2">
      <c r="A3253" s="11"/>
      <c r="B3253" s="11"/>
      <c r="C3253" s="11"/>
      <c r="D3253" s="11"/>
      <c r="E3253" s="11"/>
      <c r="F3253" s="11"/>
      <c r="G3253" s="11"/>
      <c r="H3253" s="11"/>
    </row>
    <row r="3254" spans="1:8" x14ac:dyDescent="0.2">
      <c r="A3254" s="11"/>
      <c r="B3254" s="11"/>
      <c r="C3254" s="11"/>
      <c r="D3254" s="11"/>
      <c r="E3254" s="11"/>
      <c r="F3254" s="11"/>
      <c r="G3254" s="11"/>
      <c r="H3254" s="11"/>
    </row>
    <row r="3255" spans="1:8" x14ac:dyDescent="0.2">
      <c r="A3255" s="11"/>
      <c r="B3255" s="11"/>
      <c r="C3255" s="11"/>
      <c r="D3255" s="11"/>
      <c r="E3255" s="11"/>
      <c r="F3255" s="11"/>
      <c r="G3255" s="11"/>
      <c r="H3255" s="11"/>
    </row>
    <row r="3256" spans="1:8" x14ac:dyDescent="0.2">
      <c r="A3256" s="11"/>
      <c r="B3256" s="11"/>
      <c r="C3256" s="11"/>
      <c r="D3256" s="11"/>
      <c r="E3256" s="11"/>
      <c r="F3256" s="11"/>
      <c r="G3256" s="11"/>
      <c r="H3256" s="11"/>
    </row>
    <row r="3257" spans="1:8" x14ac:dyDescent="0.2">
      <c r="A3257" s="11"/>
      <c r="B3257" s="11"/>
      <c r="C3257" s="11"/>
      <c r="D3257" s="11"/>
      <c r="E3257" s="11"/>
      <c r="F3257" s="11"/>
      <c r="G3257" s="11"/>
      <c r="H3257" s="11"/>
    </row>
    <row r="3258" spans="1:8" x14ac:dyDescent="0.2">
      <c r="A3258" s="11"/>
      <c r="B3258" s="11"/>
      <c r="C3258" s="11"/>
      <c r="D3258" s="11"/>
      <c r="E3258" s="11"/>
      <c r="F3258" s="11"/>
      <c r="G3258" s="11"/>
      <c r="H3258" s="11"/>
    </row>
    <row r="3259" spans="1:8" x14ac:dyDescent="0.2">
      <c r="A3259" s="11"/>
      <c r="B3259" s="11"/>
      <c r="C3259" s="11"/>
      <c r="D3259" s="11"/>
      <c r="E3259" s="11"/>
      <c r="F3259" s="11"/>
      <c r="G3259" s="11"/>
      <c r="H3259" s="11"/>
    </row>
    <row r="3260" spans="1:8" x14ac:dyDescent="0.2">
      <c r="A3260" s="11"/>
      <c r="B3260" s="11"/>
      <c r="C3260" s="11"/>
      <c r="D3260" s="11"/>
      <c r="E3260" s="11"/>
      <c r="F3260" s="11"/>
      <c r="G3260" s="11"/>
      <c r="H3260" s="11"/>
    </row>
    <row r="3261" spans="1:8" x14ac:dyDescent="0.2">
      <c r="A3261" s="11"/>
      <c r="B3261" s="11"/>
      <c r="C3261" s="11"/>
      <c r="D3261" s="11"/>
      <c r="E3261" s="11"/>
      <c r="F3261" s="11"/>
      <c r="G3261" s="11"/>
      <c r="H3261" s="11"/>
    </row>
    <row r="3262" spans="1:8" x14ac:dyDescent="0.2">
      <c r="A3262" s="11"/>
      <c r="B3262" s="11"/>
      <c r="C3262" s="11"/>
      <c r="D3262" s="11"/>
      <c r="E3262" s="11"/>
      <c r="F3262" s="11"/>
      <c r="G3262" s="11"/>
      <c r="H3262" s="11"/>
    </row>
    <row r="3263" spans="1:8" x14ac:dyDescent="0.2">
      <c r="A3263" s="11"/>
      <c r="B3263" s="11"/>
      <c r="C3263" s="11"/>
      <c r="D3263" s="11"/>
      <c r="E3263" s="11"/>
      <c r="F3263" s="11"/>
      <c r="G3263" s="11"/>
      <c r="H3263" s="11"/>
    </row>
    <row r="3264" spans="1:8" x14ac:dyDescent="0.2">
      <c r="A3264" s="11"/>
      <c r="B3264" s="11"/>
      <c r="C3264" s="11"/>
      <c r="D3264" s="11"/>
      <c r="E3264" s="11"/>
      <c r="F3264" s="11"/>
      <c r="G3264" s="11"/>
      <c r="H3264" s="11"/>
    </row>
    <row r="3265" spans="1:8" x14ac:dyDescent="0.2">
      <c r="A3265" s="11"/>
      <c r="B3265" s="11"/>
      <c r="C3265" s="11"/>
      <c r="D3265" s="11"/>
      <c r="E3265" s="11"/>
      <c r="F3265" s="11"/>
      <c r="G3265" s="11"/>
      <c r="H3265" s="11"/>
    </row>
    <row r="3266" spans="1:8" x14ac:dyDescent="0.2">
      <c r="A3266" s="11"/>
      <c r="B3266" s="11"/>
      <c r="C3266" s="11"/>
      <c r="D3266" s="11"/>
      <c r="E3266" s="11"/>
      <c r="F3266" s="11"/>
      <c r="G3266" s="11"/>
      <c r="H3266" s="11"/>
    </row>
    <row r="3267" spans="1:8" x14ac:dyDescent="0.2">
      <c r="A3267" s="11"/>
      <c r="B3267" s="11"/>
      <c r="C3267" s="11"/>
      <c r="D3267" s="11"/>
      <c r="E3267" s="11"/>
      <c r="F3267" s="11"/>
      <c r="G3267" s="11"/>
      <c r="H3267" s="11"/>
    </row>
    <row r="3268" spans="1:8" x14ac:dyDescent="0.2">
      <c r="A3268" s="11"/>
      <c r="B3268" s="11"/>
      <c r="C3268" s="11"/>
      <c r="D3268" s="11"/>
      <c r="E3268" s="11"/>
      <c r="F3268" s="11"/>
      <c r="G3268" s="11"/>
      <c r="H3268" s="11"/>
    </row>
    <row r="3269" spans="1:8" x14ac:dyDescent="0.2">
      <c r="A3269" s="11"/>
      <c r="B3269" s="11"/>
      <c r="C3269" s="11"/>
      <c r="D3269" s="11"/>
      <c r="E3269" s="11"/>
      <c r="F3269" s="11"/>
      <c r="G3269" s="11"/>
      <c r="H3269" s="11"/>
    </row>
    <row r="3270" spans="1:8" x14ac:dyDescent="0.2">
      <c r="A3270" s="11"/>
      <c r="B3270" s="11"/>
      <c r="C3270" s="11"/>
      <c r="D3270" s="11"/>
      <c r="E3270" s="11"/>
      <c r="F3270" s="11"/>
      <c r="G3270" s="11"/>
      <c r="H3270" s="11"/>
    </row>
    <row r="3271" spans="1:8" x14ac:dyDescent="0.2">
      <c r="A3271" s="11"/>
      <c r="B3271" s="11"/>
      <c r="C3271" s="11"/>
      <c r="D3271" s="11"/>
      <c r="E3271" s="11"/>
      <c r="F3271" s="11"/>
      <c r="G3271" s="11"/>
      <c r="H3271" s="11"/>
    </row>
    <row r="3272" spans="1:8" x14ac:dyDescent="0.2">
      <c r="A3272" s="11"/>
      <c r="B3272" s="11"/>
      <c r="C3272" s="11"/>
      <c r="D3272" s="11"/>
      <c r="E3272" s="11"/>
      <c r="F3272" s="11"/>
      <c r="G3272" s="11"/>
      <c r="H3272" s="11"/>
    </row>
    <row r="3273" spans="1:8" x14ac:dyDescent="0.2">
      <c r="A3273" s="11"/>
      <c r="B3273" s="11"/>
      <c r="C3273" s="11"/>
      <c r="D3273" s="11"/>
      <c r="E3273" s="11"/>
      <c r="F3273" s="11"/>
      <c r="G3273" s="11"/>
      <c r="H3273" s="11"/>
    </row>
    <row r="3274" spans="1:8" x14ac:dyDescent="0.2">
      <c r="A3274" s="11"/>
      <c r="B3274" s="11"/>
      <c r="C3274" s="11"/>
      <c r="D3274" s="11"/>
      <c r="E3274" s="11"/>
      <c r="F3274" s="11"/>
      <c r="G3274" s="11"/>
      <c r="H3274" s="11"/>
    </row>
    <row r="3275" spans="1:8" x14ac:dyDescent="0.2">
      <c r="A3275" s="11"/>
      <c r="B3275" s="11"/>
      <c r="C3275" s="11"/>
      <c r="D3275" s="11"/>
      <c r="E3275" s="11"/>
      <c r="F3275" s="11"/>
      <c r="G3275" s="11"/>
      <c r="H3275" s="11"/>
    </row>
    <row r="3276" spans="1:8" x14ac:dyDescent="0.2">
      <c r="A3276" s="11"/>
      <c r="B3276" s="11"/>
      <c r="C3276" s="11"/>
      <c r="D3276" s="11"/>
      <c r="E3276" s="11"/>
      <c r="F3276" s="11"/>
      <c r="G3276" s="11"/>
      <c r="H3276" s="11"/>
    </row>
    <row r="3277" spans="1:8" x14ac:dyDescent="0.2">
      <c r="A3277" s="11"/>
      <c r="B3277" s="11"/>
      <c r="C3277" s="11"/>
      <c r="D3277" s="11"/>
      <c r="E3277" s="11"/>
      <c r="F3277" s="11"/>
      <c r="G3277" s="11"/>
      <c r="H3277" s="11"/>
    </row>
    <row r="3278" spans="1:8" x14ac:dyDescent="0.2">
      <c r="A3278" s="11"/>
      <c r="B3278" s="11"/>
      <c r="C3278" s="11"/>
      <c r="D3278" s="11"/>
      <c r="E3278" s="11"/>
      <c r="F3278" s="11"/>
      <c r="G3278" s="11"/>
      <c r="H3278" s="11"/>
    </row>
    <row r="3279" spans="1:8" x14ac:dyDescent="0.2">
      <c r="A3279" s="11"/>
      <c r="B3279" s="11"/>
      <c r="C3279" s="11"/>
      <c r="D3279" s="11"/>
      <c r="E3279" s="11"/>
      <c r="F3279" s="11"/>
      <c r="G3279" s="11"/>
      <c r="H3279" s="11"/>
    </row>
    <row r="3280" spans="1:8" x14ac:dyDescent="0.2">
      <c r="A3280" s="11"/>
      <c r="B3280" s="11"/>
      <c r="C3280" s="11"/>
      <c r="D3280" s="11"/>
      <c r="E3280" s="11"/>
      <c r="F3280" s="11"/>
      <c r="G3280" s="11"/>
      <c r="H3280" s="11"/>
    </row>
    <row r="3281" spans="1:8" x14ac:dyDescent="0.2">
      <c r="A3281" s="11"/>
      <c r="B3281" s="11"/>
      <c r="C3281" s="11"/>
      <c r="D3281" s="11"/>
      <c r="E3281" s="11"/>
      <c r="F3281" s="11"/>
      <c r="G3281" s="11"/>
      <c r="H3281" s="11"/>
    </row>
    <row r="3282" spans="1:8" x14ac:dyDescent="0.2">
      <c r="A3282" s="11"/>
      <c r="B3282" s="11"/>
      <c r="C3282" s="11"/>
      <c r="D3282" s="11"/>
      <c r="E3282" s="11"/>
      <c r="F3282" s="11"/>
      <c r="G3282" s="11"/>
      <c r="H3282" s="11"/>
    </row>
    <row r="3283" spans="1:8" x14ac:dyDescent="0.2">
      <c r="A3283" s="11"/>
      <c r="B3283" s="11"/>
      <c r="C3283" s="11"/>
      <c r="D3283" s="11"/>
      <c r="E3283" s="11"/>
      <c r="F3283" s="11"/>
      <c r="G3283" s="11"/>
      <c r="H3283" s="11"/>
    </row>
    <row r="3284" spans="1:8" x14ac:dyDescent="0.2">
      <c r="A3284" s="11"/>
      <c r="B3284" s="11"/>
      <c r="C3284" s="11"/>
      <c r="D3284" s="11"/>
      <c r="E3284" s="11"/>
      <c r="F3284" s="11"/>
      <c r="G3284" s="11"/>
      <c r="H3284" s="11"/>
    </row>
    <row r="3285" spans="1:8" x14ac:dyDescent="0.2">
      <c r="A3285" s="11"/>
      <c r="B3285" s="11"/>
      <c r="C3285" s="11"/>
      <c r="D3285" s="11"/>
      <c r="E3285" s="11"/>
      <c r="F3285" s="11"/>
      <c r="G3285" s="11"/>
      <c r="H3285" s="11"/>
    </row>
    <row r="3286" spans="1:8" x14ac:dyDescent="0.2">
      <c r="A3286" s="11"/>
      <c r="B3286" s="11"/>
      <c r="C3286" s="11"/>
      <c r="D3286" s="11"/>
      <c r="E3286" s="11"/>
      <c r="F3286" s="11"/>
      <c r="G3286" s="11"/>
      <c r="H3286" s="11"/>
    </row>
    <row r="3287" spans="1:8" x14ac:dyDescent="0.2">
      <c r="A3287" s="11"/>
      <c r="B3287" s="11"/>
      <c r="C3287" s="11"/>
      <c r="D3287" s="11"/>
      <c r="E3287" s="11"/>
      <c r="F3287" s="11"/>
      <c r="G3287" s="11"/>
      <c r="H3287" s="11"/>
    </row>
    <row r="3288" spans="1:8" x14ac:dyDescent="0.2">
      <c r="A3288" s="11"/>
      <c r="B3288" s="11"/>
      <c r="C3288" s="11"/>
      <c r="D3288" s="11"/>
      <c r="E3288" s="11"/>
      <c r="F3288" s="11"/>
      <c r="G3288" s="11"/>
      <c r="H3288" s="11"/>
    </row>
    <row r="3289" spans="1:8" x14ac:dyDescent="0.2">
      <c r="A3289" s="11"/>
      <c r="B3289" s="11"/>
      <c r="C3289" s="11"/>
      <c r="D3289" s="11"/>
      <c r="E3289" s="11"/>
      <c r="F3289" s="11"/>
      <c r="G3289" s="11"/>
      <c r="H3289" s="11"/>
    </row>
    <row r="3290" spans="1:8" x14ac:dyDescent="0.2">
      <c r="A3290" s="11"/>
      <c r="B3290" s="11"/>
      <c r="C3290" s="11"/>
      <c r="D3290" s="11"/>
      <c r="E3290" s="11"/>
      <c r="F3290" s="11"/>
      <c r="G3290" s="11"/>
      <c r="H3290" s="11"/>
    </row>
    <row r="3291" spans="1:8" x14ac:dyDescent="0.2">
      <c r="A3291" s="11"/>
      <c r="B3291" s="11"/>
      <c r="C3291" s="11"/>
      <c r="D3291" s="11"/>
      <c r="E3291" s="11"/>
      <c r="F3291" s="11"/>
      <c r="G3291" s="11"/>
      <c r="H3291" s="11"/>
    </row>
    <row r="3292" spans="1:8" x14ac:dyDescent="0.2">
      <c r="A3292" s="11"/>
      <c r="B3292" s="11"/>
      <c r="C3292" s="11"/>
      <c r="D3292" s="11"/>
      <c r="E3292" s="11"/>
      <c r="F3292" s="11"/>
      <c r="G3292" s="11"/>
      <c r="H3292" s="11"/>
    </row>
    <row r="3293" spans="1:8" x14ac:dyDescent="0.2">
      <c r="A3293" s="11"/>
      <c r="B3293" s="11"/>
      <c r="C3293" s="11"/>
      <c r="D3293" s="11"/>
      <c r="E3293" s="11"/>
      <c r="F3293" s="11"/>
      <c r="G3293" s="11"/>
      <c r="H3293" s="11"/>
    </row>
    <row r="3294" spans="1:8" x14ac:dyDescent="0.2">
      <c r="A3294" s="11"/>
      <c r="B3294" s="11"/>
      <c r="C3294" s="11"/>
      <c r="D3294" s="11"/>
      <c r="E3294" s="11"/>
      <c r="F3294" s="11"/>
      <c r="G3294" s="11"/>
      <c r="H3294" s="11"/>
    </row>
    <row r="3295" spans="1:8" x14ac:dyDescent="0.2">
      <c r="A3295" s="11"/>
      <c r="B3295" s="11"/>
      <c r="C3295" s="11"/>
      <c r="D3295" s="11"/>
      <c r="E3295" s="11"/>
      <c r="F3295" s="11"/>
      <c r="G3295" s="11"/>
      <c r="H3295" s="11"/>
    </row>
    <row r="3296" spans="1:8" x14ac:dyDescent="0.2">
      <c r="A3296" s="11"/>
      <c r="B3296" s="11"/>
      <c r="C3296" s="11"/>
      <c r="D3296" s="11"/>
      <c r="E3296" s="11"/>
      <c r="F3296" s="11"/>
      <c r="G3296" s="11"/>
      <c r="H3296" s="11"/>
    </row>
    <row r="3297" spans="1:8" x14ac:dyDescent="0.2">
      <c r="A3297" s="11"/>
      <c r="B3297" s="11"/>
      <c r="C3297" s="11"/>
      <c r="D3297" s="11"/>
      <c r="E3297" s="11"/>
      <c r="F3297" s="11"/>
      <c r="G3297" s="11"/>
      <c r="H3297" s="11"/>
    </row>
    <row r="3298" spans="1:8" x14ac:dyDescent="0.2">
      <c r="A3298" s="11"/>
      <c r="B3298" s="11"/>
      <c r="C3298" s="11"/>
      <c r="D3298" s="11"/>
      <c r="E3298" s="11"/>
      <c r="F3298" s="11"/>
      <c r="G3298" s="11"/>
      <c r="H3298" s="11"/>
    </row>
    <row r="3299" spans="1:8" x14ac:dyDescent="0.2">
      <c r="A3299" s="11"/>
      <c r="B3299" s="11"/>
      <c r="C3299" s="11"/>
      <c r="D3299" s="11"/>
      <c r="E3299" s="11"/>
      <c r="F3299" s="11"/>
      <c r="G3299" s="11"/>
      <c r="H3299" s="11"/>
    </row>
    <row r="3300" spans="1:8" x14ac:dyDescent="0.2">
      <c r="A3300" s="11"/>
      <c r="B3300" s="11"/>
      <c r="C3300" s="11"/>
      <c r="D3300" s="11"/>
      <c r="E3300" s="11"/>
      <c r="F3300" s="11"/>
      <c r="G3300" s="11"/>
      <c r="H3300" s="11"/>
    </row>
    <row r="3301" spans="1:8" x14ac:dyDescent="0.2">
      <c r="A3301" s="11"/>
      <c r="B3301" s="11"/>
      <c r="C3301" s="11"/>
      <c r="D3301" s="11"/>
      <c r="E3301" s="11"/>
      <c r="F3301" s="11"/>
      <c r="G3301" s="11"/>
      <c r="H3301" s="11"/>
    </row>
    <row r="3302" spans="1:8" x14ac:dyDescent="0.2">
      <c r="A3302" s="11"/>
      <c r="B3302" s="11"/>
      <c r="C3302" s="11"/>
      <c r="D3302" s="11"/>
      <c r="E3302" s="11"/>
      <c r="F3302" s="11"/>
      <c r="G3302" s="11"/>
      <c r="H3302" s="11"/>
    </row>
    <row r="3303" spans="1:8" x14ac:dyDescent="0.2">
      <c r="A3303" s="11"/>
      <c r="B3303" s="11"/>
      <c r="C3303" s="11"/>
      <c r="D3303" s="11"/>
      <c r="E3303" s="11"/>
      <c r="F3303" s="11"/>
      <c r="G3303" s="11"/>
      <c r="H3303" s="11"/>
    </row>
    <row r="3304" spans="1:8" x14ac:dyDescent="0.2">
      <c r="A3304" s="11"/>
      <c r="B3304" s="11"/>
      <c r="C3304" s="11"/>
      <c r="D3304" s="11"/>
      <c r="E3304" s="11"/>
      <c r="F3304" s="11"/>
      <c r="G3304" s="11"/>
      <c r="H3304" s="11"/>
    </row>
    <row r="3305" spans="1:8" x14ac:dyDescent="0.2">
      <c r="A3305" s="11"/>
      <c r="B3305" s="11"/>
      <c r="C3305" s="11"/>
      <c r="D3305" s="11"/>
      <c r="E3305" s="11"/>
      <c r="F3305" s="11"/>
      <c r="G3305" s="11"/>
      <c r="H3305" s="11"/>
    </row>
    <row r="3306" spans="1:8" x14ac:dyDescent="0.2">
      <c r="A3306" s="11"/>
      <c r="B3306" s="11"/>
      <c r="C3306" s="11"/>
      <c r="D3306" s="11"/>
      <c r="E3306" s="11"/>
      <c r="F3306" s="11"/>
      <c r="G3306" s="11"/>
      <c r="H3306" s="11"/>
    </row>
    <row r="3307" spans="1:8" x14ac:dyDescent="0.2">
      <c r="A3307" s="11"/>
      <c r="B3307" s="11"/>
      <c r="C3307" s="11"/>
      <c r="D3307" s="11"/>
      <c r="E3307" s="11"/>
      <c r="F3307" s="11"/>
      <c r="G3307" s="11"/>
      <c r="H3307" s="11"/>
    </row>
    <row r="3308" spans="1:8" x14ac:dyDescent="0.2">
      <c r="A3308" s="11"/>
      <c r="B3308" s="11"/>
      <c r="C3308" s="11"/>
      <c r="D3308" s="11"/>
      <c r="E3308" s="11"/>
      <c r="F3308" s="11"/>
      <c r="G3308" s="11"/>
      <c r="H3308" s="11"/>
    </row>
    <row r="3309" spans="1:8" x14ac:dyDescent="0.2">
      <c r="A3309" s="11"/>
      <c r="B3309" s="11"/>
      <c r="C3309" s="11"/>
      <c r="D3309" s="11"/>
      <c r="E3309" s="11"/>
      <c r="F3309" s="11"/>
      <c r="G3309" s="11"/>
      <c r="H3309" s="11"/>
    </row>
    <row r="3310" spans="1:8" x14ac:dyDescent="0.2">
      <c r="A3310" s="11"/>
      <c r="B3310" s="11"/>
      <c r="C3310" s="11"/>
      <c r="D3310" s="11"/>
      <c r="E3310" s="11"/>
      <c r="F3310" s="11"/>
      <c r="G3310" s="11"/>
      <c r="H3310" s="11"/>
    </row>
    <row r="3311" spans="1:8" x14ac:dyDescent="0.2">
      <c r="A3311" s="11"/>
      <c r="B3311" s="11"/>
      <c r="C3311" s="11"/>
      <c r="D3311" s="11"/>
      <c r="E3311" s="11"/>
      <c r="F3311" s="11"/>
      <c r="G3311" s="11"/>
      <c r="H3311" s="11"/>
    </row>
    <row r="3312" spans="1:8" x14ac:dyDescent="0.2">
      <c r="A3312" s="11"/>
      <c r="B3312" s="11"/>
      <c r="C3312" s="11"/>
      <c r="D3312" s="11"/>
      <c r="E3312" s="11"/>
      <c r="F3312" s="11"/>
      <c r="G3312" s="11"/>
      <c r="H3312" s="11"/>
    </row>
    <row r="3313" spans="1:8" x14ac:dyDescent="0.2">
      <c r="A3313" s="11"/>
      <c r="B3313" s="11"/>
      <c r="C3313" s="11"/>
      <c r="D3313" s="11"/>
      <c r="E3313" s="11"/>
      <c r="F3313" s="11"/>
      <c r="G3313" s="11"/>
      <c r="H3313" s="11"/>
    </row>
    <row r="3314" spans="1:8" x14ac:dyDescent="0.2">
      <c r="A3314" s="11"/>
      <c r="B3314" s="11"/>
      <c r="C3314" s="11"/>
      <c r="D3314" s="11"/>
      <c r="E3314" s="11"/>
      <c r="F3314" s="11"/>
      <c r="G3314" s="11"/>
      <c r="H3314" s="11"/>
    </row>
    <row r="3315" spans="1:8" x14ac:dyDescent="0.2">
      <c r="A3315" s="11"/>
      <c r="B3315" s="11"/>
      <c r="C3315" s="11"/>
      <c r="D3315" s="11"/>
      <c r="E3315" s="11"/>
      <c r="F3315" s="11"/>
      <c r="G3315" s="11"/>
      <c r="H3315" s="11"/>
    </row>
    <row r="3316" spans="1:8" x14ac:dyDescent="0.2">
      <c r="A3316" s="11"/>
      <c r="B3316" s="11"/>
      <c r="C3316" s="11"/>
      <c r="D3316" s="11"/>
      <c r="E3316" s="11"/>
      <c r="F3316" s="11"/>
      <c r="G3316" s="11"/>
      <c r="H3316" s="11"/>
    </row>
    <row r="3317" spans="1:8" x14ac:dyDescent="0.2">
      <c r="A3317" s="11"/>
      <c r="B3317" s="11"/>
      <c r="C3317" s="11"/>
      <c r="D3317" s="11"/>
      <c r="E3317" s="11"/>
      <c r="F3317" s="11"/>
      <c r="G3317" s="11"/>
      <c r="H3317" s="11"/>
    </row>
    <row r="3318" spans="1:8" x14ac:dyDescent="0.2">
      <c r="A3318" s="11"/>
      <c r="B3318" s="11"/>
      <c r="C3318" s="11"/>
      <c r="D3318" s="11"/>
      <c r="E3318" s="11"/>
      <c r="F3318" s="11"/>
      <c r="G3318" s="11"/>
      <c r="H3318" s="11"/>
    </row>
    <row r="3319" spans="1:8" x14ac:dyDescent="0.2">
      <c r="A3319" s="11"/>
      <c r="B3319" s="11"/>
      <c r="C3319" s="11"/>
      <c r="D3319" s="11"/>
      <c r="E3319" s="11"/>
      <c r="F3319" s="11"/>
      <c r="G3319" s="11"/>
      <c r="H3319" s="11"/>
    </row>
    <row r="3320" spans="1:8" x14ac:dyDescent="0.2">
      <c r="A3320" s="11"/>
      <c r="B3320" s="11"/>
      <c r="C3320" s="11"/>
      <c r="D3320" s="11"/>
      <c r="E3320" s="11"/>
      <c r="F3320" s="11"/>
      <c r="G3320" s="11"/>
      <c r="H3320" s="11"/>
    </row>
    <row r="3321" spans="1:8" x14ac:dyDescent="0.2">
      <c r="A3321" s="11"/>
      <c r="B3321" s="11"/>
      <c r="C3321" s="11"/>
      <c r="D3321" s="11"/>
      <c r="E3321" s="11"/>
      <c r="F3321" s="11"/>
      <c r="G3321" s="11"/>
      <c r="H3321" s="11"/>
    </row>
    <row r="3322" spans="1:8" x14ac:dyDescent="0.2">
      <c r="A3322" s="11"/>
      <c r="B3322" s="11"/>
      <c r="C3322" s="11"/>
      <c r="D3322" s="11"/>
      <c r="E3322" s="11"/>
      <c r="F3322" s="11"/>
      <c r="G3322" s="11"/>
      <c r="H3322" s="11"/>
    </row>
    <row r="3323" spans="1:8" x14ac:dyDescent="0.2">
      <c r="A3323" s="11"/>
      <c r="B3323" s="11"/>
      <c r="C3323" s="11"/>
      <c r="D3323" s="11"/>
      <c r="E3323" s="11"/>
      <c r="F3323" s="11"/>
      <c r="G3323" s="11"/>
      <c r="H3323" s="11"/>
    </row>
    <row r="3324" spans="1:8" x14ac:dyDescent="0.2">
      <c r="A3324" s="11"/>
      <c r="B3324" s="11"/>
      <c r="C3324" s="11"/>
      <c r="D3324" s="11"/>
      <c r="E3324" s="11"/>
      <c r="F3324" s="11"/>
      <c r="G3324" s="11"/>
      <c r="H3324" s="11"/>
    </row>
    <row r="3325" spans="1:8" x14ac:dyDescent="0.2">
      <c r="A3325" s="11"/>
      <c r="B3325" s="11"/>
      <c r="C3325" s="11"/>
      <c r="D3325" s="11"/>
      <c r="E3325" s="11"/>
      <c r="F3325" s="11"/>
      <c r="G3325" s="11"/>
      <c r="H3325" s="11"/>
    </row>
    <row r="3326" spans="1:8" x14ac:dyDescent="0.2">
      <c r="A3326" s="11"/>
      <c r="B3326" s="11"/>
      <c r="C3326" s="11"/>
      <c r="D3326" s="11"/>
      <c r="E3326" s="11"/>
      <c r="F3326" s="11"/>
      <c r="G3326" s="11"/>
      <c r="H3326" s="11"/>
    </row>
    <row r="3327" spans="1:8" x14ac:dyDescent="0.2">
      <c r="A3327" s="11"/>
      <c r="B3327" s="11"/>
      <c r="C3327" s="11"/>
      <c r="D3327" s="11"/>
      <c r="E3327" s="11"/>
      <c r="F3327" s="11"/>
      <c r="G3327" s="11"/>
      <c r="H3327" s="11"/>
    </row>
    <row r="3328" spans="1:8" x14ac:dyDescent="0.2">
      <c r="A3328" s="11"/>
      <c r="B3328" s="11"/>
      <c r="C3328" s="11"/>
      <c r="D3328" s="11"/>
      <c r="E3328" s="11"/>
      <c r="F3328" s="11"/>
      <c r="G3328" s="11"/>
      <c r="H3328" s="11"/>
    </row>
    <row r="3329" spans="1:8" x14ac:dyDescent="0.2">
      <c r="A3329" s="11"/>
      <c r="B3329" s="11"/>
      <c r="C3329" s="11"/>
      <c r="D3329" s="11"/>
      <c r="E3329" s="11"/>
      <c r="F3329" s="11"/>
      <c r="G3329" s="11"/>
      <c r="H3329" s="11"/>
    </row>
    <row r="3330" spans="1:8" x14ac:dyDescent="0.2">
      <c r="A3330" s="11"/>
      <c r="B3330" s="11"/>
      <c r="C3330" s="11"/>
      <c r="D3330" s="11"/>
      <c r="E3330" s="11"/>
      <c r="F3330" s="11"/>
      <c r="G3330" s="11"/>
      <c r="H3330" s="11"/>
    </row>
    <row r="3331" spans="1:8" x14ac:dyDescent="0.2">
      <c r="A3331" s="11"/>
      <c r="B3331" s="11"/>
      <c r="C3331" s="11"/>
      <c r="D3331" s="11"/>
      <c r="E3331" s="11"/>
      <c r="F3331" s="11"/>
      <c r="G3331" s="11"/>
      <c r="H3331" s="11"/>
    </row>
    <row r="3332" spans="1:8" x14ac:dyDescent="0.2">
      <c r="A3332" s="11"/>
      <c r="B3332" s="11"/>
      <c r="C3332" s="11"/>
      <c r="D3332" s="11"/>
      <c r="E3332" s="11"/>
      <c r="F3332" s="11"/>
      <c r="G3332" s="11"/>
      <c r="H3332" s="11"/>
    </row>
    <row r="3333" spans="1:8" x14ac:dyDescent="0.2">
      <c r="A3333" s="11"/>
      <c r="B3333" s="11"/>
      <c r="C3333" s="11"/>
      <c r="D3333" s="11"/>
      <c r="E3333" s="11"/>
      <c r="F3333" s="11"/>
      <c r="G3333" s="11"/>
      <c r="H3333" s="11"/>
    </row>
    <row r="3334" spans="1:8" x14ac:dyDescent="0.2">
      <c r="A3334" s="11"/>
      <c r="B3334" s="11"/>
      <c r="C3334" s="11"/>
      <c r="D3334" s="11"/>
      <c r="E3334" s="11"/>
      <c r="F3334" s="11"/>
      <c r="G3334" s="11"/>
      <c r="H3334" s="11"/>
    </row>
    <row r="3335" spans="1:8" x14ac:dyDescent="0.2">
      <c r="A3335" s="11"/>
      <c r="B3335" s="11"/>
      <c r="C3335" s="11"/>
      <c r="D3335" s="11"/>
      <c r="E3335" s="11"/>
      <c r="F3335" s="11"/>
      <c r="G3335" s="11"/>
      <c r="H3335" s="11"/>
    </row>
    <row r="3336" spans="1:8" x14ac:dyDescent="0.2">
      <c r="A3336" s="11"/>
      <c r="B3336" s="11"/>
      <c r="C3336" s="11"/>
      <c r="D3336" s="11"/>
      <c r="E3336" s="11"/>
      <c r="F3336" s="11"/>
      <c r="G3336" s="11"/>
      <c r="H3336" s="11"/>
    </row>
    <row r="3337" spans="1:8" x14ac:dyDescent="0.2">
      <c r="A3337" s="11"/>
      <c r="B3337" s="11"/>
      <c r="C3337" s="11"/>
      <c r="D3337" s="11"/>
      <c r="E3337" s="11"/>
      <c r="F3337" s="11"/>
      <c r="G3337" s="11"/>
      <c r="H3337" s="11"/>
    </row>
    <row r="3338" spans="1:8" x14ac:dyDescent="0.2">
      <c r="A3338" s="11"/>
      <c r="B3338" s="11"/>
      <c r="C3338" s="11"/>
      <c r="D3338" s="11"/>
      <c r="E3338" s="11"/>
      <c r="F3338" s="11"/>
      <c r="G3338" s="11"/>
      <c r="H3338" s="11"/>
    </row>
    <row r="3339" spans="1:8" x14ac:dyDescent="0.2">
      <c r="A3339" s="11"/>
      <c r="B3339" s="11"/>
      <c r="C3339" s="11"/>
      <c r="D3339" s="11"/>
      <c r="E3339" s="11"/>
      <c r="F3339" s="11"/>
      <c r="G3339" s="11"/>
      <c r="H3339" s="11"/>
    </row>
    <row r="3340" spans="1:8" x14ac:dyDescent="0.2">
      <c r="A3340" s="11"/>
      <c r="B3340" s="11"/>
      <c r="C3340" s="11"/>
      <c r="D3340" s="11"/>
      <c r="E3340" s="11"/>
      <c r="F3340" s="11"/>
      <c r="G3340" s="11"/>
      <c r="H3340" s="11"/>
    </row>
    <row r="3341" spans="1:8" x14ac:dyDescent="0.2">
      <c r="A3341" s="11"/>
      <c r="B3341" s="11"/>
      <c r="C3341" s="11"/>
      <c r="D3341" s="11"/>
      <c r="E3341" s="11"/>
      <c r="F3341" s="11"/>
      <c r="G3341" s="11"/>
      <c r="H3341" s="11"/>
    </row>
    <row r="3342" spans="1:8" x14ac:dyDescent="0.2">
      <c r="A3342" s="11"/>
      <c r="B3342" s="11"/>
      <c r="C3342" s="11"/>
      <c r="D3342" s="11"/>
      <c r="E3342" s="11"/>
      <c r="F3342" s="11"/>
      <c r="G3342" s="11"/>
      <c r="H3342" s="11"/>
    </row>
    <row r="3343" spans="1:8" x14ac:dyDescent="0.2">
      <c r="A3343" s="11"/>
      <c r="B3343" s="11"/>
      <c r="C3343" s="11"/>
      <c r="D3343" s="11"/>
      <c r="E3343" s="11"/>
      <c r="F3343" s="11"/>
      <c r="G3343" s="11"/>
      <c r="H3343" s="11"/>
    </row>
    <row r="3344" spans="1:8" x14ac:dyDescent="0.2">
      <c r="A3344" s="11"/>
      <c r="B3344" s="11"/>
      <c r="C3344" s="11"/>
      <c r="D3344" s="11"/>
      <c r="E3344" s="11"/>
      <c r="F3344" s="11"/>
      <c r="G3344" s="11"/>
      <c r="H3344" s="11"/>
    </row>
    <row r="3345" spans="1:8" x14ac:dyDescent="0.2">
      <c r="A3345" s="11"/>
      <c r="B3345" s="11"/>
      <c r="C3345" s="11"/>
      <c r="D3345" s="11"/>
      <c r="E3345" s="11"/>
      <c r="F3345" s="11"/>
      <c r="G3345" s="11"/>
      <c r="H3345" s="11"/>
    </row>
    <row r="3346" spans="1:8" x14ac:dyDescent="0.2">
      <c r="A3346" s="11"/>
      <c r="B3346" s="11"/>
      <c r="C3346" s="11"/>
      <c r="D3346" s="11"/>
      <c r="E3346" s="11"/>
      <c r="F3346" s="11"/>
      <c r="G3346" s="11"/>
      <c r="H3346" s="11"/>
    </row>
    <row r="3347" spans="1:8" x14ac:dyDescent="0.2">
      <c r="A3347" s="11"/>
      <c r="B3347" s="11"/>
      <c r="C3347" s="11"/>
      <c r="D3347" s="11"/>
      <c r="E3347" s="11"/>
      <c r="F3347" s="11"/>
      <c r="G3347" s="11"/>
      <c r="H3347" s="11"/>
    </row>
    <row r="3348" spans="1:8" x14ac:dyDescent="0.2">
      <c r="A3348" s="11"/>
      <c r="B3348" s="11"/>
      <c r="C3348" s="11"/>
      <c r="D3348" s="11"/>
      <c r="E3348" s="11"/>
      <c r="F3348" s="11"/>
      <c r="G3348" s="11"/>
      <c r="H3348" s="11"/>
    </row>
    <row r="3349" spans="1:8" x14ac:dyDescent="0.2">
      <c r="A3349" s="11"/>
      <c r="B3349" s="11"/>
      <c r="C3349" s="11"/>
      <c r="D3349" s="11"/>
      <c r="E3349" s="11"/>
      <c r="F3349" s="11"/>
      <c r="G3349" s="11"/>
      <c r="H3349" s="11"/>
    </row>
    <row r="3350" spans="1:8" x14ac:dyDescent="0.2">
      <c r="A3350" s="11"/>
      <c r="B3350" s="11"/>
      <c r="C3350" s="11"/>
      <c r="D3350" s="11"/>
      <c r="E3350" s="11"/>
      <c r="F3350" s="11"/>
      <c r="G3350" s="11"/>
      <c r="H3350" s="11"/>
    </row>
    <row r="3351" spans="1:8" x14ac:dyDescent="0.2">
      <c r="A3351" s="11"/>
      <c r="B3351" s="11"/>
      <c r="C3351" s="11"/>
      <c r="D3351" s="11"/>
      <c r="E3351" s="11"/>
      <c r="F3351" s="11"/>
      <c r="G3351" s="11"/>
      <c r="H3351" s="11"/>
    </row>
    <row r="3352" spans="1:8" x14ac:dyDescent="0.2">
      <c r="A3352" s="11"/>
      <c r="B3352" s="11"/>
      <c r="C3352" s="11"/>
      <c r="D3352" s="11"/>
      <c r="E3352" s="11"/>
      <c r="F3352" s="11"/>
      <c r="G3352" s="11"/>
      <c r="H3352" s="11"/>
    </row>
    <row r="3353" spans="1:8" x14ac:dyDescent="0.2">
      <c r="A3353" s="11"/>
      <c r="B3353" s="11"/>
      <c r="C3353" s="11"/>
      <c r="D3353" s="11"/>
      <c r="E3353" s="11"/>
      <c r="F3353" s="11"/>
      <c r="G3353" s="11"/>
      <c r="H3353" s="11"/>
    </row>
    <row r="3354" spans="1:8" x14ac:dyDescent="0.2">
      <c r="A3354" s="11"/>
      <c r="B3354" s="11"/>
      <c r="C3354" s="11"/>
      <c r="D3354" s="11"/>
      <c r="E3354" s="11"/>
      <c r="F3354" s="11"/>
      <c r="G3354" s="11"/>
      <c r="H3354" s="11"/>
    </row>
    <row r="3355" spans="1:8" x14ac:dyDescent="0.2">
      <c r="A3355" s="11"/>
      <c r="B3355" s="11"/>
      <c r="C3355" s="11"/>
      <c r="D3355" s="11"/>
      <c r="E3355" s="11"/>
      <c r="F3355" s="11"/>
      <c r="G3355" s="11"/>
      <c r="H3355" s="11"/>
    </row>
    <row r="3356" spans="1:8" x14ac:dyDescent="0.2">
      <c r="A3356" s="11"/>
      <c r="B3356" s="11"/>
      <c r="C3356" s="11"/>
      <c r="D3356" s="11"/>
      <c r="E3356" s="11"/>
      <c r="F3356" s="11"/>
      <c r="G3356" s="11"/>
      <c r="H3356" s="11"/>
    </row>
    <row r="3357" spans="1:8" x14ac:dyDescent="0.2">
      <c r="A3357" s="11"/>
      <c r="B3357" s="11"/>
      <c r="C3357" s="11"/>
      <c r="D3357" s="11"/>
      <c r="E3357" s="11"/>
      <c r="F3357" s="11"/>
      <c r="G3357" s="11"/>
      <c r="H3357" s="11"/>
    </row>
    <row r="3358" spans="1:8" x14ac:dyDescent="0.2">
      <c r="A3358" s="11"/>
      <c r="B3358" s="11"/>
      <c r="C3358" s="11"/>
      <c r="D3358" s="11"/>
      <c r="E3358" s="11"/>
      <c r="F3358" s="11"/>
      <c r="G3358" s="11"/>
      <c r="H3358" s="11"/>
    </row>
    <row r="3359" spans="1:8" x14ac:dyDescent="0.2">
      <c r="A3359" s="11"/>
      <c r="B3359" s="11"/>
      <c r="C3359" s="11"/>
      <c r="D3359" s="11"/>
      <c r="E3359" s="11"/>
      <c r="F3359" s="11"/>
      <c r="G3359" s="11"/>
      <c r="H3359" s="11"/>
    </row>
    <row r="3360" spans="1:8" x14ac:dyDescent="0.2">
      <c r="A3360" s="11"/>
      <c r="B3360" s="11"/>
      <c r="C3360" s="11"/>
      <c r="D3360" s="11"/>
      <c r="E3360" s="11"/>
      <c r="F3360" s="11"/>
      <c r="G3360" s="11"/>
      <c r="H3360" s="11"/>
    </row>
    <row r="3361" spans="1:8" x14ac:dyDescent="0.2">
      <c r="A3361" s="11"/>
      <c r="B3361" s="11"/>
      <c r="C3361" s="11"/>
      <c r="D3361" s="11"/>
      <c r="E3361" s="11"/>
      <c r="F3361" s="11"/>
      <c r="G3361" s="11"/>
      <c r="H3361" s="11"/>
    </row>
    <row r="3362" spans="1:8" x14ac:dyDescent="0.2">
      <c r="A3362" s="11"/>
      <c r="B3362" s="11"/>
      <c r="C3362" s="11"/>
      <c r="D3362" s="11"/>
      <c r="E3362" s="11"/>
      <c r="F3362" s="11"/>
      <c r="G3362" s="11"/>
      <c r="H3362" s="11"/>
    </row>
    <row r="3363" spans="1:8" x14ac:dyDescent="0.2">
      <c r="A3363" s="11"/>
      <c r="B3363" s="11"/>
      <c r="C3363" s="11"/>
      <c r="D3363" s="11"/>
      <c r="E3363" s="11"/>
      <c r="F3363" s="11"/>
      <c r="G3363" s="11"/>
      <c r="H3363" s="11"/>
    </row>
    <row r="3364" spans="1:8" x14ac:dyDescent="0.2">
      <c r="A3364" s="11"/>
      <c r="B3364" s="11"/>
      <c r="C3364" s="11"/>
      <c r="D3364" s="11"/>
      <c r="E3364" s="11"/>
      <c r="F3364" s="11"/>
      <c r="G3364" s="11"/>
      <c r="H3364" s="11"/>
    </row>
    <row r="3365" spans="1:8" x14ac:dyDescent="0.2">
      <c r="A3365" s="11"/>
      <c r="B3365" s="11"/>
      <c r="C3365" s="11"/>
      <c r="D3365" s="11"/>
      <c r="E3365" s="11"/>
      <c r="F3365" s="11"/>
      <c r="G3365" s="11"/>
      <c r="H3365" s="11"/>
    </row>
    <row r="3366" spans="1:8" x14ac:dyDescent="0.2">
      <c r="A3366" s="11"/>
      <c r="B3366" s="11"/>
      <c r="C3366" s="11"/>
      <c r="D3366" s="11"/>
      <c r="E3366" s="11"/>
      <c r="F3366" s="11"/>
      <c r="G3366" s="11"/>
      <c r="H3366" s="11"/>
    </row>
    <row r="3367" spans="1:8" x14ac:dyDescent="0.2">
      <c r="A3367" s="11"/>
      <c r="B3367" s="11"/>
      <c r="C3367" s="11"/>
      <c r="D3367" s="11"/>
      <c r="E3367" s="11"/>
      <c r="F3367" s="11"/>
      <c r="G3367" s="11"/>
      <c r="H3367" s="11"/>
    </row>
    <row r="3368" spans="1:8" x14ac:dyDescent="0.2">
      <c r="A3368" s="11"/>
      <c r="B3368" s="11"/>
      <c r="C3368" s="11"/>
      <c r="D3368" s="11"/>
      <c r="E3368" s="11"/>
      <c r="F3368" s="11"/>
      <c r="G3368" s="11"/>
      <c r="H3368" s="11"/>
    </row>
    <row r="3369" spans="1:8" x14ac:dyDescent="0.2">
      <c r="A3369" s="11"/>
      <c r="B3369" s="11"/>
      <c r="C3369" s="11"/>
      <c r="D3369" s="11"/>
      <c r="E3369" s="11"/>
      <c r="F3369" s="11"/>
      <c r="G3369" s="11"/>
      <c r="H3369" s="11"/>
    </row>
    <row r="3370" spans="1:8" x14ac:dyDescent="0.2">
      <c r="A3370" s="11"/>
      <c r="B3370" s="11"/>
      <c r="C3370" s="11"/>
      <c r="D3370" s="11"/>
      <c r="E3370" s="11"/>
      <c r="F3370" s="11"/>
      <c r="G3370" s="11"/>
      <c r="H3370" s="11"/>
    </row>
    <row r="3371" spans="1:8" x14ac:dyDescent="0.2">
      <c r="A3371" s="11"/>
      <c r="B3371" s="11"/>
      <c r="C3371" s="11"/>
      <c r="D3371" s="11"/>
      <c r="E3371" s="11"/>
      <c r="F3371" s="11"/>
      <c r="G3371" s="11"/>
      <c r="H3371" s="11"/>
    </row>
    <row r="3372" spans="1:8" x14ac:dyDescent="0.2">
      <c r="A3372" s="11"/>
      <c r="B3372" s="11"/>
      <c r="C3372" s="11"/>
      <c r="D3372" s="11"/>
      <c r="E3372" s="11"/>
      <c r="F3372" s="11"/>
      <c r="G3372" s="11"/>
      <c r="H3372" s="11"/>
    </row>
    <row r="3373" spans="1:8" x14ac:dyDescent="0.2">
      <c r="A3373" s="11"/>
      <c r="B3373" s="11"/>
      <c r="C3373" s="11"/>
      <c r="D3373" s="11"/>
      <c r="E3373" s="11"/>
      <c r="F3373" s="11"/>
      <c r="G3373" s="11"/>
      <c r="H3373" s="11"/>
    </row>
    <row r="3374" spans="1:8" x14ac:dyDescent="0.2">
      <c r="A3374" s="11"/>
      <c r="B3374" s="11"/>
      <c r="C3374" s="11"/>
      <c r="D3374" s="11"/>
      <c r="E3374" s="11"/>
      <c r="F3374" s="11"/>
      <c r="G3374" s="11"/>
      <c r="H3374" s="11"/>
    </row>
    <row r="3375" spans="1:8" x14ac:dyDescent="0.2">
      <c r="A3375" s="11"/>
      <c r="B3375" s="11"/>
      <c r="C3375" s="11"/>
      <c r="D3375" s="11"/>
      <c r="E3375" s="11"/>
      <c r="F3375" s="11"/>
      <c r="G3375" s="11"/>
      <c r="H3375" s="11"/>
    </row>
    <row r="3376" spans="1:8" x14ac:dyDescent="0.2">
      <c r="A3376" s="11"/>
      <c r="B3376" s="11"/>
      <c r="C3376" s="11"/>
      <c r="D3376" s="11"/>
      <c r="E3376" s="11"/>
      <c r="F3376" s="11"/>
      <c r="G3376" s="11"/>
      <c r="H3376" s="11"/>
    </row>
    <row r="3377" spans="1:8" x14ac:dyDescent="0.2">
      <c r="A3377" s="11"/>
      <c r="B3377" s="11"/>
      <c r="C3377" s="11"/>
      <c r="D3377" s="11"/>
      <c r="E3377" s="11"/>
      <c r="F3377" s="11"/>
      <c r="G3377" s="11"/>
      <c r="H3377" s="11"/>
    </row>
    <row r="3378" spans="1:8" x14ac:dyDescent="0.2">
      <c r="A3378" s="11"/>
      <c r="B3378" s="11"/>
      <c r="C3378" s="11"/>
      <c r="D3378" s="11"/>
      <c r="E3378" s="11"/>
      <c r="F3378" s="11"/>
      <c r="G3378" s="11"/>
      <c r="H3378" s="11"/>
    </row>
    <row r="3379" spans="1:8" x14ac:dyDescent="0.2">
      <c r="A3379" s="11"/>
      <c r="B3379" s="11"/>
      <c r="C3379" s="11"/>
      <c r="D3379" s="11"/>
      <c r="E3379" s="11"/>
      <c r="F3379" s="11"/>
      <c r="G3379" s="11"/>
      <c r="H3379" s="11"/>
    </row>
    <row r="3380" spans="1:8" x14ac:dyDescent="0.2">
      <c r="A3380" s="11"/>
      <c r="B3380" s="11"/>
      <c r="C3380" s="11"/>
      <c r="D3380" s="11"/>
      <c r="E3380" s="11"/>
      <c r="F3380" s="11"/>
      <c r="G3380" s="11"/>
      <c r="H3380" s="11"/>
    </row>
    <row r="3381" spans="1:8" x14ac:dyDescent="0.2">
      <c r="A3381" s="11"/>
      <c r="B3381" s="11"/>
      <c r="C3381" s="11"/>
      <c r="D3381" s="11"/>
      <c r="E3381" s="11"/>
      <c r="F3381" s="11"/>
      <c r="G3381" s="11"/>
      <c r="H3381" s="11"/>
    </row>
    <row r="3382" spans="1:8" x14ac:dyDescent="0.2">
      <c r="A3382" s="11"/>
      <c r="B3382" s="11"/>
      <c r="C3382" s="11"/>
      <c r="D3382" s="11"/>
      <c r="E3382" s="11"/>
      <c r="F3382" s="11"/>
      <c r="G3382" s="11"/>
      <c r="H3382" s="11"/>
    </row>
    <row r="3383" spans="1:8" x14ac:dyDescent="0.2">
      <c r="A3383" s="11"/>
      <c r="B3383" s="11"/>
      <c r="C3383" s="11"/>
      <c r="D3383" s="11"/>
      <c r="E3383" s="11"/>
      <c r="F3383" s="11"/>
      <c r="G3383" s="11"/>
      <c r="H3383" s="11"/>
    </row>
    <row r="3384" spans="1:8" x14ac:dyDescent="0.2">
      <c r="A3384" s="11"/>
      <c r="B3384" s="11"/>
      <c r="C3384" s="11"/>
      <c r="D3384" s="11"/>
      <c r="E3384" s="11"/>
      <c r="F3384" s="11"/>
      <c r="G3384" s="11"/>
      <c r="H3384" s="11"/>
    </row>
    <row r="3385" spans="1:8" x14ac:dyDescent="0.2">
      <c r="A3385" s="11"/>
      <c r="B3385" s="11"/>
      <c r="C3385" s="11"/>
      <c r="D3385" s="11"/>
      <c r="E3385" s="11"/>
      <c r="F3385" s="11"/>
      <c r="G3385" s="11"/>
      <c r="H3385" s="11"/>
    </row>
    <row r="3386" spans="1:8" x14ac:dyDescent="0.2">
      <c r="A3386" s="11"/>
      <c r="B3386" s="11"/>
      <c r="C3386" s="11"/>
      <c r="D3386" s="11"/>
      <c r="E3386" s="11"/>
      <c r="F3386" s="11"/>
      <c r="G3386" s="11"/>
      <c r="H3386" s="11"/>
    </row>
    <row r="3387" spans="1:8" x14ac:dyDescent="0.2">
      <c r="A3387" s="11"/>
      <c r="B3387" s="11"/>
      <c r="C3387" s="11"/>
      <c r="D3387" s="11"/>
      <c r="E3387" s="11"/>
      <c r="F3387" s="11"/>
      <c r="G3387" s="11"/>
      <c r="H3387" s="11"/>
    </row>
    <row r="3388" spans="1:8" x14ac:dyDescent="0.2">
      <c r="A3388" s="11"/>
      <c r="B3388" s="11"/>
      <c r="C3388" s="11"/>
      <c r="D3388" s="11"/>
      <c r="E3388" s="11"/>
      <c r="F3388" s="11"/>
      <c r="G3388" s="11"/>
      <c r="H3388" s="11"/>
    </row>
    <row r="3389" spans="1:8" x14ac:dyDescent="0.2">
      <c r="A3389" s="11"/>
      <c r="B3389" s="11"/>
      <c r="C3389" s="11"/>
      <c r="D3389" s="11"/>
      <c r="E3389" s="11"/>
      <c r="F3389" s="11"/>
      <c r="G3389" s="11"/>
      <c r="H3389" s="11"/>
    </row>
    <row r="3390" spans="1:8" x14ac:dyDescent="0.2">
      <c r="A3390" s="11"/>
      <c r="B3390" s="11"/>
      <c r="C3390" s="11"/>
      <c r="D3390" s="11"/>
      <c r="E3390" s="11"/>
      <c r="F3390" s="11"/>
      <c r="G3390" s="11"/>
      <c r="H3390" s="11"/>
    </row>
    <row r="3391" spans="1:8" x14ac:dyDescent="0.2">
      <c r="A3391" s="11"/>
      <c r="B3391" s="11"/>
      <c r="C3391" s="11"/>
      <c r="D3391" s="11"/>
      <c r="E3391" s="11"/>
      <c r="F3391" s="11"/>
      <c r="G3391" s="11"/>
      <c r="H3391" s="11"/>
    </row>
    <row r="3392" spans="1:8" x14ac:dyDescent="0.2">
      <c r="A3392" s="11"/>
      <c r="B3392" s="11"/>
      <c r="C3392" s="11"/>
      <c r="D3392" s="11"/>
      <c r="E3392" s="11"/>
      <c r="F3392" s="11"/>
      <c r="G3392" s="11"/>
      <c r="H3392" s="11"/>
    </row>
    <row r="3393" spans="1:8" x14ac:dyDescent="0.2">
      <c r="A3393" s="11"/>
      <c r="B3393" s="11"/>
      <c r="C3393" s="11"/>
      <c r="D3393" s="11"/>
      <c r="E3393" s="11"/>
      <c r="F3393" s="11"/>
      <c r="G3393" s="11"/>
      <c r="H3393" s="11"/>
    </row>
    <row r="3394" spans="1:8" x14ac:dyDescent="0.2">
      <c r="A3394" s="11"/>
      <c r="B3394" s="11"/>
      <c r="C3394" s="11"/>
      <c r="D3394" s="11"/>
      <c r="E3394" s="11"/>
      <c r="F3394" s="11"/>
      <c r="G3394" s="11"/>
      <c r="H3394" s="11"/>
    </row>
    <row r="3395" spans="1:8" x14ac:dyDescent="0.2">
      <c r="A3395" s="11"/>
      <c r="B3395" s="11"/>
      <c r="C3395" s="11"/>
      <c r="D3395" s="11"/>
      <c r="E3395" s="11"/>
      <c r="F3395" s="11"/>
      <c r="G3395" s="11"/>
      <c r="H3395" s="11"/>
    </row>
    <row r="3396" spans="1:8" x14ac:dyDescent="0.2">
      <c r="A3396" s="11"/>
      <c r="B3396" s="11"/>
      <c r="C3396" s="11"/>
      <c r="D3396" s="11"/>
      <c r="E3396" s="11"/>
      <c r="F3396" s="11"/>
      <c r="G3396" s="11"/>
      <c r="H3396" s="11"/>
    </row>
    <row r="3397" spans="1:8" x14ac:dyDescent="0.2">
      <c r="A3397" s="11"/>
      <c r="B3397" s="11"/>
      <c r="C3397" s="11"/>
      <c r="D3397" s="11"/>
      <c r="E3397" s="11"/>
      <c r="F3397" s="11"/>
      <c r="G3397" s="11"/>
      <c r="H3397" s="11"/>
    </row>
    <row r="3398" spans="1:8" x14ac:dyDescent="0.2">
      <c r="A3398" s="11"/>
      <c r="B3398" s="11"/>
      <c r="C3398" s="11"/>
      <c r="D3398" s="11"/>
      <c r="E3398" s="11"/>
      <c r="F3398" s="11"/>
      <c r="G3398" s="11"/>
      <c r="H3398" s="11"/>
    </row>
    <row r="3399" spans="1:8" x14ac:dyDescent="0.2">
      <c r="A3399" s="11"/>
      <c r="B3399" s="11"/>
      <c r="C3399" s="11"/>
      <c r="D3399" s="11"/>
      <c r="E3399" s="11"/>
      <c r="F3399" s="11"/>
      <c r="G3399" s="11"/>
      <c r="H3399" s="11"/>
    </row>
    <row r="3400" spans="1:8" x14ac:dyDescent="0.2">
      <c r="A3400" s="11"/>
      <c r="B3400" s="11"/>
      <c r="C3400" s="11"/>
      <c r="D3400" s="11"/>
      <c r="E3400" s="11"/>
      <c r="F3400" s="11"/>
      <c r="G3400" s="11"/>
      <c r="H3400" s="11"/>
    </row>
    <row r="3401" spans="1:8" x14ac:dyDescent="0.2">
      <c r="A3401" s="11"/>
      <c r="B3401" s="11"/>
      <c r="C3401" s="11"/>
      <c r="D3401" s="11"/>
      <c r="E3401" s="11"/>
      <c r="F3401" s="11"/>
      <c r="G3401" s="11"/>
      <c r="H3401" s="11"/>
    </row>
    <row r="3402" spans="1:8" x14ac:dyDescent="0.2">
      <c r="A3402" s="11"/>
      <c r="B3402" s="11"/>
      <c r="C3402" s="11"/>
      <c r="D3402" s="11"/>
      <c r="E3402" s="11"/>
      <c r="F3402" s="11"/>
      <c r="G3402" s="11"/>
      <c r="H3402" s="11"/>
    </row>
    <row r="3403" spans="1:8" x14ac:dyDescent="0.2">
      <c r="A3403" s="11"/>
      <c r="B3403" s="11"/>
      <c r="C3403" s="11"/>
      <c r="D3403" s="11"/>
      <c r="E3403" s="11"/>
      <c r="F3403" s="11"/>
      <c r="G3403" s="11"/>
      <c r="H3403" s="11"/>
    </row>
    <row r="3404" spans="1:8" x14ac:dyDescent="0.2">
      <c r="A3404" s="11"/>
      <c r="B3404" s="11"/>
      <c r="C3404" s="11"/>
      <c r="D3404" s="11"/>
      <c r="E3404" s="11"/>
      <c r="F3404" s="11"/>
      <c r="G3404" s="11"/>
      <c r="H3404" s="11"/>
    </row>
    <row r="3405" spans="1:8" x14ac:dyDescent="0.2">
      <c r="A3405" s="11"/>
      <c r="B3405" s="11"/>
      <c r="C3405" s="11"/>
      <c r="D3405" s="11"/>
      <c r="E3405" s="11"/>
      <c r="F3405" s="11"/>
      <c r="G3405" s="11"/>
      <c r="H3405" s="11"/>
    </row>
    <row r="3406" spans="1:8" x14ac:dyDescent="0.2">
      <c r="A3406" s="11"/>
      <c r="B3406" s="11"/>
      <c r="C3406" s="11"/>
      <c r="D3406" s="11"/>
      <c r="E3406" s="11"/>
      <c r="F3406" s="11"/>
      <c r="G3406" s="11"/>
      <c r="H3406" s="11"/>
    </row>
    <row r="3407" spans="1:8" x14ac:dyDescent="0.2">
      <c r="A3407" s="11"/>
      <c r="B3407" s="11"/>
      <c r="C3407" s="11"/>
      <c r="D3407" s="11"/>
      <c r="E3407" s="11"/>
      <c r="F3407" s="11"/>
      <c r="G3407" s="11"/>
      <c r="H3407" s="11"/>
    </row>
    <row r="3408" spans="1:8" x14ac:dyDescent="0.2">
      <c r="A3408" s="11"/>
      <c r="B3408" s="11"/>
      <c r="C3408" s="11"/>
      <c r="D3408" s="11"/>
      <c r="E3408" s="11"/>
      <c r="F3408" s="11"/>
      <c r="G3408" s="11"/>
      <c r="H3408" s="11"/>
    </row>
    <row r="3409" spans="1:8" x14ac:dyDescent="0.2">
      <c r="A3409" s="11"/>
      <c r="B3409" s="11"/>
      <c r="C3409" s="11"/>
      <c r="D3409" s="11"/>
      <c r="E3409" s="11"/>
      <c r="F3409" s="11"/>
      <c r="G3409" s="11"/>
      <c r="H3409" s="11"/>
    </row>
    <row r="3410" spans="1:8" x14ac:dyDescent="0.2">
      <c r="A3410" s="11"/>
      <c r="B3410" s="11"/>
      <c r="C3410" s="11"/>
      <c r="D3410" s="11"/>
      <c r="E3410" s="11"/>
      <c r="F3410" s="11"/>
      <c r="G3410" s="11"/>
      <c r="H3410" s="11"/>
    </row>
    <row r="3411" spans="1:8" x14ac:dyDescent="0.2">
      <c r="A3411" s="11"/>
      <c r="B3411" s="11"/>
      <c r="C3411" s="11"/>
      <c r="D3411" s="11"/>
      <c r="E3411" s="11"/>
      <c r="F3411" s="11"/>
      <c r="G3411" s="11"/>
      <c r="H3411" s="11"/>
    </row>
    <row r="3412" spans="1:8" x14ac:dyDescent="0.2">
      <c r="A3412" s="11"/>
      <c r="B3412" s="11"/>
      <c r="C3412" s="11"/>
      <c r="D3412" s="11"/>
      <c r="E3412" s="11"/>
      <c r="F3412" s="11"/>
      <c r="G3412" s="11"/>
      <c r="H3412" s="11"/>
    </row>
    <row r="3413" spans="1:8" x14ac:dyDescent="0.2">
      <c r="A3413" s="11"/>
      <c r="B3413" s="11"/>
      <c r="C3413" s="11"/>
      <c r="D3413" s="11"/>
      <c r="E3413" s="11"/>
      <c r="F3413" s="11"/>
      <c r="G3413" s="11"/>
      <c r="H3413" s="11"/>
    </row>
    <row r="3414" spans="1:8" x14ac:dyDescent="0.2">
      <c r="A3414" s="11"/>
      <c r="B3414" s="11"/>
      <c r="C3414" s="11"/>
      <c r="D3414" s="11"/>
      <c r="E3414" s="11"/>
      <c r="F3414" s="11"/>
      <c r="G3414" s="11"/>
      <c r="H3414" s="11"/>
    </row>
    <row r="3415" spans="1:8" x14ac:dyDescent="0.2">
      <c r="A3415" s="11"/>
      <c r="B3415" s="11"/>
      <c r="C3415" s="11"/>
      <c r="D3415" s="11"/>
      <c r="E3415" s="11"/>
      <c r="F3415" s="11"/>
      <c r="G3415" s="11"/>
      <c r="H3415" s="11"/>
    </row>
    <row r="3416" spans="1:8" x14ac:dyDescent="0.2">
      <c r="A3416" s="11"/>
      <c r="B3416" s="11"/>
      <c r="C3416" s="11"/>
      <c r="D3416" s="11"/>
      <c r="E3416" s="11"/>
      <c r="F3416" s="11"/>
      <c r="G3416" s="11"/>
      <c r="H3416" s="11"/>
    </row>
    <row r="3417" spans="1:8" x14ac:dyDescent="0.2">
      <c r="A3417" s="11"/>
      <c r="B3417" s="11"/>
      <c r="C3417" s="11"/>
      <c r="D3417" s="11"/>
      <c r="E3417" s="11"/>
      <c r="F3417" s="11"/>
      <c r="G3417" s="11"/>
      <c r="H3417" s="11"/>
    </row>
    <row r="3418" spans="1:8" x14ac:dyDescent="0.2">
      <c r="A3418" s="11"/>
      <c r="B3418" s="11"/>
      <c r="C3418" s="11"/>
      <c r="D3418" s="11"/>
      <c r="E3418" s="11"/>
      <c r="F3418" s="11"/>
      <c r="G3418" s="11"/>
      <c r="H3418" s="11"/>
    </row>
    <row r="3419" spans="1:8" x14ac:dyDescent="0.2">
      <c r="A3419" s="11"/>
      <c r="B3419" s="11"/>
      <c r="C3419" s="11"/>
      <c r="D3419" s="11"/>
      <c r="E3419" s="11"/>
      <c r="F3419" s="11"/>
      <c r="G3419" s="11"/>
      <c r="H3419" s="11"/>
    </row>
    <row r="3420" spans="1:8" x14ac:dyDescent="0.2">
      <c r="A3420" s="11"/>
      <c r="B3420" s="11"/>
      <c r="C3420" s="11"/>
      <c r="D3420" s="11"/>
      <c r="E3420" s="11"/>
      <c r="F3420" s="11"/>
      <c r="G3420" s="11"/>
      <c r="H3420" s="11"/>
    </row>
    <row r="3421" spans="1:8" x14ac:dyDescent="0.2">
      <c r="A3421" s="11"/>
      <c r="B3421" s="11"/>
      <c r="C3421" s="11"/>
      <c r="D3421" s="11"/>
      <c r="E3421" s="11"/>
      <c r="F3421" s="11"/>
      <c r="G3421" s="11"/>
      <c r="H3421" s="11"/>
    </row>
    <row r="3422" spans="1:8" x14ac:dyDescent="0.2">
      <c r="A3422" s="11"/>
      <c r="B3422" s="11"/>
      <c r="C3422" s="11"/>
      <c r="D3422" s="11"/>
      <c r="E3422" s="11"/>
      <c r="F3422" s="11"/>
      <c r="G3422" s="11"/>
      <c r="H3422" s="11"/>
    </row>
    <row r="3423" spans="1:8" x14ac:dyDescent="0.2">
      <c r="A3423" s="11"/>
      <c r="B3423" s="11"/>
      <c r="C3423" s="11"/>
      <c r="D3423" s="11"/>
      <c r="E3423" s="11"/>
      <c r="F3423" s="11"/>
      <c r="G3423" s="11"/>
      <c r="H3423" s="11"/>
    </row>
    <row r="3424" spans="1:8" x14ac:dyDescent="0.2">
      <c r="A3424" s="11"/>
      <c r="B3424" s="11"/>
      <c r="C3424" s="11"/>
      <c r="D3424" s="11"/>
      <c r="E3424" s="11"/>
      <c r="F3424" s="11"/>
      <c r="G3424" s="11"/>
      <c r="H3424" s="11"/>
    </row>
    <row r="3425" spans="1:8" x14ac:dyDescent="0.2">
      <c r="A3425" s="11"/>
      <c r="B3425" s="11"/>
      <c r="C3425" s="11"/>
      <c r="D3425" s="11"/>
      <c r="E3425" s="11"/>
      <c r="F3425" s="11"/>
      <c r="G3425" s="11"/>
      <c r="H3425" s="11"/>
    </row>
    <row r="3426" spans="1:8" x14ac:dyDescent="0.2">
      <c r="A3426" s="11"/>
      <c r="B3426" s="11"/>
      <c r="C3426" s="11"/>
      <c r="D3426" s="11"/>
      <c r="E3426" s="11"/>
      <c r="F3426" s="11"/>
      <c r="G3426" s="11"/>
      <c r="H3426" s="11"/>
    </row>
    <row r="3427" spans="1:8" x14ac:dyDescent="0.2">
      <c r="A3427" s="11"/>
      <c r="B3427" s="11"/>
      <c r="C3427" s="11"/>
      <c r="D3427" s="11"/>
      <c r="E3427" s="11"/>
      <c r="F3427" s="11"/>
      <c r="G3427" s="11"/>
      <c r="H3427" s="11"/>
    </row>
    <row r="3428" spans="1:8" x14ac:dyDescent="0.2">
      <c r="A3428" s="11"/>
      <c r="B3428" s="11"/>
      <c r="C3428" s="11"/>
      <c r="D3428" s="11"/>
      <c r="E3428" s="11"/>
      <c r="F3428" s="11"/>
      <c r="G3428" s="11"/>
      <c r="H3428" s="11"/>
    </row>
    <row r="3429" spans="1:8" x14ac:dyDescent="0.2">
      <c r="A3429" s="11"/>
      <c r="B3429" s="11"/>
      <c r="C3429" s="11"/>
      <c r="D3429" s="11"/>
      <c r="E3429" s="11"/>
      <c r="F3429" s="11"/>
      <c r="G3429" s="11"/>
      <c r="H3429" s="11"/>
    </row>
    <row r="3430" spans="1:8" x14ac:dyDescent="0.2">
      <c r="A3430" s="11"/>
      <c r="B3430" s="11"/>
      <c r="C3430" s="11"/>
      <c r="D3430" s="11"/>
      <c r="E3430" s="11"/>
      <c r="F3430" s="11"/>
      <c r="G3430" s="11"/>
      <c r="H3430" s="11"/>
    </row>
    <row r="3431" spans="1:8" x14ac:dyDescent="0.2">
      <c r="A3431" s="11"/>
      <c r="B3431" s="11"/>
      <c r="C3431" s="11"/>
      <c r="D3431" s="11"/>
      <c r="E3431" s="11"/>
      <c r="F3431" s="11"/>
      <c r="G3431" s="11"/>
      <c r="H3431" s="11"/>
    </row>
    <row r="3432" spans="1:8" x14ac:dyDescent="0.2">
      <c r="A3432" s="11"/>
      <c r="B3432" s="11"/>
      <c r="C3432" s="11"/>
      <c r="D3432" s="11"/>
      <c r="E3432" s="11"/>
      <c r="F3432" s="11"/>
      <c r="G3432" s="11"/>
      <c r="H3432" s="11"/>
    </row>
    <row r="3433" spans="1:8" x14ac:dyDescent="0.2">
      <c r="A3433" s="11"/>
      <c r="B3433" s="11"/>
      <c r="C3433" s="11"/>
      <c r="D3433" s="11"/>
      <c r="E3433" s="11"/>
      <c r="F3433" s="11"/>
      <c r="G3433" s="11"/>
      <c r="H3433" s="11"/>
    </row>
    <row r="3434" spans="1:8" x14ac:dyDescent="0.2">
      <c r="A3434" s="11"/>
      <c r="B3434" s="11"/>
      <c r="C3434" s="11"/>
      <c r="D3434" s="11"/>
      <c r="E3434" s="11"/>
      <c r="F3434" s="11"/>
      <c r="G3434" s="11"/>
      <c r="H3434" s="11"/>
    </row>
    <row r="3435" spans="1:8" x14ac:dyDescent="0.2">
      <c r="A3435" s="11"/>
      <c r="B3435" s="11"/>
      <c r="C3435" s="11"/>
      <c r="D3435" s="11"/>
      <c r="E3435" s="11"/>
      <c r="F3435" s="11"/>
      <c r="G3435" s="11"/>
      <c r="H3435" s="11"/>
    </row>
    <row r="3436" spans="1:8" x14ac:dyDescent="0.2">
      <c r="A3436" s="11"/>
      <c r="B3436" s="11"/>
      <c r="C3436" s="11"/>
      <c r="D3436" s="11"/>
      <c r="E3436" s="11"/>
      <c r="F3436" s="11"/>
      <c r="G3436" s="11"/>
      <c r="H3436" s="11"/>
    </row>
    <row r="3437" spans="1:8" x14ac:dyDescent="0.2">
      <c r="A3437" s="11"/>
      <c r="B3437" s="11"/>
      <c r="C3437" s="11"/>
      <c r="D3437" s="11"/>
      <c r="E3437" s="11"/>
      <c r="F3437" s="11"/>
      <c r="G3437" s="11"/>
      <c r="H3437" s="11"/>
    </row>
    <row r="3438" spans="1:8" x14ac:dyDescent="0.2">
      <c r="A3438" s="11"/>
      <c r="B3438" s="11"/>
      <c r="C3438" s="11"/>
      <c r="D3438" s="11"/>
      <c r="E3438" s="11"/>
      <c r="F3438" s="11"/>
      <c r="G3438" s="11"/>
      <c r="H3438" s="11"/>
    </row>
    <row r="3439" spans="1:8" x14ac:dyDescent="0.2">
      <c r="A3439" s="11"/>
      <c r="B3439" s="11"/>
      <c r="C3439" s="11"/>
      <c r="D3439" s="11"/>
      <c r="E3439" s="11"/>
      <c r="F3439" s="11"/>
      <c r="G3439" s="11"/>
      <c r="H3439" s="11"/>
    </row>
    <row r="3440" spans="1:8" x14ac:dyDescent="0.2">
      <c r="A3440" s="11"/>
      <c r="B3440" s="11"/>
      <c r="C3440" s="11"/>
      <c r="D3440" s="11"/>
      <c r="E3440" s="11"/>
      <c r="F3440" s="11"/>
      <c r="G3440" s="11"/>
      <c r="H3440" s="11"/>
    </row>
    <row r="3441" spans="1:8" x14ac:dyDescent="0.2">
      <c r="A3441" s="11"/>
      <c r="B3441" s="11"/>
      <c r="C3441" s="11"/>
      <c r="D3441" s="11"/>
      <c r="E3441" s="11"/>
      <c r="F3441" s="11"/>
      <c r="G3441" s="11"/>
      <c r="H3441" s="11"/>
    </row>
    <row r="3442" spans="1:8" x14ac:dyDescent="0.2">
      <c r="A3442" s="11"/>
      <c r="B3442" s="11"/>
      <c r="C3442" s="11"/>
      <c r="D3442" s="11"/>
      <c r="E3442" s="11"/>
      <c r="F3442" s="11"/>
      <c r="G3442" s="11"/>
      <c r="H3442" s="11"/>
    </row>
    <row r="3443" spans="1:8" x14ac:dyDescent="0.2">
      <c r="A3443" s="11"/>
      <c r="B3443" s="11"/>
      <c r="C3443" s="11"/>
      <c r="D3443" s="11"/>
      <c r="E3443" s="11"/>
      <c r="F3443" s="11"/>
      <c r="G3443" s="11"/>
      <c r="H3443" s="11"/>
    </row>
    <row r="3444" spans="1:8" x14ac:dyDescent="0.2">
      <c r="A3444" s="11"/>
      <c r="B3444" s="11"/>
      <c r="C3444" s="11"/>
      <c r="D3444" s="11"/>
      <c r="E3444" s="11"/>
      <c r="F3444" s="11"/>
      <c r="G3444" s="11"/>
      <c r="H3444" s="11"/>
    </row>
    <row r="3445" spans="1:8" x14ac:dyDescent="0.2">
      <c r="A3445" s="11"/>
      <c r="B3445" s="11"/>
      <c r="C3445" s="11"/>
      <c r="D3445" s="11"/>
      <c r="E3445" s="11"/>
      <c r="F3445" s="11"/>
      <c r="G3445" s="11"/>
      <c r="H3445" s="11"/>
    </row>
    <row r="3446" spans="1:8" x14ac:dyDescent="0.2">
      <c r="A3446" s="11"/>
      <c r="B3446" s="11"/>
      <c r="C3446" s="11"/>
      <c r="D3446" s="11"/>
      <c r="E3446" s="11"/>
      <c r="F3446" s="11"/>
      <c r="G3446" s="11"/>
      <c r="H3446" s="11"/>
    </row>
    <row r="3447" spans="1:8" x14ac:dyDescent="0.2">
      <c r="A3447" s="11"/>
      <c r="B3447" s="11"/>
      <c r="C3447" s="11"/>
      <c r="D3447" s="11"/>
      <c r="E3447" s="11"/>
      <c r="F3447" s="11"/>
      <c r="G3447" s="11"/>
      <c r="H3447" s="11"/>
    </row>
    <row r="3448" spans="1:8" x14ac:dyDescent="0.2">
      <c r="A3448" s="11"/>
      <c r="B3448" s="11"/>
      <c r="C3448" s="11"/>
      <c r="D3448" s="11"/>
      <c r="E3448" s="11"/>
      <c r="F3448" s="11"/>
      <c r="G3448" s="11"/>
      <c r="H3448" s="11"/>
    </row>
    <row r="3449" spans="1:8" x14ac:dyDescent="0.2">
      <c r="A3449" s="11"/>
      <c r="B3449" s="11"/>
      <c r="C3449" s="11"/>
      <c r="D3449" s="11"/>
      <c r="E3449" s="11"/>
      <c r="F3449" s="11"/>
      <c r="G3449" s="11"/>
      <c r="H3449" s="11"/>
    </row>
    <row r="3450" spans="1:8" x14ac:dyDescent="0.2">
      <c r="A3450" s="11"/>
      <c r="B3450" s="11"/>
      <c r="C3450" s="11"/>
      <c r="D3450" s="11"/>
      <c r="E3450" s="11"/>
      <c r="F3450" s="11"/>
      <c r="G3450" s="11"/>
      <c r="H3450" s="11"/>
    </row>
    <row r="3451" spans="1:8" x14ac:dyDescent="0.2">
      <c r="A3451" s="11"/>
      <c r="B3451" s="11"/>
      <c r="C3451" s="11"/>
      <c r="D3451" s="11"/>
      <c r="E3451" s="11"/>
      <c r="F3451" s="11"/>
      <c r="G3451" s="11"/>
      <c r="H3451" s="11"/>
    </row>
    <row r="3452" spans="1:8" x14ac:dyDescent="0.2">
      <c r="A3452" s="11"/>
      <c r="B3452" s="11"/>
      <c r="C3452" s="11"/>
      <c r="D3452" s="11"/>
      <c r="E3452" s="11"/>
      <c r="F3452" s="11"/>
      <c r="G3452" s="11"/>
      <c r="H3452" s="11"/>
    </row>
    <row r="3453" spans="1:8" x14ac:dyDescent="0.2">
      <c r="A3453" s="11"/>
      <c r="B3453" s="11"/>
      <c r="C3453" s="11"/>
      <c r="D3453" s="11"/>
      <c r="E3453" s="11"/>
      <c r="F3453" s="11"/>
      <c r="G3453" s="11"/>
      <c r="H3453" s="11"/>
    </row>
    <row r="3454" spans="1:8" x14ac:dyDescent="0.2">
      <c r="A3454" s="11"/>
      <c r="B3454" s="11"/>
      <c r="C3454" s="11"/>
      <c r="D3454" s="11"/>
      <c r="E3454" s="11"/>
      <c r="F3454" s="11"/>
      <c r="G3454" s="11"/>
      <c r="H3454" s="11"/>
    </row>
    <row r="3455" spans="1:8" x14ac:dyDescent="0.2">
      <c r="A3455" s="11"/>
      <c r="B3455" s="11"/>
      <c r="C3455" s="11"/>
      <c r="D3455" s="11"/>
      <c r="E3455" s="11"/>
      <c r="F3455" s="11"/>
      <c r="G3455" s="11"/>
      <c r="H3455" s="11"/>
    </row>
    <row r="3456" spans="1:8" x14ac:dyDescent="0.2">
      <c r="A3456" s="11"/>
      <c r="B3456" s="11"/>
      <c r="C3456" s="11"/>
      <c r="D3456" s="11"/>
      <c r="E3456" s="11"/>
      <c r="F3456" s="11"/>
      <c r="G3456" s="11"/>
      <c r="H3456" s="11"/>
    </row>
    <row r="3457" spans="1:8" x14ac:dyDescent="0.2">
      <c r="A3457" s="11"/>
      <c r="B3457" s="11"/>
      <c r="C3457" s="11"/>
      <c r="D3457" s="11"/>
      <c r="E3457" s="11"/>
      <c r="F3457" s="11"/>
      <c r="G3457" s="11"/>
      <c r="H3457" s="11"/>
    </row>
    <row r="3458" spans="1:8" x14ac:dyDescent="0.2">
      <c r="A3458" s="11"/>
      <c r="B3458" s="11"/>
      <c r="C3458" s="11"/>
      <c r="D3458" s="11"/>
      <c r="E3458" s="11"/>
      <c r="F3458" s="11"/>
      <c r="G3458" s="11"/>
      <c r="H3458" s="11"/>
    </row>
    <row r="3459" spans="1:8" x14ac:dyDescent="0.2">
      <c r="A3459" s="11"/>
      <c r="B3459" s="11"/>
      <c r="C3459" s="11"/>
      <c r="D3459" s="11"/>
      <c r="E3459" s="11"/>
      <c r="F3459" s="11"/>
      <c r="G3459" s="11"/>
      <c r="H3459" s="11"/>
    </row>
    <row r="3460" spans="1:8" x14ac:dyDescent="0.2">
      <c r="A3460" s="11"/>
      <c r="B3460" s="11"/>
      <c r="C3460" s="11"/>
      <c r="D3460" s="11"/>
      <c r="E3460" s="11"/>
      <c r="F3460" s="11"/>
      <c r="G3460" s="11"/>
      <c r="H3460" s="11"/>
    </row>
    <row r="3461" spans="1:8" x14ac:dyDescent="0.2">
      <c r="A3461" s="11"/>
      <c r="B3461" s="11"/>
      <c r="C3461" s="11"/>
      <c r="D3461" s="11"/>
      <c r="E3461" s="11"/>
      <c r="F3461" s="11"/>
      <c r="G3461" s="11"/>
      <c r="H3461" s="11"/>
    </row>
    <row r="3462" spans="1:8" x14ac:dyDescent="0.2">
      <c r="A3462" s="11"/>
      <c r="B3462" s="11"/>
      <c r="C3462" s="11"/>
      <c r="D3462" s="11"/>
      <c r="E3462" s="11"/>
      <c r="F3462" s="11"/>
      <c r="G3462" s="11"/>
      <c r="H3462" s="11"/>
    </row>
    <row r="3463" spans="1:8" x14ac:dyDescent="0.2">
      <c r="A3463" s="11"/>
      <c r="B3463" s="11"/>
      <c r="C3463" s="11"/>
      <c r="D3463" s="11"/>
      <c r="E3463" s="11"/>
      <c r="F3463" s="11"/>
      <c r="G3463" s="11"/>
      <c r="H3463" s="11"/>
    </row>
    <row r="3464" spans="1:8" x14ac:dyDescent="0.2">
      <c r="A3464" s="11"/>
      <c r="B3464" s="11"/>
      <c r="C3464" s="11"/>
      <c r="D3464" s="11"/>
      <c r="E3464" s="11"/>
      <c r="F3464" s="11"/>
      <c r="G3464" s="11"/>
      <c r="H3464" s="11"/>
    </row>
    <row r="3465" spans="1:8" x14ac:dyDescent="0.2">
      <c r="A3465" s="11"/>
      <c r="B3465" s="11"/>
      <c r="C3465" s="11"/>
      <c r="D3465" s="11"/>
      <c r="E3465" s="11"/>
      <c r="F3465" s="11"/>
      <c r="G3465" s="11"/>
      <c r="H3465" s="11"/>
    </row>
    <row r="3466" spans="1:8" x14ac:dyDescent="0.2">
      <c r="A3466" s="11"/>
      <c r="B3466" s="11"/>
      <c r="C3466" s="11"/>
      <c r="D3466" s="11"/>
      <c r="E3466" s="11"/>
      <c r="F3466" s="11"/>
      <c r="G3466" s="11"/>
      <c r="H3466" s="11"/>
    </row>
    <row r="3467" spans="1:8" x14ac:dyDescent="0.2">
      <c r="A3467" s="11"/>
      <c r="B3467" s="11"/>
      <c r="C3467" s="11"/>
      <c r="D3467" s="11"/>
      <c r="E3467" s="11"/>
      <c r="F3467" s="11"/>
      <c r="G3467" s="11"/>
      <c r="H3467" s="11"/>
    </row>
    <row r="3468" spans="1:8" x14ac:dyDescent="0.2">
      <c r="A3468" s="11"/>
      <c r="B3468" s="11"/>
      <c r="C3468" s="11"/>
      <c r="D3468" s="11"/>
      <c r="E3468" s="11"/>
      <c r="F3468" s="11"/>
      <c r="G3468" s="11"/>
      <c r="H3468" s="11"/>
    </row>
    <row r="3469" spans="1:8" x14ac:dyDescent="0.2">
      <c r="A3469" s="11"/>
      <c r="B3469" s="11"/>
      <c r="C3469" s="11"/>
      <c r="D3469" s="11"/>
      <c r="E3469" s="11"/>
      <c r="F3469" s="11"/>
      <c r="G3469" s="11"/>
      <c r="H3469" s="11"/>
    </row>
    <row r="3470" spans="1:8" x14ac:dyDescent="0.2">
      <c r="A3470" s="11"/>
      <c r="B3470" s="11"/>
      <c r="C3470" s="11"/>
      <c r="D3470" s="11"/>
      <c r="E3470" s="11"/>
      <c r="F3470" s="11"/>
      <c r="G3470" s="11"/>
      <c r="H3470" s="11"/>
    </row>
    <row r="3471" spans="1:8" x14ac:dyDescent="0.2">
      <c r="A3471" s="11"/>
      <c r="B3471" s="11"/>
      <c r="C3471" s="11"/>
      <c r="D3471" s="11"/>
      <c r="E3471" s="11"/>
      <c r="F3471" s="11"/>
      <c r="G3471" s="11"/>
      <c r="H3471" s="11"/>
    </row>
    <row r="3472" spans="1:8" x14ac:dyDescent="0.2">
      <c r="A3472" s="11"/>
      <c r="B3472" s="11"/>
      <c r="C3472" s="11"/>
      <c r="D3472" s="11"/>
      <c r="E3472" s="11"/>
      <c r="F3472" s="11"/>
      <c r="G3472" s="11"/>
      <c r="H3472" s="11"/>
    </row>
    <row r="3473" spans="1:8" x14ac:dyDescent="0.2">
      <c r="A3473" s="11"/>
      <c r="B3473" s="11"/>
      <c r="C3473" s="11"/>
      <c r="D3473" s="11"/>
      <c r="E3473" s="11"/>
      <c r="F3473" s="11"/>
      <c r="G3473" s="11"/>
      <c r="H3473" s="11"/>
    </row>
    <row r="3474" spans="1:8" x14ac:dyDescent="0.2">
      <c r="A3474" s="11"/>
      <c r="B3474" s="11"/>
      <c r="C3474" s="11"/>
      <c r="D3474" s="11"/>
      <c r="E3474" s="11"/>
      <c r="F3474" s="11"/>
      <c r="G3474" s="11"/>
      <c r="H3474" s="11"/>
    </row>
    <row r="3475" spans="1:8" x14ac:dyDescent="0.2">
      <c r="A3475" s="11"/>
      <c r="B3475" s="11"/>
      <c r="C3475" s="11"/>
      <c r="D3475" s="11"/>
      <c r="E3475" s="11"/>
      <c r="F3475" s="11"/>
      <c r="G3475" s="11"/>
      <c r="H3475" s="11"/>
    </row>
    <row r="3476" spans="1:8" x14ac:dyDescent="0.2">
      <c r="A3476" s="11"/>
      <c r="B3476" s="11"/>
      <c r="C3476" s="11"/>
      <c r="D3476" s="11"/>
      <c r="E3476" s="11"/>
      <c r="F3476" s="11"/>
      <c r="G3476" s="11"/>
      <c r="H3476" s="11"/>
    </row>
    <row r="3477" spans="1:8" x14ac:dyDescent="0.2">
      <c r="A3477" s="11"/>
      <c r="B3477" s="11"/>
      <c r="C3477" s="11"/>
      <c r="D3477" s="11"/>
      <c r="E3477" s="11"/>
      <c r="F3477" s="11"/>
      <c r="G3477" s="11"/>
      <c r="H3477" s="11"/>
    </row>
    <row r="3478" spans="1:8" x14ac:dyDescent="0.2">
      <c r="A3478" s="11"/>
      <c r="B3478" s="11"/>
      <c r="C3478" s="11"/>
      <c r="D3478" s="11"/>
      <c r="E3478" s="11"/>
      <c r="F3478" s="11"/>
      <c r="G3478" s="11"/>
      <c r="H3478" s="11"/>
    </row>
    <row r="3479" spans="1:8" x14ac:dyDescent="0.2">
      <c r="A3479" s="11"/>
      <c r="B3479" s="11"/>
      <c r="C3479" s="11"/>
      <c r="D3479" s="11"/>
      <c r="E3479" s="11"/>
      <c r="F3479" s="11"/>
      <c r="G3479" s="11"/>
      <c r="H3479" s="11"/>
    </row>
    <row r="3480" spans="1:8" x14ac:dyDescent="0.2">
      <c r="A3480" s="11"/>
      <c r="B3480" s="11"/>
      <c r="C3480" s="11"/>
      <c r="D3480" s="11"/>
      <c r="E3480" s="11"/>
      <c r="F3480" s="11"/>
      <c r="G3480" s="11"/>
      <c r="H3480" s="11"/>
    </row>
    <row r="3481" spans="1:8" x14ac:dyDescent="0.2">
      <c r="A3481" s="11"/>
      <c r="B3481" s="11"/>
      <c r="C3481" s="11"/>
      <c r="D3481" s="11"/>
      <c r="E3481" s="11"/>
      <c r="F3481" s="11"/>
      <c r="G3481" s="11"/>
      <c r="H3481" s="11"/>
    </row>
    <row r="3482" spans="1:8" x14ac:dyDescent="0.2">
      <c r="A3482" s="11"/>
      <c r="B3482" s="11"/>
      <c r="C3482" s="11"/>
      <c r="D3482" s="11"/>
      <c r="E3482" s="11"/>
      <c r="F3482" s="11"/>
      <c r="G3482" s="11"/>
      <c r="H3482" s="11"/>
    </row>
    <row r="3483" spans="1:8" x14ac:dyDescent="0.2">
      <c r="A3483" s="11"/>
      <c r="B3483" s="11"/>
      <c r="C3483" s="11"/>
      <c r="D3483" s="11"/>
      <c r="E3483" s="11"/>
      <c r="F3483" s="11"/>
      <c r="G3483" s="11"/>
      <c r="H3483" s="11"/>
    </row>
    <row r="3484" spans="1:8" x14ac:dyDescent="0.2">
      <c r="A3484" s="11"/>
      <c r="B3484" s="11"/>
      <c r="C3484" s="11"/>
      <c r="D3484" s="11"/>
      <c r="E3484" s="11"/>
      <c r="F3484" s="11"/>
      <c r="G3484" s="11"/>
      <c r="H3484" s="11"/>
    </row>
    <row r="3485" spans="1:8" x14ac:dyDescent="0.2">
      <c r="A3485" s="11"/>
      <c r="B3485" s="11"/>
      <c r="C3485" s="11"/>
      <c r="D3485" s="11"/>
      <c r="E3485" s="11"/>
      <c r="F3485" s="11"/>
      <c r="G3485" s="11"/>
      <c r="H3485" s="11"/>
    </row>
    <row r="3486" spans="1:8" x14ac:dyDescent="0.2">
      <c r="A3486" s="11"/>
      <c r="B3486" s="11"/>
      <c r="C3486" s="11"/>
      <c r="D3486" s="11"/>
      <c r="E3486" s="11"/>
      <c r="F3486" s="11"/>
      <c r="G3486" s="11"/>
      <c r="H3486" s="11"/>
    </row>
    <row r="3487" spans="1:8" x14ac:dyDescent="0.2">
      <c r="A3487" s="11"/>
      <c r="B3487" s="11"/>
      <c r="C3487" s="11"/>
      <c r="D3487" s="11"/>
      <c r="E3487" s="11"/>
      <c r="F3487" s="11"/>
      <c r="G3487" s="11"/>
      <c r="H3487" s="11"/>
    </row>
    <row r="3488" spans="1:8" x14ac:dyDescent="0.2">
      <c r="A3488" s="11"/>
      <c r="B3488" s="11"/>
      <c r="C3488" s="11"/>
      <c r="D3488" s="11"/>
      <c r="E3488" s="11"/>
      <c r="F3488" s="11"/>
      <c r="G3488" s="11"/>
      <c r="H3488" s="11"/>
    </row>
    <row r="3489" spans="1:8" x14ac:dyDescent="0.2">
      <c r="A3489" s="11"/>
      <c r="B3489" s="11"/>
      <c r="C3489" s="11"/>
      <c r="D3489" s="11"/>
      <c r="E3489" s="11"/>
      <c r="F3489" s="11"/>
      <c r="G3489" s="11"/>
      <c r="H3489" s="11"/>
    </row>
    <row r="3490" spans="1:8" x14ac:dyDescent="0.2">
      <c r="A3490" s="11"/>
      <c r="B3490" s="11"/>
      <c r="C3490" s="11"/>
      <c r="D3490" s="11"/>
      <c r="E3490" s="11"/>
      <c r="F3490" s="11"/>
      <c r="G3490" s="11"/>
      <c r="H3490" s="11"/>
    </row>
    <row r="3491" spans="1:8" x14ac:dyDescent="0.2">
      <c r="A3491" s="11"/>
      <c r="B3491" s="11"/>
      <c r="C3491" s="11"/>
      <c r="D3491" s="11"/>
      <c r="E3491" s="11"/>
      <c r="F3491" s="11"/>
      <c r="G3491" s="11"/>
      <c r="H3491" s="11"/>
    </row>
    <row r="3492" spans="1:8" x14ac:dyDescent="0.2">
      <c r="A3492" s="11"/>
      <c r="B3492" s="11"/>
      <c r="C3492" s="11"/>
      <c r="D3492" s="11"/>
      <c r="E3492" s="11"/>
      <c r="F3492" s="11"/>
      <c r="G3492" s="11"/>
      <c r="H3492" s="11"/>
    </row>
    <row r="3493" spans="1:8" x14ac:dyDescent="0.2">
      <c r="A3493" s="11"/>
      <c r="B3493" s="11"/>
      <c r="C3493" s="11"/>
      <c r="D3493" s="11"/>
      <c r="E3493" s="11"/>
      <c r="F3493" s="11"/>
      <c r="G3493" s="11"/>
      <c r="H3493" s="11"/>
    </row>
    <row r="3494" spans="1:8" x14ac:dyDescent="0.2">
      <c r="A3494" s="11"/>
      <c r="B3494" s="11"/>
      <c r="C3494" s="11"/>
      <c r="D3494" s="11"/>
      <c r="E3494" s="11"/>
      <c r="F3494" s="11"/>
      <c r="G3494" s="11"/>
      <c r="H3494" s="11"/>
    </row>
    <row r="3495" spans="1:8" x14ac:dyDescent="0.2">
      <c r="A3495" s="11"/>
      <c r="B3495" s="11"/>
      <c r="C3495" s="11"/>
      <c r="D3495" s="11"/>
      <c r="E3495" s="11"/>
      <c r="F3495" s="11"/>
      <c r="G3495" s="11"/>
      <c r="H3495" s="11"/>
    </row>
    <row r="3496" spans="1:8" x14ac:dyDescent="0.2">
      <c r="A3496" s="11"/>
      <c r="B3496" s="11"/>
      <c r="C3496" s="11"/>
      <c r="D3496" s="11"/>
      <c r="E3496" s="11"/>
      <c r="F3496" s="11"/>
      <c r="G3496" s="11"/>
      <c r="H3496" s="11"/>
    </row>
    <row r="3497" spans="1:8" x14ac:dyDescent="0.2">
      <c r="A3497" s="11"/>
      <c r="B3497" s="11"/>
      <c r="C3497" s="11"/>
      <c r="D3497" s="11"/>
      <c r="E3497" s="11"/>
      <c r="F3497" s="11"/>
      <c r="G3497" s="11"/>
      <c r="H3497" s="11"/>
    </row>
    <row r="3498" spans="1:8" x14ac:dyDescent="0.2">
      <c r="A3498" s="11"/>
      <c r="B3498" s="11"/>
      <c r="C3498" s="11"/>
      <c r="D3498" s="11"/>
      <c r="E3498" s="11"/>
      <c r="F3498" s="11"/>
      <c r="G3498" s="11"/>
      <c r="H3498" s="11"/>
    </row>
    <row r="3499" spans="1:8" x14ac:dyDescent="0.2">
      <c r="A3499" s="11"/>
      <c r="B3499" s="11"/>
      <c r="C3499" s="11"/>
      <c r="D3499" s="11"/>
      <c r="E3499" s="11"/>
      <c r="F3499" s="11"/>
      <c r="G3499" s="11"/>
      <c r="H3499" s="11"/>
    </row>
    <row r="3500" spans="1:8" x14ac:dyDescent="0.2">
      <c r="A3500" s="11"/>
      <c r="B3500" s="11"/>
      <c r="C3500" s="11"/>
      <c r="D3500" s="11"/>
      <c r="E3500" s="11"/>
      <c r="F3500" s="11"/>
      <c r="G3500" s="11"/>
      <c r="H3500" s="11"/>
    </row>
    <row r="3501" spans="1:8" x14ac:dyDescent="0.2">
      <c r="A3501" s="11"/>
      <c r="B3501" s="11"/>
      <c r="C3501" s="11"/>
      <c r="D3501" s="11"/>
      <c r="E3501" s="11"/>
      <c r="F3501" s="11"/>
      <c r="G3501" s="11"/>
      <c r="H3501" s="11"/>
    </row>
    <row r="3502" spans="1:8" x14ac:dyDescent="0.2">
      <c r="A3502" s="11"/>
      <c r="B3502" s="11"/>
      <c r="C3502" s="11"/>
      <c r="D3502" s="11"/>
      <c r="E3502" s="11"/>
      <c r="F3502" s="11"/>
      <c r="G3502" s="11"/>
      <c r="H3502" s="11"/>
    </row>
    <row r="3503" spans="1:8" x14ac:dyDescent="0.2">
      <c r="A3503" s="11"/>
      <c r="B3503" s="11"/>
      <c r="C3503" s="11"/>
      <c r="D3503" s="11"/>
      <c r="E3503" s="11"/>
      <c r="F3503" s="11"/>
      <c r="G3503" s="11"/>
      <c r="H3503" s="11"/>
    </row>
    <row r="3504" spans="1:8" x14ac:dyDescent="0.2">
      <c r="A3504" s="11"/>
      <c r="B3504" s="11"/>
      <c r="C3504" s="11"/>
      <c r="D3504" s="11"/>
      <c r="E3504" s="11"/>
      <c r="F3504" s="11"/>
      <c r="G3504" s="11"/>
      <c r="H3504" s="11"/>
    </row>
    <row r="3505" spans="1:8" x14ac:dyDescent="0.2">
      <c r="A3505" s="11"/>
      <c r="B3505" s="11"/>
      <c r="C3505" s="11"/>
      <c r="D3505" s="11"/>
      <c r="E3505" s="11"/>
      <c r="F3505" s="11"/>
      <c r="G3505" s="11"/>
      <c r="H3505" s="11"/>
    </row>
    <row r="3506" spans="1:8" x14ac:dyDescent="0.2">
      <c r="A3506" s="11"/>
      <c r="B3506" s="11"/>
      <c r="C3506" s="11"/>
      <c r="D3506" s="11"/>
      <c r="E3506" s="11"/>
      <c r="F3506" s="11"/>
      <c r="G3506" s="11"/>
      <c r="H3506" s="11"/>
    </row>
    <row r="3507" spans="1:8" x14ac:dyDescent="0.2">
      <c r="A3507" s="11"/>
      <c r="B3507" s="11"/>
      <c r="C3507" s="11"/>
      <c r="D3507" s="11"/>
      <c r="E3507" s="11"/>
      <c r="F3507" s="11"/>
      <c r="G3507" s="11"/>
      <c r="H3507" s="11"/>
    </row>
    <row r="3508" spans="1:8" x14ac:dyDescent="0.2">
      <c r="A3508" s="11"/>
      <c r="B3508" s="11"/>
      <c r="C3508" s="11"/>
      <c r="D3508" s="11"/>
      <c r="E3508" s="11"/>
      <c r="F3508" s="11"/>
      <c r="G3508" s="11"/>
      <c r="H3508" s="11"/>
    </row>
    <row r="3509" spans="1:8" x14ac:dyDescent="0.2">
      <c r="A3509" s="11"/>
      <c r="B3509" s="11"/>
      <c r="C3509" s="11"/>
      <c r="D3509" s="11"/>
      <c r="E3509" s="11"/>
      <c r="F3509" s="11"/>
      <c r="G3509" s="11"/>
      <c r="H3509" s="11"/>
    </row>
    <row r="3510" spans="1:8" x14ac:dyDescent="0.2">
      <c r="A3510" s="11"/>
      <c r="B3510" s="11"/>
      <c r="C3510" s="11"/>
      <c r="D3510" s="11"/>
      <c r="E3510" s="11"/>
      <c r="F3510" s="11"/>
      <c r="G3510" s="11"/>
      <c r="H3510" s="11"/>
    </row>
    <row r="3511" spans="1:8" x14ac:dyDescent="0.2">
      <c r="A3511" s="11"/>
      <c r="B3511" s="11"/>
      <c r="C3511" s="11"/>
      <c r="D3511" s="11"/>
      <c r="E3511" s="11"/>
      <c r="F3511" s="11"/>
      <c r="G3511" s="11"/>
      <c r="H3511" s="11"/>
    </row>
    <row r="3512" spans="1:8" x14ac:dyDescent="0.2">
      <c r="A3512" s="11"/>
      <c r="B3512" s="11"/>
      <c r="C3512" s="11"/>
      <c r="D3512" s="11"/>
      <c r="E3512" s="11"/>
      <c r="F3512" s="11"/>
      <c r="G3512" s="11"/>
      <c r="H3512" s="11"/>
    </row>
    <row r="3513" spans="1:8" x14ac:dyDescent="0.2">
      <c r="A3513" s="11"/>
      <c r="B3513" s="11"/>
      <c r="C3513" s="11"/>
      <c r="D3513" s="11"/>
      <c r="E3513" s="11"/>
      <c r="F3513" s="11"/>
      <c r="G3513" s="11"/>
      <c r="H3513" s="11"/>
    </row>
    <row r="3514" spans="1:8" x14ac:dyDescent="0.2">
      <c r="A3514" s="11"/>
      <c r="B3514" s="11"/>
      <c r="C3514" s="11"/>
      <c r="D3514" s="11"/>
      <c r="E3514" s="11"/>
      <c r="F3514" s="11"/>
      <c r="G3514" s="11"/>
      <c r="H3514" s="11"/>
    </row>
    <row r="3515" spans="1:8" x14ac:dyDescent="0.2">
      <c r="A3515" s="11"/>
      <c r="B3515" s="11"/>
      <c r="C3515" s="11"/>
      <c r="D3515" s="11"/>
      <c r="E3515" s="11"/>
      <c r="F3515" s="11"/>
      <c r="G3515" s="11"/>
      <c r="H3515" s="11"/>
    </row>
    <row r="3516" spans="1:8" x14ac:dyDescent="0.2">
      <c r="A3516" s="11"/>
      <c r="B3516" s="11"/>
      <c r="C3516" s="11"/>
      <c r="D3516" s="11"/>
      <c r="E3516" s="11"/>
      <c r="F3516" s="11"/>
      <c r="G3516" s="11"/>
      <c r="H3516" s="11"/>
    </row>
    <row r="3517" spans="1:8" x14ac:dyDescent="0.2">
      <c r="A3517" s="11"/>
      <c r="B3517" s="11"/>
      <c r="C3517" s="11"/>
      <c r="D3517" s="11"/>
      <c r="E3517" s="11"/>
      <c r="F3517" s="11"/>
      <c r="G3517" s="11"/>
      <c r="H3517" s="11"/>
    </row>
    <row r="3518" spans="1:8" x14ac:dyDescent="0.2">
      <c r="A3518" s="11"/>
      <c r="B3518" s="11"/>
      <c r="C3518" s="11"/>
      <c r="D3518" s="11"/>
      <c r="E3518" s="11"/>
      <c r="F3518" s="11"/>
      <c r="G3518" s="11"/>
      <c r="H3518" s="11"/>
    </row>
    <row r="3519" spans="1:8" x14ac:dyDescent="0.2">
      <c r="A3519" s="11"/>
      <c r="B3519" s="11"/>
      <c r="C3519" s="11"/>
      <c r="D3519" s="11"/>
      <c r="E3519" s="11"/>
      <c r="F3519" s="11"/>
      <c r="G3519" s="11"/>
      <c r="H3519" s="11"/>
    </row>
    <row r="3520" spans="1:8" x14ac:dyDescent="0.2">
      <c r="A3520" s="11"/>
      <c r="B3520" s="11"/>
      <c r="C3520" s="11"/>
      <c r="D3520" s="11"/>
      <c r="E3520" s="11"/>
      <c r="F3520" s="11"/>
      <c r="G3520" s="11"/>
      <c r="H3520" s="11"/>
    </row>
    <row r="3521" spans="1:8" x14ac:dyDescent="0.2">
      <c r="A3521" s="11"/>
      <c r="B3521" s="11"/>
      <c r="C3521" s="11"/>
      <c r="D3521" s="11"/>
      <c r="E3521" s="11"/>
      <c r="F3521" s="11"/>
      <c r="G3521" s="11"/>
      <c r="H3521" s="11"/>
    </row>
    <row r="3522" spans="1:8" x14ac:dyDescent="0.2">
      <c r="A3522" s="11"/>
      <c r="B3522" s="11"/>
      <c r="C3522" s="11"/>
      <c r="D3522" s="11"/>
      <c r="E3522" s="11"/>
      <c r="F3522" s="11"/>
      <c r="G3522" s="11"/>
      <c r="H3522" s="11"/>
    </row>
    <row r="3523" spans="1:8" x14ac:dyDescent="0.2">
      <c r="A3523" s="11"/>
      <c r="B3523" s="11"/>
      <c r="C3523" s="11"/>
      <c r="D3523" s="11"/>
      <c r="E3523" s="11"/>
      <c r="F3523" s="11"/>
      <c r="G3523" s="11"/>
      <c r="H3523" s="11"/>
    </row>
    <row r="3524" spans="1:8" x14ac:dyDescent="0.2">
      <c r="A3524" s="11"/>
      <c r="B3524" s="11"/>
      <c r="C3524" s="11"/>
      <c r="D3524" s="11"/>
      <c r="E3524" s="11"/>
      <c r="F3524" s="11"/>
      <c r="G3524" s="11"/>
      <c r="H3524" s="11"/>
    </row>
    <row r="3525" spans="1:8" x14ac:dyDescent="0.2">
      <c r="A3525" s="11"/>
      <c r="B3525" s="11"/>
      <c r="C3525" s="11"/>
      <c r="D3525" s="11"/>
      <c r="E3525" s="11"/>
      <c r="F3525" s="11"/>
      <c r="G3525" s="11"/>
      <c r="H3525" s="11"/>
    </row>
    <row r="3526" spans="1:8" x14ac:dyDescent="0.2">
      <c r="A3526" s="11"/>
      <c r="B3526" s="11"/>
      <c r="C3526" s="11"/>
      <c r="D3526" s="11"/>
      <c r="E3526" s="11"/>
      <c r="F3526" s="11"/>
      <c r="G3526" s="11"/>
      <c r="H3526" s="11"/>
    </row>
    <row r="3527" spans="1:8" x14ac:dyDescent="0.2">
      <c r="A3527" s="11"/>
      <c r="B3527" s="11"/>
      <c r="C3527" s="11"/>
      <c r="D3527" s="11"/>
      <c r="E3527" s="11"/>
      <c r="F3527" s="11"/>
      <c r="G3527" s="11"/>
      <c r="H3527" s="11"/>
    </row>
    <row r="3528" spans="1:8" x14ac:dyDescent="0.2">
      <c r="A3528" s="11"/>
      <c r="B3528" s="11"/>
      <c r="C3528" s="11"/>
      <c r="D3528" s="11"/>
      <c r="E3528" s="11"/>
      <c r="F3528" s="11"/>
      <c r="G3528" s="11"/>
      <c r="H3528" s="11"/>
    </row>
    <row r="3529" spans="1:8" x14ac:dyDescent="0.2">
      <c r="A3529" s="11"/>
      <c r="B3529" s="11"/>
      <c r="C3529" s="11"/>
      <c r="D3529" s="11"/>
      <c r="E3529" s="11"/>
      <c r="F3529" s="11"/>
      <c r="G3529" s="11"/>
      <c r="H3529" s="11"/>
    </row>
    <row r="3530" spans="1:8" x14ac:dyDescent="0.2">
      <c r="A3530" s="11"/>
      <c r="B3530" s="11"/>
      <c r="C3530" s="11"/>
      <c r="D3530" s="11"/>
      <c r="E3530" s="11"/>
      <c r="F3530" s="11"/>
      <c r="G3530" s="11"/>
      <c r="H3530" s="11"/>
    </row>
    <row r="3531" spans="1:8" x14ac:dyDescent="0.2">
      <c r="A3531" s="11"/>
      <c r="B3531" s="11"/>
      <c r="C3531" s="11"/>
      <c r="D3531" s="11"/>
      <c r="E3531" s="11"/>
      <c r="F3531" s="11"/>
      <c r="G3531" s="11"/>
      <c r="H3531" s="11"/>
    </row>
    <row r="3532" spans="1:8" x14ac:dyDescent="0.2">
      <c r="A3532" s="11"/>
      <c r="B3532" s="11"/>
      <c r="C3532" s="11"/>
      <c r="D3532" s="11"/>
      <c r="E3532" s="11"/>
      <c r="F3532" s="11"/>
      <c r="G3532" s="11"/>
      <c r="H3532" s="11"/>
    </row>
    <row r="3533" spans="1:8" x14ac:dyDescent="0.2">
      <c r="A3533" s="11"/>
      <c r="B3533" s="11"/>
      <c r="C3533" s="11"/>
      <c r="D3533" s="11"/>
      <c r="E3533" s="11"/>
      <c r="F3533" s="11"/>
      <c r="G3533" s="11"/>
      <c r="H3533" s="11"/>
    </row>
    <row r="3534" spans="1:8" x14ac:dyDescent="0.2">
      <c r="A3534" s="11"/>
      <c r="B3534" s="11"/>
      <c r="C3534" s="11"/>
      <c r="D3534" s="11"/>
      <c r="E3534" s="11"/>
      <c r="F3534" s="11"/>
      <c r="G3534" s="11"/>
      <c r="H3534" s="11"/>
    </row>
    <row r="3535" spans="1:8" x14ac:dyDescent="0.2">
      <c r="A3535" s="11"/>
      <c r="B3535" s="11"/>
      <c r="C3535" s="11"/>
      <c r="D3535" s="11"/>
      <c r="E3535" s="11"/>
      <c r="F3535" s="11"/>
      <c r="G3535" s="11"/>
      <c r="H3535" s="11"/>
    </row>
    <row r="3536" spans="1:8" x14ac:dyDescent="0.2">
      <c r="A3536" s="11"/>
      <c r="B3536" s="11"/>
      <c r="C3536" s="11"/>
      <c r="D3536" s="11"/>
      <c r="E3536" s="11"/>
      <c r="F3536" s="11"/>
      <c r="G3536" s="11"/>
      <c r="H3536" s="11"/>
    </row>
    <row r="3537" spans="1:8" x14ac:dyDescent="0.2">
      <c r="A3537" s="11"/>
      <c r="B3537" s="11"/>
      <c r="C3537" s="11"/>
      <c r="D3537" s="11"/>
      <c r="E3537" s="11"/>
      <c r="F3537" s="11"/>
      <c r="G3537" s="11"/>
      <c r="H3537" s="11"/>
    </row>
    <row r="3538" spans="1:8" x14ac:dyDescent="0.2">
      <c r="A3538" s="11"/>
      <c r="B3538" s="11"/>
      <c r="C3538" s="11"/>
      <c r="D3538" s="11"/>
      <c r="E3538" s="11"/>
      <c r="F3538" s="11"/>
      <c r="G3538" s="11"/>
      <c r="H3538" s="11"/>
    </row>
    <row r="3539" spans="1:8" x14ac:dyDescent="0.2">
      <c r="A3539" s="11"/>
      <c r="B3539" s="11"/>
      <c r="C3539" s="11"/>
      <c r="D3539" s="11"/>
      <c r="E3539" s="11"/>
      <c r="F3539" s="11"/>
      <c r="G3539" s="11"/>
      <c r="H3539" s="11"/>
    </row>
    <row r="3540" spans="1:8" x14ac:dyDescent="0.2">
      <c r="A3540" s="11"/>
      <c r="B3540" s="11"/>
      <c r="C3540" s="11"/>
      <c r="D3540" s="11"/>
      <c r="E3540" s="11"/>
      <c r="F3540" s="11"/>
      <c r="G3540" s="11"/>
      <c r="H3540" s="11"/>
    </row>
    <row r="3541" spans="1:8" x14ac:dyDescent="0.2">
      <c r="A3541" s="11"/>
      <c r="B3541" s="11"/>
      <c r="C3541" s="11"/>
      <c r="D3541" s="11"/>
      <c r="E3541" s="11"/>
      <c r="F3541" s="11"/>
      <c r="G3541" s="11"/>
      <c r="H3541" s="11"/>
    </row>
    <row r="3542" spans="1:8" x14ac:dyDescent="0.2">
      <c r="A3542" s="11"/>
      <c r="B3542" s="11"/>
      <c r="C3542" s="11"/>
      <c r="D3542" s="11"/>
      <c r="E3542" s="11"/>
      <c r="F3542" s="11"/>
      <c r="G3542" s="11"/>
      <c r="H3542" s="11"/>
    </row>
    <row r="3543" spans="1:8" x14ac:dyDescent="0.2">
      <c r="A3543" s="11"/>
      <c r="B3543" s="11"/>
      <c r="C3543" s="11"/>
      <c r="D3543" s="11"/>
      <c r="E3543" s="11"/>
      <c r="F3543" s="11"/>
      <c r="G3543" s="11"/>
      <c r="H3543" s="11"/>
    </row>
    <row r="3544" spans="1:8" x14ac:dyDescent="0.2">
      <c r="A3544" s="11"/>
      <c r="B3544" s="11"/>
      <c r="C3544" s="11"/>
      <c r="D3544" s="11"/>
      <c r="E3544" s="11"/>
      <c r="F3544" s="11"/>
      <c r="G3544" s="11"/>
      <c r="H3544" s="11"/>
    </row>
    <row r="3545" spans="1:8" x14ac:dyDescent="0.2">
      <c r="A3545" s="11"/>
      <c r="B3545" s="11"/>
      <c r="C3545" s="11"/>
      <c r="D3545" s="11"/>
      <c r="E3545" s="11"/>
      <c r="F3545" s="11"/>
      <c r="G3545" s="11"/>
      <c r="H3545" s="11"/>
    </row>
    <row r="3546" spans="1:8" x14ac:dyDescent="0.2">
      <c r="A3546" s="11"/>
      <c r="B3546" s="11"/>
      <c r="C3546" s="11"/>
      <c r="D3546" s="11"/>
      <c r="E3546" s="11"/>
      <c r="F3546" s="11"/>
      <c r="G3546" s="11"/>
      <c r="H3546" s="11"/>
    </row>
    <row r="3547" spans="1:8" x14ac:dyDescent="0.2">
      <c r="A3547" s="11"/>
      <c r="B3547" s="11"/>
      <c r="C3547" s="11"/>
      <c r="D3547" s="11"/>
      <c r="E3547" s="11"/>
      <c r="F3547" s="11"/>
      <c r="G3547" s="11"/>
      <c r="H3547" s="11"/>
    </row>
    <row r="3548" spans="1:8" x14ac:dyDescent="0.2">
      <c r="A3548" s="11"/>
      <c r="B3548" s="11"/>
      <c r="C3548" s="11"/>
      <c r="D3548" s="11"/>
      <c r="E3548" s="11"/>
      <c r="F3548" s="11"/>
      <c r="G3548" s="11"/>
      <c r="H3548" s="11"/>
    </row>
    <row r="3549" spans="1:8" x14ac:dyDescent="0.2">
      <c r="A3549" s="11"/>
      <c r="B3549" s="11"/>
      <c r="C3549" s="11"/>
      <c r="D3549" s="11"/>
      <c r="E3549" s="11"/>
      <c r="F3549" s="11"/>
      <c r="G3549" s="11"/>
      <c r="H3549" s="11"/>
    </row>
    <row r="3550" spans="1:8" x14ac:dyDescent="0.2">
      <c r="A3550" s="11"/>
      <c r="B3550" s="11"/>
      <c r="C3550" s="11"/>
      <c r="D3550" s="11"/>
      <c r="E3550" s="11"/>
      <c r="F3550" s="11"/>
      <c r="G3550" s="11"/>
      <c r="H3550" s="11"/>
    </row>
    <row r="3551" spans="1:8" x14ac:dyDescent="0.2">
      <c r="A3551" s="11"/>
      <c r="B3551" s="11"/>
      <c r="C3551" s="11"/>
      <c r="D3551" s="11"/>
      <c r="E3551" s="11"/>
      <c r="F3551" s="11"/>
      <c r="G3551" s="11"/>
      <c r="H3551" s="11"/>
    </row>
    <row r="3552" spans="1:8" x14ac:dyDescent="0.2">
      <c r="A3552" s="11"/>
      <c r="B3552" s="11"/>
      <c r="C3552" s="11"/>
      <c r="D3552" s="11"/>
      <c r="E3552" s="11"/>
      <c r="F3552" s="11"/>
      <c r="G3552" s="11"/>
      <c r="H3552" s="11"/>
    </row>
    <row r="3553" spans="1:8" x14ac:dyDescent="0.2">
      <c r="A3553" s="11"/>
      <c r="B3553" s="11"/>
      <c r="C3553" s="11"/>
      <c r="D3553" s="11"/>
      <c r="E3553" s="11"/>
      <c r="F3553" s="11"/>
      <c r="G3553" s="11"/>
      <c r="H3553" s="11"/>
    </row>
    <row r="3554" spans="1:8" x14ac:dyDescent="0.2">
      <c r="A3554" s="11"/>
      <c r="B3554" s="11"/>
      <c r="C3554" s="11"/>
      <c r="D3554" s="11"/>
      <c r="E3554" s="11"/>
      <c r="F3554" s="11"/>
      <c r="G3554" s="11"/>
      <c r="H3554" s="11"/>
    </row>
    <row r="3555" spans="1:8" x14ac:dyDescent="0.2">
      <c r="A3555" s="11"/>
      <c r="B3555" s="11"/>
      <c r="C3555" s="11"/>
      <c r="D3555" s="11"/>
      <c r="E3555" s="11"/>
      <c r="F3555" s="11"/>
      <c r="G3555" s="11"/>
      <c r="H3555" s="11"/>
    </row>
    <row r="3556" spans="1:8" x14ac:dyDescent="0.2">
      <c r="A3556" s="11"/>
      <c r="B3556" s="11"/>
      <c r="C3556" s="11"/>
      <c r="D3556" s="11"/>
      <c r="E3556" s="11"/>
      <c r="F3556" s="11"/>
      <c r="G3556" s="11"/>
      <c r="H3556" s="11"/>
    </row>
    <row r="3557" spans="1:8" x14ac:dyDescent="0.2">
      <c r="A3557" s="11"/>
      <c r="B3557" s="11"/>
      <c r="C3557" s="11"/>
      <c r="D3557" s="11"/>
      <c r="E3557" s="11"/>
      <c r="F3557" s="11"/>
      <c r="G3557" s="11"/>
      <c r="H3557" s="11"/>
    </row>
    <row r="3558" spans="1:8" x14ac:dyDescent="0.2">
      <c r="A3558" s="11"/>
      <c r="B3558" s="11"/>
      <c r="C3558" s="11"/>
      <c r="D3558" s="11"/>
      <c r="E3558" s="11"/>
      <c r="F3558" s="11"/>
      <c r="G3558" s="11"/>
      <c r="H3558" s="11"/>
    </row>
    <row r="3559" spans="1:8" x14ac:dyDescent="0.2">
      <c r="A3559" s="11"/>
      <c r="B3559" s="11"/>
      <c r="C3559" s="11"/>
      <c r="D3559" s="11"/>
      <c r="E3559" s="11"/>
      <c r="F3559" s="11"/>
      <c r="G3559" s="11"/>
      <c r="H3559" s="11"/>
    </row>
    <row r="3560" spans="1:8" x14ac:dyDescent="0.2">
      <c r="A3560" s="11"/>
      <c r="B3560" s="11"/>
      <c r="C3560" s="11"/>
      <c r="D3560" s="11"/>
      <c r="E3560" s="11"/>
      <c r="F3560" s="11"/>
      <c r="G3560" s="11"/>
      <c r="H3560" s="11"/>
    </row>
    <row r="3561" spans="1:8" x14ac:dyDescent="0.2">
      <c r="A3561" s="11"/>
      <c r="B3561" s="11"/>
      <c r="C3561" s="11"/>
      <c r="D3561" s="11"/>
      <c r="E3561" s="11"/>
      <c r="F3561" s="11"/>
      <c r="G3561" s="11"/>
      <c r="H3561" s="11"/>
    </row>
    <row r="3562" spans="1:8" x14ac:dyDescent="0.2">
      <c r="A3562" s="11"/>
      <c r="B3562" s="11"/>
      <c r="C3562" s="11"/>
      <c r="D3562" s="11"/>
      <c r="E3562" s="11"/>
      <c r="F3562" s="11"/>
      <c r="G3562" s="11"/>
      <c r="H3562" s="11"/>
    </row>
    <row r="3563" spans="1:8" x14ac:dyDescent="0.2">
      <c r="A3563" s="11"/>
      <c r="B3563" s="11"/>
      <c r="C3563" s="11"/>
      <c r="D3563" s="11"/>
      <c r="E3563" s="11"/>
      <c r="F3563" s="11"/>
      <c r="G3563" s="11"/>
      <c r="H3563" s="11"/>
    </row>
    <row r="3564" spans="1:8" x14ac:dyDescent="0.2">
      <c r="A3564" s="11"/>
      <c r="B3564" s="11"/>
      <c r="C3564" s="11"/>
      <c r="D3564" s="11"/>
      <c r="E3564" s="11"/>
      <c r="F3564" s="11"/>
      <c r="G3564" s="11"/>
      <c r="H3564" s="11"/>
    </row>
    <row r="3565" spans="1:8" x14ac:dyDescent="0.2">
      <c r="A3565" s="11"/>
      <c r="B3565" s="11"/>
      <c r="C3565" s="11"/>
      <c r="D3565" s="11"/>
      <c r="E3565" s="11"/>
      <c r="F3565" s="11"/>
      <c r="G3565" s="11"/>
      <c r="H3565" s="11"/>
    </row>
    <row r="3566" spans="1:8" x14ac:dyDescent="0.2">
      <c r="A3566" s="11"/>
      <c r="B3566" s="11"/>
      <c r="C3566" s="11"/>
      <c r="D3566" s="11"/>
      <c r="E3566" s="11"/>
      <c r="F3566" s="11"/>
      <c r="G3566" s="11"/>
      <c r="H3566" s="11"/>
    </row>
    <row r="3567" spans="1:8" x14ac:dyDescent="0.2">
      <c r="A3567" s="11"/>
      <c r="B3567" s="11"/>
      <c r="C3567" s="11"/>
      <c r="D3567" s="11"/>
      <c r="E3567" s="11"/>
      <c r="F3567" s="11"/>
      <c r="G3567" s="11"/>
      <c r="H3567" s="11"/>
    </row>
    <row r="3568" spans="1:8" x14ac:dyDescent="0.2">
      <c r="A3568" s="11"/>
      <c r="B3568" s="11"/>
      <c r="C3568" s="11"/>
      <c r="D3568" s="11"/>
      <c r="E3568" s="11"/>
      <c r="F3568" s="11"/>
      <c r="G3568" s="11"/>
      <c r="H3568" s="11"/>
    </row>
    <row r="3569" spans="1:8" x14ac:dyDescent="0.2">
      <c r="A3569" s="11"/>
      <c r="B3569" s="11"/>
      <c r="C3569" s="11"/>
      <c r="D3569" s="11"/>
      <c r="E3569" s="11"/>
      <c r="F3569" s="11"/>
      <c r="G3569" s="11"/>
      <c r="H3569" s="11"/>
    </row>
    <row r="3570" spans="1:8" x14ac:dyDescent="0.2">
      <c r="A3570" s="11"/>
      <c r="B3570" s="11"/>
      <c r="C3570" s="11"/>
      <c r="D3570" s="11"/>
      <c r="E3570" s="11"/>
      <c r="F3570" s="11"/>
      <c r="G3570" s="11"/>
      <c r="H3570" s="11"/>
    </row>
    <row r="3571" spans="1:8" x14ac:dyDescent="0.2">
      <c r="A3571" s="11"/>
      <c r="B3571" s="11"/>
      <c r="C3571" s="11"/>
      <c r="D3571" s="11"/>
      <c r="E3571" s="11"/>
      <c r="F3571" s="11"/>
      <c r="G3571" s="11"/>
      <c r="H3571" s="11"/>
    </row>
    <row r="3572" spans="1:8" x14ac:dyDescent="0.2">
      <c r="A3572" s="11"/>
      <c r="B3572" s="11"/>
      <c r="C3572" s="11"/>
      <c r="D3572" s="11"/>
      <c r="E3572" s="11"/>
      <c r="F3572" s="11"/>
      <c r="G3572" s="11"/>
      <c r="H3572" s="11"/>
    </row>
    <row r="3573" spans="1:8" x14ac:dyDescent="0.2">
      <c r="A3573" s="11"/>
      <c r="B3573" s="11"/>
      <c r="C3573" s="11"/>
      <c r="D3573" s="11"/>
      <c r="E3573" s="11"/>
      <c r="F3573" s="11"/>
      <c r="G3573" s="11"/>
      <c r="H3573" s="11"/>
    </row>
    <row r="3574" spans="1:8" x14ac:dyDescent="0.2">
      <c r="A3574" s="11"/>
      <c r="B3574" s="11"/>
      <c r="C3574" s="11"/>
      <c r="D3574" s="11"/>
      <c r="E3574" s="11"/>
      <c r="F3574" s="11"/>
      <c r="G3574" s="11"/>
      <c r="H3574" s="11"/>
    </row>
    <row r="3575" spans="1:8" x14ac:dyDescent="0.2">
      <c r="A3575" s="11"/>
      <c r="B3575" s="11"/>
      <c r="C3575" s="11"/>
      <c r="D3575" s="11"/>
      <c r="E3575" s="11"/>
      <c r="F3575" s="11"/>
      <c r="G3575" s="11"/>
      <c r="H3575" s="11"/>
    </row>
    <row r="3576" spans="1:8" x14ac:dyDescent="0.2">
      <c r="A3576" s="11"/>
      <c r="B3576" s="11"/>
      <c r="C3576" s="11"/>
      <c r="D3576" s="11"/>
      <c r="E3576" s="11"/>
      <c r="F3576" s="11"/>
      <c r="G3576" s="11"/>
      <c r="H3576" s="11"/>
    </row>
    <row r="3577" spans="1:8" x14ac:dyDescent="0.2">
      <c r="A3577" s="11"/>
      <c r="B3577" s="11"/>
      <c r="C3577" s="11"/>
      <c r="D3577" s="11"/>
      <c r="E3577" s="11"/>
      <c r="F3577" s="11"/>
      <c r="G3577" s="11"/>
      <c r="H3577" s="11"/>
    </row>
    <row r="3578" spans="1:8" x14ac:dyDescent="0.2">
      <c r="A3578" s="11"/>
      <c r="B3578" s="11"/>
      <c r="C3578" s="11"/>
      <c r="D3578" s="11"/>
      <c r="E3578" s="11"/>
      <c r="F3578" s="11"/>
      <c r="G3578" s="11"/>
      <c r="H3578" s="11"/>
    </row>
    <row r="3579" spans="1:8" x14ac:dyDescent="0.2">
      <c r="A3579" s="11"/>
      <c r="B3579" s="11"/>
      <c r="C3579" s="11"/>
      <c r="D3579" s="11"/>
      <c r="E3579" s="11"/>
      <c r="F3579" s="11"/>
      <c r="G3579" s="11"/>
      <c r="H3579" s="11"/>
    </row>
    <row r="3580" spans="1:8" x14ac:dyDescent="0.2">
      <c r="A3580" s="11"/>
      <c r="B3580" s="11"/>
      <c r="C3580" s="11"/>
      <c r="D3580" s="11"/>
      <c r="E3580" s="11"/>
      <c r="F3580" s="11"/>
      <c r="G3580" s="11"/>
      <c r="H3580" s="11"/>
    </row>
    <row r="3581" spans="1:8" x14ac:dyDescent="0.2">
      <c r="A3581" s="11"/>
      <c r="B3581" s="11"/>
      <c r="C3581" s="11"/>
      <c r="D3581" s="11"/>
      <c r="E3581" s="11"/>
      <c r="F3581" s="11"/>
      <c r="G3581" s="11"/>
      <c r="H3581" s="11"/>
    </row>
    <row r="3582" spans="1:8" x14ac:dyDescent="0.2">
      <c r="A3582" s="11"/>
      <c r="B3582" s="11"/>
      <c r="C3582" s="11"/>
      <c r="D3582" s="11"/>
      <c r="E3582" s="11"/>
      <c r="F3582" s="11"/>
      <c r="G3582" s="11"/>
      <c r="H3582" s="11"/>
    </row>
    <row r="3583" spans="1:8" x14ac:dyDescent="0.2">
      <c r="A3583" s="11"/>
      <c r="B3583" s="11"/>
      <c r="C3583" s="11"/>
      <c r="D3583" s="11"/>
      <c r="E3583" s="11"/>
      <c r="F3583" s="11"/>
      <c r="G3583" s="11"/>
      <c r="H3583" s="11"/>
    </row>
    <row r="3584" spans="1:8" x14ac:dyDescent="0.2">
      <c r="A3584" s="11"/>
      <c r="B3584" s="11"/>
      <c r="C3584" s="11"/>
      <c r="D3584" s="11"/>
      <c r="E3584" s="11"/>
      <c r="F3584" s="11"/>
      <c r="G3584" s="11"/>
      <c r="H3584" s="11"/>
    </row>
    <row r="3585" spans="1:8" x14ac:dyDescent="0.2">
      <c r="A3585" s="11"/>
      <c r="B3585" s="11"/>
      <c r="C3585" s="11"/>
      <c r="D3585" s="11"/>
      <c r="E3585" s="11"/>
      <c r="F3585" s="11"/>
      <c r="G3585" s="11"/>
      <c r="H3585" s="11"/>
    </row>
    <row r="3586" spans="1:8" x14ac:dyDescent="0.2">
      <c r="A3586" s="11"/>
      <c r="B3586" s="11"/>
      <c r="C3586" s="11"/>
      <c r="D3586" s="11"/>
      <c r="E3586" s="11"/>
      <c r="F3586" s="11"/>
      <c r="G3586" s="11"/>
      <c r="H3586" s="11"/>
    </row>
    <row r="3587" spans="1:8" x14ac:dyDescent="0.2">
      <c r="A3587" s="11"/>
      <c r="B3587" s="11"/>
      <c r="C3587" s="11"/>
      <c r="D3587" s="11"/>
      <c r="E3587" s="11"/>
      <c r="F3587" s="11"/>
      <c r="G3587" s="11"/>
      <c r="H3587" s="11"/>
    </row>
    <row r="3588" spans="1:8" x14ac:dyDescent="0.2">
      <c r="A3588" s="11"/>
      <c r="B3588" s="11"/>
      <c r="C3588" s="11"/>
      <c r="D3588" s="11"/>
      <c r="E3588" s="11"/>
      <c r="F3588" s="11"/>
      <c r="G3588" s="11"/>
      <c r="H3588" s="11"/>
    </row>
    <row r="3589" spans="1:8" x14ac:dyDescent="0.2">
      <c r="A3589" s="11"/>
      <c r="B3589" s="11"/>
      <c r="C3589" s="11"/>
      <c r="D3589" s="11"/>
      <c r="E3589" s="11"/>
      <c r="F3589" s="11"/>
      <c r="G3589" s="11"/>
      <c r="H3589" s="11"/>
    </row>
    <row r="3590" spans="1:8" x14ac:dyDescent="0.2">
      <c r="A3590" s="11"/>
      <c r="B3590" s="11"/>
      <c r="C3590" s="11"/>
      <c r="D3590" s="11"/>
      <c r="E3590" s="11"/>
      <c r="F3590" s="11"/>
      <c r="G3590" s="11"/>
      <c r="H3590" s="11"/>
    </row>
    <row r="3591" spans="1:8" x14ac:dyDescent="0.2">
      <c r="A3591" s="11"/>
      <c r="B3591" s="11"/>
      <c r="C3591" s="11"/>
      <c r="D3591" s="11"/>
      <c r="E3591" s="11"/>
      <c r="F3591" s="11"/>
      <c r="G3591" s="11"/>
      <c r="H3591" s="11"/>
    </row>
    <row r="3592" spans="1:8" x14ac:dyDescent="0.2">
      <c r="A3592" s="11"/>
      <c r="B3592" s="11"/>
      <c r="C3592" s="11"/>
      <c r="D3592" s="11"/>
      <c r="E3592" s="11"/>
      <c r="F3592" s="11"/>
      <c r="G3592" s="11"/>
      <c r="H3592" s="11"/>
    </row>
    <row r="3593" spans="1:8" x14ac:dyDescent="0.2">
      <c r="A3593" s="11"/>
      <c r="B3593" s="11"/>
      <c r="C3593" s="11"/>
      <c r="D3593" s="11"/>
      <c r="E3593" s="11"/>
      <c r="F3593" s="11"/>
      <c r="G3593" s="11"/>
      <c r="H3593" s="11"/>
    </row>
    <row r="3594" spans="1:8" x14ac:dyDescent="0.2">
      <c r="A3594" s="11"/>
      <c r="B3594" s="11"/>
      <c r="C3594" s="11"/>
      <c r="D3594" s="11"/>
      <c r="E3594" s="11"/>
      <c r="F3594" s="11"/>
      <c r="G3594" s="11"/>
      <c r="H3594" s="11"/>
    </row>
    <row r="3595" spans="1:8" x14ac:dyDescent="0.2">
      <c r="A3595" s="11"/>
      <c r="B3595" s="11"/>
      <c r="C3595" s="11"/>
      <c r="D3595" s="11"/>
      <c r="E3595" s="11"/>
      <c r="F3595" s="11"/>
      <c r="G3595" s="11"/>
      <c r="H3595" s="11"/>
    </row>
    <row r="3596" spans="1:8" x14ac:dyDescent="0.2">
      <c r="A3596" s="11"/>
      <c r="B3596" s="11"/>
      <c r="C3596" s="11"/>
      <c r="D3596" s="11"/>
      <c r="E3596" s="11"/>
      <c r="F3596" s="11"/>
      <c r="G3596" s="11"/>
      <c r="H3596" s="11"/>
    </row>
    <row r="3597" spans="1:8" x14ac:dyDescent="0.2">
      <c r="A3597" s="11"/>
      <c r="B3597" s="11"/>
      <c r="C3597" s="11"/>
      <c r="D3597" s="11"/>
      <c r="E3597" s="11"/>
      <c r="F3597" s="11"/>
      <c r="G3597" s="11"/>
      <c r="H3597" s="11"/>
    </row>
    <row r="3598" spans="1:8" x14ac:dyDescent="0.2">
      <c r="A3598" s="11"/>
      <c r="B3598" s="11"/>
      <c r="C3598" s="11"/>
      <c r="D3598" s="11"/>
      <c r="E3598" s="11"/>
      <c r="F3598" s="11"/>
      <c r="G3598" s="11"/>
      <c r="H3598" s="11"/>
    </row>
    <row r="3599" spans="1:8" x14ac:dyDescent="0.2">
      <c r="A3599" s="11"/>
      <c r="B3599" s="11"/>
      <c r="C3599" s="11"/>
      <c r="D3599" s="11"/>
      <c r="E3599" s="11"/>
      <c r="F3599" s="11"/>
      <c r="G3599" s="11"/>
      <c r="H3599" s="11"/>
    </row>
    <row r="3600" spans="1:8" x14ac:dyDescent="0.2">
      <c r="A3600" s="11"/>
      <c r="B3600" s="11"/>
      <c r="C3600" s="11"/>
      <c r="D3600" s="11"/>
      <c r="E3600" s="11"/>
      <c r="F3600" s="11"/>
      <c r="G3600" s="11"/>
      <c r="H3600" s="11"/>
    </row>
    <row r="3601" spans="1:8" x14ac:dyDescent="0.2">
      <c r="A3601" s="11"/>
      <c r="B3601" s="11"/>
      <c r="C3601" s="11"/>
      <c r="D3601" s="11"/>
      <c r="E3601" s="11"/>
      <c r="F3601" s="11"/>
      <c r="G3601" s="11"/>
      <c r="H3601" s="11"/>
    </row>
    <row r="3602" spans="1:8" x14ac:dyDescent="0.2">
      <c r="A3602" s="11"/>
      <c r="B3602" s="11"/>
      <c r="C3602" s="11"/>
      <c r="D3602" s="11"/>
      <c r="E3602" s="11"/>
      <c r="F3602" s="11"/>
      <c r="G3602" s="11"/>
      <c r="H3602" s="11"/>
    </row>
    <row r="3603" spans="1:8" x14ac:dyDescent="0.2">
      <c r="A3603" s="11"/>
      <c r="B3603" s="11"/>
      <c r="C3603" s="11"/>
      <c r="D3603" s="11"/>
      <c r="E3603" s="11"/>
      <c r="F3603" s="11"/>
      <c r="G3603" s="11"/>
      <c r="H3603" s="11"/>
    </row>
    <row r="3604" spans="1:8" x14ac:dyDescent="0.2">
      <c r="A3604" s="11"/>
      <c r="B3604" s="11"/>
      <c r="C3604" s="11"/>
      <c r="D3604" s="11"/>
      <c r="E3604" s="11"/>
      <c r="F3604" s="11"/>
      <c r="G3604" s="11"/>
      <c r="H3604" s="11"/>
    </row>
    <row r="3605" spans="1:8" x14ac:dyDescent="0.2">
      <c r="A3605" s="11"/>
      <c r="B3605" s="11"/>
      <c r="C3605" s="11"/>
      <c r="D3605" s="11"/>
      <c r="E3605" s="11"/>
      <c r="F3605" s="11"/>
      <c r="G3605" s="11"/>
      <c r="H3605" s="11"/>
    </row>
    <row r="3606" spans="1:8" x14ac:dyDescent="0.2">
      <c r="A3606" s="11"/>
      <c r="B3606" s="11"/>
      <c r="C3606" s="11"/>
      <c r="D3606" s="11"/>
      <c r="E3606" s="11"/>
      <c r="F3606" s="11"/>
      <c r="G3606" s="11"/>
      <c r="H3606" s="11"/>
    </row>
    <row r="3607" spans="1:8" x14ac:dyDescent="0.2">
      <c r="A3607" s="11"/>
      <c r="B3607" s="11"/>
      <c r="C3607" s="11"/>
      <c r="D3607" s="11"/>
      <c r="E3607" s="11"/>
      <c r="F3607" s="11"/>
      <c r="G3607" s="11"/>
      <c r="H3607" s="11"/>
    </row>
    <row r="3608" spans="1:8" x14ac:dyDescent="0.2">
      <c r="A3608" s="11"/>
      <c r="B3608" s="11"/>
      <c r="C3608" s="11"/>
      <c r="D3608" s="11"/>
      <c r="E3608" s="11"/>
      <c r="F3608" s="11"/>
      <c r="G3608" s="11"/>
      <c r="H3608" s="11"/>
    </row>
    <row r="3609" spans="1:8" x14ac:dyDescent="0.2">
      <c r="A3609" s="11"/>
      <c r="B3609" s="11"/>
      <c r="C3609" s="11"/>
      <c r="D3609" s="11"/>
      <c r="E3609" s="11"/>
      <c r="F3609" s="11"/>
      <c r="G3609" s="11"/>
      <c r="H3609" s="11"/>
    </row>
    <row r="3610" spans="1:8" x14ac:dyDescent="0.2">
      <c r="A3610" s="11"/>
      <c r="B3610" s="11"/>
      <c r="C3610" s="11"/>
      <c r="D3610" s="11"/>
      <c r="E3610" s="11"/>
      <c r="F3610" s="11"/>
      <c r="G3610" s="11"/>
      <c r="H3610" s="11"/>
    </row>
    <row r="3611" spans="1:8" x14ac:dyDescent="0.2">
      <c r="A3611" s="11"/>
      <c r="B3611" s="11"/>
      <c r="C3611" s="11"/>
      <c r="D3611" s="11"/>
      <c r="E3611" s="11"/>
      <c r="F3611" s="11"/>
      <c r="G3611" s="11"/>
      <c r="H3611" s="11"/>
    </row>
    <row r="3612" spans="1:8" x14ac:dyDescent="0.2">
      <c r="A3612" s="11"/>
      <c r="B3612" s="11"/>
      <c r="C3612" s="11"/>
      <c r="D3612" s="11"/>
      <c r="E3612" s="11"/>
      <c r="F3612" s="11"/>
      <c r="G3612" s="11"/>
      <c r="H3612" s="11"/>
    </row>
    <row r="3613" spans="1:8" x14ac:dyDescent="0.2">
      <c r="A3613" s="11"/>
      <c r="B3613" s="11"/>
      <c r="C3613" s="11"/>
      <c r="D3613" s="11"/>
      <c r="E3613" s="11"/>
      <c r="F3613" s="11"/>
      <c r="G3613" s="11"/>
      <c r="H3613" s="11"/>
    </row>
    <row r="3614" spans="1:8" x14ac:dyDescent="0.2">
      <c r="A3614" s="11"/>
      <c r="B3614" s="11"/>
      <c r="C3614" s="11"/>
      <c r="D3614" s="11"/>
      <c r="E3614" s="11"/>
      <c r="F3614" s="11"/>
      <c r="G3614" s="11"/>
      <c r="H3614" s="11"/>
    </row>
    <row r="3615" spans="1:8" x14ac:dyDescent="0.2">
      <c r="A3615" s="11"/>
      <c r="B3615" s="11"/>
      <c r="C3615" s="11"/>
      <c r="D3615" s="11"/>
      <c r="E3615" s="11"/>
      <c r="F3615" s="11"/>
      <c r="G3615" s="11"/>
      <c r="H3615" s="11"/>
    </row>
    <row r="3616" spans="1:8" x14ac:dyDescent="0.2">
      <c r="A3616" s="11"/>
      <c r="B3616" s="11"/>
      <c r="C3616" s="11"/>
      <c r="D3616" s="11"/>
      <c r="E3616" s="11"/>
      <c r="F3616" s="11"/>
      <c r="G3616" s="11"/>
      <c r="H3616" s="11"/>
    </row>
    <row r="3617" spans="1:8" x14ac:dyDescent="0.2">
      <c r="A3617" s="11"/>
      <c r="B3617" s="11"/>
      <c r="C3617" s="11"/>
      <c r="D3617" s="11"/>
      <c r="E3617" s="11"/>
      <c r="F3617" s="11"/>
      <c r="G3617" s="11"/>
      <c r="H3617" s="11"/>
    </row>
    <row r="3618" spans="1:8" x14ac:dyDescent="0.2">
      <c r="A3618" s="11"/>
      <c r="B3618" s="11"/>
      <c r="C3618" s="11"/>
      <c r="D3618" s="11"/>
      <c r="E3618" s="11"/>
      <c r="F3618" s="11"/>
      <c r="G3618" s="11"/>
      <c r="H3618" s="11"/>
    </row>
    <row r="3619" spans="1:8" x14ac:dyDescent="0.2">
      <c r="A3619" s="11"/>
      <c r="B3619" s="11"/>
      <c r="C3619" s="11"/>
      <c r="D3619" s="11"/>
      <c r="E3619" s="11"/>
      <c r="F3619" s="11"/>
      <c r="G3619" s="11"/>
      <c r="H3619" s="11"/>
    </row>
    <row r="3620" spans="1:8" x14ac:dyDescent="0.2">
      <c r="A3620" s="11"/>
      <c r="B3620" s="11"/>
      <c r="C3620" s="11"/>
      <c r="D3620" s="11"/>
      <c r="E3620" s="11"/>
      <c r="F3620" s="11"/>
      <c r="G3620" s="11"/>
      <c r="H3620" s="11"/>
    </row>
    <row r="3621" spans="1:8" x14ac:dyDescent="0.2">
      <c r="A3621" s="11"/>
      <c r="B3621" s="11"/>
      <c r="C3621" s="11"/>
      <c r="D3621" s="11"/>
      <c r="E3621" s="11"/>
      <c r="F3621" s="11"/>
      <c r="G3621" s="11"/>
      <c r="H3621" s="11"/>
    </row>
    <row r="3622" spans="1:8" x14ac:dyDescent="0.2">
      <c r="A3622" s="11"/>
      <c r="B3622" s="11"/>
      <c r="C3622" s="11"/>
      <c r="D3622" s="11"/>
      <c r="E3622" s="11"/>
      <c r="F3622" s="11"/>
      <c r="G3622" s="11"/>
      <c r="H3622" s="11"/>
    </row>
    <row r="3623" spans="1:8" x14ac:dyDescent="0.2">
      <c r="A3623" s="11"/>
      <c r="B3623" s="11"/>
      <c r="C3623" s="11"/>
      <c r="D3623" s="11"/>
      <c r="E3623" s="11"/>
      <c r="F3623" s="11"/>
      <c r="G3623" s="11"/>
      <c r="H3623" s="11"/>
    </row>
    <row r="3624" spans="1:8" x14ac:dyDescent="0.2">
      <c r="A3624" s="11"/>
      <c r="B3624" s="11"/>
      <c r="C3624" s="11"/>
      <c r="D3624" s="11"/>
      <c r="E3624" s="11"/>
      <c r="F3624" s="11"/>
      <c r="G3624" s="11"/>
      <c r="H3624" s="11"/>
    </row>
    <row r="3625" spans="1:8" x14ac:dyDescent="0.2">
      <c r="A3625" s="11"/>
      <c r="B3625" s="11"/>
      <c r="C3625" s="11"/>
      <c r="D3625" s="11"/>
      <c r="E3625" s="11"/>
      <c r="F3625" s="11"/>
      <c r="G3625" s="11"/>
      <c r="H3625" s="11"/>
    </row>
    <row r="3626" spans="1:8" x14ac:dyDescent="0.2">
      <c r="A3626" s="11"/>
      <c r="B3626" s="11"/>
      <c r="C3626" s="11"/>
      <c r="D3626" s="11"/>
      <c r="E3626" s="11"/>
      <c r="F3626" s="11"/>
      <c r="G3626" s="11"/>
      <c r="H3626" s="11"/>
    </row>
    <row r="3627" spans="1:8" x14ac:dyDescent="0.2">
      <c r="A3627" s="11"/>
      <c r="B3627" s="11"/>
      <c r="C3627" s="11"/>
      <c r="D3627" s="11"/>
      <c r="E3627" s="11"/>
      <c r="F3627" s="11"/>
      <c r="G3627" s="11"/>
      <c r="H3627" s="11"/>
    </row>
    <row r="3628" spans="1:8" x14ac:dyDescent="0.2">
      <c r="A3628" s="11"/>
      <c r="B3628" s="11"/>
      <c r="C3628" s="11"/>
      <c r="D3628" s="11"/>
      <c r="E3628" s="11"/>
      <c r="F3628" s="11"/>
      <c r="G3628" s="11"/>
      <c r="H3628" s="11"/>
    </row>
    <row r="3629" spans="1:8" x14ac:dyDescent="0.2">
      <c r="A3629" s="11"/>
      <c r="B3629" s="11"/>
      <c r="C3629" s="11"/>
      <c r="D3629" s="11"/>
      <c r="E3629" s="11"/>
      <c r="F3629" s="11"/>
      <c r="G3629" s="11"/>
      <c r="H3629" s="11"/>
    </row>
    <row r="3630" spans="1:8" x14ac:dyDescent="0.2">
      <c r="A3630" s="11"/>
      <c r="B3630" s="11"/>
      <c r="C3630" s="11"/>
      <c r="D3630" s="11"/>
      <c r="E3630" s="11"/>
      <c r="F3630" s="11"/>
      <c r="G3630" s="11"/>
      <c r="H3630" s="11"/>
    </row>
    <row r="3631" spans="1:8" x14ac:dyDescent="0.2">
      <c r="A3631" s="11"/>
      <c r="B3631" s="11"/>
      <c r="C3631" s="11"/>
      <c r="D3631" s="11"/>
      <c r="E3631" s="11"/>
      <c r="F3631" s="11"/>
      <c r="G3631" s="11"/>
      <c r="H3631" s="11"/>
    </row>
    <row r="3632" spans="1:8" x14ac:dyDescent="0.2">
      <c r="A3632" s="11"/>
      <c r="B3632" s="11"/>
      <c r="C3632" s="11"/>
      <c r="D3632" s="11"/>
      <c r="E3632" s="11"/>
      <c r="F3632" s="11"/>
      <c r="G3632" s="11"/>
      <c r="H3632" s="11"/>
    </row>
    <row r="3633" spans="1:8" x14ac:dyDescent="0.2">
      <c r="A3633" s="11"/>
      <c r="B3633" s="11"/>
      <c r="C3633" s="11"/>
      <c r="D3633" s="11"/>
      <c r="E3633" s="11"/>
      <c r="F3633" s="11"/>
      <c r="G3633" s="11"/>
      <c r="H3633" s="11"/>
    </row>
    <row r="3634" spans="1:8" x14ac:dyDescent="0.2">
      <c r="A3634" s="11"/>
      <c r="B3634" s="11"/>
      <c r="C3634" s="11"/>
      <c r="D3634" s="11"/>
      <c r="E3634" s="11"/>
      <c r="F3634" s="11"/>
      <c r="G3634" s="11"/>
      <c r="H3634" s="11"/>
    </row>
    <row r="3635" spans="1:8" x14ac:dyDescent="0.2">
      <c r="A3635" s="11"/>
      <c r="B3635" s="11"/>
      <c r="C3635" s="11"/>
      <c r="D3635" s="11"/>
      <c r="E3635" s="11"/>
      <c r="F3635" s="11"/>
      <c r="G3635" s="11"/>
      <c r="H3635" s="11"/>
    </row>
    <row r="3636" spans="1:8" x14ac:dyDescent="0.2">
      <c r="A3636" s="11"/>
      <c r="B3636" s="11"/>
      <c r="C3636" s="11"/>
      <c r="D3636" s="11"/>
      <c r="E3636" s="11"/>
      <c r="F3636" s="11"/>
      <c r="G3636" s="11"/>
      <c r="H3636" s="11"/>
    </row>
    <row r="3637" spans="1:8" x14ac:dyDescent="0.2">
      <c r="A3637" s="11"/>
      <c r="B3637" s="11"/>
      <c r="C3637" s="11"/>
      <c r="D3637" s="11"/>
      <c r="E3637" s="11"/>
      <c r="F3637" s="11"/>
      <c r="G3637" s="11"/>
      <c r="H3637" s="11"/>
    </row>
    <row r="3638" spans="1:8" x14ac:dyDescent="0.2">
      <c r="A3638" s="11"/>
      <c r="B3638" s="11"/>
      <c r="C3638" s="11"/>
      <c r="D3638" s="11"/>
      <c r="E3638" s="11"/>
      <c r="F3638" s="11"/>
      <c r="G3638" s="11"/>
      <c r="H3638" s="11"/>
    </row>
    <row r="3639" spans="1:8" x14ac:dyDescent="0.2">
      <c r="A3639" s="11"/>
      <c r="B3639" s="11"/>
      <c r="C3639" s="11"/>
      <c r="D3639" s="11"/>
      <c r="E3639" s="11"/>
      <c r="F3639" s="11"/>
      <c r="G3639" s="11"/>
      <c r="H3639" s="11"/>
    </row>
    <row r="3640" spans="1:8" x14ac:dyDescent="0.2">
      <c r="A3640" s="11"/>
      <c r="B3640" s="11"/>
      <c r="C3640" s="11"/>
      <c r="D3640" s="11"/>
      <c r="E3640" s="11"/>
      <c r="F3640" s="11"/>
      <c r="G3640" s="11"/>
      <c r="H3640" s="11"/>
    </row>
    <row r="3641" spans="1:8" x14ac:dyDescent="0.2">
      <c r="A3641" s="11"/>
      <c r="B3641" s="11"/>
      <c r="C3641" s="11"/>
      <c r="D3641" s="11"/>
      <c r="E3641" s="11"/>
      <c r="F3641" s="11"/>
      <c r="G3641" s="11"/>
      <c r="H3641" s="11"/>
    </row>
    <row r="3642" spans="1:8" x14ac:dyDescent="0.2">
      <c r="A3642" s="11"/>
      <c r="B3642" s="11"/>
      <c r="C3642" s="11"/>
      <c r="D3642" s="11"/>
      <c r="E3642" s="11"/>
      <c r="F3642" s="11"/>
      <c r="G3642" s="11"/>
      <c r="H3642" s="11"/>
    </row>
    <row r="3643" spans="1:8" x14ac:dyDescent="0.2">
      <c r="A3643" s="11"/>
      <c r="B3643" s="11"/>
      <c r="C3643" s="11"/>
      <c r="D3643" s="11"/>
      <c r="E3643" s="11"/>
      <c r="F3643" s="11"/>
      <c r="G3643" s="11"/>
      <c r="H3643" s="11"/>
    </row>
    <row r="3644" spans="1:8" x14ac:dyDescent="0.2">
      <c r="A3644" s="11"/>
      <c r="B3644" s="11"/>
      <c r="C3644" s="11"/>
      <c r="D3644" s="11"/>
      <c r="E3644" s="11"/>
      <c r="F3644" s="11"/>
      <c r="G3644" s="11"/>
      <c r="H3644" s="11"/>
    </row>
    <row r="3645" spans="1:8" x14ac:dyDescent="0.2">
      <c r="A3645" s="11"/>
      <c r="B3645" s="11"/>
      <c r="C3645" s="11"/>
      <c r="D3645" s="11"/>
      <c r="E3645" s="11"/>
      <c r="F3645" s="11"/>
      <c r="G3645" s="11"/>
      <c r="H3645" s="11"/>
    </row>
    <row r="3646" spans="1:8" x14ac:dyDescent="0.2">
      <c r="A3646" s="11"/>
      <c r="B3646" s="11"/>
      <c r="C3646" s="11"/>
      <c r="D3646" s="11"/>
      <c r="E3646" s="11"/>
      <c r="F3646" s="11"/>
      <c r="G3646" s="11"/>
      <c r="H3646" s="11"/>
    </row>
    <row r="3647" spans="1:8" x14ac:dyDescent="0.2">
      <c r="A3647" s="11"/>
      <c r="B3647" s="11"/>
      <c r="C3647" s="11"/>
      <c r="D3647" s="11"/>
      <c r="E3647" s="11"/>
      <c r="F3647" s="11"/>
      <c r="G3647" s="11"/>
      <c r="H3647" s="11"/>
    </row>
    <row r="3648" spans="1:8" x14ac:dyDescent="0.2">
      <c r="A3648" s="11"/>
      <c r="B3648" s="11"/>
      <c r="C3648" s="11"/>
      <c r="D3648" s="11"/>
      <c r="E3648" s="11"/>
      <c r="F3648" s="11"/>
      <c r="G3648" s="11"/>
      <c r="H3648" s="11"/>
    </row>
    <row r="3649" spans="1:8" x14ac:dyDescent="0.2">
      <c r="A3649" s="11"/>
      <c r="B3649" s="11"/>
      <c r="C3649" s="11"/>
      <c r="D3649" s="11"/>
      <c r="E3649" s="11"/>
      <c r="F3649" s="11"/>
      <c r="G3649" s="11"/>
      <c r="H3649" s="11"/>
    </row>
    <row r="3650" spans="1:8" x14ac:dyDescent="0.2">
      <c r="A3650" s="11"/>
      <c r="B3650" s="11"/>
      <c r="C3650" s="11"/>
      <c r="D3650" s="11"/>
      <c r="E3650" s="11"/>
      <c r="F3650" s="11"/>
      <c r="G3650" s="11"/>
      <c r="H3650" s="11"/>
    </row>
    <row r="3651" spans="1:8" x14ac:dyDescent="0.2">
      <c r="A3651" s="11"/>
      <c r="B3651" s="11"/>
      <c r="C3651" s="11"/>
      <c r="D3651" s="11"/>
      <c r="E3651" s="11"/>
      <c r="F3651" s="11"/>
      <c r="G3651" s="11"/>
      <c r="H3651" s="11"/>
    </row>
    <row r="3652" spans="1:8" x14ac:dyDescent="0.2">
      <c r="A3652" s="11"/>
      <c r="B3652" s="11"/>
      <c r="C3652" s="11"/>
      <c r="D3652" s="11"/>
      <c r="E3652" s="11"/>
      <c r="F3652" s="11"/>
      <c r="G3652" s="11"/>
      <c r="H3652" s="11"/>
    </row>
    <row r="3653" spans="1:8" x14ac:dyDescent="0.2">
      <c r="A3653" s="11"/>
      <c r="B3653" s="11"/>
      <c r="C3653" s="11"/>
      <c r="D3653" s="11"/>
      <c r="E3653" s="11"/>
      <c r="F3653" s="11"/>
      <c r="G3653" s="11"/>
      <c r="H3653" s="11"/>
    </row>
    <row r="3654" spans="1:8" x14ac:dyDescent="0.2">
      <c r="A3654" s="11"/>
      <c r="B3654" s="11"/>
      <c r="C3654" s="11"/>
      <c r="D3654" s="11"/>
      <c r="E3654" s="11"/>
      <c r="F3654" s="11"/>
      <c r="G3654" s="11"/>
      <c r="H3654" s="11"/>
    </row>
    <row r="3655" spans="1:8" x14ac:dyDescent="0.2">
      <c r="A3655" s="11"/>
      <c r="B3655" s="11"/>
      <c r="C3655" s="11"/>
      <c r="D3655" s="11"/>
      <c r="E3655" s="11"/>
      <c r="F3655" s="11"/>
      <c r="G3655" s="11"/>
      <c r="H3655" s="11"/>
    </row>
    <row r="3656" spans="1:8" x14ac:dyDescent="0.2">
      <c r="A3656" s="11"/>
      <c r="B3656" s="11"/>
      <c r="C3656" s="11"/>
      <c r="D3656" s="11"/>
      <c r="E3656" s="11"/>
      <c r="F3656" s="11"/>
      <c r="G3656" s="11"/>
      <c r="H3656" s="11"/>
    </row>
    <row r="3657" spans="1:8" x14ac:dyDescent="0.2">
      <c r="A3657" s="11"/>
      <c r="B3657" s="11"/>
      <c r="C3657" s="11"/>
      <c r="D3657" s="11"/>
      <c r="E3657" s="11"/>
      <c r="F3657" s="11"/>
      <c r="G3657" s="11"/>
      <c r="H3657" s="11"/>
    </row>
    <row r="3658" spans="1:8" x14ac:dyDescent="0.2">
      <c r="A3658" s="11"/>
      <c r="B3658" s="11"/>
      <c r="C3658" s="11"/>
      <c r="D3658" s="11"/>
      <c r="E3658" s="11"/>
      <c r="F3658" s="11"/>
      <c r="G3658" s="11"/>
      <c r="H3658" s="11"/>
    </row>
    <row r="3659" spans="1:8" x14ac:dyDescent="0.2">
      <c r="A3659" s="11"/>
      <c r="B3659" s="11"/>
      <c r="C3659" s="11"/>
      <c r="D3659" s="11"/>
      <c r="E3659" s="11"/>
      <c r="F3659" s="11"/>
      <c r="G3659" s="11"/>
      <c r="H3659" s="11"/>
    </row>
    <row r="3660" spans="1:8" x14ac:dyDescent="0.2">
      <c r="A3660" s="11"/>
      <c r="B3660" s="11"/>
      <c r="C3660" s="11"/>
      <c r="D3660" s="11"/>
      <c r="E3660" s="11"/>
      <c r="F3660" s="11"/>
      <c r="G3660" s="11"/>
      <c r="H3660" s="11"/>
    </row>
    <row r="3661" spans="1:8" x14ac:dyDescent="0.2">
      <c r="A3661" s="11"/>
      <c r="B3661" s="11"/>
      <c r="C3661" s="11"/>
      <c r="D3661" s="11"/>
      <c r="E3661" s="11"/>
      <c r="F3661" s="11"/>
      <c r="G3661" s="11"/>
      <c r="H3661" s="11"/>
    </row>
    <row r="3662" spans="1:8" x14ac:dyDescent="0.2">
      <c r="A3662" s="11"/>
      <c r="B3662" s="11"/>
      <c r="C3662" s="11"/>
      <c r="D3662" s="11"/>
      <c r="E3662" s="11"/>
      <c r="F3662" s="11"/>
      <c r="G3662" s="11"/>
      <c r="H3662" s="11"/>
    </row>
    <row r="3663" spans="1:8" x14ac:dyDescent="0.2">
      <c r="A3663" s="11"/>
      <c r="B3663" s="11"/>
      <c r="C3663" s="11"/>
      <c r="D3663" s="11"/>
      <c r="E3663" s="11"/>
      <c r="F3663" s="11"/>
      <c r="G3663" s="11"/>
      <c r="H3663" s="11"/>
    </row>
    <row r="3664" spans="1:8" x14ac:dyDescent="0.2">
      <c r="A3664" s="11"/>
      <c r="B3664" s="11"/>
      <c r="C3664" s="11"/>
      <c r="D3664" s="11"/>
      <c r="E3664" s="11"/>
      <c r="F3664" s="11"/>
      <c r="G3664" s="11"/>
      <c r="H3664" s="11"/>
    </row>
    <row r="3665" spans="1:8" x14ac:dyDescent="0.2">
      <c r="A3665" s="11"/>
      <c r="B3665" s="11"/>
      <c r="C3665" s="11"/>
      <c r="D3665" s="11"/>
      <c r="E3665" s="11"/>
      <c r="F3665" s="11"/>
      <c r="G3665" s="11"/>
      <c r="H3665" s="11"/>
    </row>
    <row r="3666" spans="1:8" x14ac:dyDescent="0.2">
      <c r="A3666" s="11"/>
      <c r="B3666" s="11"/>
      <c r="C3666" s="11"/>
      <c r="D3666" s="11"/>
      <c r="E3666" s="11"/>
      <c r="F3666" s="11"/>
      <c r="G3666" s="11"/>
      <c r="H3666" s="11"/>
    </row>
    <row r="3667" spans="1:8" x14ac:dyDescent="0.2">
      <c r="A3667" s="11"/>
      <c r="B3667" s="11"/>
      <c r="C3667" s="11"/>
      <c r="D3667" s="11"/>
      <c r="E3667" s="11"/>
      <c r="F3667" s="11"/>
      <c r="G3667" s="11"/>
      <c r="H3667" s="11"/>
    </row>
    <row r="3668" spans="1:8" x14ac:dyDescent="0.2">
      <c r="A3668" s="11"/>
      <c r="B3668" s="11"/>
      <c r="C3668" s="11"/>
      <c r="D3668" s="11"/>
      <c r="E3668" s="11"/>
      <c r="F3668" s="11"/>
      <c r="G3668" s="11"/>
      <c r="H3668" s="11"/>
    </row>
    <row r="3669" spans="1:8" x14ac:dyDescent="0.2">
      <c r="A3669" s="11"/>
      <c r="B3669" s="11"/>
      <c r="C3669" s="11"/>
      <c r="D3669" s="11"/>
      <c r="E3669" s="11"/>
      <c r="F3669" s="11"/>
      <c r="G3669" s="11"/>
      <c r="H3669" s="11"/>
    </row>
    <row r="3670" spans="1:8" x14ac:dyDescent="0.2">
      <c r="A3670" s="11"/>
      <c r="B3670" s="11"/>
      <c r="C3670" s="11"/>
      <c r="D3670" s="11"/>
      <c r="E3670" s="11"/>
      <c r="F3670" s="11"/>
      <c r="G3670" s="11"/>
      <c r="H3670" s="11"/>
    </row>
    <row r="3671" spans="1:8" x14ac:dyDescent="0.2">
      <c r="A3671" s="11"/>
      <c r="B3671" s="11"/>
      <c r="C3671" s="11"/>
      <c r="D3671" s="11"/>
      <c r="E3671" s="11"/>
      <c r="F3671" s="11"/>
      <c r="G3671" s="11"/>
      <c r="H3671" s="11"/>
    </row>
    <row r="3672" spans="1:8" x14ac:dyDescent="0.2">
      <c r="A3672" s="11"/>
      <c r="B3672" s="11"/>
      <c r="C3672" s="11"/>
      <c r="D3672" s="11"/>
      <c r="E3672" s="11"/>
      <c r="F3672" s="11"/>
      <c r="G3672" s="11"/>
      <c r="H3672" s="11"/>
    </row>
    <row r="3673" spans="1:8" x14ac:dyDescent="0.2">
      <c r="A3673" s="11"/>
      <c r="B3673" s="11"/>
      <c r="C3673" s="11"/>
      <c r="D3673" s="11"/>
      <c r="E3673" s="11"/>
      <c r="F3673" s="11"/>
      <c r="G3673" s="11"/>
      <c r="H3673" s="11"/>
    </row>
    <row r="3674" spans="1:8" x14ac:dyDescent="0.2">
      <c r="A3674" s="11"/>
      <c r="B3674" s="11"/>
      <c r="C3674" s="11"/>
      <c r="D3674" s="11"/>
      <c r="E3674" s="11"/>
      <c r="F3674" s="11"/>
      <c r="G3674" s="11"/>
      <c r="H3674" s="11"/>
    </row>
    <row r="3675" spans="1:8" x14ac:dyDescent="0.2">
      <c r="A3675" s="11"/>
      <c r="B3675" s="11"/>
      <c r="C3675" s="11"/>
      <c r="D3675" s="11"/>
      <c r="E3675" s="11"/>
      <c r="F3675" s="11"/>
      <c r="G3675" s="11"/>
      <c r="H3675" s="11"/>
    </row>
    <row r="3676" spans="1:8" x14ac:dyDescent="0.2">
      <c r="A3676" s="11"/>
      <c r="B3676" s="11"/>
      <c r="C3676" s="11"/>
      <c r="D3676" s="11"/>
      <c r="E3676" s="11"/>
      <c r="F3676" s="11"/>
      <c r="G3676" s="11"/>
      <c r="H3676" s="11"/>
    </row>
    <row r="3677" spans="1:8" x14ac:dyDescent="0.2">
      <c r="A3677" s="11"/>
      <c r="B3677" s="11"/>
      <c r="C3677" s="11"/>
      <c r="D3677" s="11"/>
      <c r="E3677" s="11"/>
      <c r="F3677" s="11"/>
      <c r="G3677" s="11"/>
      <c r="H3677" s="11"/>
    </row>
    <row r="3678" spans="1:8" x14ac:dyDescent="0.2">
      <c r="A3678" s="11"/>
      <c r="B3678" s="11"/>
      <c r="C3678" s="11"/>
      <c r="D3678" s="11"/>
      <c r="E3678" s="11"/>
      <c r="F3678" s="11"/>
      <c r="G3678" s="11"/>
      <c r="H3678" s="11"/>
    </row>
    <row r="3679" spans="1:8" x14ac:dyDescent="0.2">
      <c r="A3679" s="11"/>
      <c r="B3679" s="11"/>
      <c r="C3679" s="11"/>
      <c r="D3679" s="11"/>
      <c r="E3679" s="11"/>
      <c r="F3679" s="11"/>
      <c r="G3679" s="11"/>
      <c r="H3679" s="11"/>
    </row>
    <row r="3680" spans="1:8" x14ac:dyDescent="0.2">
      <c r="A3680" s="11"/>
      <c r="B3680" s="11"/>
      <c r="C3680" s="11"/>
      <c r="D3680" s="11"/>
      <c r="E3680" s="11"/>
      <c r="F3680" s="11"/>
      <c r="G3680" s="11"/>
      <c r="H3680" s="11"/>
    </row>
    <row r="3681" spans="1:8" x14ac:dyDescent="0.2">
      <c r="A3681" s="11"/>
      <c r="B3681" s="11"/>
      <c r="C3681" s="11"/>
      <c r="D3681" s="11"/>
      <c r="E3681" s="11"/>
      <c r="F3681" s="11"/>
      <c r="G3681" s="11"/>
      <c r="H3681" s="11"/>
    </row>
    <row r="3682" spans="1:8" x14ac:dyDescent="0.2">
      <c r="A3682" s="11"/>
      <c r="B3682" s="11"/>
      <c r="C3682" s="11"/>
      <c r="D3682" s="11"/>
      <c r="E3682" s="11"/>
      <c r="F3682" s="11"/>
      <c r="G3682" s="11"/>
      <c r="H3682" s="11"/>
    </row>
    <row r="3683" spans="1:8" x14ac:dyDescent="0.2">
      <c r="A3683" s="11"/>
      <c r="B3683" s="11"/>
      <c r="C3683" s="11"/>
      <c r="D3683" s="11"/>
      <c r="E3683" s="11"/>
      <c r="F3683" s="11"/>
      <c r="G3683" s="11"/>
      <c r="H3683" s="11"/>
    </row>
    <row r="3684" spans="1:8" x14ac:dyDescent="0.2">
      <c r="A3684" s="11"/>
      <c r="B3684" s="11"/>
      <c r="C3684" s="11"/>
      <c r="D3684" s="11"/>
      <c r="E3684" s="11"/>
      <c r="F3684" s="11"/>
      <c r="G3684" s="11"/>
      <c r="H3684" s="11"/>
    </row>
    <row r="3685" spans="1:8" x14ac:dyDescent="0.2">
      <c r="A3685" s="11"/>
      <c r="B3685" s="11"/>
      <c r="C3685" s="11"/>
      <c r="D3685" s="11"/>
      <c r="E3685" s="11"/>
      <c r="F3685" s="11"/>
      <c r="G3685" s="11"/>
      <c r="H3685" s="11"/>
    </row>
    <row r="3686" spans="1:8" x14ac:dyDescent="0.2">
      <c r="A3686" s="11"/>
      <c r="B3686" s="11"/>
      <c r="C3686" s="11"/>
      <c r="D3686" s="11"/>
      <c r="E3686" s="11"/>
      <c r="F3686" s="11"/>
      <c r="G3686" s="11"/>
      <c r="H3686" s="11"/>
    </row>
    <row r="3687" spans="1:8" x14ac:dyDescent="0.2">
      <c r="A3687" s="11"/>
      <c r="B3687" s="11"/>
      <c r="C3687" s="11"/>
      <c r="D3687" s="11"/>
      <c r="E3687" s="11"/>
      <c r="F3687" s="11"/>
      <c r="G3687" s="11"/>
      <c r="H3687" s="11"/>
    </row>
    <row r="3688" spans="1:8" x14ac:dyDescent="0.2">
      <c r="A3688" s="11"/>
      <c r="B3688" s="11"/>
      <c r="C3688" s="11"/>
      <c r="D3688" s="11"/>
      <c r="E3688" s="11"/>
      <c r="F3688" s="11"/>
      <c r="G3688" s="11"/>
      <c r="H3688" s="11"/>
    </row>
    <row r="3689" spans="1:8" x14ac:dyDescent="0.2">
      <c r="A3689" s="11"/>
      <c r="B3689" s="11"/>
      <c r="C3689" s="11"/>
      <c r="D3689" s="11"/>
      <c r="E3689" s="11"/>
      <c r="F3689" s="11"/>
      <c r="G3689" s="11"/>
      <c r="H3689" s="11"/>
    </row>
    <row r="3690" spans="1:8" x14ac:dyDescent="0.2">
      <c r="A3690" s="11"/>
      <c r="B3690" s="11"/>
      <c r="C3690" s="11"/>
      <c r="D3690" s="11"/>
      <c r="E3690" s="11"/>
      <c r="F3690" s="11"/>
      <c r="G3690" s="11"/>
      <c r="H3690" s="11"/>
    </row>
    <row r="3691" spans="1:8" x14ac:dyDescent="0.2">
      <c r="A3691" s="11"/>
      <c r="B3691" s="11"/>
      <c r="C3691" s="11"/>
      <c r="D3691" s="11"/>
      <c r="E3691" s="11"/>
      <c r="F3691" s="11"/>
      <c r="G3691" s="11"/>
      <c r="H3691" s="11"/>
    </row>
    <row r="3692" spans="1:8" x14ac:dyDescent="0.2">
      <c r="A3692" s="11"/>
      <c r="B3692" s="11"/>
      <c r="C3692" s="11"/>
      <c r="D3692" s="11"/>
      <c r="E3692" s="11"/>
      <c r="F3692" s="11"/>
      <c r="G3692" s="11"/>
      <c r="H3692" s="11"/>
    </row>
    <row r="3693" spans="1:8" x14ac:dyDescent="0.2">
      <c r="A3693" s="11"/>
      <c r="B3693" s="11"/>
      <c r="C3693" s="11"/>
      <c r="D3693" s="11"/>
      <c r="E3693" s="11"/>
      <c r="F3693" s="11"/>
      <c r="G3693" s="11"/>
      <c r="H3693" s="11"/>
    </row>
    <row r="3694" spans="1:8" x14ac:dyDescent="0.2">
      <c r="A3694" s="11"/>
      <c r="B3694" s="11"/>
      <c r="C3694" s="11"/>
      <c r="D3694" s="11"/>
      <c r="E3694" s="11"/>
      <c r="F3694" s="11"/>
      <c r="G3694" s="11"/>
      <c r="H3694" s="11"/>
    </row>
    <row r="3695" spans="1:8" x14ac:dyDescent="0.2">
      <c r="A3695" s="11"/>
      <c r="B3695" s="11"/>
      <c r="C3695" s="11"/>
      <c r="D3695" s="11"/>
      <c r="E3695" s="11"/>
      <c r="F3695" s="11"/>
      <c r="G3695" s="11"/>
      <c r="H3695" s="11"/>
    </row>
    <row r="3696" spans="1:8" x14ac:dyDescent="0.2">
      <c r="A3696" s="11"/>
      <c r="B3696" s="11"/>
      <c r="C3696" s="11"/>
      <c r="D3696" s="11"/>
      <c r="E3696" s="11"/>
      <c r="F3696" s="11"/>
      <c r="G3696" s="11"/>
      <c r="H3696" s="11"/>
    </row>
    <row r="3697" spans="1:8" x14ac:dyDescent="0.2">
      <c r="A3697" s="11"/>
      <c r="B3697" s="11"/>
      <c r="C3697" s="11"/>
      <c r="D3697" s="11"/>
      <c r="E3697" s="11"/>
      <c r="F3697" s="11"/>
      <c r="G3697" s="11"/>
      <c r="H3697" s="11"/>
    </row>
    <row r="3698" spans="1:8" x14ac:dyDescent="0.2">
      <c r="A3698" s="11"/>
      <c r="B3698" s="11"/>
      <c r="C3698" s="11"/>
      <c r="D3698" s="11"/>
      <c r="E3698" s="11"/>
      <c r="F3698" s="11"/>
      <c r="G3698" s="11"/>
      <c r="H3698" s="11"/>
    </row>
    <row r="3699" spans="1:8" x14ac:dyDescent="0.2">
      <c r="A3699" s="11"/>
      <c r="B3699" s="11"/>
      <c r="C3699" s="11"/>
      <c r="D3699" s="11"/>
      <c r="E3699" s="11"/>
      <c r="F3699" s="11"/>
      <c r="G3699" s="11"/>
      <c r="H3699" s="11"/>
    </row>
    <row r="3700" spans="1:8" x14ac:dyDescent="0.2">
      <c r="A3700" s="11"/>
      <c r="B3700" s="11"/>
      <c r="C3700" s="11"/>
      <c r="D3700" s="11"/>
      <c r="E3700" s="11"/>
      <c r="F3700" s="11"/>
      <c r="G3700" s="11"/>
      <c r="H3700" s="11"/>
    </row>
    <row r="3701" spans="1:8" x14ac:dyDescent="0.2">
      <c r="A3701" s="11"/>
      <c r="B3701" s="11"/>
      <c r="C3701" s="11"/>
      <c r="D3701" s="11"/>
      <c r="E3701" s="11"/>
      <c r="F3701" s="11"/>
      <c r="G3701" s="11"/>
      <c r="H3701" s="11"/>
    </row>
    <row r="3702" spans="1:8" x14ac:dyDescent="0.2">
      <c r="A3702" s="11"/>
      <c r="B3702" s="11"/>
      <c r="C3702" s="11"/>
      <c r="D3702" s="11"/>
      <c r="E3702" s="11"/>
      <c r="F3702" s="11"/>
      <c r="G3702" s="11"/>
      <c r="H3702" s="11"/>
    </row>
    <row r="3703" spans="1:8" x14ac:dyDescent="0.2">
      <c r="A3703" s="11"/>
      <c r="B3703" s="11"/>
      <c r="C3703" s="11"/>
      <c r="D3703" s="11"/>
      <c r="E3703" s="11"/>
      <c r="F3703" s="11"/>
      <c r="G3703" s="11"/>
      <c r="H3703" s="11"/>
    </row>
    <row r="3704" spans="1:8" x14ac:dyDescent="0.2">
      <c r="A3704" s="11"/>
      <c r="B3704" s="11"/>
      <c r="C3704" s="11"/>
      <c r="D3704" s="11"/>
      <c r="E3704" s="11"/>
      <c r="F3704" s="11"/>
      <c r="G3704" s="11"/>
      <c r="H3704" s="11"/>
    </row>
    <row r="3705" spans="1:8" x14ac:dyDescent="0.2">
      <c r="A3705" s="11"/>
      <c r="B3705" s="11"/>
      <c r="C3705" s="11"/>
      <c r="D3705" s="11"/>
      <c r="E3705" s="11"/>
      <c r="F3705" s="11"/>
      <c r="G3705" s="11"/>
      <c r="H3705" s="11"/>
    </row>
    <row r="3706" spans="1:8" x14ac:dyDescent="0.2">
      <c r="A3706" s="11"/>
      <c r="B3706" s="11"/>
      <c r="C3706" s="11"/>
      <c r="D3706" s="11"/>
      <c r="E3706" s="11"/>
      <c r="F3706" s="11"/>
      <c r="G3706" s="11"/>
      <c r="H3706" s="11"/>
    </row>
    <row r="3707" spans="1:8" x14ac:dyDescent="0.2">
      <c r="A3707" s="11"/>
      <c r="B3707" s="11"/>
      <c r="C3707" s="11"/>
      <c r="D3707" s="11"/>
      <c r="E3707" s="11"/>
      <c r="F3707" s="11"/>
      <c r="G3707" s="11"/>
      <c r="H3707" s="11"/>
    </row>
    <row r="3708" spans="1:8" x14ac:dyDescent="0.2">
      <c r="A3708" s="11"/>
      <c r="B3708" s="11"/>
      <c r="C3708" s="11"/>
      <c r="D3708" s="11"/>
      <c r="E3708" s="11"/>
      <c r="F3708" s="11"/>
      <c r="G3708" s="11"/>
      <c r="H3708" s="11"/>
    </row>
    <row r="3709" spans="1:8" x14ac:dyDescent="0.2">
      <c r="A3709" s="11"/>
      <c r="B3709" s="11"/>
      <c r="C3709" s="11"/>
      <c r="D3709" s="11"/>
      <c r="E3709" s="11"/>
      <c r="F3709" s="11"/>
      <c r="G3709" s="11"/>
      <c r="H3709" s="11"/>
    </row>
    <row r="3710" spans="1:8" x14ac:dyDescent="0.2">
      <c r="A3710" s="11"/>
      <c r="B3710" s="11"/>
      <c r="C3710" s="11"/>
      <c r="D3710" s="11"/>
      <c r="E3710" s="11"/>
      <c r="F3710" s="11"/>
      <c r="G3710" s="11"/>
      <c r="H3710" s="11"/>
    </row>
    <row r="3711" spans="1:8" x14ac:dyDescent="0.2">
      <c r="A3711" s="11"/>
      <c r="B3711" s="11"/>
      <c r="C3711" s="11"/>
      <c r="D3711" s="11"/>
      <c r="E3711" s="11"/>
      <c r="F3711" s="11"/>
      <c r="G3711" s="11"/>
      <c r="H3711" s="11"/>
    </row>
    <row r="3712" spans="1:8" x14ac:dyDescent="0.2">
      <c r="A3712" s="11"/>
      <c r="B3712" s="11"/>
      <c r="C3712" s="11"/>
      <c r="D3712" s="11"/>
      <c r="E3712" s="11"/>
      <c r="F3712" s="11"/>
      <c r="G3712" s="11"/>
      <c r="H3712" s="11"/>
    </row>
    <row r="3713" spans="1:8" x14ac:dyDescent="0.2">
      <c r="A3713" s="11"/>
      <c r="B3713" s="11"/>
      <c r="C3713" s="11"/>
      <c r="D3713" s="11"/>
      <c r="E3713" s="11"/>
      <c r="F3713" s="11"/>
      <c r="G3713" s="11"/>
      <c r="H3713" s="11"/>
    </row>
    <row r="3714" spans="1:8" x14ac:dyDescent="0.2">
      <c r="A3714" s="11"/>
      <c r="B3714" s="11"/>
      <c r="C3714" s="11"/>
      <c r="D3714" s="11"/>
      <c r="E3714" s="11"/>
      <c r="F3714" s="11"/>
      <c r="G3714" s="11"/>
      <c r="H3714" s="11"/>
    </row>
    <row r="3715" spans="1:8" x14ac:dyDescent="0.2">
      <c r="A3715" s="11"/>
      <c r="B3715" s="11"/>
      <c r="C3715" s="11"/>
      <c r="D3715" s="11"/>
      <c r="E3715" s="11"/>
      <c r="F3715" s="11"/>
      <c r="G3715" s="11"/>
      <c r="H3715" s="11"/>
    </row>
    <row r="3716" spans="1:8" x14ac:dyDescent="0.2">
      <c r="A3716" s="11"/>
      <c r="B3716" s="11"/>
      <c r="C3716" s="11"/>
      <c r="D3716" s="11"/>
      <c r="E3716" s="11"/>
      <c r="F3716" s="11"/>
      <c r="G3716" s="11"/>
      <c r="H3716" s="11"/>
    </row>
    <row r="3717" spans="1:8" x14ac:dyDescent="0.2">
      <c r="A3717" s="11"/>
      <c r="B3717" s="11"/>
      <c r="C3717" s="11"/>
      <c r="D3717" s="11"/>
      <c r="E3717" s="11"/>
      <c r="F3717" s="11"/>
      <c r="G3717" s="11"/>
      <c r="H3717" s="11"/>
    </row>
    <row r="3718" spans="1:8" x14ac:dyDescent="0.2">
      <c r="A3718" s="11"/>
      <c r="B3718" s="11"/>
      <c r="C3718" s="11"/>
      <c r="D3718" s="11"/>
      <c r="E3718" s="11"/>
      <c r="F3718" s="11"/>
      <c r="G3718" s="11"/>
      <c r="H3718" s="11"/>
    </row>
    <row r="3719" spans="1:8" x14ac:dyDescent="0.2">
      <c r="A3719" s="11"/>
      <c r="B3719" s="11"/>
      <c r="C3719" s="11"/>
      <c r="D3719" s="11"/>
      <c r="E3719" s="11"/>
      <c r="F3719" s="11"/>
      <c r="G3719" s="11"/>
      <c r="H3719" s="11"/>
    </row>
    <row r="3720" spans="1:8" x14ac:dyDescent="0.2">
      <c r="A3720" s="11"/>
      <c r="B3720" s="11"/>
      <c r="C3720" s="11"/>
      <c r="D3720" s="11"/>
      <c r="E3720" s="11"/>
      <c r="F3720" s="11"/>
      <c r="G3720" s="11"/>
      <c r="H3720" s="11"/>
    </row>
    <row r="3721" spans="1:8" x14ac:dyDescent="0.2">
      <c r="A3721" s="11"/>
      <c r="B3721" s="11"/>
      <c r="C3721" s="11"/>
      <c r="D3721" s="11"/>
      <c r="E3721" s="11"/>
      <c r="F3721" s="11"/>
      <c r="G3721" s="11"/>
      <c r="H3721" s="11"/>
    </row>
    <row r="3722" spans="1:8" x14ac:dyDescent="0.2">
      <c r="A3722" s="11"/>
      <c r="B3722" s="11"/>
      <c r="C3722" s="11"/>
      <c r="D3722" s="11"/>
      <c r="E3722" s="11"/>
      <c r="F3722" s="11"/>
      <c r="G3722" s="11"/>
      <c r="H3722" s="11"/>
    </row>
    <row r="3723" spans="1:8" x14ac:dyDescent="0.2">
      <c r="A3723" s="11"/>
      <c r="B3723" s="11"/>
      <c r="C3723" s="11"/>
      <c r="D3723" s="11"/>
      <c r="E3723" s="11"/>
      <c r="F3723" s="11"/>
      <c r="G3723" s="11"/>
      <c r="H3723" s="11"/>
    </row>
    <row r="3724" spans="1:8" x14ac:dyDescent="0.2">
      <c r="A3724" s="11"/>
      <c r="B3724" s="11"/>
      <c r="C3724" s="11"/>
      <c r="D3724" s="11"/>
      <c r="E3724" s="11"/>
      <c r="F3724" s="11"/>
      <c r="G3724" s="11"/>
      <c r="H3724" s="11"/>
    </row>
    <row r="3725" spans="1:8" x14ac:dyDescent="0.2">
      <c r="A3725" s="11"/>
      <c r="B3725" s="11"/>
      <c r="C3725" s="11"/>
      <c r="D3725" s="11"/>
      <c r="E3725" s="11"/>
      <c r="F3725" s="11"/>
      <c r="G3725" s="11"/>
      <c r="H3725" s="11"/>
    </row>
    <row r="3726" spans="1:8" x14ac:dyDescent="0.2">
      <c r="A3726" s="11"/>
      <c r="B3726" s="11"/>
      <c r="C3726" s="11"/>
      <c r="D3726" s="11"/>
      <c r="E3726" s="11"/>
      <c r="F3726" s="11"/>
      <c r="G3726" s="11"/>
      <c r="H3726" s="11"/>
    </row>
    <row r="3727" spans="1:8" x14ac:dyDescent="0.2">
      <c r="A3727" s="11"/>
      <c r="B3727" s="11"/>
      <c r="C3727" s="11"/>
      <c r="D3727" s="11"/>
      <c r="E3727" s="11"/>
      <c r="F3727" s="11"/>
      <c r="G3727" s="11"/>
      <c r="H3727" s="11"/>
    </row>
    <row r="3728" spans="1:8" x14ac:dyDescent="0.2">
      <c r="A3728" s="11"/>
      <c r="B3728" s="11"/>
      <c r="C3728" s="11"/>
      <c r="D3728" s="11"/>
      <c r="E3728" s="11"/>
      <c r="F3728" s="11"/>
      <c r="G3728" s="11"/>
      <c r="H3728" s="11"/>
    </row>
    <row r="3729" spans="1:8" x14ac:dyDescent="0.2">
      <c r="A3729" s="11"/>
      <c r="B3729" s="11"/>
      <c r="C3729" s="11"/>
      <c r="D3729" s="11"/>
      <c r="E3729" s="11"/>
      <c r="F3729" s="11"/>
      <c r="G3729" s="11"/>
      <c r="H3729" s="11"/>
    </row>
    <row r="3730" spans="1:8" x14ac:dyDescent="0.2">
      <c r="A3730" s="11"/>
      <c r="B3730" s="11"/>
      <c r="C3730" s="11"/>
      <c r="D3730" s="11"/>
      <c r="E3730" s="11"/>
      <c r="F3730" s="11"/>
      <c r="G3730" s="11"/>
      <c r="H3730" s="11"/>
    </row>
    <row r="3731" spans="1:8" x14ac:dyDescent="0.2">
      <c r="A3731" s="11"/>
      <c r="B3731" s="11"/>
      <c r="C3731" s="11"/>
      <c r="D3731" s="11"/>
      <c r="E3731" s="11"/>
      <c r="F3731" s="11"/>
      <c r="G3731" s="11"/>
      <c r="H3731" s="11"/>
    </row>
    <row r="3732" spans="1:8" x14ac:dyDescent="0.2">
      <c r="A3732" s="11"/>
      <c r="B3732" s="11"/>
      <c r="C3732" s="11"/>
      <c r="D3732" s="11"/>
      <c r="E3732" s="11"/>
      <c r="F3732" s="11"/>
      <c r="G3732" s="11"/>
      <c r="H3732" s="11"/>
    </row>
    <row r="3733" spans="1:8" x14ac:dyDescent="0.2">
      <c r="A3733" s="11"/>
      <c r="B3733" s="11"/>
      <c r="C3733" s="11"/>
      <c r="D3733" s="11"/>
      <c r="E3733" s="11"/>
      <c r="F3733" s="11"/>
      <c r="G3733" s="11"/>
      <c r="H3733" s="11"/>
    </row>
    <row r="3734" spans="1:8" x14ac:dyDescent="0.2">
      <c r="A3734" s="11"/>
      <c r="B3734" s="11"/>
      <c r="C3734" s="11"/>
      <c r="D3734" s="11"/>
      <c r="E3734" s="11"/>
      <c r="F3734" s="11"/>
      <c r="G3734" s="11"/>
      <c r="H3734" s="11"/>
    </row>
    <row r="3735" spans="1:8" x14ac:dyDescent="0.2">
      <c r="A3735" s="11"/>
      <c r="B3735" s="11"/>
      <c r="C3735" s="11"/>
      <c r="D3735" s="11"/>
      <c r="E3735" s="11"/>
      <c r="F3735" s="11"/>
      <c r="G3735" s="11"/>
      <c r="H3735" s="11"/>
    </row>
    <row r="3736" spans="1:8" x14ac:dyDescent="0.2">
      <c r="A3736" s="11"/>
      <c r="B3736" s="11"/>
      <c r="C3736" s="11"/>
      <c r="D3736" s="11"/>
      <c r="E3736" s="11"/>
      <c r="F3736" s="11"/>
      <c r="G3736" s="11"/>
      <c r="H3736" s="11"/>
    </row>
    <row r="3737" spans="1:8" x14ac:dyDescent="0.2">
      <c r="A3737" s="11"/>
      <c r="B3737" s="11"/>
      <c r="C3737" s="11"/>
      <c r="D3737" s="11"/>
      <c r="E3737" s="11"/>
      <c r="F3737" s="11"/>
      <c r="G3737" s="11"/>
      <c r="H3737" s="11"/>
    </row>
    <row r="3738" spans="1:8" x14ac:dyDescent="0.2">
      <c r="A3738" s="11"/>
      <c r="B3738" s="11"/>
      <c r="C3738" s="11"/>
      <c r="D3738" s="11"/>
      <c r="E3738" s="11"/>
      <c r="F3738" s="11"/>
      <c r="G3738" s="11"/>
      <c r="H3738" s="11"/>
    </row>
    <row r="3739" spans="1:8" x14ac:dyDescent="0.2">
      <c r="A3739" s="11"/>
      <c r="B3739" s="11"/>
      <c r="C3739" s="11"/>
      <c r="D3739" s="11"/>
      <c r="E3739" s="11"/>
      <c r="F3739" s="11"/>
      <c r="G3739" s="11"/>
      <c r="H3739" s="11"/>
    </row>
    <row r="3740" spans="1:8" x14ac:dyDescent="0.2">
      <c r="A3740" s="11"/>
      <c r="B3740" s="11"/>
      <c r="C3740" s="11"/>
      <c r="D3740" s="11"/>
      <c r="E3740" s="11"/>
      <c r="F3740" s="11"/>
      <c r="G3740" s="11"/>
      <c r="H3740" s="11"/>
    </row>
    <row r="3741" spans="1:8" x14ac:dyDescent="0.2">
      <c r="A3741" s="11"/>
      <c r="B3741" s="11"/>
      <c r="C3741" s="11"/>
      <c r="D3741" s="11"/>
      <c r="E3741" s="11"/>
      <c r="F3741" s="11"/>
      <c r="G3741" s="11"/>
      <c r="H3741" s="11"/>
    </row>
    <row r="3742" spans="1:8" x14ac:dyDescent="0.2">
      <c r="A3742" s="11"/>
      <c r="B3742" s="11"/>
      <c r="C3742" s="11"/>
      <c r="D3742" s="11"/>
      <c r="E3742" s="11"/>
      <c r="F3742" s="11"/>
      <c r="G3742" s="11"/>
      <c r="H3742" s="11"/>
    </row>
    <row r="3743" spans="1:8" x14ac:dyDescent="0.2">
      <c r="A3743" s="11"/>
      <c r="B3743" s="11"/>
      <c r="C3743" s="11"/>
      <c r="D3743" s="11"/>
      <c r="E3743" s="11"/>
      <c r="F3743" s="11"/>
      <c r="G3743" s="11"/>
      <c r="H3743" s="11"/>
    </row>
    <row r="3744" spans="1:8" x14ac:dyDescent="0.2">
      <c r="A3744" s="11"/>
      <c r="B3744" s="11"/>
      <c r="C3744" s="11"/>
      <c r="D3744" s="11"/>
      <c r="E3744" s="11"/>
      <c r="F3744" s="11"/>
      <c r="G3744" s="11"/>
      <c r="H3744" s="11"/>
    </row>
    <row r="3745" spans="1:8" x14ac:dyDescent="0.2">
      <c r="A3745" s="11"/>
      <c r="B3745" s="11"/>
      <c r="C3745" s="11"/>
      <c r="D3745" s="11"/>
      <c r="E3745" s="11"/>
      <c r="F3745" s="11"/>
      <c r="G3745" s="11"/>
      <c r="H3745" s="11"/>
    </row>
    <row r="3746" spans="1:8" x14ac:dyDescent="0.2">
      <c r="A3746" s="11"/>
      <c r="B3746" s="11"/>
      <c r="C3746" s="11"/>
      <c r="D3746" s="11"/>
      <c r="E3746" s="11"/>
      <c r="F3746" s="11"/>
      <c r="G3746" s="11"/>
      <c r="H3746" s="11"/>
    </row>
    <row r="3747" spans="1:8" x14ac:dyDescent="0.2">
      <c r="A3747" s="11"/>
      <c r="B3747" s="11"/>
      <c r="C3747" s="11"/>
      <c r="D3747" s="11"/>
      <c r="E3747" s="11"/>
      <c r="F3747" s="11"/>
      <c r="G3747" s="11"/>
      <c r="H3747" s="11"/>
    </row>
    <row r="3748" spans="1:8" x14ac:dyDescent="0.2">
      <c r="A3748" s="11"/>
      <c r="B3748" s="11"/>
      <c r="C3748" s="11"/>
      <c r="D3748" s="11"/>
      <c r="E3748" s="11"/>
      <c r="F3748" s="11"/>
      <c r="G3748" s="11"/>
      <c r="H3748" s="11"/>
    </row>
    <row r="3749" spans="1:8" x14ac:dyDescent="0.2">
      <c r="A3749" s="11"/>
      <c r="B3749" s="11"/>
      <c r="C3749" s="11"/>
      <c r="D3749" s="11"/>
      <c r="E3749" s="11"/>
      <c r="F3749" s="11"/>
      <c r="G3749" s="11"/>
      <c r="H3749" s="11"/>
    </row>
    <row r="3750" spans="1:8" x14ac:dyDescent="0.2">
      <c r="A3750" s="11"/>
      <c r="B3750" s="11"/>
      <c r="C3750" s="11"/>
      <c r="D3750" s="11"/>
      <c r="E3750" s="11"/>
      <c r="F3750" s="11"/>
      <c r="G3750" s="11"/>
      <c r="H3750" s="11"/>
    </row>
    <row r="3751" spans="1:8" x14ac:dyDescent="0.2">
      <c r="A3751" s="11"/>
      <c r="B3751" s="11"/>
      <c r="C3751" s="11"/>
      <c r="D3751" s="11"/>
      <c r="E3751" s="11"/>
      <c r="F3751" s="11"/>
      <c r="G3751" s="11"/>
      <c r="H3751" s="11"/>
    </row>
    <row r="3752" spans="1:8" x14ac:dyDescent="0.2">
      <c r="A3752" s="11"/>
      <c r="B3752" s="11"/>
      <c r="C3752" s="11"/>
      <c r="D3752" s="11"/>
      <c r="E3752" s="11"/>
      <c r="F3752" s="11"/>
      <c r="G3752" s="11"/>
      <c r="H3752" s="11"/>
    </row>
    <row r="3753" spans="1:8" x14ac:dyDescent="0.2">
      <c r="A3753" s="11"/>
      <c r="B3753" s="11"/>
      <c r="C3753" s="11"/>
      <c r="D3753" s="11"/>
      <c r="E3753" s="11"/>
      <c r="F3753" s="11"/>
      <c r="G3753" s="11"/>
      <c r="H3753" s="11"/>
    </row>
    <row r="3754" spans="1:8" x14ac:dyDescent="0.2">
      <c r="A3754" s="11"/>
      <c r="B3754" s="11"/>
      <c r="C3754" s="11"/>
      <c r="D3754" s="11"/>
      <c r="E3754" s="11"/>
      <c r="F3754" s="11"/>
      <c r="G3754" s="11"/>
      <c r="H3754" s="11"/>
    </row>
    <row r="3755" spans="1:8" x14ac:dyDescent="0.2">
      <c r="A3755" s="11"/>
      <c r="B3755" s="11"/>
      <c r="C3755" s="11"/>
      <c r="D3755" s="11"/>
      <c r="E3755" s="11"/>
      <c r="F3755" s="11"/>
      <c r="G3755" s="11"/>
      <c r="H3755" s="11"/>
    </row>
    <row r="3756" spans="1:8" x14ac:dyDescent="0.2">
      <c r="A3756" s="11"/>
      <c r="B3756" s="11"/>
      <c r="C3756" s="11"/>
      <c r="D3756" s="11"/>
      <c r="E3756" s="11"/>
      <c r="F3756" s="11"/>
      <c r="G3756" s="11"/>
      <c r="H3756" s="11"/>
    </row>
    <row r="3757" spans="1:8" x14ac:dyDescent="0.2">
      <c r="A3757" s="11"/>
      <c r="B3757" s="11"/>
      <c r="C3757" s="11"/>
      <c r="D3757" s="11"/>
      <c r="E3757" s="11"/>
      <c r="F3757" s="11"/>
      <c r="G3757" s="11"/>
      <c r="H3757" s="11"/>
    </row>
    <row r="3758" spans="1:8" x14ac:dyDescent="0.2">
      <c r="A3758" s="11"/>
      <c r="B3758" s="11"/>
      <c r="C3758" s="11"/>
      <c r="D3758" s="11"/>
      <c r="E3758" s="11"/>
      <c r="F3758" s="11"/>
      <c r="G3758" s="11"/>
      <c r="H3758" s="11"/>
    </row>
    <row r="3759" spans="1:8" x14ac:dyDescent="0.2">
      <c r="A3759" s="11"/>
      <c r="B3759" s="11"/>
      <c r="C3759" s="11"/>
      <c r="D3759" s="11"/>
      <c r="E3759" s="11"/>
      <c r="F3759" s="11"/>
      <c r="G3759" s="11"/>
      <c r="H3759" s="11"/>
    </row>
    <row r="3760" spans="1:8" x14ac:dyDescent="0.2">
      <c r="A3760" s="11"/>
      <c r="B3760" s="11"/>
      <c r="C3760" s="11"/>
      <c r="D3760" s="11"/>
      <c r="E3760" s="11"/>
      <c r="F3760" s="11"/>
      <c r="G3760" s="11"/>
      <c r="H3760" s="11"/>
    </row>
    <row r="3761" spans="1:8" x14ac:dyDescent="0.2">
      <c r="A3761" s="11"/>
      <c r="B3761" s="11"/>
      <c r="C3761" s="11"/>
      <c r="D3761" s="11"/>
      <c r="E3761" s="11"/>
      <c r="F3761" s="11"/>
      <c r="G3761" s="11"/>
      <c r="H3761" s="11"/>
    </row>
    <row r="3762" spans="1:8" x14ac:dyDescent="0.2">
      <c r="A3762" s="11"/>
      <c r="B3762" s="11"/>
      <c r="C3762" s="11"/>
      <c r="D3762" s="11"/>
      <c r="E3762" s="11"/>
      <c r="F3762" s="11"/>
      <c r="G3762" s="11"/>
      <c r="H3762" s="11"/>
    </row>
    <row r="3763" spans="1:8" x14ac:dyDescent="0.2">
      <c r="A3763" s="11"/>
      <c r="B3763" s="11"/>
      <c r="C3763" s="11"/>
      <c r="D3763" s="11"/>
      <c r="E3763" s="11"/>
      <c r="F3763" s="11"/>
      <c r="G3763" s="11"/>
      <c r="H3763" s="11"/>
    </row>
    <row r="3764" spans="1:8" x14ac:dyDescent="0.2">
      <c r="A3764" s="11"/>
      <c r="B3764" s="11"/>
      <c r="C3764" s="11"/>
      <c r="D3764" s="11"/>
      <c r="E3764" s="11"/>
      <c r="F3764" s="11"/>
      <c r="G3764" s="11"/>
      <c r="H3764" s="11"/>
    </row>
    <row r="3765" spans="1:8" x14ac:dyDescent="0.2">
      <c r="A3765" s="11"/>
      <c r="B3765" s="11"/>
      <c r="C3765" s="11"/>
      <c r="D3765" s="11"/>
      <c r="E3765" s="11"/>
      <c r="F3765" s="11"/>
      <c r="G3765" s="11"/>
      <c r="H3765" s="11"/>
    </row>
    <row r="3766" spans="1:8" x14ac:dyDescent="0.2">
      <c r="A3766" s="11"/>
      <c r="B3766" s="11"/>
      <c r="C3766" s="11"/>
      <c r="D3766" s="11"/>
      <c r="E3766" s="11"/>
      <c r="F3766" s="11"/>
      <c r="G3766" s="11"/>
      <c r="H3766" s="11"/>
    </row>
    <row r="3767" spans="1:8" x14ac:dyDescent="0.2">
      <c r="A3767" s="11"/>
      <c r="B3767" s="11"/>
      <c r="C3767" s="11"/>
      <c r="D3767" s="11"/>
      <c r="E3767" s="11"/>
      <c r="F3767" s="11"/>
      <c r="G3767" s="11"/>
      <c r="H3767" s="11"/>
    </row>
    <row r="3768" spans="1:8" x14ac:dyDescent="0.2">
      <c r="A3768" s="11"/>
      <c r="B3768" s="11"/>
      <c r="C3768" s="11"/>
      <c r="D3768" s="11"/>
      <c r="E3768" s="11"/>
      <c r="F3768" s="11"/>
      <c r="G3768" s="11"/>
      <c r="H3768" s="11"/>
    </row>
    <row r="3769" spans="1:8" x14ac:dyDescent="0.2">
      <c r="A3769" s="11"/>
      <c r="B3769" s="11"/>
      <c r="C3769" s="11"/>
      <c r="D3769" s="11"/>
      <c r="E3769" s="11"/>
      <c r="F3769" s="11"/>
      <c r="G3769" s="11"/>
      <c r="H3769" s="11"/>
    </row>
    <row r="3770" spans="1:8" x14ac:dyDescent="0.2">
      <c r="A3770" s="11"/>
      <c r="B3770" s="11"/>
      <c r="C3770" s="11"/>
      <c r="D3770" s="11"/>
      <c r="E3770" s="11"/>
      <c r="F3770" s="11"/>
      <c r="G3770" s="11"/>
      <c r="H3770" s="11"/>
    </row>
    <row r="3771" spans="1:8" x14ac:dyDescent="0.2">
      <c r="A3771" s="11"/>
      <c r="B3771" s="11"/>
      <c r="C3771" s="11"/>
      <c r="D3771" s="11"/>
      <c r="E3771" s="11"/>
      <c r="F3771" s="11"/>
      <c r="G3771" s="11"/>
      <c r="H3771" s="11"/>
    </row>
    <row r="3772" spans="1:8" x14ac:dyDescent="0.2">
      <c r="A3772" s="11"/>
      <c r="B3772" s="11"/>
      <c r="C3772" s="11"/>
      <c r="D3772" s="11"/>
      <c r="E3772" s="11"/>
      <c r="F3772" s="11"/>
      <c r="G3772" s="11"/>
      <c r="H3772" s="11"/>
    </row>
    <row r="3773" spans="1:8" x14ac:dyDescent="0.2">
      <c r="A3773" s="11"/>
      <c r="B3773" s="11"/>
      <c r="C3773" s="11"/>
      <c r="D3773" s="11"/>
      <c r="E3773" s="11"/>
      <c r="F3773" s="11"/>
      <c r="G3773" s="11"/>
      <c r="H3773" s="11"/>
    </row>
    <row r="3774" spans="1:8" x14ac:dyDescent="0.2">
      <c r="A3774" s="11"/>
      <c r="B3774" s="11"/>
      <c r="C3774" s="11"/>
      <c r="D3774" s="11"/>
      <c r="E3774" s="11"/>
      <c r="F3774" s="11"/>
      <c r="G3774" s="11"/>
      <c r="H3774" s="11"/>
    </row>
    <row r="3775" spans="1:8" x14ac:dyDescent="0.2">
      <c r="A3775" s="11"/>
      <c r="B3775" s="11"/>
      <c r="C3775" s="11"/>
      <c r="D3775" s="11"/>
      <c r="E3775" s="11"/>
      <c r="F3775" s="11"/>
      <c r="G3775" s="11"/>
      <c r="H3775" s="11"/>
    </row>
    <row r="3776" spans="1:8" x14ac:dyDescent="0.2">
      <c r="A3776" s="11"/>
      <c r="B3776" s="11"/>
      <c r="C3776" s="11"/>
      <c r="D3776" s="11"/>
      <c r="E3776" s="11"/>
      <c r="F3776" s="11"/>
      <c r="G3776" s="11"/>
      <c r="H3776" s="11"/>
    </row>
    <row r="3777" spans="1:8" x14ac:dyDescent="0.2">
      <c r="A3777" s="11"/>
      <c r="B3777" s="11"/>
      <c r="C3777" s="11"/>
      <c r="D3777" s="11"/>
      <c r="E3777" s="11"/>
      <c r="F3777" s="11"/>
      <c r="G3777" s="11"/>
      <c r="H3777" s="11"/>
    </row>
    <row r="3778" spans="1:8" x14ac:dyDescent="0.2">
      <c r="A3778" s="11"/>
      <c r="B3778" s="11"/>
      <c r="C3778" s="11"/>
      <c r="D3778" s="11"/>
      <c r="E3778" s="11"/>
      <c r="F3778" s="11"/>
      <c r="G3778" s="11"/>
      <c r="H3778" s="11"/>
    </row>
    <row r="3779" spans="1:8" x14ac:dyDescent="0.2">
      <c r="A3779" s="11"/>
      <c r="B3779" s="11"/>
      <c r="C3779" s="11"/>
      <c r="D3779" s="11"/>
      <c r="E3779" s="11"/>
      <c r="F3779" s="11"/>
      <c r="G3779" s="11"/>
      <c r="H3779" s="11"/>
    </row>
    <row r="3780" spans="1:8" x14ac:dyDescent="0.2">
      <c r="A3780" s="11"/>
      <c r="B3780" s="11"/>
      <c r="C3780" s="11"/>
      <c r="D3780" s="11"/>
      <c r="E3780" s="11"/>
      <c r="F3780" s="11"/>
      <c r="G3780" s="11"/>
      <c r="H3780" s="11"/>
    </row>
    <row r="3781" spans="1:8" x14ac:dyDescent="0.2">
      <c r="A3781" s="11"/>
      <c r="B3781" s="11"/>
      <c r="C3781" s="11"/>
      <c r="D3781" s="11"/>
      <c r="E3781" s="11"/>
      <c r="F3781" s="11"/>
      <c r="G3781" s="11"/>
      <c r="H3781" s="11"/>
    </row>
    <row r="3782" spans="1:8" x14ac:dyDescent="0.2">
      <c r="A3782" s="11"/>
      <c r="B3782" s="11"/>
      <c r="C3782" s="11"/>
      <c r="D3782" s="11"/>
      <c r="E3782" s="11"/>
      <c r="F3782" s="11"/>
      <c r="G3782" s="11"/>
      <c r="H3782" s="11"/>
    </row>
    <row r="3783" spans="1:8" x14ac:dyDescent="0.2">
      <c r="A3783" s="11"/>
      <c r="B3783" s="11"/>
      <c r="C3783" s="11"/>
      <c r="D3783" s="11"/>
      <c r="E3783" s="11"/>
      <c r="F3783" s="11"/>
      <c r="G3783" s="11"/>
      <c r="H3783" s="11"/>
    </row>
    <row r="3784" spans="1:8" x14ac:dyDescent="0.2">
      <c r="A3784" s="11"/>
      <c r="B3784" s="11"/>
      <c r="C3784" s="11"/>
      <c r="D3784" s="11"/>
      <c r="E3784" s="11"/>
      <c r="F3784" s="11"/>
      <c r="G3784" s="11"/>
      <c r="H3784" s="11"/>
    </row>
    <row r="3785" spans="1:8" x14ac:dyDescent="0.2">
      <c r="A3785" s="11"/>
      <c r="B3785" s="11"/>
      <c r="C3785" s="11"/>
      <c r="D3785" s="11"/>
      <c r="E3785" s="11"/>
      <c r="F3785" s="11"/>
      <c r="G3785" s="11"/>
      <c r="H3785" s="11"/>
    </row>
    <row r="3786" spans="1:8" x14ac:dyDescent="0.2">
      <c r="A3786" s="11"/>
      <c r="B3786" s="11"/>
      <c r="C3786" s="11"/>
      <c r="D3786" s="11"/>
      <c r="E3786" s="11"/>
      <c r="F3786" s="11"/>
      <c r="G3786" s="11"/>
      <c r="H3786" s="11"/>
    </row>
    <row r="3787" spans="1:8" x14ac:dyDescent="0.2">
      <c r="A3787" s="11"/>
      <c r="B3787" s="11"/>
      <c r="C3787" s="11"/>
      <c r="D3787" s="11"/>
      <c r="E3787" s="11"/>
      <c r="F3787" s="11"/>
      <c r="G3787" s="11"/>
      <c r="H3787" s="11"/>
    </row>
    <row r="3788" spans="1:8" x14ac:dyDescent="0.2">
      <c r="A3788" s="11"/>
      <c r="B3788" s="11"/>
      <c r="C3788" s="11"/>
      <c r="D3788" s="11"/>
      <c r="E3788" s="11"/>
      <c r="F3788" s="11"/>
      <c r="G3788" s="11"/>
      <c r="H3788" s="11"/>
    </row>
    <row r="3789" spans="1:8" x14ac:dyDescent="0.2">
      <c r="A3789" s="11"/>
      <c r="B3789" s="11"/>
      <c r="C3789" s="11"/>
      <c r="D3789" s="11"/>
      <c r="E3789" s="11"/>
      <c r="F3789" s="11"/>
      <c r="G3789" s="11"/>
      <c r="H3789" s="11"/>
    </row>
    <row r="3790" spans="1:8" x14ac:dyDescent="0.2">
      <c r="A3790" s="11"/>
      <c r="B3790" s="11"/>
      <c r="C3790" s="11"/>
      <c r="D3790" s="11"/>
      <c r="E3790" s="11"/>
      <c r="F3790" s="11"/>
      <c r="G3790" s="11"/>
      <c r="H3790" s="11"/>
    </row>
    <row r="3791" spans="1:8" x14ac:dyDescent="0.2">
      <c r="A3791" s="11"/>
      <c r="B3791" s="11"/>
      <c r="C3791" s="11"/>
      <c r="D3791" s="11"/>
      <c r="E3791" s="11"/>
      <c r="F3791" s="11"/>
      <c r="G3791" s="11"/>
      <c r="H3791" s="11"/>
    </row>
    <row r="3792" spans="1:8" x14ac:dyDescent="0.2">
      <c r="A3792" s="11"/>
      <c r="B3792" s="11"/>
      <c r="C3792" s="11"/>
      <c r="D3792" s="11"/>
      <c r="E3792" s="11"/>
      <c r="F3792" s="11"/>
      <c r="G3792" s="11"/>
      <c r="H3792" s="11"/>
    </row>
    <row r="3793" spans="1:8" x14ac:dyDescent="0.2">
      <c r="A3793" s="11"/>
      <c r="B3793" s="11"/>
      <c r="C3793" s="11"/>
      <c r="D3793" s="11"/>
      <c r="E3793" s="11"/>
      <c r="F3793" s="11"/>
      <c r="G3793" s="11"/>
      <c r="H3793" s="11"/>
    </row>
    <row r="3794" spans="1:8" x14ac:dyDescent="0.2">
      <c r="A3794" s="11"/>
      <c r="B3794" s="11"/>
      <c r="C3794" s="11"/>
      <c r="D3794" s="11"/>
      <c r="E3794" s="11"/>
      <c r="F3794" s="11"/>
      <c r="G3794" s="11"/>
      <c r="H3794" s="11"/>
    </row>
    <row r="3795" spans="1:8" x14ac:dyDescent="0.2">
      <c r="A3795" s="11"/>
      <c r="B3795" s="11"/>
      <c r="C3795" s="11"/>
      <c r="D3795" s="11"/>
      <c r="E3795" s="11"/>
      <c r="F3795" s="11"/>
      <c r="G3795" s="11"/>
      <c r="H3795" s="11"/>
    </row>
    <row r="3796" spans="1:8" x14ac:dyDescent="0.2">
      <c r="A3796" s="11"/>
      <c r="B3796" s="11"/>
      <c r="C3796" s="11"/>
      <c r="D3796" s="11"/>
      <c r="E3796" s="11"/>
      <c r="F3796" s="11"/>
      <c r="G3796" s="11"/>
      <c r="H3796" s="11"/>
    </row>
    <row r="3797" spans="1:8" x14ac:dyDescent="0.2">
      <c r="A3797" s="11"/>
      <c r="B3797" s="11"/>
      <c r="C3797" s="11"/>
      <c r="D3797" s="11"/>
      <c r="E3797" s="11"/>
      <c r="F3797" s="11"/>
      <c r="G3797" s="11"/>
      <c r="H3797" s="11"/>
    </row>
    <row r="3798" spans="1:8" x14ac:dyDescent="0.2">
      <c r="A3798" s="11"/>
      <c r="B3798" s="11"/>
      <c r="C3798" s="11"/>
      <c r="D3798" s="11"/>
      <c r="E3798" s="11"/>
      <c r="F3798" s="11"/>
      <c r="G3798" s="11"/>
      <c r="H3798" s="11"/>
    </row>
    <row r="3799" spans="1:8" x14ac:dyDescent="0.2">
      <c r="A3799" s="11"/>
      <c r="B3799" s="11"/>
      <c r="C3799" s="11"/>
      <c r="D3799" s="11"/>
      <c r="E3799" s="11"/>
      <c r="F3799" s="11"/>
      <c r="G3799" s="11"/>
      <c r="H3799" s="11"/>
    </row>
    <row r="3800" spans="1:8" x14ac:dyDescent="0.2">
      <c r="A3800" s="11"/>
      <c r="B3800" s="11"/>
      <c r="C3800" s="11"/>
      <c r="D3800" s="11"/>
      <c r="E3800" s="11"/>
      <c r="F3800" s="11"/>
      <c r="G3800" s="11"/>
      <c r="H3800" s="11"/>
    </row>
    <row r="3801" spans="1:8" x14ac:dyDescent="0.2">
      <c r="A3801" s="11"/>
      <c r="B3801" s="11"/>
      <c r="C3801" s="11"/>
      <c r="D3801" s="11"/>
      <c r="E3801" s="11"/>
      <c r="F3801" s="11"/>
      <c r="G3801" s="11"/>
      <c r="H3801" s="11"/>
    </row>
    <row r="3802" spans="1:8" x14ac:dyDescent="0.2">
      <c r="A3802" s="11"/>
      <c r="B3802" s="11"/>
      <c r="C3802" s="11"/>
      <c r="D3802" s="11"/>
      <c r="E3802" s="11"/>
      <c r="F3802" s="11"/>
      <c r="G3802" s="11"/>
      <c r="H3802" s="11"/>
    </row>
    <row r="3803" spans="1:8" x14ac:dyDescent="0.2">
      <c r="A3803" s="11"/>
      <c r="B3803" s="11"/>
      <c r="C3803" s="11"/>
      <c r="D3803" s="11"/>
      <c r="E3803" s="11"/>
      <c r="F3803" s="11"/>
      <c r="G3803" s="11"/>
      <c r="H3803" s="11"/>
    </row>
    <row r="3804" spans="1:8" x14ac:dyDescent="0.2">
      <c r="A3804" s="11"/>
      <c r="B3804" s="11"/>
      <c r="C3804" s="11"/>
      <c r="D3804" s="11"/>
      <c r="E3804" s="11"/>
      <c r="F3804" s="11"/>
      <c r="G3804" s="11"/>
      <c r="H3804" s="11"/>
    </row>
    <row r="3805" spans="1:8" x14ac:dyDescent="0.2">
      <c r="A3805" s="11"/>
      <c r="B3805" s="11"/>
      <c r="C3805" s="11"/>
      <c r="D3805" s="11"/>
      <c r="E3805" s="11"/>
      <c r="F3805" s="11"/>
      <c r="G3805" s="11"/>
      <c r="H3805" s="11"/>
    </row>
    <row r="3806" spans="1:8" x14ac:dyDescent="0.2">
      <c r="A3806" s="11"/>
      <c r="B3806" s="11"/>
      <c r="C3806" s="11"/>
      <c r="D3806" s="11"/>
      <c r="E3806" s="11"/>
      <c r="F3806" s="11"/>
      <c r="G3806" s="11"/>
      <c r="H3806" s="11"/>
    </row>
    <row r="3807" spans="1:8" x14ac:dyDescent="0.2">
      <c r="A3807" s="11"/>
      <c r="B3807" s="11"/>
      <c r="C3807" s="11"/>
      <c r="D3807" s="11"/>
      <c r="E3807" s="11"/>
      <c r="F3807" s="11"/>
      <c r="G3807" s="11"/>
      <c r="H3807" s="11"/>
    </row>
    <row r="3808" spans="1:8" x14ac:dyDescent="0.2">
      <c r="A3808" s="11"/>
      <c r="B3808" s="11"/>
      <c r="C3808" s="11"/>
      <c r="D3808" s="11"/>
      <c r="E3808" s="11"/>
      <c r="F3808" s="11"/>
      <c r="G3808" s="11"/>
      <c r="H3808" s="11"/>
    </row>
    <row r="3809" spans="1:8" x14ac:dyDescent="0.2">
      <c r="A3809" s="11"/>
      <c r="B3809" s="11"/>
      <c r="C3809" s="11"/>
      <c r="D3809" s="11"/>
      <c r="E3809" s="11"/>
      <c r="F3809" s="11"/>
      <c r="G3809" s="11"/>
      <c r="H3809" s="11"/>
    </row>
    <row r="3810" spans="1:8" x14ac:dyDescent="0.2">
      <c r="A3810" s="11"/>
      <c r="B3810" s="11"/>
      <c r="C3810" s="11"/>
      <c r="D3810" s="11"/>
      <c r="E3810" s="11"/>
      <c r="F3810" s="11"/>
      <c r="G3810" s="11"/>
      <c r="H3810" s="11"/>
    </row>
    <row r="3811" spans="1:8" x14ac:dyDescent="0.2">
      <c r="A3811" s="11"/>
      <c r="B3811" s="11"/>
      <c r="C3811" s="11"/>
      <c r="D3811" s="11"/>
      <c r="E3811" s="11"/>
      <c r="F3811" s="11"/>
      <c r="G3811" s="11"/>
      <c r="H3811" s="11"/>
    </row>
    <row r="3812" spans="1:8" x14ac:dyDescent="0.2">
      <c r="A3812" s="11"/>
      <c r="B3812" s="11"/>
      <c r="C3812" s="11"/>
      <c r="D3812" s="11"/>
      <c r="E3812" s="11"/>
      <c r="F3812" s="11"/>
      <c r="G3812" s="11"/>
      <c r="H3812" s="11"/>
    </row>
    <row r="3813" spans="1:8" x14ac:dyDescent="0.2">
      <c r="A3813" s="11"/>
      <c r="B3813" s="11"/>
      <c r="C3813" s="11"/>
      <c r="D3813" s="11"/>
      <c r="E3813" s="11"/>
      <c r="F3813" s="11"/>
      <c r="G3813" s="11"/>
      <c r="H3813" s="11"/>
    </row>
    <row r="3814" spans="1:8" x14ac:dyDescent="0.2">
      <c r="A3814" s="11"/>
      <c r="B3814" s="11"/>
      <c r="C3814" s="11"/>
      <c r="D3814" s="11"/>
      <c r="E3814" s="11"/>
      <c r="F3814" s="11"/>
      <c r="G3814" s="11"/>
      <c r="H3814" s="11"/>
    </row>
    <row r="3815" spans="1:8" x14ac:dyDescent="0.2">
      <c r="A3815" s="11"/>
      <c r="B3815" s="11"/>
      <c r="C3815" s="11"/>
      <c r="D3815" s="11"/>
      <c r="E3815" s="11"/>
      <c r="F3815" s="11"/>
      <c r="G3815" s="11"/>
      <c r="H3815" s="11"/>
    </row>
    <row r="3816" spans="1:8" x14ac:dyDescent="0.2">
      <c r="A3816" s="11"/>
      <c r="B3816" s="11"/>
      <c r="C3816" s="11"/>
      <c r="D3816" s="11"/>
      <c r="E3816" s="11"/>
      <c r="F3816" s="11"/>
      <c r="G3816" s="11"/>
      <c r="H3816" s="11"/>
    </row>
    <row r="3817" spans="1:8" x14ac:dyDescent="0.2">
      <c r="A3817" s="11"/>
      <c r="B3817" s="11"/>
      <c r="C3817" s="11"/>
      <c r="D3817" s="11"/>
      <c r="E3817" s="11"/>
      <c r="F3817" s="11"/>
      <c r="G3817" s="11"/>
      <c r="H3817" s="11"/>
    </row>
    <row r="3818" spans="1:8" x14ac:dyDescent="0.2">
      <c r="A3818" s="11"/>
      <c r="B3818" s="11"/>
      <c r="C3818" s="11"/>
      <c r="D3818" s="11"/>
      <c r="E3818" s="11"/>
      <c r="F3818" s="11"/>
      <c r="G3818" s="11"/>
      <c r="H3818" s="11"/>
    </row>
    <row r="3819" spans="1:8" x14ac:dyDescent="0.2">
      <c r="A3819" s="11"/>
      <c r="B3819" s="11"/>
      <c r="C3819" s="11"/>
      <c r="D3819" s="11"/>
      <c r="E3819" s="11"/>
      <c r="F3819" s="11"/>
      <c r="G3819" s="11"/>
      <c r="H3819" s="11"/>
    </row>
    <row r="3820" spans="1:8" x14ac:dyDescent="0.2">
      <c r="A3820" s="11"/>
      <c r="B3820" s="11"/>
      <c r="C3820" s="11"/>
      <c r="D3820" s="11"/>
      <c r="E3820" s="11"/>
      <c r="F3820" s="11"/>
      <c r="G3820" s="11"/>
      <c r="H3820" s="11"/>
    </row>
    <row r="3821" spans="1:8" x14ac:dyDescent="0.2">
      <c r="A3821" s="11"/>
      <c r="B3821" s="11"/>
      <c r="C3821" s="11"/>
      <c r="D3821" s="11"/>
      <c r="E3821" s="11"/>
      <c r="F3821" s="11"/>
      <c r="G3821" s="11"/>
      <c r="H3821" s="11"/>
    </row>
    <row r="3822" spans="1:8" x14ac:dyDescent="0.2">
      <c r="A3822" s="11"/>
      <c r="B3822" s="11"/>
      <c r="C3822" s="11"/>
      <c r="D3822" s="11"/>
      <c r="E3822" s="11"/>
      <c r="F3822" s="11"/>
      <c r="G3822" s="11"/>
      <c r="H3822" s="11"/>
    </row>
    <row r="3823" spans="1:8" x14ac:dyDescent="0.2">
      <c r="A3823" s="11"/>
      <c r="B3823" s="11"/>
      <c r="C3823" s="11"/>
      <c r="D3823" s="11"/>
      <c r="E3823" s="11"/>
      <c r="F3823" s="11"/>
      <c r="G3823" s="11"/>
      <c r="H3823" s="11"/>
    </row>
    <row r="3824" spans="1:8" x14ac:dyDescent="0.2">
      <c r="A3824" s="11"/>
      <c r="B3824" s="11"/>
      <c r="C3824" s="11"/>
      <c r="D3824" s="11"/>
      <c r="E3824" s="11"/>
      <c r="F3824" s="11"/>
      <c r="G3824" s="11"/>
      <c r="H3824" s="11"/>
    </row>
    <row r="3825" spans="1:8" x14ac:dyDescent="0.2">
      <c r="A3825" s="11"/>
      <c r="B3825" s="11"/>
      <c r="C3825" s="11"/>
      <c r="D3825" s="11"/>
      <c r="E3825" s="11"/>
      <c r="F3825" s="11"/>
      <c r="G3825" s="11"/>
      <c r="H3825" s="11"/>
    </row>
    <row r="3826" spans="1:8" x14ac:dyDescent="0.2">
      <c r="A3826" s="11"/>
      <c r="B3826" s="11"/>
      <c r="C3826" s="11"/>
      <c r="D3826" s="11"/>
      <c r="E3826" s="11"/>
      <c r="F3826" s="11"/>
      <c r="G3826" s="11"/>
      <c r="H3826" s="11"/>
    </row>
    <row r="3827" spans="1:8" x14ac:dyDescent="0.2">
      <c r="A3827" s="11"/>
      <c r="B3827" s="11"/>
      <c r="C3827" s="11"/>
      <c r="D3827" s="11"/>
      <c r="E3827" s="11"/>
      <c r="F3827" s="11"/>
      <c r="G3827" s="11"/>
      <c r="H3827" s="11"/>
    </row>
    <row r="3828" spans="1:8" x14ac:dyDescent="0.2">
      <c r="A3828" s="11"/>
      <c r="B3828" s="11"/>
      <c r="C3828" s="11"/>
      <c r="D3828" s="11"/>
      <c r="E3828" s="11"/>
      <c r="F3828" s="11"/>
      <c r="G3828" s="11"/>
      <c r="H3828" s="11"/>
    </row>
    <row r="3829" spans="1:8" x14ac:dyDescent="0.2">
      <c r="A3829" s="11"/>
      <c r="B3829" s="11"/>
      <c r="C3829" s="11"/>
      <c r="D3829" s="11"/>
      <c r="E3829" s="11"/>
      <c r="F3829" s="11"/>
      <c r="G3829" s="11"/>
      <c r="H3829" s="11"/>
    </row>
    <row r="3830" spans="1:8" x14ac:dyDescent="0.2">
      <c r="A3830" s="11"/>
      <c r="B3830" s="11"/>
      <c r="C3830" s="11"/>
      <c r="D3830" s="11"/>
      <c r="E3830" s="11"/>
      <c r="F3830" s="11"/>
      <c r="G3830" s="11"/>
      <c r="H3830" s="11"/>
    </row>
    <row r="3831" spans="1:8" x14ac:dyDescent="0.2">
      <c r="A3831" s="11"/>
      <c r="B3831" s="11"/>
      <c r="C3831" s="11"/>
      <c r="D3831" s="11"/>
      <c r="E3831" s="11"/>
      <c r="F3831" s="11"/>
      <c r="G3831" s="11"/>
      <c r="H3831" s="11"/>
    </row>
    <row r="3832" spans="1:8" x14ac:dyDescent="0.2">
      <c r="A3832" s="11"/>
      <c r="B3832" s="11"/>
      <c r="C3832" s="11"/>
      <c r="D3832" s="11"/>
      <c r="E3832" s="11"/>
      <c r="F3832" s="11"/>
      <c r="G3832" s="11"/>
      <c r="H3832" s="11"/>
    </row>
    <row r="3833" spans="1:8" x14ac:dyDescent="0.2">
      <c r="A3833" s="11"/>
      <c r="B3833" s="11"/>
      <c r="C3833" s="11"/>
      <c r="D3833" s="11"/>
      <c r="E3833" s="11"/>
      <c r="F3833" s="11"/>
      <c r="G3833" s="11"/>
      <c r="H3833" s="11"/>
    </row>
    <row r="3834" spans="1:8" x14ac:dyDescent="0.2">
      <c r="A3834" s="11"/>
      <c r="B3834" s="11"/>
      <c r="C3834" s="11"/>
      <c r="D3834" s="11"/>
      <c r="E3834" s="11"/>
      <c r="F3834" s="11"/>
      <c r="G3834" s="11"/>
      <c r="H3834" s="11"/>
    </row>
    <row r="3835" spans="1:8" x14ac:dyDescent="0.2">
      <c r="A3835" s="11"/>
      <c r="B3835" s="11"/>
      <c r="C3835" s="11"/>
      <c r="D3835" s="11"/>
      <c r="E3835" s="11"/>
      <c r="F3835" s="11"/>
      <c r="G3835" s="11"/>
      <c r="H3835" s="11"/>
    </row>
    <row r="3836" spans="1:8" x14ac:dyDescent="0.2">
      <c r="A3836" s="11"/>
      <c r="B3836" s="11"/>
      <c r="C3836" s="11"/>
      <c r="D3836" s="11"/>
      <c r="E3836" s="11"/>
      <c r="F3836" s="11"/>
      <c r="G3836" s="11"/>
      <c r="H3836" s="11"/>
    </row>
    <row r="3837" spans="1:8" x14ac:dyDescent="0.2">
      <c r="A3837" s="11"/>
      <c r="B3837" s="11"/>
      <c r="C3837" s="11"/>
      <c r="D3837" s="11"/>
      <c r="E3837" s="11"/>
      <c r="F3837" s="11"/>
      <c r="G3837" s="11"/>
      <c r="H3837" s="11"/>
    </row>
    <row r="3838" spans="1:8" x14ac:dyDescent="0.2">
      <c r="A3838" s="11"/>
      <c r="B3838" s="11"/>
      <c r="C3838" s="11"/>
      <c r="D3838" s="11"/>
      <c r="E3838" s="11"/>
      <c r="F3838" s="11"/>
      <c r="G3838" s="11"/>
      <c r="H3838" s="11"/>
    </row>
    <row r="3839" spans="1:8" x14ac:dyDescent="0.2">
      <c r="A3839" s="11"/>
      <c r="B3839" s="11"/>
      <c r="C3839" s="11"/>
      <c r="D3839" s="11"/>
      <c r="E3839" s="11"/>
      <c r="F3839" s="11"/>
      <c r="G3839" s="11"/>
      <c r="H3839" s="11"/>
    </row>
    <row r="3840" spans="1:8" x14ac:dyDescent="0.2">
      <c r="A3840" s="11"/>
      <c r="B3840" s="11"/>
      <c r="C3840" s="11"/>
      <c r="D3840" s="11"/>
      <c r="E3840" s="11"/>
      <c r="F3840" s="11"/>
      <c r="G3840" s="11"/>
      <c r="H3840" s="11"/>
    </row>
    <row r="3841" spans="1:8" x14ac:dyDescent="0.2">
      <c r="A3841" s="11"/>
      <c r="B3841" s="11"/>
      <c r="C3841" s="11"/>
      <c r="D3841" s="11"/>
      <c r="E3841" s="11"/>
      <c r="F3841" s="11"/>
      <c r="G3841" s="11"/>
      <c r="H3841" s="11"/>
    </row>
    <row r="3842" spans="1:8" x14ac:dyDescent="0.2">
      <c r="A3842" s="11"/>
      <c r="B3842" s="11"/>
      <c r="C3842" s="11"/>
      <c r="D3842" s="11"/>
      <c r="E3842" s="11"/>
      <c r="F3842" s="11"/>
      <c r="G3842" s="11"/>
      <c r="H3842" s="11"/>
    </row>
    <row r="3843" spans="1:8" x14ac:dyDescent="0.2">
      <c r="A3843" s="11"/>
      <c r="B3843" s="11"/>
      <c r="C3843" s="11"/>
      <c r="D3843" s="11"/>
      <c r="E3843" s="11"/>
      <c r="F3843" s="11"/>
      <c r="G3843" s="11"/>
      <c r="H3843" s="11"/>
    </row>
    <row r="3844" spans="1:8" x14ac:dyDescent="0.2">
      <c r="A3844" s="11"/>
      <c r="B3844" s="11"/>
      <c r="C3844" s="11"/>
      <c r="D3844" s="11"/>
      <c r="E3844" s="11"/>
      <c r="F3844" s="11"/>
      <c r="G3844" s="11"/>
      <c r="H3844" s="11"/>
    </row>
    <row r="3845" spans="1:8" x14ac:dyDescent="0.2">
      <c r="A3845" s="11"/>
      <c r="B3845" s="11"/>
      <c r="C3845" s="11"/>
      <c r="D3845" s="11"/>
      <c r="E3845" s="11"/>
      <c r="F3845" s="11"/>
      <c r="G3845" s="11"/>
      <c r="H3845" s="11"/>
    </row>
    <row r="3846" spans="1:8" x14ac:dyDescent="0.2">
      <c r="A3846" s="11"/>
      <c r="B3846" s="11"/>
      <c r="C3846" s="11"/>
      <c r="D3846" s="11"/>
      <c r="E3846" s="11"/>
      <c r="F3846" s="11"/>
      <c r="G3846" s="11"/>
      <c r="H3846" s="11"/>
    </row>
    <row r="3847" spans="1:8" x14ac:dyDescent="0.2">
      <c r="A3847" s="11"/>
      <c r="B3847" s="11"/>
      <c r="C3847" s="11"/>
      <c r="D3847" s="11"/>
      <c r="E3847" s="11"/>
      <c r="F3847" s="11"/>
      <c r="G3847" s="11"/>
      <c r="H3847" s="11"/>
    </row>
    <row r="3848" spans="1:8" x14ac:dyDescent="0.2">
      <c r="A3848" s="11"/>
      <c r="B3848" s="11"/>
      <c r="C3848" s="11"/>
      <c r="D3848" s="11"/>
      <c r="E3848" s="11"/>
      <c r="F3848" s="11"/>
      <c r="G3848" s="11"/>
      <c r="H3848" s="11"/>
    </row>
    <row r="3849" spans="1:8" x14ac:dyDescent="0.2">
      <c r="A3849" s="11"/>
      <c r="B3849" s="11"/>
      <c r="C3849" s="11"/>
      <c r="D3849" s="11"/>
      <c r="E3849" s="11"/>
      <c r="F3849" s="11"/>
      <c r="G3849" s="11"/>
      <c r="H3849" s="11"/>
    </row>
    <row r="3850" spans="1:8" x14ac:dyDescent="0.2">
      <c r="A3850" s="11"/>
      <c r="B3850" s="11"/>
      <c r="C3850" s="11"/>
      <c r="D3850" s="11"/>
      <c r="E3850" s="11"/>
      <c r="F3850" s="11"/>
      <c r="G3850" s="11"/>
      <c r="H3850" s="11"/>
    </row>
    <row r="3851" spans="1:8" x14ac:dyDescent="0.2">
      <c r="A3851" s="11"/>
      <c r="B3851" s="11"/>
      <c r="C3851" s="11"/>
      <c r="D3851" s="11"/>
      <c r="E3851" s="11"/>
      <c r="F3851" s="11"/>
      <c r="G3851" s="11"/>
      <c r="H3851" s="11"/>
    </row>
    <row r="3852" spans="1:8" x14ac:dyDescent="0.2">
      <c r="A3852" s="11"/>
      <c r="B3852" s="11"/>
      <c r="C3852" s="11"/>
      <c r="D3852" s="11"/>
      <c r="E3852" s="11"/>
      <c r="F3852" s="11"/>
      <c r="G3852" s="11"/>
      <c r="H3852" s="11"/>
    </row>
    <row r="3853" spans="1:8" x14ac:dyDescent="0.2">
      <c r="A3853" s="11"/>
      <c r="B3853" s="11"/>
      <c r="C3853" s="11"/>
      <c r="D3853" s="11"/>
      <c r="E3853" s="11"/>
      <c r="F3853" s="11"/>
      <c r="G3853" s="11"/>
      <c r="H3853" s="11"/>
    </row>
    <row r="3854" spans="1:8" x14ac:dyDescent="0.2">
      <c r="A3854" s="11"/>
      <c r="B3854" s="11"/>
      <c r="C3854" s="11"/>
      <c r="D3854" s="11"/>
      <c r="E3854" s="11"/>
      <c r="F3854" s="11"/>
      <c r="G3854" s="11"/>
      <c r="H3854" s="11"/>
    </row>
    <row r="3855" spans="1:8" x14ac:dyDescent="0.2">
      <c r="A3855" s="11"/>
      <c r="B3855" s="11"/>
      <c r="C3855" s="11"/>
      <c r="D3855" s="11"/>
      <c r="E3855" s="11"/>
      <c r="F3855" s="11"/>
      <c r="G3855" s="11"/>
      <c r="H3855" s="11"/>
    </row>
    <row r="3856" spans="1:8" x14ac:dyDescent="0.2">
      <c r="A3856" s="11"/>
      <c r="B3856" s="11"/>
      <c r="C3856" s="11"/>
      <c r="D3856" s="11"/>
      <c r="E3856" s="11"/>
      <c r="F3856" s="11"/>
      <c r="G3856" s="11"/>
      <c r="H3856" s="11"/>
    </row>
    <row r="3857" spans="1:8" x14ac:dyDescent="0.2">
      <c r="A3857" s="11"/>
      <c r="B3857" s="11"/>
      <c r="C3857" s="11"/>
      <c r="D3857" s="11"/>
      <c r="E3857" s="11"/>
      <c r="F3857" s="11"/>
      <c r="G3857" s="11"/>
      <c r="H3857" s="11"/>
    </row>
    <row r="3858" spans="1:8" x14ac:dyDescent="0.2">
      <c r="A3858" s="11"/>
      <c r="B3858" s="11"/>
      <c r="C3858" s="11"/>
      <c r="D3858" s="11"/>
      <c r="E3858" s="11"/>
      <c r="F3858" s="11"/>
      <c r="G3858" s="11"/>
      <c r="H3858" s="11"/>
    </row>
    <row r="3859" spans="1:8" x14ac:dyDescent="0.2">
      <c r="A3859" s="11"/>
      <c r="B3859" s="11"/>
      <c r="C3859" s="11"/>
      <c r="D3859" s="11"/>
      <c r="E3859" s="11"/>
      <c r="F3859" s="11"/>
      <c r="G3859" s="11"/>
      <c r="H3859" s="11"/>
    </row>
    <row r="3860" spans="1:8" x14ac:dyDescent="0.2">
      <c r="A3860" s="11"/>
      <c r="B3860" s="11"/>
      <c r="C3860" s="11"/>
      <c r="D3860" s="11"/>
      <c r="E3860" s="11"/>
      <c r="F3860" s="11"/>
      <c r="G3860" s="11"/>
      <c r="H3860" s="11"/>
    </row>
    <row r="3861" spans="1:8" x14ac:dyDescent="0.2">
      <c r="A3861" s="11"/>
      <c r="B3861" s="11"/>
      <c r="C3861" s="11"/>
      <c r="D3861" s="11"/>
      <c r="E3861" s="11"/>
      <c r="F3861" s="11"/>
      <c r="G3861" s="11"/>
      <c r="H3861" s="11"/>
    </row>
    <row r="3862" spans="1:8" x14ac:dyDescent="0.2">
      <c r="A3862" s="11"/>
      <c r="B3862" s="11"/>
      <c r="C3862" s="11"/>
      <c r="D3862" s="11"/>
      <c r="E3862" s="11"/>
      <c r="F3862" s="11"/>
      <c r="G3862" s="11"/>
      <c r="H3862" s="11"/>
    </row>
    <row r="3863" spans="1:8" x14ac:dyDescent="0.2">
      <c r="A3863" s="11"/>
      <c r="B3863" s="11"/>
      <c r="C3863" s="11"/>
      <c r="D3863" s="11"/>
      <c r="E3863" s="11"/>
      <c r="F3863" s="11"/>
      <c r="G3863" s="11"/>
      <c r="H3863" s="11"/>
    </row>
    <row r="3864" spans="1:8" x14ac:dyDescent="0.2">
      <c r="A3864" s="11"/>
      <c r="B3864" s="11"/>
      <c r="C3864" s="11"/>
      <c r="D3864" s="11"/>
      <c r="E3864" s="11"/>
      <c r="F3864" s="11"/>
      <c r="G3864" s="11"/>
      <c r="H3864" s="11"/>
    </row>
    <row r="3865" spans="1:8" x14ac:dyDescent="0.2">
      <c r="A3865" s="11"/>
      <c r="B3865" s="11"/>
      <c r="C3865" s="11"/>
      <c r="D3865" s="11"/>
      <c r="E3865" s="11"/>
      <c r="F3865" s="11"/>
      <c r="G3865" s="11"/>
      <c r="H3865" s="11"/>
    </row>
    <row r="3866" spans="1:8" x14ac:dyDescent="0.2">
      <c r="A3866" s="11"/>
      <c r="B3866" s="11"/>
      <c r="C3866" s="11"/>
      <c r="D3866" s="11"/>
      <c r="E3866" s="11"/>
      <c r="F3866" s="11"/>
      <c r="G3866" s="11"/>
      <c r="H3866" s="11"/>
    </row>
    <row r="3867" spans="1:8" x14ac:dyDescent="0.2">
      <c r="A3867" s="11"/>
      <c r="B3867" s="11"/>
      <c r="C3867" s="11"/>
      <c r="D3867" s="11"/>
      <c r="E3867" s="11"/>
      <c r="F3867" s="11"/>
      <c r="G3867" s="11"/>
      <c r="H3867" s="11"/>
    </row>
    <row r="3868" spans="1:8" x14ac:dyDescent="0.2">
      <c r="A3868" s="11"/>
      <c r="B3868" s="11"/>
      <c r="C3868" s="11"/>
      <c r="D3868" s="11"/>
      <c r="E3868" s="11"/>
      <c r="F3868" s="11"/>
      <c r="G3868" s="11"/>
      <c r="H3868" s="11"/>
    </row>
    <row r="3869" spans="1:8" x14ac:dyDescent="0.2">
      <c r="A3869" s="11"/>
      <c r="B3869" s="11"/>
      <c r="C3869" s="11"/>
      <c r="D3869" s="11"/>
      <c r="E3869" s="11"/>
      <c r="F3869" s="11"/>
      <c r="G3869" s="11"/>
      <c r="H3869" s="11"/>
    </row>
    <row r="3870" spans="1:8" x14ac:dyDescent="0.2">
      <c r="A3870" s="11"/>
      <c r="B3870" s="11"/>
      <c r="C3870" s="11"/>
      <c r="D3870" s="11"/>
      <c r="E3870" s="11"/>
      <c r="F3870" s="11"/>
      <c r="G3870" s="11"/>
      <c r="H3870" s="11"/>
    </row>
    <row r="3871" spans="1:8" x14ac:dyDescent="0.2">
      <c r="A3871" s="11"/>
      <c r="B3871" s="11"/>
      <c r="C3871" s="11"/>
      <c r="D3871" s="11"/>
      <c r="E3871" s="11"/>
      <c r="F3871" s="11"/>
      <c r="G3871" s="11"/>
      <c r="H3871" s="11"/>
    </row>
    <row r="3872" spans="1:8" x14ac:dyDescent="0.2">
      <c r="A3872" s="11"/>
      <c r="B3872" s="11"/>
      <c r="C3872" s="11"/>
      <c r="D3872" s="11"/>
      <c r="E3872" s="11"/>
      <c r="F3872" s="11"/>
      <c r="G3872" s="11"/>
      <c r="H3872" s="11"/>
    </row>
    <row r="3873" spans="1:8" x14ac:dyDescent="0.2">
      <c r="A3873" s="11"/>
      <c r="B3873" s="11"/>
      <c r="C3873" s="11"/>
      <c r="D3873" s="11"/>
      <c r="E3873" s="11"/>
      <c r="F3873" s="11"/>
      <c r="G3873" s="11"/>
      <c r="H3873" s="11"/>
    </row>
    <row r="3874" spans="1:8" x14ac:dyDescent="0.2">
      <c r="A3874" s="11"/>
      <c r="B3874" s="11"/>
      <c r="C3874" s="11"/>
      <c r="D3874" s="11"/>
      <c r="E3874" s="11"/>
      <c r="F3874" s="11"/>
      <c r="G3874" s="11"/>
      <c r="H3874" s="11"/>
    </row>
    <row r="3875" spans="1:8" x14ac:dyDescent="0.2">
      <c r="A3875" s="11"/>
      <c r="B3875" s="11"/>
      <c r="C3875" s="11"/>
      <c r="D3875" s="11"/>
      <c r="E3875" s="11"/>
      <c r="F3875" s="11"/>
      <c r="G3875" s="11"/>
      <c r="H3875" s="11"/>
    </row>
    <row r="3876" spans="1:8" x14ac:dyDescent="0.2">
      <c r="A3876" s="11"/>
      <c r="B3876" s="11"/>
      <c r="C3876" s="11"/>
      <c r="D3876" s="11"/>
      <c r="E3876" s="11"/>
      <c r="F3876" s="11"/>
      <c r="G3876" s="11"/>
      <c r="H3876" s="11"/>
    </row>
    <row r="3877" spans="1:8" x14ac:dyDescent="0.2">
      <c r="A3877" s="11"/>
      <c r="B3877" s="11"/>
      <c r="C3877" s="11"/>
      <c r="D3877" s="11"/>
      <c r="E3877" s="11"/>
      <c r="F3877" s="11"/>
      <c r="G3877" s="11"/>
      <c r="H3877" s="11"/>
    </row>
    <row r="3878" spans="1:8" x14ac:dyDescent="0.2">
      <c r="A3878" s="11"/>
      <c r="B3878" s="11"/>
      <c r="C3878" s="11"/>
      <c r="D3878" s="11"/>
      <c r="E3878" s="11"/>
      <c r="F3878" s="11"/>
      <c r="G3878" s="11"/>
      <c r="H3878" s="11"/>
    </row>
    <row r="3879" spans="1:8" x14ac:dyDescent="0.2">
      <c r="A3879" s="11"/>
      <c r="B3879" s="11"/>
      <c r="C3879" s="11"/>
      <c r="D3879" s="11"/>
      <c r="E3879" s="11"/>
      <c r="F3879" s="11"/>
      <c r="G3879" s="11"/>
      <c r="H3879" s="11"/>
    </row>
    <row r="3880" spans="1:8" x14ac:dyDescent="0.2">
      <c r="A3880" s="11"/>
      <c r="B3880" s="11"/>
      <c r="C3880" s="11"/>
      <c r="D3880" s="11"/>
      <c r="E3880" s="11"/>
      <c r="F3880" s="11"/>
      <c r="G3880" s="11"/>
      <c r="H3880" s="11"/>
    </row>
    <row r="3881" spans="1:8" x14ac:dyDescent="0.2">
      <c r="A3881" s="11"/>
      <c r="B3881" s="11"/>
      <c r="C3881" s="11"/>
      <c r="D3881" s="11"/>
      <c r="E3881" s="11"/>
      <c r="F3881" s="11"/>
      <c r="G3881" s="11"/>
      <c r="H3881" s="11"/>
    </row>
    <row r="3882" spans="1:8" x14ac:dyDescent="0.2">
      <c r="A3882" s="11"/>
      <c r="B3882" s="11"/>
      <c r="C3882" s="11"/>
      <c r="D3882" s="11"/>
      <c r="E3882" s="11"/>
      <c r="F3882" s="11"/>
      <c r="G3882" s="11"/>
      <c r="H3882" s="11"/>
    </row>
    <row r="3883" spans="1:8" x14ac:dyDescent="0.2">
      <c r="A3883" s="11"/>
      <c r="B3883" s="11"/>
      <c r="C3883" s="11"/>
      <c r="D3883" s="11"/>
      <c r="E3883" s="11"/>
      <c r="F3883" s="11"/>
      <c r="G3883" s="11"/>
      <c r="H3883" s="11"/>
    </row>
    <row r="3884" spans="1:8" x14ac:dyDescent="0.2">
      <c r="A3884" s="11"/>
      <c r="B3884" s="11"/>
      <c r="C3884" s="11"/>
      <c r="D3884" s="11"/>
      <c r="E3884" s="11"/>
      <c r="F3884" s="11"/>
      <c r="G3884" s="11"/>
      <c r="H3884" s="11"/>
    </row>
    <row r="3885" spans="1:8" x14ac:dyDescent="0.2">
      <c r="A3885" s="11"/>
      <c r="B3885" s="11"/>
      <c r="C3885" s="11"/>
      <c r="D3885" s="11"/>
      <c r="E3885" s="11"/>
      <c r="F3885" s="11"/>
      <c r="G3885" s="11"/>
      <c r="H3885" s="11"/>
    </row>
    <row r="3886" spans="1:8" x14ac:dyDescent="0.2">
      <c r="A3886" s="11"/>
      <c r="B3886" s="11"/>
      <c r="C3886" s="11"/>
      <c r="D3886" s="11"/>
      <c r="E3886" s="11"/>
      <c r="F3886" s="11"/>
      <c r="G3886" s="11"/>
      <c r="H3886" s="11"/>
    </row>
    <row r="3887" spans="1:8" x14ac:dyDescent="0.2">
      <c r="A3887" s="11"/>
      <c r="B3887" s="11"/>
      <c r="C3887" s="11"/>
      <c r="D3887" s="11"/>
      <c r="E3887" s="11"/>
      <c r="F3887" s="11"/>
      <c r="G3887" s="11"/>
      <c r="H3887" s="11"/>
    </row>
    <row r="3888" spans="1:8" x14ac:dyDescent="0.2">
      <c r="A3888" s="11"/>
      <c r="B3888" s="11"/>
      <c r="C3888" s="11"/>
      <c r="D3888" s="11"/>
      <c r="E3888" s="11"/>
      <c r="F3888" s="11"/>
      <c r="G3888" s="11"/>
      <c r="H3888" s="11"/>
    </row>
    <row r="3889" spans="1:8" x14ac:dyDescent="0.2">
      <c r="A3889" s="11"/>
      <c r="B3889" s="11"/>
      <c r="C3889" s="11"/>
      <c r="D3889" s="11"/>
      <c r="E3889" s="11"/>
      <c r="F3889" s="11"/>
      <c r="G3889" s="11"/>
      <c r="H3889" s="11"/>
    </row>
    <row r="3890" spans="1:8" x14ac:dyDescent="0.2">
      <c r="A3890" s="11"/>
      <c r="B3890" s="11"/>
      <c r="C3890" s="11"/>
      <c r="D3890" s="11"/>
      <c r="E3890" s="11"/>
      <c r="F3890" s="11"/>
      <c r="G3890" s="11"/>
      <c r="H3890" s="11"/>
    </row>
    <row r="3891" spans="1:8" x14ac:dyDescent="0.2">
      <c r="A3891" s="11"/>
      <c r="B3891" s="11"/>
      <c r="C3891" s="11"/>
      <c r="D3891" s="11"/>
      <c r="E3891" s="11"/>
      <c r="F3891" s="11"/>
      <c r="G3891" s="11"/>
      <c r="H3891" s="11"/>
    </row>
    <row r="3892" spans="1:8" x14ac:dyDescent="0.2">
      <c r="A3892" s="11"/>
      <c r="B3892" s="11"/>
      <c r="C3892" s="11"/>
      <c r="D3892" s="11"/>
      <c r="E3892" s="11"/>
      <c r="F3892" s="11"/>
      <c r="G3892" s="11"/>
      <c r="H3892" s="11"/>
    </row>
    <row r="3893" spans="1:8" x14ac:dyDescent="0.2">
      <c r="A3893" s="11"/>
      <c r="B3893" s="11"/>
      <c r="C3893" s="11"/>
      <c r="D3893" s="11"/>
      <c r="E3893" s="11"/>
      <c r="F3893" s="11"/>
      <c r="G3893" s="11"/>
      <c r="H3893" s="11"/>
    </row>
    <row r="3894" spans="1:8" x14ac:dyDescent="0.2">
      <c r="A3894" s="11"/>
      <c r="B3894" s="11"/>
      <c r="C3894" s="11"/>
      <c r="D3894" s="11"/>
      <c r="E3894" s="11"/>
      <c r="F3894" s="11"/>
      <c r="G3894" s="11"/>
      <c r="H3894" s="11"/>
    </row>
    <row r="3895" spans="1:8" x14ac:dyDescent="0.2">
      <c r="A3895" s="11"/>
      <c r="B3895" s="11"/>
      <c r="C3895" s="11"/>
      <c r="D3895" s="11"/>
      <c r="E3895" s="11"/>
      <c r="F3895" s="11"/>
      <c r="G3895" s="11"/>
      <c r="H3895" s="11"/>
    </row>
    <row r="3896" spans="1:8" x14ac:dyDescent="0.2">
      <c r="A3896" s="11"/>
      <c r="B3896" s="11"/>
      <c r="C3896" s="11"/>
      <c r="D3896" s="11"/>
      <c r="E3896" s="11"/>
      <c r="F3896" s="11"/>
      <c r="G3896" s="11"/>
      <c r="H3896" s="11"/>
    </row>
    <row r="3897" spans="1:8" x14ac:dyDescent="0.2">
      <c r="A3897" s="11"/>
      <c r="B3897" s="11"/>
      <c r="C3897" s="11"/>
      <c r="D3897" s="11"/>
      <c r="E3897" s="11"/>
      <c r="F3897" s="11"/>
      <c r="G3897" s="11"/>
      <c r="H3897" s="11"/>
    </row>
    <row r="3898" spans="1:8" x14ac:dyDescent="0.2">
      <c r="A3898" s="11"/>
      <c r="B3898" s="11"/>
      <c r="C3898" s="11"/>
      <c r="D3898" s="11"/>
      <c r="E3898" s="11"/>
      <c r="F3898" s="11"/>
      <c r="G3898" s="11"/>
      <c r="H3898" s="11"/>
    </row>
    <row r="3899" spans="1:8" x14ac:dyDescent="0.2">
      <c r="A3899" s="11"/>
      <c r="B3899" s="11"/>
      <c r="C3899" s="11"/>
      <c r="D3899" s="11"/>
      <c r="E3899" s="11"/>
      <c r="F3899" s="11"/>
      <c r="G3899" s="11"/>
      <c r="H3899" s="11"/>
    </row>
    <row r="3900" spans="1:8" x14ac:dyDescent="0.2">
      <c r="A3900" s="11"/>
      <c r="B3900" s="11"/>
      <c r="C3900" s="11"/>
      <c r="D3900" s="11"/>
      <c r="E3900" s="11"/>
      <c r="F3900" s="11"/>
      <c r="G3900" s="11"/>
      <c r="H3900" s="11"/>
    </row>
    <row r="3901" spans="1:8" x14ac:dyDescent="0.2">
      <c r="A3901" s="11"/>
      <c r="B3901" s="11"/>
      <c r="C3901" s="11"/>
      <c r="D3901" s="11"/>
      <c r="E3901" s="11"/>
      <c r="F3901" s="11"/>
      <c r="G3901" s="11"/>
      <c r="H3901" s="11"/>
    </row>
    <row r="3902" spans="1:8" x14ac:dyDescent="0.2">
      <c r="A3902" s="11"/>
      <c r="B3902" s="11"/>
      <c r="C3902" s="11"/>
      <c r="D3902" s="11"/>
      <c r="E3902" s="11"/>
      <c r="F3902" s="11"/>
      <c r="G3902" s="11"/>
      <c r="H3902" s="11"/>
    </row>
    <row r="3903" spans="1:8" x14ac:dyDescent="0.2">
      <c r="A3903" s="11"/>
      <c r="B3903" s="11"/>
      <c r="C3903" s="11"/>
      <c r="D3903" s="11"/>
      <c r="E3903" s="11"/>
      <c r="F3903" s="11"/>
      <c r="G3903" s="11"/>
      <c r="H3903" s="11"/>
    </row>
    <row r="3904" spans="1:8" x14ac:dyDescent="0.2">
      <c r="A3904" s="11"/>
      <c r="B3904" s="11"/>
      <c r="C3904" s="11"/>
      <c r="D3904" s="11"/>
      <c r="E3904" s="11"/>
      <c r="F3904" s="11"/>
      <c r="G3904" s="11"/>
      <c r="H3904" s="11"/>
    </row>
    <row r="3905" spans="1:8" x14ac:dyDescent="0.2">
      <c r="A3905" s="11"/>
      <c r="B3905" s="11"/>
      <c r="C3905" s="11"/>
      <c r="D3905" s="11"/>
      <c r="E3905" s="11"/>
      <c r="F3905" s="11"/>
      <c r="G3905" s="11"/>
      <c r="H3905" s="11"/>
    </row>
    <row r="3906" spans="1:8" x14ac:dyDescent="0.2">
      <c r="A3906" s="11"/>
      <c r="B3906" s="11"/>
      <c r="C3906" s="11"/>
      <c r="D3906" s="11"/>
      <c r="E3906" s="11"/>
      <c r="F3906" s="11"/>
      <c r="G3906" s="11"/>
      <c r="H3906" s="11"/>
    </row>
    <row r="3907" spans="1:8" x14ac:dyDescent="0.2">
      <c r="A3907" s="11"/>
      <c r="B3907" s="11"/>
      <c r="C3907" s="11"/>
      <c r="D3907" s="11"/>
      <c r="E3907" s="11"/>
      <c r="F3907" s="11"/>
      <c r="G3907" s="11"/>
      <c r="H3907" s="11"/>
    </row>
    <row r="3908" spans="1:8" x14ac:dyDescent="0.2">
      <c r="A3908" s="11"/>
      <c r="B3908" s="11"/>
      <c r="C3908" s="11"/>
      <c r="D3908" s="11"/>
      <c r="E3908" s="11"/>
      <c r="F3908" s="11"/>
      <c r="G3908" s="11"/>
      <c r="H3908" s="11"/>
    </row>
    <row r="3909" spans="1:8" x14ac:dyDescent="0.2">
      <c r="A3909" s="11"/>
      <c r="B3909" s="11"/>
      <c r="C3909" s="11"/>
      <c r="D3909" s="11"/>
      <c r="E3909" s="11"/>
      <c r="F3909" s="11"/>
      <c r="G3909" s="11"/>
      <c r="H3909" s="11"/>
    </row>
    <row r="3910" spans="1:8" x14ac:dyDescent="0.2">
      <c r="A3910" s="11"/>
      <c r="B3910" s="11"/>
      <c r="C3910" s="11"/>
      <c r="D3910" s="11"/>
      <c r="E3910" s="11"/>
      <c r="F3910" s="11"/>
      <c r="G3910" s="11"/>
      <c r="H3910" s="11"/>
    </row>
    <row r="3911" spans="1:8" x14ac:dyDescent="0.2">
      <c r="A3911" s="11"/>
      <c r="B3911" s="11"/>
      <c r="C3911" s="11"/>
      <c r="D3911" s="11"/>
      <c r="E3911" s="11"/>
      <c r="F3911" s="11"/>
      <c r="G3911" s="11"/>
      <c r="H3911" s="11"/>
    </row>
    <row r="3912" spans="1:8" x14ac:dyDescent="0.2">
      <c r="A3912" s="11"/>
      <c r="B3912" s="11"/>
      <c r="C3912" s="11"/>
      <c r="D3912" s="11"/>
      <c r="E3912" s="11"/>
      <c r="F3912" s="11"/>
      <c r="G3912" s="11"/>
      <c r="H3912" s="11"/>
    </row>
    <row r="3913" spans="1:8" x14ac:dyDescent="0.2">
      <c r="A3913" s="11"/>
      <c r="B3913" s="11"/>
      <c r="C3913" s="11"/>
      <c r="D3913" s="11"/>
      <c r="E3913" s="11"/>
      <c r="F3913" s="11"/>
      <c r="G3913" s="11"/>
      <c r="H3913" s="11"/>
    </row>
    <row r="3914" spans="1:8" x14ac:dyDescent="0.2">
      <c r="A3914" s="11"/>
      <c r="B3914" s="11"/>
      <c r="C3914" s="11"/>
      <c r="D3914" s="11"/>
      <c r="E3914" s="11"/>
      <c r="F3914" s="11"/>
      <c r="G3914" s="11"/>
      <c r="H3914" s="11"/>
    </row>
    <row r="3915" spans="1:8" x14ac:dyDescent="0.2">
      <c r="A3915" s="11"/>
      <c r="B3915" s="11"/>
      <c r="C3915" s="11"/>
      <c r="D3915" s="11"/>
      <c r="E3915" s="11"/>
      <c r="F3915" s="11"/>
      <c r="G3915" s="11"/>
      <c r="H3915" s="11"/>
    </row>
    <row r="3916" spans="1:8" x14ac:dyDescent="0.2">
      <c r="A3916" s="11"/>
      <c r="B3916" s="11"/>
      <c r="C3916" s="11"/>
      <c r="D3916" s="11"/>
      <c r="E3916" s="11"/>
      <c r="F3916" s="11"/>
      <c r="G3916" s="11"/>
      <c r="H3916" s="11"/>
    </row>
    <row r="3917" spans="1:8" x14ac:dyDescent="0.2">
      <c r="A3917" s="11"/>
      <c r="B3917" s="11"/>
      <c r="C3917" s="11"/>
      <c r="D3917" s="11"/>
      <c r="E3917" s="11"/>
      <c r="F3917" s="11"/>
      <c r="G3917" s="11"/>
      <c r="H3917" s="11"/>
    </row>
    <row r="3918" spans="1:8" x14ac:dyDescent="0.2">
      <c r="A3918" s="11"/>
      <c r="B3918" s="11"/>
      <c r="C3918" s="11"/>
      <c r="D3918" s="11"/>
      <c r="E3918" s="11"/>
      <c r="F3918" s="11"/>
      <c r="G3918" s="11"/>
      <c r="H3918" s="11"/>
    </row>
    <row r="3919" spans="1:8" x14ac:dyDescent="0.2">
      <c r="A3919" s="11"/>
      <c r="B3919" s="11"/>
      <c r="C3919" s="11"/>
      <c r="D3919" s="11"/>
      <c r="E3919" s="11"/>
      <c r="F3919" s="11"/>
      <c r="G3919" s="11"/>
      <c r="H3919" s="11"/>
    </row>
    <row r="3920" spans="1:8" x14ac:dyDescent="0.2">
      <c r="A3920" s="11"/>
      <c r="B3920" s="11"/>
      <c r="C3920" s="11"/>
      <c r="D3920" s="11"/>
      <c r="E3920" s="11"/>
      <c r="F3920" s="11"/>
      <c r="G3920" s="11"/>
      <c r="H3920" s="11"/>
    </row>
    <row r="3921" spans="1:8" x14ac:dyDescent="0.2">
      <c r="A3921" s="11"/>
      <c r="B3921" s="11"/>
      <c r="C3921" s="11"/>
      <c r="D3921" s="11"/>
      <c r="E3921" s="11"/>
      <c r="F3921" s="11"/>
      <c r="G3921" s="11"/>
      <c r="H3921" s="11"/>
    </row>
    <row r="3922" spans="1:8" x14ac:dyDescent="0.2">
      <c r="A3922" s="11"/>
      <c r="B3922" s="11"/>
      <c r="C3922" s="11"/>
      <c r="D3922" s="11"/>
      <c r="E3922" s="11"/>
      <c r="F3922" s="11"/>
      <c r="G3922" s="11"/>
      <c r="H3922" s="11"/>
    </row>
    <row r="3923" spans="1:8" x14ac:dyDescent="0.2">
      <c r="A3923" s="11"/>
      <c r="B3923" s="11"/>
      <c r="C3923" s="11"/>
      <c r="D3923" s="11"/>
      <c r="E3923" s="11"/>
      <c r="F3923" s="11"/>
      <c r="G3923" s="11"/>
      <c r="H3923" s="11"/>
    </row>
    <row r="3924" spans="1:8" x14ac:dyDescent="0.2">
      <c r="A3924" s="11"/>
      <c r="B3924" s="11"/>
      <c r="C3924" s="11"/>
      <c r="D3924" s="11"/>
      <c r="E3924" s="11"/>
      <c r="F3924" s="11"/>
      <c r="G3924" s="11"/>
      <c r="H3924" s="11"/>
    </row>
    <row r="3925" spans="1:8" x14ac:dyDescent="0.2">
      <c r="A3925" s="11"/>
      <c r="B3925" s="11"/>
      <c r="C3925" s="11"/>
      <c r="D3925" s="11"/>
      <c r="E3925" s="11"/>
      <c r="F3925" s="11"/>
      <c r="G3925" s="11"/>
      <c r="H3925" s="11"/>
    </row>
    <row r="3926" spans="1:8" x14ac:dyDescent="0.2">
      <c r="A3926" s="11"/>
      <c r="B3926" s="11"/>
      <c r="C3926" s="11"/>
      <c r="D3926" s="11"/>
      <c r="E3926" s="11"/>
      <c r="F3926" s="11"/>
      <c r="G3926" s="11"/>
      <c r="H3926" s="11"/>
    </row>
    <row r="3927" spans="1:8" x14ac:dyDescent="0.2">
      <c r="A3927" s="11"/>
      <c r="B3927" s="11"/>
      <c r="C3927" s="11"/>
      <c r="D3927" s="11"/>
      <c r="E3927" s="11"/>
      <c r="F3927" s="11"/>
      <c r="G3927" s="11"/>
      <c r="H3927" s="11"/>
    </row>
    <row r="3928" spans="1:8" x14ac:dyDescent="0.2">
      <c r="A3928" s="11"/>
      <c r="B3928" s="11"/>
      <c r="C3928" s="11"/>
      <c r="D3928" s="11"/>
      <c r="E3928" s="11"/>
      <c r="F3928" s="11"/>
      <c r="G3928" s="11"/>
      <c r="H3928" s="11"/>
    </row>
    <row r="3929" spans="1:8" x14ac:dyDescent="0.2">
      <c r="A3929" s="11"/>
      <c r="B3929" s="11"/>
      <c r="C3929" s="11"/>
      <c r="D3929" s="11"/>
      <c r="E3929" s="11"/>
      <c r="F3929" s="11"/>
      <c r="G3929" s="11"/>
      <c r="H3929" s="11"/>
    </row>
    <row r="3930" spans="1:8" x14ac:dyDescent="0.2">
      <c r="A3930" s="11"/>
      <c r="B3930" s="11"/>
      <c r="C3930" s="11"/>
      <c r="D3930" s="11"/>
      <c r="E3930" s="11"/>
      <c r="F3930" s="11"/>
      <c r="G3930" s="11"/>
      <c r="H3930" s="11"/>
    </row>
    <row r="3931" spans="1:8" x14ac:dyDescent="0.2">
      <c r="A3931" s="11"/>
      <c r="B3931" s="11"/>
      <c r="C3931" s="11"/>
      <c r="D3931" s="11"/>
      <c r="E3931" s="11"/>
      <c r="F3931" s="11"/>
      <c r="G3931" s="11"/>
      <c r="H3931" s="11"/>
    </row>
    <row r="3932" spans="1:8" x14ac:dyDescent="0.2">
      <c r="A3932" s="11"/>
      <c r="B3932" s="11"/>
      <c r="C3932" s="11"/>
      <c r="D3932" s="11"/>
      <c r="E3932" s="11"/>
      <c r="F3932" s="11"/>
      <c r="G3932" s="11"/>
      <c r="H3932" s="11"/>
    </row>
    <row r="3933" spans="1:8" x14ac:dyDescent="0.2">
      <c r="A3933" s="11"/>
      <c r="B3933" s="11"/>
      <c r="C3933" s="11"/>
      <c r="D3933" s="11"/>
      <c r="E3933" s="11"/>
      <c r="F3933" s="11"/>
      <c r="G3933" s="11"/>
      <c r="H3933" s="11"/>
    </row>
    <row r="3934" spans="1:8" x14ac:dyDescent="0.2">
      <c r="A3934" s="11"/>
      <c r="B3934" s="11"/>
      <c r="C3934" s="11"/>
      <c r="D3934" s="11"/>
      <c r="E3934" s="11"/>
      <c r="F3934" s="11"/>
      <c r="G3934" s="11"/>
      <c r="H3934" s="11"/>
    </row>
    <row r="3935" spans="1:8" x14ac:dyDescent="0.2">
      <c r="A3935" s="11"/>
      <c r="B3935" s="11"/>
      <c r="C3935" s="11"/>
      <c r="D3935" s="11"/>
      <c r="E3935" s="11"/>
      <c r="F3935" s="11"/>
      <c r="G3935" s="11"/>
      <c r="H3935" s="11"/>
    </row>
    <row r="3936" spans="1:8" x14ac:dyDescent="0.2">
      <c r="A3936" s="11"/>
      <c r="B3936" s="11"/>
      <c r="C3936" s="11"/>
      <c r="D3936" s="11"/>
      <c r="E3936" s="11"/>
      <c r="F3936" s="11"/>
      <c r="G3936" s="11"/>
      <c r="H3936" s="11"/>
    </row>
    <row r="3937" spans="1:8" x14ac:dyDescent="0.2">
      <c r="A3937" s="11"/>
      <c r="B3937" s="11"/>
      <c r="C3937" s="11"/>
      <c r="D3937" s="11"/>
      <c r="E3937" s="11"/>
      <c r="F3937" s="11"/>
      <c r="G3937" s="11"/>
      <c r="H3937" s="11"/>
    </row>
    <row r="3938" spans="1:8" x14ac:dyDescent="0.2">
      <c r="A3938" s="11"/>
      <c r="B3938" s="11"/>
      <c r="C3938" s="11"/>
      <c r="D3938" s="11"/>
      <c r="E3938" s="11"/>
      <c r="F3938" s="11"/>
      <c r="G3938" s="11"/>
      <c r="H3938" s="11"/>
    </row>
    <row r="3939" spans="1:8" x14ac:dyDescent="0.2">
      <c r="A3939" s="11"/>
      <c r="B3939" s="11"/>
      <c r="C3939" s="11"/>
      <c r="D3939" s="11"/>
      <c r="E3939" s="11"/>
      <c r="F3939" s="11"/>
      <c r="G3939" s="11"/>
      <c r="H3939" s="11"/>
    </row>
    <row r="3940" spans="1:8" x14ac:dyDescent="0.2">
      <c r="A3940" s="11"/>
      <c r="B3940" s="11"/>
      <c r="C3940" s="11"/>
      <c r="D3940" s="11"/>
      <c r="E3940" s="11"/>
      <c r="F3940" s="11"/>
      <c r="G3940" s="11"/>
      <c r="H3940" s="11"/>
    </row>
    <row r="3941" spans="1:8" x14ac:dyDescent="0.2">
      <c r="A3941" s="11"/>
      <c r="B3941" s="11"/>
      <c r="C3941" s="11"/>
      <c r="D3941" s="11"/>
      <c r="E3941" s="11"/>
      <c r="F3941" s="11"/>
      <c r="G3941" s="11"/>
      <c r="H3941" s="11"/>
    </row>
    <row r="3942" spans="1:8" x14ac:dyDescent="0.2">
      <c r="A3942" s="11"/>
      <c r="B3942" s="11"/>
      <c r="C3942" s="11"/>
      <c r="D3942" s="11"/>
      <c r="E3942" s="11"/>
      <c r="F3942" s="11"/>
      <c r="G3942" s="11"/>
      <c r="H3942" s="11"/>
    </row>
    <row r="3943" spans="1:8" x14ac:dyDescent="0.2">
      <c r="A3943" s="11"/>
      <c r="B3943" s="11"/>
      <c r="C3943" s="11"/>
      <c r="D3943" s="11"/>
      <c r="E3943" s="11"/>
      <c r="F3943" s="11"/>
      <c r="G3943" s="11"/>
      <c r="H3943" s="11"/>
    </row>
    <row r="3944" spans="1:8" x14ac:dyDescent="0.2">
      <c r="A3944" s="11"/>
      <c r="B3944" s="11"/>
      <c r="C3944" s="11"/>
      <c r="D3944" s="11"/>
      <c r="E3944" s="11"/>
      <c r="F3944" s="11"/>
      <c r="G3944" s="11"/>
      <c r="H3944" s="11"/>
    </row>
    <row r="3945" spans="1:8" x14ac:dyDescent="0.2">
      <c r="A3945" s="11"/>
      <c r="B3945" s="11"/>
      <c r="C3945" s="11"/>
      <c r="D3945" s="11"/>
      <c r="E3945" s="11"/>
      <c r="F3945" s="11"/>
      <c r="G3945" s="11"/>
      <c r="H3945" s="11"/>
    </row>
    <row r="3946" spans="1:8" x14ac:dyDescent="0.2">
      <c r="A3946" s="11"/>
      <c r="B3946" s="11"/>
      <c r="C3946" s="11"/>
      <c r="D3946" s="11"/>
      <c r="E3946" s="11"/>
      <c r="F3946" s="11"/>
      <c r="G3946" s="11"/>
      <c r="H3946" s="11"/>
    </row>
    <row r="3947" spans="1:8" x14ac:dyDescent="0.2">
      <c r="A3947" s="11"/>
      <c r="B3947" s="11"/>
      <c r="C3947" s="11"/>
      <c r="D3947" s="11"/>
      <c r="E3947" s="11"/>
      <c r="F3947" s="11"/>
      <c r="G3947" s="11"/>
      <c r="H3947" s="11"/>
    </row>
    <row r="3948" spans="1:8" x14ac:dyDescent="0.2">
      <c r="A3948" s="11"/>
      <c r="B3948" s="11"/>
      <c r="C3948" s="11"/>
      <c r="D3948" s="11"/>
      <c r="E3948" s="11"/>
      <c r="F3948" s="11"/>
      <c r="G3948" s="11"/>
      <c r="H3948" s="11"/>
    </row>
    <row r="3949" spans="1:8" x14ac:dyDescent="0.2">
      <c r="A3949" s="11"/>
      <c r="B3949" s="11"/>
      <c r="C3949" s="11"/>
      <c r="D3949" s="11"/>
      <c r="E3949" s="11"/>
      <c r="F3949" s="11"/>
      <c r="G3949" s="11"/>
      <c r="H3949" s="11"/>
    </row>
    <row r="3950" spans="1:8" x14ac:dyDescent="0.2">
      <c r="A3950" s="11"/>
      <c r="B3950" s="11"/>
      <c r="C3950" s="11"/>
      <c r="D3950" s="11"/>
      <c r="E3950" s="11"/>
      <c r="F3950" s="11"/>
      <c r="G3950" s="11"/>
      <c r="H3950" s="11"/>
    </row>
    <row r="3951" spans="1:8" x14ac:dyDescent="0.2">
      <c r="A3951" s="11"/>
      <c r="B3951" s="11"/>
      <c r="C3951" s="11"/>
      <c r="D3951" s="11"/>
      <c r="E3951" s="11"/>
      <c r="F3951" s="11"/>
      <c r="G3951" s="11"/>
      <c r="H3951" s="11"/>
    </row>
    <row r="3952" spans="1:8" x14ac:dyDescent="0.2">
      <c r="A3952" s="11"/>
      <c r="B3952" s="11"/>
      <c r="C3952" s="11"/>
      <c r="D3952" s="11"/>
      <c r="E3952" s="11"/>
      <c r="F3952" s="11"/>
      <c r="G3952" s="11"/>
      <c r="H3952" s="11"/>
    </row>
    <row r="3953" spans="1:8" x14ac:dyDescent="0.2">
      <c r="A3953" s="11"/>
      <c r="B3953" s="11"/>
      <c r="C3953" s="11"/>
      <c r="D3953" s="11"/>
      <c r="E3953" s="11"/>
      <c r="F3953" s="11"/>
      <c r="G3953" s="11"/>
      <c r="H3953" s="11"/>
    </row>
    <row r="3954" spans="1:8" x14ac:dyDescent="0.2">
      <c r="A3954" s="11"/>
      <c r="B3954" s="11"/>
      <c r="C3954" s="11"/>
      <c r="D3954" s="11"/>
      <c r="E3954" s="11"/>
      <c r="F3954" s="11"/>
      <c r="G3954" s="11"/>
      <c r="H3954" s="11"/>
    </row>
    <row r="3955" spans="1:8" x14ac:dyDescent="0.2">
      <c r="A3955" s="11"/>
      <c r="B3955" s="11"/>
      <c r="C3955" s="11"/>
      <c r="D3955" s="11"/>
      <c r="E3955" s="11"/>
      <c r="F3955" s="11"/>
      <c r="G3955" s="11"/>
      <c r="H3955" s="11"/>
    </row>
    <row r="3956" spans="1:8" x14ac:dyDescent="0.2">
      <c r="A3956" s="11"/>
      <c r="B3956" s="11"/>
      <c r="C3956" s="11"/>
      <c r="D3956" s="11"/>
      <c r="E3956" s="11"/>
      <c r="F3956" s="11"/>
      <c r="G3956" s="11"/>
      <c r="H3956" s="11"/>
    </row>
    <row r="3957" spans="1:8" x14ac:dyDescent="0.2">
      <c r="A3957" s="11"/>
      <c r="B3957" s="11"/>
      <c r="C3957" s="11"/>
      <c r="D3957" s="11"/>
      <c r="E3957" s="11"/>
      <c r="F3957" s="11"/>
      <c r="G3957" s="11"/>
      <c r="H3957" s="11"/>
    </row>
    <row r="3958" spans="1:8" x14ac:dyDescent="0.2">
      <c r="A3958" s="11"/>
      <c r="B3958" s="11"/>
      <c r="C3958" s="11"/>
      <c r="D3958" s="11"/>
      <c r="E3958" s="11"/>
      <c r="F3958" s="11"/>
      <c r="G3958" s="11"/>
      <c r="H3958" s="11"/>
    </row>
    <row r="3959" spans="1:8" x14ac:dyDescent="0.2">
      <c r="A3959" s="11"/>
      <c r="B3959" s="11"/>
      <c r="C3959" s="11"/>
      <c r="D3959" s="11"/>
      <c r="E3959" s="11"/>
      <c r="F3959" s="11"/>
      <c r="G3959" s="11"/>
      <c r="H3959" s="11"/>
    </row>
    <row r="3960" spans="1:8" x14ac:dyDescent="0.2">
      <c r="A3960" s="11"/>
      <c r="B3960" s="11"/>
      <c r="C3960" s="11"/>
      <c r="D3960" s="11"/>
      <c r="E3960" s="11"/>
      <c r="F3960" s="11"/>
      <c r="G3960" s="11"/>
      <c r="H3960" s="11"/>
    </row>
    <row r="3961" spans="1:8" x14ac:dyDescent="0.2">
      <c r="A3961" s="11"/>
      <c r="B3961" s="11"/>
      <c r="C3961" s="11"/>
      <c r="D3961" s="11"/>
      <c r="E3961" s="11"/>
      <c r="F3961" s="11"/>
      <c r="G3961" s="11"/>
      <c r="H3961" s="11"/>
    </row>
    <row r="3962" spans="1:8" x14ac:dyDescent="0.2">
      <c r="A3962" s="11"/>
      <c r="B3962" s="11"/>
      <c r="C3962" s="11"/>
      <c r="D3962" s="11"/>
      <c r="E3962" s="11"/>
      <c r="F3962" s="11"/>
      <c r="G3962" s="11"/>
      <c r="H3962" s="11"/>
    </row>
    <row r="3963" spans="1:8" x14ac:dyDescent="0.2">
      <c r="A3963" s="11"/>
      <c r="B3963" s="11"/>
      <c r="C3963" s="11"/>
      <c r="D3963" s="11"/>
      <c r="E3963" s="11"/>
      <c r="F3963" s="11"/>
      <c r="G3963" s="11"/>
      <c r="H3963" s="11"/>
    </row>
    <row r="3964" spans="1:8" x14ac:dyDescent="0.2">
      <c r="A3964" s="11"/>
      <c r="B3964" s="11"/>
      <c r="C3964" s="11"/>
      <c r="D3964" s="11"/>
      <c r="E3964" s="11"/>
      <c r="F3964" s="11"/>
      <c r="G3964" s="11"/>
      <c r="H3964" s="11"/>
    </row>
    <row r="3965" spans="1:8" x14ac:dyDescent="0.2">
      <c r="A3965" s="11"/>
      <c r="B3965" s="11"/>
      <c r="C3965" s="11"/>
      <c r="D3965" s="11"/>
      <c r="E3965" s="11"/>
      <c r="F3965" s="11"/>
      <c r="G3965" s="11"/>
      <c r="H3965" s="11"/>
    </row>
    <row r="3966" spans="1:8" x14ac:dyDescent="0.2">
      <c r="A3966" s="11"/>
      <c r="B3966" s="11"/>
      <c r="C3966" s="11"/>
      <c r="D3966" s="11"/>
      <c r="E3966" s="11"/>
      <c r="F3966" s="11"/>
      <c r="G3966" s="11"/>
      <c r="H3966" s="11"/>
    </row>
    <row r="3967" spans="1:8" x14ac:dyDescent="0.2">
      <c r="A3967" s="11"/>
      <c r="B3967" s="11"/>
      <c r="C3967" s="11"/>
      <c r="D3967" s="11"/>
      <c r="E3967" s="11"/>
      <c r="F3967" s="11"/>
      <c r="G3967" s="11"/>
      <c r="H3967" s="11"/>
    </row>
    <row r="3968" spans="1:8" x14ac:dyDescent="0.2">
      <c r="A3968" s="11"/>
      <c r="B3968" s="11"/>
      <c r="C3968" s="11"/>
      <c r="D3968" s="11"/>
      <c r="E3968" s="11"/>
      <c r="F3968" s="11"/>
      <c r="G3968" s="11"/>
      <c r="H3968" s="11"/>
    </row>
    <row r="3969" spans="1:8" x14ac:dyDescent="0.2">
      <c r="A3969" s="11"/>
      <c r="B3969" s="11"/>
      <c r="C3969" s="11"/>
      <c r="D3969" s="11"/>
      <c r="E3969" s="11"/>
      <c r="F3969" s="11"/>
      <c r="G3969" s="11"/>
      <c r="H3969" s="11"/>
    </row>
    <row r="3970" spans="1:8" x14ac:dyDescent="0.2">
      <c r="A3970" s="11"/>
      <c r="B3970" s="11"/>
      <c r="C3970" s="11"/>
      <c r="D3970" s="11"/>
      <c r="E3970" s="11"/>
      <c r="F3970" s="11"/>
      <c r="G3970" s="11"/>
      <c r="H3970" s="11"/>
    </row>
    <row r="3971" spans="1:8" x14ac:dyDescent="0.2">
      <c r="A3971" s="11"/>
      <c r="B3971" s="11"/>
      <c r="C3971" s="11"/>
      <c r="D3971" s="11"/>
      <c r="E3971" s="11"/>
      <c r="F3971" s="11"/>
      <c r="G3971" s="11"/>
      <c r="H3971" s="11"/>
    </row>
    <row r="3972" spans="1:8" x14ac:dyDescent="0.2">
      <c r="A3972" s="11"/>
      <c r="B3972" s="11"/>
      <c r="C3972" s="11"/>
      <c r="D3972" s="11"/>
      <c r="E3972" s="11"/>
      <c r="F3972" s="11"/>
      <c r="G3972" s="11"/>
      <c r="H3972" s="11"/>
    </row>
    <row r="3973" spans="1:8" x14ac:dyDescent="0.2">
      <c r="A3973" s="11"/>
      <c r="B3973" s="11"/>
      <c r="C3973" s="11"/>
      <c r="D3973" s="11"/>
      <c r="E3973" s="11"/>
      <c r="F3973" s="11"/>
      <c r="G3973" s="11"/>
      <c r="H3973" s="11"/>
    </row>
    <row r="3974" spans="1:8" x14ac:dyDescent="0.2">
      <c r="A3974" s="11"/>
      <c r="B3974" s="11"/>
      <c r="C3974" s="11"/>
      <c r="D3974" s="11"/>
      <c r="E3974" s="11"/>
      <c r="F3974" s="11"/>
      <c r="G3974" s="11"/>
      <c r="H3974" s="11"/>
    </row>
    <row r="3975" spans="1:8" x14ac:dyDescent="0.2">
      <c r="A3975" s="11"/>
      <c r="B3975" s="11"/>
      <c r="C3975" s="11"/>
      <c r="D3975" s="11"/>
      <c r="E3975" s="11"/>
      <c r="F3975" s="11"/>
      <c r="G3975" s="11"/>
      <c r="H3975" s="11"/>
    </row>
    <row r="3976" spans="1:8" x14ac:dyDescent="0.2">
      <c r="A3976" s="11"/>
      <c r="B3976" s="11"/>
      <c r="C3976" s="11"/>
      <c r="D3976" s="11"/>
      <c r="E3976" s="11"/>
      <c r="F3976" s="11"/>
      <c r="G3976" s="11"/>
      <c r="H3976" s="11"/>
    </row>
    <row r="3977" spans="1:8" x14ac:dyDescent="0.2">
      <c r="A3977" s="11"/>
      <c r="B3977" s="11"/>
      <c r="C3977" s="11"/>
      <c r="D3977" s="11"/>
      <c r="E3977" s="11"/>
      <c r="F3977" s="11"/>
      <c r="G3977" s="11"/>
      <c r="H3977" s="11"/>
    </row>
    <row r="3978" spans="1:8" x14ac:dyDescent="0.2">
      <c r="A3978" s="11"/>
      <c r="B3978" s="11"/>
      <c r="C3978" s="11"/>
      <c r="D3978" s="11"/>
      <c r="E3978" s="11"/>
      <c r="F3978" s="11"/>
      <c r="G3978" s="11"/>
      <c r="H3978" s="11"/>
    </row>
    <row r="3979" spans="1:8" x14ac:dyDescent="0.2">
      <c r="A3979" s="11"/>
      <c r="B3979" s="11"/>
      <c r="C3979" s="11"/>
      <c r="D3979" s="11"/>
      <c r="E3979" s="11"/>
      <c r="F3979" s="11"/>
      <c r="G3979" s="11"/>
      <c r="H3979" s="11"/>
    </row>
    <row r="3980" spans="1:8" x14ac:dyDescent="0.2">
      <c r="A3980" s="11"/>
      <c r="B3980" s="11"/>
      <c r="C3980" s="11"/>
      <c r="D3980" s="11"/>
      <c r="E3980" s="11"/>
      <c r="F3980" s="11"/>
      <c r="G3980" s="11"/>
      <c r="H3980" s="11"/>
    </row>
    <row r="3981" spans="1:8" x14ac:dyDescent="0.2">
      <c r="A3981" s="11"/>
      <c r="B3981" s="11"/>
      <c r="C3981" s="11"/>
      <c r="D3981" s="11"/>
      <c r="E3981" s="11"/>
      <c r="F3981" s="11"/>
      <c r="G3981" s="11"/>
      <c r="H3981" s="11"/>
    </row>
    <row r="3982" spans="1:8" x14ac:dyDescent="0.2">
      <c r="A3982" s="11"/>
      <c r="B3982" s="11"/>
      <c r="C3982" s="11"/>
      <c r="D3982" s="11"/>
      <c r="E3982" s="11"/>
      <c r="F3982" s="11"/>
      <c r="G3982" s="11"/>
      <c r="H3982" s="11"/>
    </row>
    <row r="3983" spans="1:8" x14ac:dyDescent="0.2">
      <c r="A3983" s="11"/>
      <c r="B3983" s="11"/>
      <c r="C3983" s="11"/>
      <c r="D3983" s="11"/>
      <c r="E3983" s="11"/>
      <c r="F3983" s="11"/>
      <c r="G3983" s="11"/>
      <c r="H3983" s="11"/>
    </row>
    <row r="3984" spans="1:8" x14ac:dyDescent="0.2">
      <c r="A3984" s="11"/>
      <c r="B3984" s="11"/>
      <c r="C3984" s="11"/>
      <c r="D3984" s="11"/>
      <c r="E3984" s="11"/>
      <c r="F3984" s="11"/>
      <c r="G3984" s="11"/>
      <c r="H3984" s="11"/>
    </row>
    <row r="3985" spans="1:8" x14ac:dyDescent="0.2">
      <c r="A3985" s="11"/>
      <c r="B3985" s="11"/>
      <c r="C3985" s="11"/>
      <c r="D3985" s="11"/>
      <c r="E3985" s="11"/>
      <c r="F3985" s="11"/>
      <c r="G3985" s="11"/>
      <c r="H3985" s="11"/>
    </row>
    <row r="3986" spans="1:8" x14ac:dyDescent="0.2">
      <c r="A3986" s="11"/>
      <c r="B3986" s="11"/>
      <c r="C3986" s="11"/>
      <c r="D3986" s="11"/>
      <c r="E3986" s="11"/>
      <c r="F3986" s="11"/>
      <c r="G3986" s="11"/>
      <c r="H3986" s="11"/>
    </row>
    <row r="3987" spans="1:8" x14ac:dyDescent="0.2">
      <c r="A3987" s="11"/>
      <c r="B3987" s="11"/>
      <c r="C3987" s="11"/>
      <c r="D3987" s="11"/>
      <c r="E3987" s="11"/>
      <c r="F3987" s="11"/>
      <c r="G3987" s="11"/>
      <c r="H3987" s="11"/>
    </row>
    <row r="3988" spans="1:8" x14ac:dyDescent="0.2">
      <c r="A3988" s="11"/>
      <c r="B3988" s="11"/>
      <c r="C3988" s="11"/>
      <c r="D3988" s="11"/>
      <c r="E3988" s="11"/>
      <c r="F3988" s="11"/>
      <c r="G3988" s="11"/>
      <c r="H3988" s="11"/>
    </row>
    <row r="3989" spans="1:8" x14ac:dyDescent="0.2">
      <c r="A3989" s="11"/>
      <c r="B3989" s="11"/>
      <c r="C3989" s="11"/>
      <c r="D3989" s="11"/>
      <c r="E3989" s="11"/>
      <c r="F3989" s="11"/>
      <c r="G3989" s="11"/>
      <c r="H3989" s="11"/>
    </row>
    <row r="3990" spans="1:8" x14ac:dyDescent="0.2">
      <c r="A3990" s="11"/>
      <c r="B3990" s="11"/>
      <c r="C3990" s="11"/>
      <c r="D3990" s="11"/>
      <c r="E3990" s="11"/>
      <c r="F3990" s="11"/>
      <c r="G3990" s="11"/>
      <c r="H3990" s="11"/>
    </row>
    <row r="3991" spans="1:8" x14ac:dyDescent="0.2">
      <c r="A3991" s="11"/>
      <c r="B3991" s="11"/>
      <c r="C3991" s="11"/>
      <c r="D3991" s="11"/>
      <c r="E3991" s="11"/>
      <c r="F3991" s="11"/>
      <c r="G3991" s="11"/>
      <c r="H3991" s="11"/>
    </row>
    <row r="3992" spans="1:8" x14ac:dyDescent="0.2">
      <c r="A3992" s="11"/>
      <c r="B3992" s="11"/>
      <c r="C3992" s="11"/>
      <c r="D3992" s="11"/>
      <c r="E3992" s="11"/>
      <c r="F3992" s="11"/>
      <c r="G3992" s="11"/>
      <c r="H3992" s="11"/>
    </row>
    <row r="3993" spans="1:8" x14ac:dyDescent="0.2">
      <c r="A3993" s="11"/>
      <c r="B3993" s="11"/>
      <c r="C3993" s="11"/>
      <c r="D3993" s="11"/>
      <c r="E3993" s="11"/>
      <c r="F3993" s="11"/>
      <c r="G3993" s="11"/>
      <c r="H3993" s="11"/>
    </row>
    <row r="3994" spans="1:8" x14ac:dyDescent="0.2">
      <c r="A3994" s="11"/>
      <c r="B3994" s="11"/>
      <c r="C3994" s="11"/>
      <c r="D3994" s="11"/>
      <c r="E3994" s="11"/>
      <c r="F3994" s="11"/>
      <c r="G3994" s="11"/>
      <c r="H3994" s="11"/>
    </row>
    <row r="3995" spans="1:8" x14ac:dyDescent="0.2">
      <c r="A3995" s="11"/>
      <c r="B3995" s="11"/>
      <c r="C3995" s="11"/>
      <c r="D3995" s="11"/>
      <c r="E3995" s="11"/>
      <c r="F3995" s="11"/>
      <c r="G3995" s="11"/>
      <c r="H3995" s="11"/>
    </row>
    <row r="3996" spans="1:8" x14ac:dyDescent="0.2">
      <c r="A3996" s="11"/>
      <c r="B3996" s="11"/>
      <c r="C3996" s="11"/>
      <c r="D3996" s="11"/>
      <c r="E3996" s="11"/>
      <c r="F3996" s="11"/>
      <c r="G3996" s="11"/>
      <c r="H3996" s="11"/>
    </row>
    <row r="3997" spans="1:8" x14ac:dyDescent="0.2">
      <c r="A3997" s="11"/>
      <c r="B3997" s="11"/>
      <c r="C3997" s="11"/>
      <c r="D3997" s="11"/>
      <c r="E3997" s="11"/>
      <c r="F3997" s="11"/>
      <c r="G3997" s="11"/>
      <c r="H3997" s="11"/>
    </row>
    <row r="3998" spans="1:8" x14ac:dyDescent="0.2">
      <c r="A3998" s="11"/>
      <c r="B3998" s="11"/>
      <c r="C3998" s="11"/>
      <c r="D3998" s="11"/>
      <c r="E3998" s="11"/>
      <c r="F3998" s="11"/>
      <c r="G3998" s="11"/>
      <c r="H3998" s="11"/>
    </row>
    <row r="3999" spans="1:8" x14ac:dyDescent="0.2">
      <c r="A3999" s="11"/>
      <c r="B3999" s="11"/>
      <c r="C3999" s="11"/>
      <c r="D3999" s="11"/>
      <c r="E3999" s="11"/>
      <c r="F3999" s="11"/>
      <c r="G3999" s="11"/>
      <c r="H3999" s="11"/>
    </row>
    <row r="4000" spans="1:8" x14ac:dyDescent="0.2">
      <c r="A4000" s="11"/>
      <c r="B4000" s="11"/>
      <c r="C4000" s="11"/>
      <c r="D4000" s="11"/>
      <c r="E4000" s="11"/>
      <c r="F4000" s="11"/>
      <c r="G4000" s="11"/>
      <c r="H4000" s="11"/>
    </row>
    <row r="4001" spans="1:8" x14ac:dyDescent="0.2">
      <c r="A4001" s="11"/>
      <c r="B4001" s="11"/>
      <c r="C4001" s="11"/>
      <c r="D4001" s="11"/>
      <c r="E4001" s="11"/>
      <c r="F4001" s="11"/>
      <c r="G4001" s="11"/>
      <c r="H4001" s="11"/>
    </row>
    <row r="4002" spans="1:8" x14ac:dyDescent="0.2">
      <c r="A4002" s="11"/>
      <c r="B4002" s="11"/>
      <c r="C4002" s="11"/>
      <c r="D4002" s="11"/>
      <c r="E4002" s="11"/>
      <c r="F4002" s="11"/>
      <c r="G4002" s="11"/>
      <c r="H4002" s="11"/>
    </row>
    <row r="4003" spans="1:8" x14ac:dyDescent="0.2">
      <c r="A4003" s="11"/>
      <c r="B4003" s="11"/>
      <c r="C4003" s="11"/>
      <c r="D4003" s="11"/>
      <c r="E4003" s="11"/>
      <c r="F4003" s="11"/>
      <c r="G4003" s="11"/>
      <c r="H4003" s="11"/>
    </row>
    <row r="4004" spans="1:8" x14ac:dyDescent="0.2">
      <c r="A4004" s="11"/>
      <c r="B4004" s="11"/>
      <c r="C4004" s="11"/>
      <c r="D4004" s="11"/>
      <c r="E4004" s="11"/>
      <c r="F4004" s="11"/>
      <c r="G4004" s="11"/>
      <c r="H4004" s="11"/>
    </row>
    <row r="4005" spans="1:8" x14ac:dyDescent="0.2">
      <c r="A4005" s="11"/>
      <c r="B4005" s="11"/>
      <c r="C4005" s="11"/>
      <c r="D4005" s="11"/>
      <c r="E4005" s="11"/>
      <c r="F4005" s="11"/>
      <c r="G4005" s="11"/>
      <c r="H4005" s="11"/>
    </row>
    <row r="4006" spans="1:8" x14ac:dyDescent="0.2">
      <c r="A4006" s="11"/>
      <c r="B4006" s="11"/>
      <c r="C4006" s="11"/>
      <c r="D4006" s="11"/>
      <c r="E4006" s="11"/>
      <c r="F4006" s="11"/>
      <c r="G4006" s="11"/>
      <c r="H4006" s="11"/>
    </row>
    <row r="4007" spans="1:8" x14ac:dyDescent="0.2">
      <c r="A4007" s="11"/>
      <c r="B4007" s="11"/>
      <c r="C4007" s="11"/>
      <c r="D4007" s="11"/>
      <c r="E4007" s="11"/>
      <c r="F4007" s="11"/>
      <c r="G4007" s="11"/>
      <c r="H4007" s="11"/>
    </row>
    <row r="4008" spans="1:8" x14ac:dyDescent="0.2">
      <c r="A4008" s="11"/>
      <c r="B4008" s="11"/>
      <c r="C4008" s="11"/>
      <c r="D4008" s="11"/>
      <c r="E4008" s="11"/>
      <c r="F4008" s="11"/>
      <c r="G4008" s="11"/>
      <c r="H4008" s="11"/>
    </row>
    <row r="4009" spans="1:8" x14ac:dyDescent="0.2">
      <c r="A4009" s="11"/>
      <c r="B4009" s="11"/>
      <c r="C4009" s="11"/>
      <c r="D4009" s="11"/>
      <c r="E4009" s="11"/>
      <c r="F4009" s="11"/>
      <c r="G4009" s="11"/>
      <c r="H4009" s="11"/>
    </row>
    <row r="4010" spans="1:8" x14ac:dyDescent="0.2">
      <c r="A4010" s="11"/>
      <c r="B4010" s="11"/>
      <c r="C4010" s="11"/>
      <c r="D4010" s="11"/>
      <c r="E4010" s="11"/>
      <c r="F4010" s="11"/>
      <c r="G4010" s="11"/>
      <c r="H4010" s="11"/>
    </row>
    <row r="4011" spans="1:8" x14ac:dyDescent="0.2">
      <c r="A4011" s="11"/>
      <c r="B4011" s="11"/>
      <c r="C4011" s="11"/>
      <c r="D4011" s="11"/>
      <c r="E4011" s="11"/>
      <c r="F4011" s="11"/>
      <c r="G4011" s="11"/>
      <c r="H4011" s="11"/>
    </row>
    <row r="4012" spans="1:8" x14ac:dyDescent="0.2">
      <c r="A4012" s="11"/>
      <c r="B4012" s="11"/>
      <c r="C4012" s="11"/>
      <c r="D4012" s="11"/>
      <c r="E4012" s="11"/>
      <c r="F4012" s="11"/>
      <c r="G4012" s="11"/>
      <c r="H4012" s="11"/>
    </row>
    <row r="4013" spans="1:8" x14ac:dyDescent="0.2">
      <c r="A4013" s="11"/>
      <c r="B4013" s="11"/>
      <c r="C4013" s="11"/>
      <c r="D4013" s="11"/>
      <c r="E4013" s="11"/>
      <c r="F4013" s="11"/>
      <c r="G4013" s="11"/>
      <c r="H4013" s="11"/>
    </row>
    <row r="4014" spans="1:8" x14ac:dyDescent="0.2">
      <c r="A4014" s="11"/>
      <c r="B4014" s="11"/>
      <c r="C4014" s="11"/>
      <c r="D4014" s="11"/>
      <c r="E4014" s="11"/>
      <c r="F4014" s="11"/>
      <c r="G4014" s="11"/>
      <c r="H4014" s="11"/>
    </row>
    <row r="4015" spans="1:8" x14ac:dyDescent="0.2">
      <c r="A4015" s="11"/>
      <c r="B4015" s="11"/>
      <c r="C4015" s="11"/>
      <c r="D4015" s="11"/>
      <c r="E4015" s="11"/>
      <c r="F4015" s="11"/>
      <c r="G4015" s="11"/>
      <c r="H4015" s="11"/>
    </row>
    <row r="4016" spans="1:8" x14ac:dyDescent="0.2">
      <c r="A4016" s="11"/>
      <c r="B4016" s="11"/>
      <c r="C4016" s="11"/>
      <c r="D4016" s="11"/>
      <c r="E4016" s="11"/>
      <c r="F4016" s="11"/>
      <c r="G4016" s="11"/>
      <c r="H4016" s="11"/>
    </row>
    <row r="4017" spans="1:8" x14ac:dyDescent="0.2">
      <c r="A4017" s="11"/>
      <c r="B4017" s="11"/>
      <c r="C4017" s="11"/>
      <c r="D4017" s="11"/>
      <c r="E4017" s="11"/>
      <c r="F4017" s="11"/>
      <c r="G4017" s="11"/>
      <c r="H4017" s="11"/>
    </row>
    <row r="4018" spans="1:8" x14ac:dyDescent="0.2">
      <c r="A4018" s="11"/>
      <c r="B4018" s="11"/>
      <c r="C4018" s="11"/>
      <c r="D4018" s="11"/>
      <c r="E4018" s="11"/>
      <c r="F4018" s="11"/>
      <c r="G4018" s="11"/>
      <c r="H4018" s="11"/>
    </row>
    <row r="4019" spans="1:8" x14ac:dyDescent="0.2">
      <c r="A4019" s="11"/>
      <c r="B4019" s="11"/>
      <c r="C4019" s="11"/>
      <c r="D4019" s="11"/>
      <c r="E4019" s="11"/>
      <c r="F4019" s="11"/>
      <c r="G4019" s="11"/>
      <c r="H4019" s="11"/>
    </row>
    <row r="4020" spans="1:8" x14ac:dyDescent="0.2">
      <c r="A4020" s="11"/>
      <c r="B4020" s="11"/>
      <c r="C4020" s="11"/>
      <c r="D4020" s="11"/>
      <c r="E4020" s="11"/>
      <c r="F4020" s="11"/>
      <c r="G4020" s="11"/>
      <c r="H4020" s="11"/>
    </row>
    <row r="4021" spans="1:8" x14ac:dyDescent="0.2">
      <c r="A4021" s="11"/>
      <c r="B4021" s="11"/>
      <c r="C4021" s="11"/>
      <c r="D4021" s="11"/>
      <c r="E4021" s="11"/>
      <c r="F4021" s="11"/>
      <c r="G4021" s="11"/>
      <c r="H4021" s="11"/>
    </row>
    <row r="4022" spans="1:8" x14ac:dyDescent="0.2">
      <c r="A4022" s="11"/>
      <c r="B4022" s="11"/>
      <c r="C4022" s="11"/>
      <c r="D4022" s="11"/>
      <c r="E4022" s="11"/>
      <c r="F4022" s="11"/>
      <c r="G4022" s="11"/>
      <c r="H4022" s="11"/>
    </row>
    <row r="4023" spans="1:8" x14ac:dyDescent="0.2">
      <c r="A4023" s="11"/>
      <c r="B4023" s="11"/>
      <c r="C4023" s="11"/>
      <c r="D4023" s="11"/>
      <c r="E4023" s="11"/>
      <c r="F4023" s="11"/>
      <c r="G4023" s="11"/>
      <c r="H4023" s="11"/>
    </row>
    <row r="4024" spans="1:8" x14ac:dyDescent="0.2">
      <c r="A4024" s="11"/>
      <c r="B4024" s="11"/>
      <c r="C4024" s="11"/>
      <c r="D4024" s="11"/>
      <c r="E4024" s="11"/>
      <c r="F4024" s="11"/>
      <c r="G4024" s="11"/>
      <c r="H4024" s="11"/>
    </row>
    <row r="4025" spans="1:8" x14ac:dyDescent="0.2">
      <c r="A4025" s="11"/>
      <c r="B4025" s="11"/>
      <c r="C4025" s="11"/>
      <c r="D4025" s="11"/>
      <c r="E4025" s="11"/>
      <c r="F4025" s="11"/>
      <c r="G4025" s="11"/>
      <c r="H4025" s="11"/>
    </row>
    <row r="4026" spans="1:8" x14ac:dyDescent="0.2">
      <c r="A4026" s="11"/>
      <c r="B4026" s="11"/>
      <c r="C4026" s="11"/>
      <c r="D4026" s="11"/>
      <c r="E4026" s="11"/>
      <c r="F4026" s="11"/>
      <c r="G4026" s="11"/>
      <c r="H4026" s="11"/>
    </row>
    <row r="4027" spans="1:8" x14ac:dyDescent="0.2">
      <c r="A4027" s="11"/>
      <c r="B4027" s="11"/>
      <c r="C4027" s="11"/>
      <c r="D4027" s="11"/>
      <c r="E4027" s="11"/>
      <c r="F4027" s="11"/>
      <c r="G4027" s="11"/>
      <c r="H4027" s="11"/>
    </row>
    <row r="4028" spans="1:8" x14ac:dyDescent="0.2">
      <c r="A4028" s="11"/>
      <c r="B4028" s="11"/>
      <c r="C4028" s="11"/>
      <c r="D4028" s="11"/>
      <c r="E4028" s="11"/>
      <c r="F4028" s="11"/>
      <c r="G4028" s="11"/>
      <c r="H4028" s="11"/>
    </row>
    <row r="4029" spans="1:8" x14ac:dyDescent="0.2">
      <c r="A4029" s="11"/>
      <c r="B4029" s="11"/>
      <c r="C4029" s="11"/>
      <c r="D4029" s="11"/>
      <c r="E4029" s="11"/>
      <c r="F4029" s="11"/>
      <c r="G4029" s="11"/>
      <c r="H4029" s="11"/>
    </row>
    <row r="4030" spans="1:8" x14ac:dyDescent="0.2">
      <c r="A4030" s="11"/>
      <c r="B4030" s="11"/>
      <c r="C4030" s="11"/>
      <c r="D4030" s="11"/>
      <c r="E4030" s="11"/>
      <c r="F4030" s="11"/>
      <c r="G4030" s="11"/>
      <c r="H4030" s="11"/>
    </row>
    <row r="4031" spans="1:8" x14ac:dyDescent="0.2">
      <c r="A4031" s="11"/>
      <c r="B4031" s="11"/>
      <c r="C4031" s="11"/>
      <c r="D4031" s="11"/>
      <c r="E4031" s="11"/>
      <c r="F4031" s="11"/>
      <c r="G4031" s="11"/>
      <c r="H4031" s="11"/>
    </row>
    <row r="4032" spans="1:8" x14ac:dyDescent="0.2">
      <c r="A4032" s="11"/>
      <c r="B4032" s="11"/>
      <c r="C4032" s="11"/>
      <c r="D4032" s="11"/>
      <c r="E4032" s="11"/>
      <c r="F4032" s="11"/>
      <c r="G4032" s="11"/>
      <c r="H4032" s="11"/>
    </row>
    <row r="4033" spans="1:8" x14ac:dyDescent="0.2">
      <c r="A4033" s="11"/>
      <c r="B4033" s="11"/>
      <c r="C4033" s="11"/>
      <c r="D4033" s="11"/>
      <c r="E4033" s="11"/>
      <c r="F4033" s="11"/>
      <c r="G4033" s="11"/>
      <c r="H4033" s="11"/>
    </row>
    <row r="4034" spans="1:8" x14ac:dyDescent="0.2">
      <c r="A4034" s="11"/>
      <c r="B4034" s="11"/>
      <c r="C4034" s="11"/>
      <c r="D4034" s="11"/>
      <c r="E4034" s="11"/>
      <c r="F4034" s="11"/>
      <c r="G4034" s="11"/>
      <c r="H4034" s="11"/>
    </row>
    <row r="4035" spans="1:8" x14ac:dyDescent="0.2">
      <c r="A4035" s="11"/>
      <c r="B4035" s="11"/>
      <c r="C4035" s="11"/>
      <c r="D4035" s="11"/>
      <c r="E4035" s="11"/>
      <c r="F4035" s="11"/>
      <c r="G4035" s="11"/>
      <c r="H4035" s="11"/>
    </row>
    <row r="4036" spans="1:8" x14ac:dyDescent="0.2">
      <c r="A4036" s="11"/>
      <c r="B4036" s="11"/>
      <c r="C4036" s="11"/>
      <c r="D4036" s="11"/>
      <c r="E4036" s="11"/>
      <c r="F4036" s="11"/>
      <c r="G4036" s="11"/>
      <c r="H4036" s="11"/>
    </row>
    <row r="4037" spans="1:8" x14ac:dyDescent="0.2">
      <c r="A4037" s="11"/>
      <c r="B4037" s="11"/>
      <c r="C4037" s="11"/>
      <c r="D4037" s="11"/>
      <c r="E4037" s="11"/>
      <c r="F4037" s="11"/>
      <c r="G4037" s="11"/>
      <c r="H4037" s="11"/>
    </row>
    <row r="4038" spans="1:8" x14ac:dyDescent="0.2">
      <c r="A4038" s="11"/>
      <c r="B4038" s="11"/>
      <c r="C4038" s="11"/>
      <c r="D4038" s="11"/>
      <c r="E4038" s="11"/>
      <c r="F4038" s="11"/>
      <c r="G4038" s="11"/>
      <c r="H4038" s="11"/>
    </row>
    <row r="4039" spans="1:8" x14ac:dyDescent="0.2">
      <c r="A4039" s="11"/>
      <c r="B4039" s="11"/>
      <c r="C4039" s="11"/>
      <c r="D4039" s="11"/>
      <c r="E4039" s="11"/>
      <c r="F4039" s="11"/>
      <c r="G4039" s="11"/>
      <c r="H4039" s="11"/>
    </row>
    <row r="4040" spans="1:8" x14ac:dyDescent="0.2">
      <c r="A4040" s="11"/>
      <c r="B4040" s="11"/>
      <c r="C4040" s="11"/>
      <c r="D4040" s="11"/>
      <c r="E4040" s="11"/>
      <c r="F4040" s="11"/>
      <c r="G4040" s="11"/>
      <c r="H4040" s="11"/>
    </row>
    <row r="4041" spans="1:8" x14ac:dyDescent="0.2">
      <c r="A4041" s="11"/>
      <c r="B4041" s="11"/>
      <c r="C4041" s="11"/>
      <c r="D4041" s="11"/>
      <c r="E4041" s="11"/>
      <c r="F4041" s="11"/>
      <c r="G4041" s="11"/>
      <c r="H4041" s="11"/>
    </row>
    <row r="4042" spans="1:8" x14ac:dyDescent="0.2">
      <c r="A4042" s="11"/>
      <c r="B4042" s="11"/>
      <c r="C4042" s="11"/>
      <c r="D4042" s="11"/>
      <c r="E4042" s="11"/>
      <c r="F4042" s="11"/>
      <c r="G4042" s="11"/>
      <c r="H4042" s="11"/>
    </row>
    <row r="4043" spans="1:8" x14ac:dyDescent="0.2">
      <c r="A4043" s="11"/>
      <c r="B4043" s="11"/>
      <c r="C4043" s="11"/>
      <c r="D4043" s="11"/>
      <c r="E4043" s="11"/>
      <c r="F4043" s="11"/>
      <c r="G4043" s="11"/>
      <c r="H4043" s="11"/>
    </row>
    <row r="4044" spans="1:8" x14ac:dyDescent="0.2">
      <c r="A4044" s="11"/>
      <c r="B4044" s="11"/>
      <c r="C4044" s="11"/>
      <c r="D4044" s="11"/>
      <c r="E4044" s="11"/>
      <c r="F4044" s="11"/>
      <c r="G4044" s="11"/>
      <c r="H4044" s="11"/>
    </row>
    <row r="4045" spans="1:8" x14ac:dyDescent="0.2">
      <c r="A4045" s="11"/>
      <c r="B4045" s="11"/>
      <c r="C4045" s="11"/>
      <c r="D4045" s="11"/>
      <c r="E4045" s="11"/>
      <c r="F4045" s="11"/>
      <c r="G4045" s="11"/>
      <c r="H4045" s="11"/>
    </row>
    <row r="4046" spans="1:8" x14ac:dyDescent="0.2">
      <c r="A4046" s="11"/>
      <c r="B4046" s="11"/>
      <c r="C4046" s="11"/>
      <c r="D4046" s="11"/>
      <c r="E4046" s="11"/>
      <c r="F4046" s="11"/>
      <c r="G4046" s="11"/>
      <c r="H4046" s="11"/>
    </row>
  </sheetData>
  <sheetProtection algorithmName="SHA-512" hashValue="msujSe2TWzPB+b9IG125zwYmDd3KHsaXvREMXvIoyLnNv/g8mEO83Azm0OW1Ohg2vUbl4A10TQTCX8Gc2Beztg==" saltValue="2SrQ+X+EkLTGzWOWbOYFfg==" spinCount="100000" sheet="1" objects="1" scenarios="1" selectLockedCells="1"/>
  <mergeCells count="17">
    <mergeCell ref="E1:H4"/>
    <mergeCell ref="E31:G31"/>
    <mergeCell ref="B32:D32"/>
    <mergeCell ref="E32:G32"/>
    <mergeCell ref="B33:D33"/>
    <mergeCell ref="E33:G33"/>
    <mergeCell ref="B31:D31"/>
    <mergeCell ref="A6:B6"/>
    <mergeCell ref="B34:D34"/>
    <mergeCell ref="E34:G34"/>
    <mergeCell ref="B35:D35"/>
    <mergeCell ref="E35:G35"/>
    <mergeCell ref="A42:H46"/>
    <mergeCell ref="B36:D36"/>
    <mergeCell ref="E36:G36"/>
    <mergeCell ref="B37:D37"/>
    <mergeCell ref="E37:G37"/>
  </mergeCells>
  <phoneticPr fontId="2" type="noConversion"/>
  <conditionalFormatting sqref="H12:H21">
    <cfRule type="cellIs" dxfId="9" priority="1" stopIfTrue="1" operator="greaterThan">
      <formula>0.5</formula>
    </cfRule>
    <cfRule type="cellIs" dxfId="8" priority="2" stopIfTrue="1" operator="lessThan">
      <formula>0.15</formula>
    </cfRule>
  </conditionalFormatting>
  <conditionalFormatting sqref="D14">
    <cfRule type="expression" dxfId="7" priority="3" stopIfTrue="1">
      <formula>IF($B$8&lt;3,1)</formula>
    </cfRule>
  </conditionalFormatting>
  <conditionalFormatting sqref="D15">
    <cfRule type="expression" dxfId="6" priority="4" stopIfTrue="1">
      <formula>IF($B$8&lt;4,1)</formula>
    </cfRule>
  </conditionalFormatting>
  <conditionalFormatting sqref="D16">
    <cfRule type="expression" dxfId="5" priority="5" stopIfTrue="1">
      <formula>IF($B$8&lt;5,1)</formula>
    </cfRule>
  </conditionalFormatting>
  <conditionalFormatting sqref="D17">
    <cfRule type="expression" dxfId="4" priority="6" stopIfTrue="1">
      <formula>IF($B$8&lt;6,1)</formula>
    </cfRule>
  </conditionalFormatting>
  <conditionalFormatting sqref="D18">
    <cfRule type="expression" dxfId="3" priority="7" stopIfTrue="1">
      <formula>IF($B$8&lt;7,1)</formula>
    </cfRule>
  </conditionalFormatting>
  <conditionalFormatting sqref="D19">
    <cfRule type="expression" dxfId="2" priority="8" stopIfTrue="1">
      <formula>IF($B$8&lt;8,1)</formula>
    </cfRule>
  </conditionalFormatting>
  <conditionalFormatting sqref="D20">
    <cfRule type="expression" dxfId="1" priority="9" stopIfTrue="1">
      <formula>IF($B$8&lt;9,1)</formula>
    </cfRule>
  </conditionalFormatting>
  <conditionalFormatting sqref="D21">
    <cfRule type="expression" dxfId="0" priority="10" stopIfTrue="1">
      <formula>IF($B$8&lt;10,1)</formula>
    </cfRule>
  </conditionalFormatting>
  <dataValidations xWindow="248" yWindow="311" count="3">
    <dataValidation type="whole" allowBlank="1" showInputMessage="1" showErrorMessage="1" errorTitle="Outlet Error" error="Please enter an outlet quantity between 2 and 10." sqref="B8" xr:uid="{00000000-0002-0000-0100-000000000000}">
      <formula1>2</formula1>
      <formula2>10</formula2>
    </dataValidation>
    <dataValidation type="decimal" allowBlank="1" showInputMessage="1" showErrorMessage="1" errorTitle="Orifice Size Error" error="Spider Valve orifices must be no larger than 1/2&quot; and no smaller than 5/32&quot;.  3/8&quot; is the recommended maximum." promptTitle="Set Maximum Orifice Size" prompt="The program will set the longest lateral's orfice to this size and decrease the rest accordingly.  Spider Valve orifices must be no larger than 1/2&quot; and no smaller than 5/32&quot;.  3/8&quot; is the recommended maximum." sqref="B10" xr:uid="{00000000-0002-0000-0100-000001000000}">
      <formula1>0.15625</formula1>
      <formula2>0.5</formula2>
    </dataValidation>
    <dataValidation type="whole" operator="greaterThan" allowBlank="1" showInputMessage="1" showErrorMessage="1" promptTitle="Distal Pressue" prompt="Distal pressure is typically specified as 3 to 5 feet, but can be more. Orifice drill sizes are unaffected by distal pressure, but the pressure, in conjuction with the drill sizes, is used to compute total flow through the valve. " sqref="B9" xr:uid="{00000000-0002-0000-0100-000002000000}">
      <formula1>0</formula1>
    </dataValidation>
  </dataValidations>
  <pageMargins left="0.75" right="0.75" top="0.51" bottom="1" header="0.5" footer="0.5"/>
  <pageSetup orientation="portrait" r:id="rId1"/>
  <headerFooter alignWithMargins="0"/>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122"/>
  <sheetViews>
    <sheetView topLeftCell="B25" zoomScale="130" zoomScaleNormal="130" workbookViewId="0">
      <selection activeCell="AP53" sqref="AP53:AP70"/>
    </sheetView>
  </sheetViews>
  <sheetFormatPr defaultRowHeight="12.75" x14ac:dyDescent="0.2"/>
  <cols>
    <col min="3" max="3" width="11.140625" bestFit="1" customWidth="1"/>
  </cols>
  <sheetData>
    <row r="1" spans="1:23" ht="15.75" x14ac:dyDescent="0.25">
      <c r="A1" s="1" t="s">
        <v>163</v>
      </c>
      <c r="B1" s="1"/>
      <c r="W1" s="129" t="s">
        <v>276</v>
      </c>
    </row>
    <row r="2" spans="1:23" x14ac:dyDescent="0.2">
      <c r="C2" s="268" t="s">
        <v>10</v>
      </c>
      <c r="D2" s="268"/>
      <c r="E2" s="268"/>
      <c r="W2" s="6">
        <f>1/8</f>
        <v>0.125</v>
      </c>
    </row>
    <row r="3" spans="1:23" x14ac:dyDescent="0.2">
      <c r="A3" t="s">
        <v>7</v>
      </c>
      <c r="B3" s="3" t="s">
        <v>11</v>
      </c>
      <c r="C3" t="s">
        <v>8</v>
      </c>
      <c r="D3" t="s">
        <v>9</v>
      </c>
      <c r="E3" t="s">
        <v>187</v>
      </c>
      <c r="W3" s="6">
        <f>W2+1/32</f>
        <v>0.15625</v>
      </c>
    </row>
    <row r="4" spans="1:23" x14ac:dyDescent="0.2">
      <c r="A4" t="s">
        <v>11</v>
      </c>
      <c r="W4" s="6">
        <f t="shared" ref="W4:W6" si="0">W3+1/32</f>
        <v>0.1875</v>
      </c>
    </row>
    <row r="5" spans="1:23" x14ac:dyDescent="0.2">
      <c r="A5" s="2">
        <v>0.5</v>
      </c>
      <c r="B5" s="2"/>
      <c r="C5">
        <v>0.622</v>
      </c>
      <c r="D5">
        <v>0.54600000000000004</v>
      </c>
      <c r="E5">
        <v>0.71599999999999997</v>
      </c>
      <c r="W5" s="6">
        <f t="shared" si="0"/>
        <v>0.21875</v>
      </c>
    </row>
    <row r="6" spans="1:23" x14ac:dyDescent="0.2">
      <c r="A6" s="2">
        <v>0.75</v>
      </c>
      <c r="B6" s="2"/>
      <c r="C6">
        <v>0.82399999999999995</v>
      </c>
      <c r="D6">
        <v>0.74199999999999999</v>
      </c>
      <c r="E6">
        <v>0.93</v>
      </c>
      <c r="W6" s="6">
        <f t="shared" si="0"/>
        <v>0.25</v>
      </c>
    </row>
    <row r="7" spans="1:23" x14ac:dyDescent="0.2">
      <c r="A7" s="2">
        <v>1</v>
      </c>
      <c r="B7" s="2"/>
      <c r="C7">
        <v>1.0489999999999999</v>
      </c>
      <c r="D7">
        <v>0.95699999999999996</v>
      </c>
      <c r="E7">
        <v>1.1890000000000001</v>
      </c>
      <c r="W7" s="6">
        <v>0.3125</v>
      </c>
    </row>
    <row r="8" spans="1:23" x14ac:dyDescent="0.2">
      <c r="A8" s="2">
        <v>1.25</v>
      </c>
      <c r="B8" s="2"/>
      <c r="C8">
        <v>1.38</v>
      </c>
      <c r="D8">
        <v>1.278</v>
      </c>
      <c r="E8">
        <v>1.502</v>
      </c>
      <c r="W8" s="6">
        <v>0.375</v>
      </c>
    </row>
    <row r="9" spans="1:23" x14ac:dyDescent="0.2">
      <c r="A9" s="2">
        <v>1.5</v>
      </c>
      <c r="B9" s="2"/>
      <c r="C9">
        <v>1.61</v>
      </c>
      <c r="D9">
        <v>1.5</v>
      </c>
      <c r="E9">
        <v>1.72</v>
      </c>
      <c r="J9" t="s">
        <v>133</v>
      </c>
      <c r="K9" t="s">
        <v>26</v>
      </c>
      <c r="L9" t="s">
        <v>31</v>
      </c>
      <c r="M9" t="s">
        <v>46</v>
      </c>
      <c r="N9" s="10" t="s">
        <v>153</v>
      </c>
      <c r="O9" s="129" t="s">
        <v>164</v>
      </c>
      <c r="P9" s="129" t="s">
        <v>184</v>
      </c>
      <c r="Q9" s="129" t="s">
        <v>275</v>
      </c>
      <c r="R9" s="129" t="s">
        <v>286</v>
      </c>
      <c r="W9" s="6">
        <v>0.4375</v>
      </c>
    </row>
    <row r="10" spans="1:23" x14ac:dyDescent="0.2">
      <c r="A10" s="2">
        <v>2</v>
      </c>
      <c r="B10" s="2"/>
      <c r="C10">
        <v>2.0670000000000002</v>
      </c>
      <c r="D10">
        <v>1.9390000000000001</v>
      </c>
      <c r="E10">
        <v>2.149</v>
      </c>
      <c r="J10" t="s">
        <v>27</v>
      </c>
      <c r="K10" t="s">
        <v>27</v>
      </c>
      <c r="L10" t="s">
        <v>27</v>
      </c>
      <c r="M10" t="s">
        <v>27</v>
      </c>
      <c r="N10" s="10" t="s">
        <v>27</v>
      </c>
      <c r="O10" s="129" t="s">
        <v>27</v>
      </c>
      <c r="P10" s="129" t="s">
        <v>185</v>
      </c>
      <c r="Q10" s="129" t="s">
        <v>27</v>
      </c>
      <c r="R10" s="195" t="s">
        <v>287</v>
      </c>
      <c r="W10" s="6">
        <v>0.5</v>
      </c>
    </row>
    <row r="11" spans="1:23" x14ac:dyDescent="0.2">
      <c r="A11" s="2">
        <v>2.5</v>
      </c>
      <c r="B11" s="2"/>
      <c r="C11">
        <v>2.4689999999999999</v>
      </c>
      <c r="D11">
        <v>2.323</v>
      </c>
      <c r="E11">
        <v>2.601</v>
      </c>
      <c r="J11" t="s">
        <v>28</v>
      </c>
      <c r="K11" t="s">
        <v>28</v>
      </c>
      <c r="L11" t="s">
        <v>28</v>
      </c>
      <c r="M11" t="s">
        <v>28</v>
      </c>
      <c r="N11" s="10" t="s">
        <v>28</v>
      </c>
      <c r="O11" s="129" t="s">
        <v>28</v>
      </c>
      <c r="P11" s="129" t="s">
        <v>186</v>
      </c>
      <c r="Q11" s="129" t="s">
        <v>28</v>
      </c>
      <c r="R11" s="193" t="s">
        <v>287</v>
      </c>
      <c r="W11" s="6">
        <v>0.5625</v>
      </c>
    </row>
    <row r="12" spans="1:23" x14ac:dyDescent="0.2">
      <c r="A12" s="2">
        <v>3</v>
      </c>
      <c r="B12" s="2"/>
      <c r="C12">
        <v>3.0680000000000001</v>
      </c>
      <c r="D12">
        <v>2.9</v>
      </c>
      <c r="E12">
        <v>3.1659999999999999</v>
      </c>
      <c r="W12" s="6"/>
    </row>
    <row r="13" spans="1:23" x14ac:dyDescent="0.2">
      <c r="A13" s="2">
        <v>4</v>
      </c>
      <c r="B13" s="2"/>
      <c r="C13">
        <v>4.0259999999999998</v>
      </c>
      <c r="D13">
        <v>3.8260000000000001</v>
      </c>
      <c r="E13">
        <v>4.0720000000000001</v>
      </c>
      <c r="W13" s="6"/>
    </row>
    <row r="14" spans="1:23" x14ac:dyDescent="0.2">
      <c r="A14" s="2">
        <v>6</v>
      </c>
      <c r="B14" s="2"/>
      <c r="C14">
        <v>6.0650000000000004</v>
      </c>
      <c r="D14">
        <v>5.7610000000000001</v>
      </c>
      <c r="E14">
        <v>5.9930000000000003</v>
      </c>
      <c r="W14" s="6"/>
    </row>
    <row r="15" spans="1:23" x14ac:dyDescent="0.2">
      <c r="A15" s="2">
        <v>8</v>
      </c>
      <c r="B15" s="2"/>
      <c r="C15">
        <v>7.9809999999999999</v>
      </c>
      <c r="D15">
        <v>7.625</v>
      </c>
      <c r="E15">
        <v>7.8049999999999997</v>
      </c>
      <c r="W15" s="6"/>
    </row>
    <row r="16" spans="1:23" x14ac:dyDescent="0.2">
      <c r="A16" s="2">
        <v>10</v>
      </c>
      <c r="B16" s="2"/>
      <c r="C16">
        <v>10.02</v>
      </c>
      <c r="D16">
        <v>9.5640000000000001</v>
      </c>
      <c r="E16">
        <v>9.7279999999999998</v>
      </c>
      <c r="W16" s="6"/>
    </row>
    <row r="17" spans="1:36" x14ac:dyDescent="0.2">
      <c r="A17" s="2">
        <v>12</v>
      </c>
      <c r="B17" s="2"/>
      <c r="C17">
        <v>11.938000000000001</v>
      </c>
      <c r="D17">
        <v>11.375999999999999</v>
      </c>
      <c r="E17">
        <v>11.538</v>
      </c>
      <c r="W17" s="6"/>
    </row>
    <row r="18" spans="1:36" x14ac:dyDescent="0.2">
      <c r="W18" s="6"/>
    </row>
    <row r="21" spans="1:36" x14ac:dyDescent="0.2">
      <c r="A21" t="s">
        <v>189</v>
      </c>
      <c r="D21" s="3" t="s">
        <v>21</v>
      </c>
    </row>
    <row r="22" spans="1:36" x14ac:dyDescent="0.2">
      <c r="A22" t="s">
        <v>190</v>
      </c>
      <c r="B22" t="s">
        <v>189</v>
      </c>
      <c r="D22" s="3">
        <v>1</v>
      </c>
      <c r="F22">
        <v>20</v>
      </c>
      <c r="G22">
        <v>40</v>
      </c>
      <c r="H22">
        <v>60</v>
      </c>
      <c r="I22">
        <v>80</v>
      </c>
      <c r="J22">
        <v>100</v>
      </c>
      <c r="K22">
        <v>120</v>
      </c>
      <c r="L22">
        <v>140</v>
      </c>
      <c r="M22">
        <v>160</v>
      </c>
      <c r="N22">
        <v>180</v>
      </c>
      <c r="O22">
        <v>200</v>
      </c>
      <c r="P22">
        <v>300</v>
      </c>
      <c r="Q22">
        <v>400</v>
      </c>
      <c r="R22">
        <v>500</v>
      </c>
      <c r="S22">
        <v>600</v>
      </c>
      <c r="T22">
        <v>800</v>
      </c>
      <c r="U22">
        <v>1000</v>
      </c>
      <c r="V22">
        <v>1200</v>
      </c>
      <c r="W22">
        <v>1500</v>
      </c>
      <c r="X22">
        <v>2000</v>
      </c>
    </row>
    <row r="23" spans="1:36" x14ac:dyDescent="0.2">
      <c r="A23" t="s">
        <v>143</v>
      </c>
      <c r="B23" t="s">
        <v>15</v>
      </c>
      <c r="D23" s="3">
        <v>2</v>
      </c>
    </row>
    <row r="24" spans="1:36" x14ac:dyDescent="0.2">
      <c r="A24" s="129" t="s">
        <v>171</v>
      </c>
      <c r="D24" s="3">
        <v>3</v>
      </c>
    </row>
    <row r="25" spans="1:36" x14ac:dyDescent="0.2">
      <c r="A25">
        <v>1</v>
      </c>
      <c r="D25" s="3">
        <v>4</v>
      </c>
    </row>
    <row r="26" spans="1:36" x14ac:dyDescent="0.2">
      <c r="A26">
        <v>2</v>
      </c>
      <c r="D26" s="3">
        <v>5</v>
      </c>
    </row>
    <row r="27" spans="1:36" x14ac:dyDescent="0.2">
      <c r="A27">
        <v>3</v>
      </c>
    </row>
    <row r="30" spans="1:36" x14ac:dyDescent="0.2">
      <c r="C30" t="s">
        <v>42</v>
      </c>
    </row>
    <row r="32" spans="1:36" x14ac:dyDescent="0.2">
      <c r="A32">
        <v>1</v>
      </c>
      <c r="C32" s="8" t="s">
        <v>94</v>
      </c>
      <c r="D32" s="9" t="s">
        <v>93</v>
      </c>
      <c r="E32" s="9" t="s">
        <v>95</v>
      </c>
      <c r="F32" s="8" t="s">
        <v>96</v>
      </c>
      <c r="G32" s="8" t="s">
        <v>97</v>
      </c>
      <c r="H32" s="8" t="s">
        <v>98</v>
      </c>
      <c r="I32" s="8" t="s">
        <v>99</v>
      </c>
      <c r="J32" s="8" t="s">
        <v>100</v>
      </c>
      <c r="K32" s="8" t="s">
        <v>101</v>
      </c>
      <c r="L32" s="8" t="s">
        <v>102</v>
      </c>
      <c r="M32" s="8" t="s">
        <v>104</v>
      </c>
      <c r="N32" s="8" t="s">
        <v>103</v>
      </c>
      <c r="O32" s="8" t="s">
        <v>105</v>
      </c>
      <c r="P32" s="8" t="s">
        <v>106</v>
      </c>
      <c r="Q32" s="8" t="s">
        <v>107</v>
      </c>
      <c r="R32" s="8" t="s">
        <v>108</v>
      </c>
      <c r="S32" s="8" t="s">
        <v>109</v>
      </c>
      <c r="T32" s="8" t="s">
        <v>110</v>
      </c>
      <c r="U32" s="8" t="s">
        <v>111</v>
      </c>
      <c r="V32" s="8" t="s">
        <v>112</v>
      </c>
      <c r="W32" s="8" t="s">
        <v>113</v>
      </c>
      <c r="X32" s="8" t="s">
        <v>114</v>
      </c>
      <c r="Y32" s="8" t="s">
        <v>115</v>
      </c>
      <c r="Z32" s="8" t="s">
        <v>116</v>
      </c>
      <c r="AA32" s="8" t="s">
        <v>117</v>
      </c>
      <c r="AB32" s="8" t="s">
        <v>118</v>
      </c>
      <c r="AC32" s="8" t="s">
        <v>119</v>
      </c>
      <c r="AD32" s="8" t="s">
        <v>120</v>
      </c>
      <c r="AE32" s="8" t="s">
        <v>121</v>
      </c>
      <c r="AF32" s="8" t="s">
        <v>122</v>
      </c>
      <c r="AG32" s="8" t="s">
        <v>123</v>
      </c>
      <c r="AH32" s="8" t="s">
        <v>124</v>
      </c>
      <c r="AI32" s="8" t="s">
        <v>125</v>
      </c>
      <c r="AJ32" s="8" t="s">
        <v>126</v>
      </c>
    </row>
    <row r="33" spans="1:36" x14ac:dyDescent="0.2">
      <c r="A33">
        <v>2</v>
      </c>
      <c r="C33" s="3">
        <v>0</v>
      </c>
      <c r="D33" s="3">
        <v>0</v>
      </c>
      <c r="E33" s="3">
        <v>0</v>
      </c>
      <c r="F33" s="3">
        <v>0</v>
      </c>
      <c r="G33" s="3">
        <v>0</v>
      </c>
      <c r="H33" s="3">
        <v>0</v>
      </c>
      <c r="I33" s="3">
        <v>0</v>
      </c>
      <c r="J33" s="3">
        <v>0</v>
      </c>
      <c r="K33" s="3">
        <v>0</v>
      </c>
      <c r="L33" s="3">
        <v>0</v>
      </c>
      <c r="M33" s="3">
        <v>0</v>
      </c>
      <c r="N33" s="3">
        <v>0</v>
      </c>
      <c r="O33" s="3">
        <v>0</v>
      </c>
      <c r="P33" s="3">
        <v>0</v>
      </c>
      <c r="Q33" s="3">
        <v>0</v>
      </c>
      <c r="R33" s="3">
        <v>0</v>
      </c>
      <c r="S33" s="3">
        <v>0</v>
      </c>
      <c r="T33" s="3">
        <v>0</v>
      </c>
      <c r="U33" s="3">
        <v>0</v>
      </c>
      <c r="V33" s="3">
        <v>0</v>
      </c>
      <c r="W33" s="3">
        <v>0</v>
      </c>
      <c r="X33" s="3">
        <v>0</v>
      </c>
      <c r="Y33" s="3">
        <v>0</v>
      </c>
      <c r="Z33" s="3">
        <v>0</v>
      </c>
      <c r="AA33" s="3">
        <v>0</v>
      </c>
      <c r="AB33" s="3">
        <v>0</v>
      </c>
      <c r="AC33" s="3">
        <v>0</v>
      </c>
      <c r="AD33" s="3">
        <v>0</v>
      </c>
      <c r="AE33" s="3">
        <v>0</v>
      </c>
      <c r="AF33" s="3">
        <v>0</v>
      </c>
      <c r="AG33" s="3">
        <v>0</v>
      </c>
      <c r="AH33" s="3">
        <v>0</v>
      </c>
      <c r="AI33" s="3">
        <v>0</v>
      </c>
      <c r="AJ33" s="3">
        <v>0</v>
      </c>
    </row>
    <row r="34" spans="1:36" x14ac:dyDescent="0.2">
      <c r="A34">
        <v>3</v>
      </c>
      <c r="C34" s="3">
        <v>2</v>
      </c>
      <c r="D34" s="3">
        <v>2</v>
      </c>
      <c r="E34" s="3">
        <v>2</v>
      </c>
      <c r="F34" s="3">
        <v>2</v>
      </c>
      <c r="G34" s="3">
        <v>2</v>
      </c>
      <c r="H34" s="3">
        <v>2</v>
      </c>
      <c r="I34" s="3">
        <v>5</v>
      </c>
      <c r="J34" s="3">
        <v>5</v>
      </c>
      <c r="K34" s="3">
        <v>5</v>
      </c>
      <c r="L34" s="3">
        <v>5</v>
      </c>
      <c r="M34" s="3">
        <v>5</v>
      </c>
      <c r="N34" s="3">
        <v>5</v>
      </c>
      <c r="O34" s="3">
        <v>5</v>
      </c>
      <c r="P34" s="3">
        <v>5</v>
      </c>
      <c r="Q34" s="3">
        <v>5</v>
      </c>
      <c r="R34" s="3">
        <v>10</v>
      </c>
      <c r="S34" s="3">
        <v>10</v>
      </c>
      <c r="T34" s="3">
        <v>10</v>
      </c>
      <c r="U34" s="3">
        <v>10</v>
      </c>
      <c r="V34" s="3">
        <v>10</v>
      </c>
      <c r="W34" s="3">
        <v>10</v>
      </c>
      <c r="X34" s="3">
        <v>10</v>
      </c>
      <c r="Y34" s="3">
        <v>10</v>
      </c>
      <c r="Z34" s="3">
        <v>10</v>
      </c>
      <c r="AA34" s="3">
        <v>10</v>
      </c>
      <c r="AB34" s="3">
        <v>10</v>
      </c>
      <c r="AC34" s="3">
        <v>10</v>
      </c>
      <c r="AD34" s="3">
        <v>10</v>
      </c>
      <c r="AE34" s="3">
        <v>10</v>
      </c>
      <c r="AF34" s="3">
        <v>10</v>
      </c>
      <c r="AG34" s="3">
        <v>10</v>
      </c>
      <c r="AH34" s="3">
        <v>10</v>
      </c>
      <c r="AI34" s="3">
        <v>2</v>
      </c>
      <c r="AJ34" s="3">
        <v>7</v>
      </c>
    </row>
    <row r="35" spans="1:36" x14ac:dyDescent="0.2">
      <c r="A35">
        <v>4</v>
      </c>
      <c r="C35" s="3">
        <v>4</v>
      </c>
      <c r="D35" s="3">
        <v>4</v>
      </c>
      <c r="E35" s="3">
        <v>4</v>
      </c>
      <c r="F35" s="3">
        <v>4</v>
      </c>
      <c r="G35" s="3">
        <v>4</v>
      </c>
      <c r="H35" s="3">
        <v>4</v>
      </c>
      <c r="I35" s="3">
        <v>10</v>
      </c>
      <c r="J35" s="3">
        <v>10</v>
      </c>
      <c r="K35" s="3">
        <v>10</v>
      </c>
      <c r="L35" s="3">
        <v>10</v>
      </c>
      <c r="M35" s="3">
        <v>10</v>
      </c>
      <c r="N35" s="3">
        <v>10</v>
      </c>
      <c r="O35" s="3">
        <v>10</v>
      </c>
      <c r="P35" s="3">
        <v>10</v>
      </c>
      <c r="Q35" s="3">
        <v>10</v>
      </c>
      <c r="R35" s="3">
        <v>15</v>
      </c>
      <c r="S35" s="3">
        <v>15</v>
      </c>
      <c r="T35" s="3">
        <v>15</v>
      </c>
      <c r="U35" s="3">
        <v>15</v>
      </c>
      <c r="V35" s="3">
        <v>15</v>
      </c>
      <c r="W35" s="3">
        <v>30</v>
      </c>
      <c r="X35" s="3">
        <v>30</v>
      </c>
      <c r="Y35" s="3">
        <v>30</v>
      </c>
      <c r="Z35" s="3">
        <v>30</v>
      </c>
      <c r="AA35" s="3">
        <v>30</v>
      </c>
      <c r="AB35" s="3">
        <v>30</v>
      </c>
      <c r="AC35" s="3">
        <v>30</v>
      </c>
      <c r="AD35" s="3">
        <v>20</v>
      </c>
      <c r="AE35" s="3">
        <v>20</v>
      </c>
      <c r="AF35" s="3">
        <v>20</v>
      </c>
      <c r="AG35" s="3">
        <v>20</v>
      </c>
      <c r="AH35" s="3">
        <v>20</v>
      </c>
      <c r="AI35" s="3">
        <v>5</v>
      </c>
      <c r="AJ35" s="3">
        <v>14</v>
      </c>
    </row>
    <row r="36" spans="1:36" x14ac:dyDescent="0.2">
      <c r="A36">
        <v>5</v>
      </c>
      <c r="C36" s="3">
        <v>6</v>
      </c>
      <c r="D36" s="3">
        <v>6</v>
      </c>
      <c r="E36" s="3">
        <v>6</v>
      </c>
      <c r="F36" s="3">
        <v>6</v>
      </c>
      <c r="G36" s="3">
        <v>6</v>
      </c>
      <c r="H36" s="3">
        <v>6</v>
      </c>
      <c r="I36" s="3">
        <v>12</v>
      </c>
      <c r="J36" s="3">
        <v>12</v>
      </c>
      <c r="K36" s="3">
        <v>12</v>
      </c>
      <c r="L36" s="3">
        <v>12</v>
      </c>
      <c r="M36" s="3">
        <v>15</v>
      </c>
      <c r="N36" s="3">
        <v>15</v>
      </c>
      <c r="O36" s="3">
        <v>15</v>
      </c>
      <c r="P36" s="3">
        <v>15</v>
      </c>
      <c r="Q36" s="3">
        <v>15</v>
      </c>
      <c r="R36" s="3">
        <v>20</v>
      </c>
      <c r="S36" s="3">
        <v>20</v>
      </c>
      <c r="T36" s="3">
        <v>20</v>
      </c>
      <c r="U36" s="3">
        <v>20</v>
      </c>
      <c r="V36" s="3">
        <v>20</v>
      </c>
      <c r="W36" s="3">
        <v>40</v>
      </c>
      <c r="X36" s="3">
        <v>40</v>
      </c>
      <c r="Y36" s="3">
        <v>40</v>
      </c>
      <c r="Z36" s="3">
        <v>40</v>
      </c>
      <c r="AA36" s="3">
        <v>40</v>
      </c>
      <c r="AB36" s="3">
        <v>40</v>
      </c>
      <c r="AC36" s="3">
        <v>40</v>
      </c>
      <c r="AD36" s="3">
        <v>40</v>
      </c>
      <c r="AE36" s="3">
        <v>40</v>
      </c>
      <c r="AF36" s="3">
        <v>40</v>
      </c>
      <c r="AG36" s="3">
        <v>40</v>
      </c>
      <c r="AH36" s="3">
        <v>40</v>
      </c>
      <c r="AI36" s="3">
        <v>8</v>
      </c>
      <c r="AJ36" s="3">
        <v>16</v>
      </c>
    </row>
    <row r="37" spans="1:36" x14ac:dyDescent="0.2">
      <c r="A37">
        <v>6</v>
      </c>
      <c r="C37" s="3">
        <v>8</v>
      </c>
      <c r="D37" s="3">
        <v>8</v>
      </c>
      <c r="E37" s="3">
        <v>8</v>
      </c>
      <c r="F37" s="3">
        <v>8</v>
      </c>
      <c r="G37" s="3">
        <v>8</v>
      </c>
      <c r="H37" s="3">
        <v>8</v>
      </c>
      <c r="I37" s="3">
        <v>15</v>
      </c>
      <c r="J37" s="3">
        <v>15</v>
      </c>
      <c r="K37" s="3">
        <v>15</v>
      </c>
      <c r="L37" s="3">
        <v>15</v>
      </c>
      <c r="M37" s="3">
        <v>20</v>
      </c>
      <c r="N37" s="3">
        <v>20</v>
      </c>
      <c r="O37" s="3">
        <v>20</v>
      </c>
      <c r="P37" s="3">
        <v>20</v>
      </c>
      <c r="Q37" s="3">
        <v>20</v>
      </c>
      <c r="R37" s="3">
        <v>25</v>
      </c>
      <c r="S37" s="3">
        <v>25</v>
      </c>
      <c r="T37" s="3">
        <v>25</v>
      </c>
      <c r="U37" s="3">
        <v>25</v>
      </c>
      <c r="V37" s="3">
        <v>25</v>
      </c>
      <c r="W37" s="3">
        <v>50</v>
      </c>
      <c r="X37" s="3">
        <v>50</v>
      </c>
      <c r="Y37" s="3">
        <v>50</v>
      </c>
      <c r="Z37" s="3">
        <v>50</v>
      </c>
      <c r="AA37" s="3">
        <v>50</v>
      </c>
      <c r="AB37" s="3">
        <v>50</v>
      </c>
      <c r="AC37" s="3">
        <v>50</v>
      </c>
      <c r="AD37" s="3">
        <v>60</v>
      </c>
      <c r="AE37" s="3">
        <v>60</v>
      </c>
      <c r="AF37" s="3">
        <v>60</v>
      </c>
      <c r="AG37" s="3">
        <v>60</v>
      </c>
      <c r="AH37" s="3">
        <v>60</v>
      </c>
      <c r="AI37" s="3">
        <v>10</v>
      </c>
      <c r="AJ37" s="3">
        <v>17</v>
      </c>
    </row>
    <row r="38" spans="1:36" x14ac:dyDescent="0.2">
      <c r="A38">
        <v>7</v>
      </c>
      <c r="C38" s="3">
        <v>10</v>
      </c>
      <c r="D38" s="3">
        <v>10</v>
      </c>
      <c r="E38" s="3">
        <v>10</v>
      </c>
      <c r="F38" s="3">
        <v>10</v>
      </c>
      <c r="G38" s="3">
        <v>10</v>
      </c>
      <c r="H38" s="3">
        <v>10</v>
      </c>
      <c r="I38" s="3">
        <v>20</v>
      </c>
      <c r="J38" s="3">
        <v>20</v>
      </c>
      <c r="K38" s="3">
        <v>20</v>
      </c>
      <c r="L38" s="3">
        <v>20</v>
      </c>
      <c r="M38" s="3">
        <v>25</v>
      </c>
      <c r="N38" s="3">
        <v>25</v>
      </c>
      <c r="O38" s="3">
        <v>25</v>
      </c>
      <c r="P38" s="3">
        <v>25</v>
      </c>
      <c r="Q38" s="3">
        <v>25</v>
      </c>
      <c r="R38" s="3">
        <v>30</v>
      </c>
      <c r="S38" s="3">
        <v>30</v>
      </c>
      <c r="T38" s="3">
        <v>30</v>
      </c>
      <c r="U38" s="3">
        <v>30</v>
      </c>
      <c r="V38" s="3">
        <v>30</v>
      </c>
      <c r="W38" s="3">
        <v>60</v>
      </c>
      <c r="X38" s="3">
        <v>60</v>
      </c>
      <c r="Y38" s="3">
        <v>60</v>
      </c>
      <c r="Z38" s="3">
        <v>60</v>
      </c>
      <c r="AA38" s="3">
        <v>60</v>
      </c>
      <c r="AB38" s="3">
        <v>60</v>
      </c>
      <c r="AC38" s="3">
        <v>60</v>
      </c>
      <c r="AD38" s="3">
        <v>80</v>
      </c>
      <c r="AE38" s="3">
        <v>80</v>
      </c>
      <c r="AF38" s="3">
        <v>80</v>
      </c>
      <c r="AG38" s="3">
        <v>80</v>
      </c>
      <c r="AH38" s="3">
        <v>80</v>
      </c>
      <c r="AI38" s="3">
        <v>13</v>
      </c>
      <c r="AJ38" s="3">
        <v>17.399999999999999</v>
      </c>
    </row>
    <row r="39" spans="1:36" x14ac:dyDescent="0.2">
      <c r="A39">
        <v>8</v>
      </c>
      <c r="C39" s="3">
        <v>12</v>
      </c>
      <c r="D39" s="3">
        <v>12</v>
      </c>
      <c r="E39" s="3">
        <v>12</v>
      </c>
      <c r="F39" s="3">
        <v>12</v>
      </c>
      <c r="G39" s="3">
        <v>12</v>
      </c>
      <c r="H39" s="3">
        <v>12</v>
      </c>
      <c r="I39" s="3">
        <v>25</v>
      </c>
      <c r="J39" s="3">
        <v>25</v>
      </c>
      <c r="K39" s="3">
        <v>25</v>
      </c>
      <c r="L39" s="3">
        <v>25</v>
      </c>
      <c r="M39" s="3">
        <v>30</v>
      </c>
      <c r="N39" s="3">
        <v>30</v>
      </c>
      <c r="O39" s="3">
        <v>30</v>
      </c>
      <c r="P39" s="3">
        <v>30</v>
      </c>
      <c r="Q39" s="3">
        <v>30</v>
      </c>
      <c r="R39" s="3">
        <v>40</v>
      </c>
      <c r="S39" s="3">
        <v>40</v>
      </c>
      <c r="T39" s="3">
        <v>40</v>
      </c>
      <c r="U39" s="3">
        <v>40</v>
      </c>
      <c r="V39" s="3">
        <v>40</v>
      </c>
      <c r="W39" s="3">
        <v>70</v>
      </c>
      <c r="X39" s="3">
        <v>70</v>
      </c>
      <c r="Y39" s="3">
        <v>70</v>
      </c>
      <c r="Z39" s="3">
        <v>70</v>
      </c>
      <c r="AA39" s="3">
        <v>70</v>
      </c>
      <c r="AB39" s="3">
        <v>70</v>
      </c>
      <c r="AC39" s="3">
        <v>70</v>
      </c>
      <c r="AD39" s="3">
        <v>100</v>
      </c>
      <c r="AE39" s="3">
        <v>100</v>
      </c>
      <c r="AF39" s="3">
        <v>100</v>
      </c>
      <c r="AG39" s="3">
        <v>100</v>
      </c>
      <c r="AH39" s="3">
        <v>100</v>
      </c>
      <c r="AI39" s="3">
        <v>15</v>
      </c>
      <c r="AJ39" s="3">
        <v>17.75</v>
      </c>
    </row>
    <row r="40" spans="1:36" x14ac:dyDescent="0.2">
      <c r="A40">
        <v>9</v>
      </c>
      <c r="C40" s="3">
        <v>15</v>
      </c>
      <c r="D40" s="3">
        <v>15</v>
      </c>
      <c r="E40" s="3">
        <v>15</v>
      </c>
      <c r="F40" s="3">
        <v>15</v>
      </c>
      <c r="G40" s="3">
        <v>14</v>
      </c>
      <c r="H40" s="3">
        <v>15.2</v>
      </c>
      <c r="I40" s="3">
        <v>26</v>
      </c>
      <c r="J40" s="3">
        <v>26</v>
      </c>
      <c r="K40" s="3">
        <v>26</v>
      </c>
      <c r="L40" s="3">
        <v>26</v>
      </c>
      <c r="M40" s="3">
        <v>34</v>
      </c>
      <c r="N40" s="3">
        <v>34</v>
      </c>
      <c r="O40" s="3">
        <v>34</v>
      </c>
      <c r="P40" s="3">
        <v>34</v>
      </c>
      <c r="Q40" s="3">
        <v>34</v>
      </c>
      <c r="R40" s="3">
        <v>50</v>
      </c>
      <c r="S40" s="3">
        <v>50</v>
      </c>
      <c r="T40" s="3">
        <v>50</v>
      </c>
      <c r="U40" s="3">
        <v>50</v>
      </c>
      <c r="V40" s="3">
        <v>50</v>
      </c>
      <c r="W40" s="3">
        <v>80</v>
      </c>
      <c r="X40" s="3">
        <v>80</v>
      </c>
      <c r="Y40" s="3">
        <v>80</v>
      </c>
      <c r="Z40" s="3">
        <v>80</v>
      </c>
      <c r="AA40" s="3">
        <v>80</v>
      </c>
      <c r="AB40" s="3">
        <v>80</v>
      </c>
      <c r="AC40" s="3">
        <v>80</v>
      </c>
      <c r="AD40" s="3">
        <v>120</v>
      </c>
      <c r="AE40" s="3">
        <v>120</v>
      </c>
      <c r="AF40" s="3">
        <v>120</v>
      </c>
      <c r="AG40" s="3">
        <v>120</v>
      </c>
      <c r="AH40" s="3">
        <v>120</v>
      </c>
      <c r="AI40" s="3">
        <v>18</v>
      </c>
      <c r="AJ40" s="3">
        <v>18</v>
      </c>
    </row>
    <row r="41" spans="1:36" x14ac:dyDescent="0.2">
      <c r="A41">
        <v>10</v>
      </c>
      <c r="C41" s="3">
        <v>180</v>
      </c>
      <c r="D41" s="3">
        <v>180</v>
      </c>
      <c r="E41" s="3">
        <v>242</v>
      </c>
      <c r="F41" s="3">
        <v>242</v>
      </c>
      <c r="G41" s="3">
        <v>400</v>
      </c>
      <c r="H41" s="3">
        <v>497</v>
      </c>
      <c r="I41" s="3">
        <v>160</v>
      </c>
      <c r="J41" s="3">
        <v>160</v>
      </c>
      <c r="K41" s="3">
        <v>220</v>
      </c>
      <c r="L41" s="3">
        <v>278</v>
      </c>
      <c r="M41" s="3">
        <v>121</v>
      </c>
      <c r="N41" s="3">
        <v>121</v>
      </c>
      <c r="O41" s="3">
        <v>190</v>
      </c>
      <c r="P41" s="3">
        <v>222</v>
      </c>
      <c r="Q41" s="3">
        <v>311</v>
      </c>
      <c r="R41" s="3">
        <v>70</v>
      </c>
      <c r="S41" s="3">
        <v>70</v>
      </c>
      <c r="T41" s="3">
        <v>101</v>
      </c>
      <c r="U41" s="3">
        <v>132</v>
      </c>
      <c r="V41" s="3">
        <v>168</v>
      </c>
      <c r="W41" s="3">
        <v>33</v>
      </c>
      <c r="X41" s="3">
        <v>33</v>
      </c>
      <c r="Y41" s="3">
        <v>65.75</v>
      </c>
      <c r="Z41" s="3">
        <v>98</v>
      </c>
      <c r="AA41" s="3">
        <v>131</v>
      </c>
      <c r="AB41" s="3">
        <v>170</v>
      </c>
      <c r="AC41" s="3">
        <v>231</v>
      </c>
      <c r="AD41" s="3">
        <v>30.5</v>
      </c>
      <c r="AE41" s="3">
        <v>62</v>
      </c>
      <c r="AF41" s="3">
        <v>90</v>
      </c>
      <c r="AG41" s="3">
        <v>122</v>
      </c>
      <c r="AH41" s="3">
        <v>182</v>
      </c>
      <c r="AI41" s="3">
        <v>21</v>
      </c>
      <c r="AJ41" s="3">
        <v>62</v>
      </c>
    </row>
    <row r="42" spans="1:36" x14ac:dyDescent="0.2">
      <c r="A42">
        <v>11</v>
      </c>
      <c r="C42" s="3">
        <v>177</v>
      </c>
      <c r="D42" s="3">
        <v>177</v>
      </c>
      <c r="E42" s="3">
        <v>240</v>
      </c>
      <c r="F42" s="3">
        <v>240</v>
      </c>
      <c r="G42" s="3">
        <v>375</v>
      </c>
      <c r="H42" s="3">
        <v>472</v>
      </c>
      <c r="I42" s="3">
        <v>155</v>
      </c>
      <c r="J42" s="3">
        <v>155</v>
      </c>
      <c r="K42" s="3">
        <v>215</v>
      </c>
      <c r="L42" s="3">
        <v>270</v>
      </c>
      <c r="M42" s="3">
        <v>117</v>
      </c>
      <c r="N42" s="3">
        <v>117</v>
      </c>
      <c r="O42" s="3">
        <v>188</v>
      </c>
      <c r="P42" s="3">
        <v>221</v>
      </c>
      <c r="Q42" s="3">
        <v>310</v>
      </c>
      <c r="R42" s="3">
        <v>69</v>
      </c>
      <c r="S42" s="3">
        <v>69</v>
      </c>
      <c r="T42" s="3">
        <v>98</v>
      </c>
      <c r="U42" s="3">
        <v>131</v>
      </c>
      <c r="V42" s="3">
        <v>166</v>
      </c>
      <c r="W42" s="3">
        <v>32.9</v>
      </c>
      <c r="X42" s="3">
        <v>32.9</v>
      </c>
      <c r="Y42" s="3">
        <v>65.5</v>
      </c>
      <c r="Z42" s="3">
        <v>96</v>
      </c>
      <c r="AA42" s="3">
        <v>130.5</v>
      </c>
      <c r="AB42" s="3">
        <v>167</v>
      </c>
      <c r="AC42" s="3">
        <v>230</v>
      </c>
      <c r="AD42" s="3">
        <v>30</v>
      </c>
      <c r="AE42" s="3">
        <v>61.5</v>
      </c>
      <c r="AF42" s="3">
        <v>88</v>
      </c>
      <c r="AG42" s="3">
        <v>121</v>
      </c>
      <c r="AH42" s="3">
        <v>179</v>
      </c>
      <c r="AI42" s="3">
        <v>20</v>
      </c>
      <c r="AJ42" s="3">
        <v>50</v>
      </c>
    </row>
    <row r="43" spans="1:36" x14ac:dyDescent="0.2">
      <c r="A43">
        <v>12</v>
      </c>
      <c r="C43" s="3">
        <v>170</v>
      </c>
      <c r="D43" s="3">
        <v>170</v>
      </c>
      <c r="E43" s="3">
        <v>230</v>
      </c>
      <c r="F43" s="3">
        <v>230</v>
      </c>
      <c r="G43" s="3">
        <v>345</v>
      </c>
      <c r="H43" s="3">
        <v>438</v>
      </c>
      <c r="I43" s="3">
        <v>142</v>
      </c>
      <c r="J43" s="3">
        <v>142</v>
      </c>
      <c r="K43" s="3">
        <v>198</v>
      </c>
      <c r="L43" s="3">
        <v>249</v>
      </c>
      <c r="M43" s="3">
        <v>110</v>
      </c>
      <c r="N43" s="3">
        <v>110</v>
      </c>
      <c r="O43" s="3">
        <v>185</v>
      </c>
      <c r="P43" s="3">
        <v>217</v>
      </c>
      <c r="Q43" s="3">
        <v>305</v>
      </c>
      <c r="R43" s="3">
        <v>68</v>
      </c>
      <c r="S43" s="3">
        <v>68</v>
      </c>
      <c r="T43" s="3">
        <v>95</v>
      </c>
      <c r="U43" s="3">
        <v>130</v>
      </c>
      <c r="V43" s="3">
        <v>163</v>
      </c>
      <c r="W43" s="3">
        <v>31.5</v>
      </c>
      <c r="X43" s="3">
        <v>31.5</v>
      </c>
      <c r="Y43" s="3">
        <v>62</v>
      </c>
      <c r="Z43" s="3">
        <v>90</v>
      </c>
      <c r="AA43" s="3">
        <v>123</v>
      </c>
      <c r="AB43" s="3">
        <v>155</v>
      </c>
      <c r="AC43" s="3">
        <v>221</v>
      </c>
      <c r="AD43" s="3">
        <v>29</v>
      </c>
      <c r="AE43" s="3">
        <v>60</v>
      </c>
      <c r="AF43" s="3">
        <v>86</v>
      </c>
      <c r="AG43" s="3">
        <v>118</v>
      </c>
      <c r="AH43" s="3">
        <v>173</v>
      </c>
      <c r="AI43" s="3">
        <v>17.399999999999999</v>
      </c>
      <c r="AJ43" s="3">
        <v>40</v>
      </c>
    </row>
    <row r="44" spans="1:36" x14ac:dyDescent="0.2">
      <c r="A44">
        <v>13</v>
      </c>
      <c r="C44" s="3">
        <v>156</v>
      </c>
      <c r="D44" s="3">
        <v>156</v>
      </c>
      <c r="E44" s="3">
        <v>211</v>
      </c>
      <c r="F44" s="3">
        <v>211</v>
      </c>
      <c r="G44" s="3">
        <v>312</v>
      </c>
      <c r="H44" s="3">
        <v>399</v>
      </c>
      <c r="I44" s="3">
        <v>135</v>
      </c>
      <c r="J44" s="3">
        <v>135</v>
      </c>
      <c r="K44" s="3">
        <v>188</v>
      </c>
      <c r="L44" s="3">
        <v>237</v>
      </c>
      <c r="M44" s="3">
        <v>100</v>
      </c>
      <c r="N44" s="3">
        <v>100</v>
      </c>
      <c r="O44" s="3">
        <v>176</v>
      </c>
      <c r="P44" s="3">
        <v>208</v>
      </c>
      <c r="Q44" s="3">
        <v>292</v>
      </c>
      <c r="R44" s="3">
        <v>66</v>
      </c>
      <c r="S44" s="3">
        <v>66</v>
      </c>
      <c r="T44" s="3">
        <v>91</v>
      </c>
      <c r="U44" s="3">
        <v>128</v>
      </c>
      <c r="V44" s="3">
        <v>159</v>
      </c>
      <c r="W44" s="3">
        <v>29</v>
      </c>
      <c r="X44" s="3">
        <v>29</v>
      </c>
      <c r="Y44" s="3">
        <v>57.5</v>
      </c>
      <c r="Z44" s="3">
        <v>85</v>
      </c>
      <c r="AA44" s="3">
        <v>114.5</v>
      </c>
      <c r="AB44" s="3">
        <v>142</v>
      </c>
      <c r="AC44" s="3">
        <v>200</v>
      </c>
      <c r="AD44" s="3">
        <v>26</v>
      </c>
      <c r="AE44" s="3">
        <v>53</v>
      </c>
      <c r="AF44" s="3">
        <v>79</v>
      </c>
      <c r="AG44" s="3">
        <v>107.5</v>
      </c>
      <c r="AH44" s="3">
        <v>158</v>
      </c>
      <c r="AI44" s="3">
        <v>15</v>
      </c>
      <c r="AJ44" s="3">
        <v>30</v>
      </c>
    </row>
    <row r="45" spans="1:36" x14ac:dyDescent="0.2">
      <c r="A45">
        <v>14</v>
      </c>
      <c r="C45" s="3">
        <v>138</v>
      </c>
      <c r="D45" s="3">
        <v>138</v>
      </c>
      <c r="E45" s="3">
        <v>186</v>
      </c>
      <c r="F45" s="3">
        <v>186</v>
      </c>
      <c r="G45" s="3">
        <v>270</v>
      </c>
      <c r="H45" s="3">
        <v>350</v>
      </c>
      <c r="I45" s="3">
        <v>120</v>
      </c>
      <c r="J45" s="3">
        <v>120</v>
      </c>
      <c r="K45" s="3">
        <v>169</v>
      </c>
      <c r="L45" s="3">
        <v>214</v>
      </c>
      <c r="M45" s="3">
        <v>87</v>
      </c>
      <c r="N45" s="3">
        <v>87</v>
      </c>
      <c r="O45" s="3">
        <v>155</v>
      </c>
      <c r="P45" s="3">
        <v>181</v>
      </c>
      <c r="Q45" s="3">
        <v>257</v>
      </c>
      <c r="R45" s="3">
        <v>63</v>
      </c>
      <c r="S45" s="3">
        <v>63</v>
      </c>
      <c r="T45" s="3">
        <v>85</v>
      </c>
      <c r="U45" s="3">
        <v>121</v>
      </c>
      <c r="V45" s="3">
        <v>152</v>
      </c>
      <c r="W45" s="3">
        <v>25.5</v>
      </c>
      <c r="X45" s="3">
        <v>25.5</v>
      </c>
      <c r="Y45" s="3">
        <v>51</v>
      </c>
      <c r="Z45" s="3">
        <v>76</v>
      </c>
      <c r="AA45" s="3">
        <v>103</v>
      </c>
      <c r="AB45" s="3">
        <v>125</v>
      </c>
      <c r="AC45" s="3">
        <v>173</v>
      </c>
      <c r="AD45" s="3">
        <v>21</v>
      </c>
      <c r="AE45" s="3">
        <v>42</v>
      </c>
      <c r="AF45" s="3">
        <v>64</v>
      </c>
      <c r="AG45" s="3">
        <v>85</v>
      </c>
      <c r="AH45" s="3">
        <v>128</v>
      </c>
      <c r="AI45" s="3">
        <v>13.2</v>
      </c>
      <c r="AJ45" s="3">
        <v>20</v>
      </c>
    </row>
    <row r="46" spans="1:36" x14ac:dyDescent="0.2">
      <c r="A46">
        <v>15</v>
      </c>
      <c r="C46" s="3">
        <v>112</v>
      </c>
      <c r="D46" s="3">
        <v>112</v>
      </c>
      <c r="E46" s="3">
        <v>150</v>
      </c>
      <c r="F46" s="3">
        <v>150</v>
      </c>
      <c r="G46" s="3">
        <v>220</v>
      </c>
      <c r="H46" s="3">
        <v>286</v>
      </c>
      <c r="I46" s="3">
        <v>82</v>
      </c>
      <c r="J46" s="3">
        <v>82</v>
      </c>
      <c r="K46" s="3">
        <v>124</v>
      </c>
      <c r="L46" s="3">
        <v>158</v>
      </c>
      <c r="M46" s="3">
        <v>66</v>
      </c>
      <c r="N46" s="3">
        <v>66</v>
      </c>
      <c r="O46" s="3">
        <v>120</v>
      </c>
      <c r="P46" s="3">
        <v>142</v>
      </c>
      <c r="Q46" s="3">
        <v>205</v>
      </c>
      <c r="R46" s="3">
        <v>58.5</v>
      </c>
      <c r="S46" s="3">
        <v>58.5</v>
      </c>
      <c r="T46" s="3">
        <v>78</v>
      </c>
      <c r="U46" s="3">
        <v>108</v>
      </c>
      <c r="V46" s="3">
        <v>140</v>
      </c>
      <c r="W46" s="3">
        <v>21</v>
      </c>
      <c r="X46" s="3">
        <v>21</v>
      </c>
      <c r="Y46" s="3">
        <v>41</v>
      </c>
      <c r="Z46" s="3">
        <v>62</v>
      </c>
      <c r="AA46" s="3">
        <v>82</v>
      </c>
      <c r="AB46" s="3">
        <v>104</v>
      </c>
      <c r="AC46" s="3">
        <v>141</v>
      </c>
      <c r="AD46" s="3">
        <v>16</v>
      </c>
      <c r="AE46" s="3">
        <v>31.5</v>
      </c>
      <c r="AF46" s="3">
        <v>46</v>
      </c>
      <c r="AG46" s="3">
        <v>63</v>
      </c>
      <c r="AH46" s="3">
        <v>95</v>
      </c>
      <c r="AI46" s="3">
        <v>10</v>
      </c>
      <c r="AJ46" s="3">
        <v>15</v>
      </c>
    </row>
    <row r="47" spans="1:36" x14ac:dyDescent="0.2">
      <c r="A47">
        <v>16</v>
      </c>
      <c r="C47" s="3">
        <v>80</v>
      </c>
      <c r="D47" s="3">
        <v>80</v>
      </c>
      <c r="E47" s="3">
        <v>106</v>
      </c>
      <c r="F47" s="3">
        <v>106</v>
      </c>
      <c r="G47" s="3">
        <v>155</v>
      </c>
      <c r="H47" s="3">
        <v>210</v>
      </c>
      <c r="I47" s="3">
        <v>34</v>
      </c>
      <c r="J47" s="3">
        <v>34</v>
      </c>
      <c r="K47" s="3">
        <v>54</v>
      </c>
      <c r="L47" s="3">
        <v>67</v>
      </c>
      <c r="M47" s="3">
        <v>39</v>
      </c>
      <c r="N47" s="3">
        <v>39</v>
      </c>
      <c r="O47" s="3">
        <v>80</v>
      </c>
      <c r="P47" s="3">
        <v>100</v>
      </c>
      <c r="Q47" s="3">
        <v>144</v>
      </c>
      <c r="R47" s="3">
        <v>42</v>
      </c>
      <c r="S47" s="3">
        <v>42</v>
      </c>
      <c r="T47" s="3">
        <v>57</v>
      </c>
      <c r="U47" s="3">
        <v>71</v>
      </c>
      <c r="V47" s="3">
        <v>100</v>
      </c>
      <c r="W47" s="3">
        <v>15</v>
      </c>
      <c r="X47" s="3">
        <v>15</v>
      </c>
      <c r="Y47" s="3">
        <v>29</v>
      </c>
      <c r="Z47" s="3">
        <v>44</v>
      </c>
      <c r="AA47" s="3">
        <v>59</v>
      </c>
      <c r="AB47" s="3">
        <v>76</v>
      </c>
      <c r="AC47" s="3">
        <v>103</v>
      </c>
      <c r="AD47" s="3">
        <v>11</v>
      </c>
      <c r="AE47" s="3">
        <v>22</v>
      </c>
      <c r="AF47" s="3">
        <v>30</v>
      </c>
      <c r="AG47" s="3">
        <v>41</v>
      </c>
      <c r="AH47" s="3">
        <v>64</v>
      </c>
      <c r="AI47" s="3">
        <v>8</v>
      </c>
      <c r="AJ47" s="3">
        <v>10</v>
      </c>
    </row>
    <row r="48" spans="1:36" x14ac:dyDescent="0.2">
      <c r="A48">
        <v>17</v>
      </c>
      <c r="C48" s="3">
        <v>25</v>
      </c>
      <c r="D48" s="3">
        <v>25</v>
      </c>
      <c r="E48" s="3">
        <v>30</v>
      </c>
      <c r="F48" s="3">
        <v>30</v>
      </c>
      <c r="G48" s="3">
        <v>84</v>
      </c>
      <c r="H48" s="3">
        <v>80</v>
      </c>
      <c r="I48" s="3">
        <v>25</v>
      </c>
      <c r="J48" s="3">
        <v>25</v>
      </c>
      <c r="K48" s="3">
        <v>40</v>
      </c>
      <c r="L48" s="3">
        <v>46</v>
      </c>
      <c r="M48" s="3">
        <v>10</v>
      </c>
      <c r="N48" s="3">
        <v>10</v>
      </c>
      <c r="O48" s="3">
        <v>41</v>
      </c>
      <c r="P48" s="3">
        <v>61</v>
      </c>
      <c r="Q48" s="3">
        <v>83</v>
      </c>
      <c r="R48" s="3">
        <v>20</v>
      </c>
      <c r="S48" s="3">
        <v>20</v>
      </c>
      <c r="T48" s="3">
        <v>20</v>
      </c>
      <c r="U48" s="3">
        <v>29</v>
      </c>
      <c r="V48" s="3">
        <v>40</v>
      </c>
      <c r="W48" s="3">
        <v>7.5</v>
      </c>
      <c r="X48" s="3">
        <v>7.5</v>
      </c>
      <c r="Y48" s="3">
        <v>15.5</v>
      </c>
      <c r="Z48" s="3">
        <v>22</v>
      </c>
      <c r="AA48" s="3">
        <v>30</v>
      </c>
      <c r="AB48" s="3">
        <v>40</v>
      </c>
      <c r="AC48" s="3">
        <v>59</v>
      </c>
      <c r="AD48" s="3">
        <v>7</v>
      </c>
      <c r="AE48" s="3">
        <v>11</v>
      </c>
      <c r="AF48" s="3">
        <v>13</v>
      </c>
      <c r="AG48" s="3">
        <v>17</v>
      </c>
      <c r="AH48" s="3">
        <v>26</v>
      </c>
      <c r="AI48" s="3">
        <v>5</v>
      </c>
      <c r="AJ48" s="3">
        <v>5</v>
      </c>
    </row>
    <row r="52" spans="1:50" x14ac:dyDescent="0.2">
      <c r="C52" t="s">
        <v>43</v>
      </c>
    </row>
    <row r="53" spans="1:50" x14ac:dyDescent="0.2">
      <c r="C53" s="4" t="s">
        <v>57</v>
      </c>
      <c r="D53" s="4">
        <v>98</v>
      </c>
      <c r="E53" s="4" t="s">
        <v>58</v>
      </c>
      <c r="F53" s="4" t="s">
        <v>59</v>
      </c>
      <c r="G53" s="4" t="s">
        <v>60</v>
      </c>
      <c r="H53" s="4">
        <v>151</v>
      </c>
      <c r="I53" s="4">
        <v>152</v>
      </c>
      <c r="J53" s="4">
        <v>153</v>
      </c>
      <c r="K53" s="4">
        <v>161</v>
      </c>
      <c r="L53" s="4">
        <v>163</v>
      </c>
      <c r="M53" s="4">
        <v>165</v>
      </c>
      <c r="N53" s="4">
        <v>185</v>
      </c>
      <c r="O53" s="4">
        <v>186</v>
      </c>
      <c r="P53" s="4">
        <v>188</v>
      </c>
      <c r="Q53" s="4">
        <v>189</v>
      </c>
      <c r="R53" s="4">
        <v>191</v>
      </c>
      <c r="S53" s="4">
        <v>264</v>
      </c>
      <c r="T53" s="4" t="s">
        <v>127</v>
      </c>
      <c r="U53" s="4" t="s">
        <v>48</v>
      </c>
      <c r="V53" s="4" t="s">
        <v>54</v>
      </c>
      <c r="W53" s="4" t="s">
        <v>49</v>
      </c>
      <c r="X53" s="4" t="s">
        <v>50</v>
      </c>
      <c r="Y53" s="4" t="s">
        <v>51</v>
      </c>
      <c r="Z53" s="4" t="s">
        <v>52</v>
      </c>
      <c r="AA53" s="4" t="s">
        <v>53</v>
      </c>
      <c r="AB53" s="4" t="s">
        <v>89</v>
      </c>
      <c r="AC53" s="4" t="s">
        <v>88</v>
      </c>
      <c r="AD53">
        <v>611</v>
      </c>
      <c r="AE53">
        <v>621</v>
      </c>
      <c r="AF53">
        <v>631</v>
      </c>
      <c r="AG53">
        <v>641</v>
      </c>
      <c r="AH53">
        <v>651</v>
      </c>
      <c r="AI53">
        <v>661</v>
      </c>
      <c r="AJ53">
        <v>803</v>
      </c>
      <c r="AK53">
        <v>805</v>
      </c>
      <c r="AL53">
        <v>807</v>
      </c>
      <c r="AM53">
        <v>810</v>
      </c>
      <c r="AN53">
        <v>815</v>
      </c>
      <c r="AO53">
        <v>818</v>
      </c>
      <c r="AP53">
        <v>819</v>
      </c>
      <c r="AQ53">
        <v>820</v>
      </c>
      <c r="AR53">
        <v>840</v>
      </c>
      <c r="AS53">
        <v>842</v>
      </c>
      <c r="AT53">
        <v>841</v>
      </c>
      <c r="AU53">
        <v>915</v>
      </c>
      <c r="AV53" s="4" t="s">
        <v>89</v>
      </c>
      <c r="AW53" s="4" t="s">
        <v>88</v>
      </c>
    </row>
    <row r="54" spans="1:50" s="4" customFormat="1" x14ac:dyDescent="0.2">
      <c r="A54" s="4">
        <v>1</v>
      </c>
      <c r="C54" s="178" t="s">
        <v>220</v>
      </c>
      <c r="D54" s="178" t="s">
        <v>221</v>
      </c>
      <c r="E54" s="178" t="s">
        <v>222</v>
      </c>
      <c r="F54" s="178" t="s">
        <v>223</v>
      </c>
      <c r="G54" s="178" t="s">
        <v>224</v>
      </c>
      <c r="H54" s="178" t="s">
        <v>225</v>
      </c>
      <c r="I54" s="178" t="s">
        <v>226</v>
      </c>
      <c r="J54" s="178" t="s">
        <v>227</v>
      </c>
      <c r="K54" s="178" t="s">
        <v>228</v>
      </c>
      <c r="L54" s="178" t="s">
        <v>229</v>
      </c>
      <c r="M54" s="178" t="s">
        <v>230</v>
      </c>
      <c r="N54" s="178" t="s">
        <v>231</v>
      </c>
      <c r="O54" s="178" t="s">
        <v>232</v>
      </c>
      <c r="P54" s="178" t="s">
        <v>233</v>
      </c>
      <c r="Q54" s="178" t="s">
        <v>234</v>
      </c>
      <c r="R54" s="178" t="s">
        <v>235</v>
      </c>
      <c r="S54" s="178" t="s">
        <v>236</v>
      </c>
      <c r="T54" s="178" t="s">
        <v>237</v>
      </c>
      <c r="U54" s="178" t="s">
        <v>238</v>
      </c>
      <c r="V54" s="178" t="s">
        <v>239</v>
      </c>
      <c r="W54" s="178" t="s">
        <v>240</v>
      </c>
      <c r="X54" s="178" t="s">
        <v>241</v>
      </c>
      <c r="Y54" s="178" t="s">
        <v>242</v>
      </c>
      <c r="Z54" s="178" t="s">
        <v>243</v>
      </c>
      <c r="AA54" s="178" t="s">
        <v>244</v>
      </c>
      <c r="AB54" s="178" t="s">
        <v>245</v>
      </c>
      <c r="AC54" s="178" t="s">
        <v>246</v>
      </c>
      <c r="AD54" s="178" t="s">
        <v>247</v>
      </c>
      <c r="AE54" s="179" t="s">
        <v>248</v>
      </c>
      <c r="AF54" s="179" t="s">
        <v>249</v>
      </c>
      <c r="AG54" s="178" t="s">
        <v>250</v>
      </c>
      <c r="AH54" s="178" t="s">
        <v>251</v>
      </c>
      <c r="AI54" s="178" t="s">
        <v>252</v>
      </c>
      <c r="AJ54" t="s">
        <v>289</v>
      </c>
      <c r="AK54" t="s">
        <v>290</v>
      </c>
      <c r="AL54" t="s">
        <v>291</v>
      </c>
      <c r="AM54" s="178" t="s">
        <v>253</v>
      </c>
      <c r="AN54" s="178" t="s">
        <v>254</v>
      </c>
      <c r="AO54" t="s">
        <v>292</v>
      </c>
      <c r="AP54" t="s">
        <v>293</v>
      </c>
      <c r="AQ54" s="178" t="s">
        <v>255</v>
      </c>
      <c r="AR54" s="178" t="s">
        <v>256</v>
      </c>
      <c r="AS54" s="178" t="s">
        <v>257</v>
      </c>
      <c r="AT54" s="178" t="s">
        <v>258</v>
      </c>
      <c r="AU54" s="178" t="s">
        <v>259</v>
      </c>
      <c r="AV54" s="180" t="s">
        <v>260</v>
      </c>
      <c r="AW54" s="180" t="s">
        <v>261</v>
      </c>
    </row>
    <row r="55" spans="1:50" x14ac:dyDescent="0.2">
      <c r="A55">
        <v>2</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v>0</v>
      </c>
      <c r="AK55">
        <v>0</v>
      </c>
      <c r="AL55">
        <v>0</v>
      </c>
      <c r="AM55" s="5">
        <v>8.5</v>
      </c>
      <c r="AN55" s="5">
        <v>4</v>
      </c>
      <c r="AO55">
        <v>0</v>
      </c>
      <c r="AP55">
        <v>0</v>
      </c>
      <c r="AQ55" s="5">
        <v>0</v>
      </c>
      <c r="AR55" s="5">
        <v>0</v>
      </c>
      <c r="AS55" s="5">
        <v>0</v>
      </c>
      <c r="AT55" s="5">
        <v>0</v>
      </c>
      <c r="AU55" s="5">
        <v>0</v>
      </c>
      <c r="AV55" s="5">
        <v>0</v>
      </c>
      <c r="AW55" s="5">
        <v>0</v>
      </c>
      <c r="AX55" s="5"/>
    </row>
    <row r="56" spans="1:50" x14ac:dyDescent="0.2">
      <c r="A56">
        <v>3</v>
      </c>
      <c r="C56" s="5">
        <v>5</v>
      </c>
      <c r="D56" s="5">
        <v>10</v>
      </c>
      <c r="E56" s="5">
        <v>8</v>
      </c>
      <c r="F56" s="5">
        <v>28</v>
      </c>
      <c r="G56" s="5">
        <v>16</v>
      </c>
      <c r="H56" s="5">
        <v>10</v>
      </c>
      <c r="I56" s="5">
        <v>10</v>
      </c>
      <c r="J56" s="5">
        <v>22</v>
      </c>
      <c r="K56" s="5">
        <v>20</v>
      </c>
      <c r="L56" s="5">
        <v>33</v>
      </c>
      <c r="M56" s="5">
        <v>23</v>
      </c>
      <c r="N56" s="5">
        <v>9</v>
      </c>
      <c r="O56" s="5">
        <v>4</v>
      </c>
      <c r="P56" s="5">
        <v>28</v>
      </c>
      <c r="Q56" s="5">
        <v>17</v>
      </c>
      <c r="R56" s="5">
        <v>10</v>
      </c>
      <c r="S56" s="5">
        <v>20</v>
      </c>
      <c r="T56" s="5">
        <v>10</v>
      </c>
      <c r="U56" s="5">
        <v>20</v>
      </c>
      <c r="V56" s="5">
        <v>20</v>
      </c>
      <c r="W56" s="5">
        <v>40</v>
      </c>
      <c r="X56" s="5">
        <v>10</v>
      </c>
      <c r="Y56" s="5">
        <v>20</v>
      </c>
      <c r="Z56" s="5">
        <v>30</v>
      </c>
      <c r="AA56" s="5">
        <v>30</v>
      </c>
      <c r="AB56" s="5">
        <v>60</v>
      </c>
      <c r="AC56" s="5">
        <v>50</v>
      </c>
      <c r="AD56" s="5">
        <v>35</v>
      </c>
      <c r="AE56" s="5">
        <v>50</v>
      </c>
      <c r="AF56" s="5">
        <v>80</v>
      </c>
      <c r="AG56" s="5">
        <v>72</v>
      </c>
      <c r="AH56" s="5">
        <v>80</v>
      </c>
      <c r="AI56" s="5">
        <v>150</v>
      </c>
      <c r="AJ56">
        <v>9</v>
      </c>
      <c r="AK56">
        <v>8</v>
      </c>
      <c r="AL56">
        <v>7</v>
      </c>
      <c r="AM56" s="5">
        <v>9</v>
      </c>
      <c r="AN56" s="5">
        <v>5.2</v>
      </c>
      <c r="AO56">
        <v>16.5</v>
      </c>
      <c r="AP56">
        <v>12</v>
      </c>
      <c r="AQ56" s="5">
        <v>17</v>
      </c>
      <c r="AR56" s="5">
        <v>10</v>
      </c>
      <c r="AS56" s="5">
        <v>13</v>
      </c>
      <c r="AT56" s="5">
        <v>20</v>
      </c>
      <c r="AU56" s="5">
        <v>13</v>
      </c>
      <c r="AV56" s="5">
        <v>60</v>
      </c>
      <c r="AW56" s="5">
        <v>50</v>
      </c>
      <c r="AX56" s="5"/>
    </row>
    <row r="57" spans="1:50" x14ac:dyDescent="0.2">
      <c r="A57">
        <v>4</v>
      </c>
      <c r="C57" s="5">
        <v>10</v>
      </c>
      <c r="D57" s="5">
        <v>20</v>
      </c>
      <c r="E57" s="5">
        <v>20</v>
      </c>
      <c r="F57" s="5">
        <v>49</v>
      </c>
      <c r="G57" s="5">
        <v>26</v>
      </c>
      <c r="H57" s="5">
        <v>16</v>
      </c>
      <c r="I57" s="5">
        <v>23</v>
      </c>
      <c r="J57" s="5">
        <v>33</v>
      </c>
      <c r="K57" s="5">
        <v>45</v>
      </c>
      <c r="L57" s="5">
        <v>46</v>
      </c>
      <c r="M57" s="5">
        <v>50</v>
      </c>
      <c r="N57" s="5">
        <v>20</v>
      </c>
      <c r="O57" s="5">
        <v>16</v>
      </c>
      <c r="P57" s="5">
        <v>51</v>
      </c>
      <c r="Q57" s="5">
        <v>34</v>
      </c>
      <c r="R57" s="5">
        <v>20</v>
      </c>
      <c r="S57" s="5">
        <v>30</v>
      </c>
      <c r="T57" s="5">
        <v>50</v>
      </c>
      <c r="U57" s="5">
        <v>40</v>
      </c>
      <c r="V57" s="5">
        <v>40</v>
      </c>
      <c r="W57" s="5">
        <v>60</v>
      </c>
      <c r="X57" s="5">
        <v>30</v>
      </c>
      <c r="Y57" s="5">
        <v>40</v>
      </c>
      <c r="Z57" s="5">
        <v>60</v>
      </c>
      <c r="AA57" s="5">
        <v>60</v>
      </c>
      <c r="AB57" s="5">
        <v>134</v>
      </c>
      <c r="AC57" s="5">
        <v>134</v>
      </c>
      <c r="AD57" s="5">
        <v>70</v>
      </c>
      <c r="AE57" s="5">
        <v>72</v>
      </c>
      <c r="AF57" s="5">
        <v>150</v>
      </c>
      <c r="AG57" s="5">
        <v>143</v>
      </c>
      <c r="AH57" s="5">
        <v>150</v>
      </c>
      <c r="AI57" s="5">
        <v>280</v>
      </c>
      <c r="AJ57">
        <v>15</v>
      </c>
      <c r="AK57">
        <v>20</v>
      </c>
      <c r="AL57">
        <v>15</v>
      </c>
      <c r="AM57" s="5">
        <v>10</v>
      </c>
      <c r="AN57" s="5">
        <v>6.4</v>
      </c>
      <c r="AO57">
        <v>28</v>
      </c>
      <c r="AP57">
        <v>22</v>
      </c>
      <c r="AQ57" s="5">
        <v>27</v>
      </c>
      <c r="AR57" s="5">
        <v>20</v>
      </c>
      <c r="AS57" s="5">
        <v>20</v>
      </c>
      <c r="AT57" s="5">
        <v>40</v>
      </c>
      <c r="AU57" s="5">
        <v>21.5</v>
      </c>
      <c r="AV57" s="5">
        <v>134</v>
      </c>
      <c r="AW57" s="5">
        <v>134</v>
      </c>
      <c r="AX57" s="5"/>
    </row>
    <row r="58" spans="1:50" x14ac:dyDescent="0.2">
      <c r="A58">
        <v>5</v>
      </c>
      <c r="C58" s="5">
        <v>19</v>
      </c>
      <c r="D58" s="5">
        <v>25</v>
      </c>
      <c r="E58" s="5">
        <v>36</v>
      </c>
      <c r="F58" s="5">
        <v>59</v>
      </c>
      <c r="G58" s="5">
        <v>45</v>
      </c>
      <c r="H58" s="5">
        <v>20</v>
      </c>
      <c r="I58" s="5">
        <v>34</v>
      </c>
      <c r="J58" s="5">
        <v>42</v>
      </c>
      <c r="K58" s="5">
        <v>62</v>
      </c>
      <c r="L58" s="5">
        <v>55</v>
      </c>
      <c r="M58" s="5">
        <v>55</v>
      </c>
      <c r="N58" s="5">
        <v>32</v>
      </c>
      <c r="O58" s="5">
        <v>30.5</v>
      </c>
      <c r="P58" s="5">
        <v>71</v>
      </c>
      <c r="Q58" s="5">
        <v>85</v>
      </c>
      <c r="R58" s="5">
        <v>30</v>
      </c>
      <c r="S58" s="5">
        <v>40</v>
      </c>
      <c r="T58" s="5">
        <v>60</v>
      </c>
      <c r="U58" s="5">
        <v>60</v>
      </c>
      <c r="V58" s="5">
        <v>60</v>
      </c>
      <c r="W58" s="5">
        <v>80</v>
      </c>
      <c r="X58" s="5">
        <v>50</v>
      </c>
      <c r="Y58" s="5">
        <v>60</v>
      </c>
      <c r="Z58" s="5">
        <v>90</v>
      </c>
      <c r="AA58" s="5">
        <v>90</v>
      </c>
      <c r="AB58" s="5">
        <v>170</v>
      </c>
      <c r="AC58" s="5">
        <v>197</v>
      </c>
      <c r="AD58" s="5">
        <v>110</v>
      </c>
      <c r="AE58" s="5">
        <v>143</v>
      </c>
      <c r="AF58" s="5">
        <v>220</v>
      </c>
      <c r="AG58" s="5">
        <v>208</v>
      </c>
      <c r="AH58" s="5">
        <v>280</v>
      </c>
      <c r="AI58" s="5">
        <v>330</v>
      </c>
      <c r="AJ58">
        <v>22</v>
      </c>
      <c r="AK58">
        <v>25</v>
      </c>
      <c r="AL58">
        <v>18</v>
      </c>
      <c r="AM58" s="5">
        <v>12</v>
      </c>
      <c r="AN58" s="5">
        <v>7.55</v>
      </c>
      <c r="AO58">
        <v>33</v>
      </c>
      <c r="AP58">
        <v>32</v>
      </c>
      <c r="AQ58" s="5">
        <v>35</v>
      </c>
      <c r="AR58" s="5">
        <v>30</v>
      </c>
      <c r="AS58" s="5">
        <v>28.5</v>
      </c>
      <c r="AT58" s="5">
        <v>55</v>
      </c>
      <c r="AU58" s="5">
        <v>25</v>
      </c>
      <c r="AV58" s="5">
        <v>170</v>
      </c>
      <c r="AW58" s="5">
        <v>197</v>
      </c>
      <c r="AX58" s="5"/>
    </row>
    <row r="59" spans="1:50" x14ac:dyDescent="0.2">
      <c r="A59">
        <v>6</v>
      </c>
      <c r="C59" s="5">
        <v>30</v>
      </c>
      <c r="D59" s="5">
        <v>40</v>
      </c>
      <c r="E59" s="5">
        <v>50</v>
      </c>
      <c r="F59" s="5">
        <v>66</v>
      </c>
      <c r="G59" s="5">
        <v>53</v>
      </c>
      <c r="H59" s="5">
        <v>29</v>
      </c>
      <c r="I59" s="5">
        <v>44</v>
      </c>
      <c r="J59" s="5">
        <v>52</v>
      </c>
      <c r="K59" s="5">
        <v>70</v>
      </c>
      <c r="L59" s="5">
        <v>57.5</v>
      </c>
      <c r="M59" s="5">
        <v>58</v>
      </c>
      <c r="N59" s="5">
        <v>51</v>
      </c>
      <c r="O59" s="5">
        <v>45</v>
      </c>
      <c r="P59" s="5">
        <v>90</v>
      </c>
      <c r="Q59" s="5">
        <v>97</v>
      </c>
      <c r="R59" s="5">
        <v>40</v>
      </c>
      <c r="S59" s="5">
        <v>60</v>
      </c>
      <c r="T59" s="5">
        <v>89</v>
      </c>
      <c r="U59" s="5">
        <v>80</v>
      </c>
      <c r="V59" s="5">
        <v>80</v>
      </c>
      <c r="W59" s="5">
        <v>100</v>
      </c>
      <c r="X59" s="5">
        <v>80</v>
      </c>
      <c r="Y59" s="5">
        <v>80</v>
      </c>
      <c r="Z59" s="5">
        <v>120</v>
      </c>
      <c r="AA59" s="5">
        <v>120</v>
      </c>
      <c r="AB59" s="5">
        <v>184</v>
      </c>
      <c r="AC59" s="5">
        <v>241</v>
      </c>
      <c r="AD59" s="5">
        <v>150</v>
      </c>
      <c r="AE59" s="5">
        <v>215</v>
      </c>
      <c r="AF59" s="5">
        <v>275</v>
      </c>
      <c r="AG59" s="5">
        <v>270</v>
      </c>
      <c r="AH59" s="5">
        <v>390</v>
      </c>
      <c r="AI59" s="5">
        <v>430</v>
      </c>
      <c r="AJ59">
        <v>25</v>
      </c>
      <c r="AK59">
        <v>29</v>
      </c>
      <c r="AL59">
        <v>27</v>
      </c>
      <c r="AM59" s="5">
        <v>13</v>
      </c>
      <c r="AN59" s="5">
        <v>13</v>
      </c>
      <c r="AO59">
        <v>37</v>
      </c>
      <c r="AP59">
        <v>39</v>
      </c>
      <c r="AQ59" s="5">
        <v>40</v>
      </c>
      <c r="AR59" s="5">
        <v>40</v>
      </c>
      <c r="AS59" s="5">
        <v>33.700000000000003</v>
      </c>
      <c r="AT59" s="5">
        <v>60</v>
      </c>
      <c r="AU59" s="5">
        <v>25.9</v>
      </c>
      <c r="AV59" s="5">
        <v>184</v>
      </c>
      <c r="AW59" s="5">
        <v>241</v>
      </c>
      <c r="AX59" s="5"/>
    </row>
    <row r="60" spans="1:50" x14ac:dyDescent="0.2">
      <c r="A60">
        <v>7</v>
      </c>
      <c r="C60" s="5">
        <v>34</v>
      </c>
      <c r="D60" s="5">
        <v>45</v>
      </c>
      <c r="E60" s="5">
        <v>64</v>
      </c>
      <c r="F60" s="5">
        <v>73</v>
      </c>
      <c r="G60" s="5">
        <v>56</v>
      </c>
      <c r="H60" s="5">
        <v>38</v>
      </c>
      <c r="I60" s="5">
        <v>53</v>
      </c>
      <c r="J60" s="5">
        <v>61</v>
      </c>
      <c r="K60" s="5">
        <v>79</v>
      </c>
      <c r="L60" s="5">
        <v>59</v>
      </c>
      <c r="M60" s="5">
        <v>60</v>
      </c>
      <c r="N60" s="5">
        <v>60</v>
      </c>
      <c r="O60" s="5">
        <v>53</v>
      </c>
      <c r="P60" s="5">
        <v>116</v>
      </c>
      <c r="Q60" s="5">
        <v>120</v>
      </c>
      <c r="R60" s="5">
        <v>44.5</v>
      </c>
      <c r="S60" s="5">
        <v>70</v>
      </c>
      <c r="T60" s="5">
        <v>100</v>
      </c>
      <c r="U60" s="5">
        <v>100</v>
      </c>
      <c r="V60" s="5">
        <v>100</v>
      </c>
      <c r="W60" s="5">
        <v>120</v>
      </c>
      <c r="X60" s="5">
        <v>100</v>
      </c>
      <c r="Y60" s="5">
        <v>100</v>
      </c>
      <c r="Z60" s="5">
        <v>150</v>
      </c>
      <c r="AA60" s="5">
        <v>150</v>
      </c>
      <c r="AB60" s="5">
        <v>224</v>
      </c>
      <c r="AC60" s="5">
        <v>284</v>
      </c>
      <c r="AD60" s="5">
        <v>190</v>
      </c>
      <c r="AE60" s="5">
        <v>250</v>
      </c>
      <c r="AF60" s="5">
        <v>300</v>
      </c>
      <c r="AG60" s="5">
        <v>325</v>
      </c>
      <c r="AH60" s="5">
        <v>490</v>
      </c>
      <c r="AI60" s="5">
        <v>515</v>
      </c>
      <c r="AJ60">
        <v>31</v>
      </c>
      <c r="AK60">
        <v>35</v>
      </c>
      <c r="AL60">
        <v>35</v>
      </c>
      <c r="AM60" s="5">
        <v>14</v>
      </c>
      <c r="AN60" s="5">
        <v>14</v>
      </c>
      <c r="AO60">
        <v>40</v>
      </c>
      <c r="AP60">
        <v>42</v>
      </c>
      <c r="AQ60" s="5">
        <v>45.2</v>
      </c>
      <c r="AR60" s="5">
        <v>43.3</v>
      </c>
      <c r="AS60" s="5">
        <v>33.799999999999997</v>
      </c>
      <c r="AT60" s="5">
        <v>60.9</v>
      </c>
      <c r="AU60" s="5">
        <v>27.2</v>
      </c>
      <c r="AV60" s="5">
        <v>224</v>
      </c>
      <c r="AW60" s="5">
        <v>284</v>
      </c>
      <c r="AX60" s="5"/>
    </row>
    <row r="61" spans="1:50" x14ac:dyDescent="0.2">
      <c r="A61">
        <v>8</v>
      </c>
      <c r="C61" s="5">
        <v>40</v>
      </c>
      <c r="D61" s="5">
        <v>61</v>
      </c>
      <c r="E61" s="5">
        <v>79</v>
      </c>
      <c r="F61" s="5">
        <v>80</v>
      </c>
      <c r="G61" s="5">
        <v>60</v>
      </c>
      <c r="H61" s="5">
        <v>45</v>
      </c>
      <c r="I61" s="5">
        <v>61</v>
      </c>
      <c r="J61" s="5">
        <v>70</v>
      </c>
      <c r="K61" s="5">
        <v>93</v>
      </c>
      <c r="L61" s="5">
        <v>60.75</v>
      </c>
      <c r="M61" s="5">
        <v>61</v>
      </c>
      <c r="N61" s="5">
        <v>70</v>
      </c>
      <c r="O61" s="5">
        <v>58</v>
      </c>
      <c r="P61" s="5">
        <v>140</v>
      </c>
      <c r="Q61" s="5">
        <v>140</v>
      </c>
      <c r="R61" s="5">
        <v>45</v>
      </c>
      <c r="S61" s="5">
        <v>80</v>
      </c>
      <c r="T61" s="5">
        <v>120</v>
      </c>
      <c r="U61" s="5">
        <v>120</v>
      </c>
      <c r="V61" s="5">
        <v>120</v>
      </c>
      <c r="W61" s="5">
        <v>140</v>
      </c>
      <c r="X61" s="5">
        <v>120</v>
      </c>
      <c r="Y61" s="5">
        <v>110</v>
      </c>
      <c r="Z61" s="5">
        <v>180</v>
      </c>
      <c r="AA61" s="5">
        <v>180</v>
      </c>
      <c r="AB61" s="5">
        <v>265</v>
      </c>
      <c r="AC61" s="5">
        <v>326</v>
      </c>
      <c r="AD61" s="5">
        <v>220</v>
      </c>
      <c r="AE61" s="5">
        <v>277</v>
      </c>
      <c r="AF61" s="5">
        <v>330</v>
      </c>
      <c r="AG61" s="5">
        <v>430</v>
      </c>
      <c r="AH61" s="5">
        <v>533</v>
      </c>
      <c r="AI61" s="5">
        <v>560</v>
      </c>
      <c r="AJ61">
        <v>33</v>
      </c>
      <c r="AK61">
        <v>37</v>
      </c>
      <c r="AL61">
        <v>42</v>
      </c>
      <c r="AM61" s="5">
        <v>14.77</v>
      </c>
      <c r="AN61" s="5">
        <v>14.77</v>
      </c>
      <c r="AO61">
        <v>42</v>
      </c>
      <c r="AP61">
        <v>43</v>
      </c>
      <c r="AQ61" s="5">
        <v>46.5</v>
      </c>
      <c r="AR61" s="5">
        <v>44.5</v>
      </c>
      <c r="AS61" s="5">
        <v>34</v>
      </c>
      <c r="AT61" s="5">
        <v>61</v>
      </c>
      <c r="AU61" s="5">
        <v>30</v>
      </c>
      <c r="AV61" s="5">
        <v>265</v>
      </c>
      <c r="AW61" s="5">
        <v>326</v>
      </c>
      <c r="AX61" s="5"/>
    </row>
    <row r="62" spans="1:50" x14ac:dyDescent="0.2">
      <c r="A62">
        <v>9</v>
      </c>
      <c r="C62" s="5">
        <v>43</v>
      </c>
      <c r="D62" s="5">
        <v>72</v>
      </c>
      <c r="E62" s="5">
        <v>93</v>
      </c>
      <c r="F62" s="5">
        <v>86</v>
      </c>
      <c r="G62" s="5">
        <v>61</v>
      </c>
      <c r="H62" s="5">
        <v>50</v>
      </c>
      <c r="I62" s="5">
        <v>69</v>
      </c>
      <c r="J62" s="5">
        <v>77</v>
      </c>
      <c r="K62" s="5">
        <v>100</v>
      </c>
      <c r="L62" s="5">
        <v>61</v>
      </c>
      <c r="M62" s="5">
        <v>61</v>
      </c>
      <c r="N62" s="5">
        <v>85</v>
      </c>
      <c r="O62" s="5">
        <v>58.01</v>
      </c>
      <c r="P62" s="5">
        <v>145</v>
      </c>
      <c r="Q62" s="5">
        <v>145</v>
      </c>
      <c r="R62" s="5">
        <v>45.01</v>
      </c>
      <c r="S62" s="5">
        <v>90</v>
      </c>
      <c r="T62" s="5">
        <v>128</v>
      </c>
      <c r="U62" s="5">
        <v>132</v>
      </c>
      <c r="V62" s="5">
        <v>127</v>
      </c>
      <c r="W62" s="5">
        <v>178</v>
      </c>
      <c r="X62" s="5">
        <v>140</v>
      </c>
      <c r="Y62" s="5">
        <v>118</v>
      </c>
      <c r="Z62" s="5">
        <v>195</v>
      </c>
      <c r="AA62" s="5">
        <v>214</v>
      </c>
      <c r="AB62" s="5">
        <v>300</v>
      </c>
      <c r="AC62" s="5">
        <v>361</v>
      </c>
      <c r="AD62" s="5">
        <v>255</v>
      </c>
      <c r="AE62" s="5">
        <v>340</v>
      </c>
      <c r="AF62" s="5">
        <v>385</v>
      </c>
      <c r="AG62" s="5">
        <v>480</v>
      </c>
      <c r="AH62" s="5">
        <v>575</v>
      </c>
      <c r="AI62" s="5">
        <v>600</v>
      </c>
      <c r="AJ62">
        <v>35</v>
      </c>
      <c r="AK62">
        <v>40</v>
      </c>
      <c r="AL62">
        <v>45</v>
      </c>
      <c r="AM62" s="5">
        <v>15.6</v>
      </c>
      <c r="AN62" s="5">
        <v>15.6</v>
      </c>
      <c r="AO62">
        <v>43</v>
      </c>
      <c r="AP62">
        <v>43</v>
      </c>
      <c r="AQ62" s="5">
        <v>46.6</v>
      </c>
      <c r="AR62" s="5">
        <v>45</v>
      </c>
      <c r="AS62" s="5">
        <v>34</v>
      </c>
      <c r="AT62" s="5">
        <v>61</v>
      </c>
      <c r="AU62" s="5">
        <v>32</v>
      </c>
      <c r="AV62" s="5">
        <v>300</v>
      </c>
      <c r="AW62" s="5">
        <v>361</v>
      </c>
      <c r="AX62" s="5"/>
    </row>
    <row r="63" spans="1:50" x14ac:dyDescent="0.2">
      <c r="A63">
        <v>10</v>
      </c>
      <c r="C63" s="5">
        <v>19.25</v>
      </c>
      <c r="D63" s="5">
        <v>23</v>
      </c>
      <c r="E63" s="5">
        <v>26</v>
      </c>
      <c r="F63" s="5">
        <v>50</v>
      </c>
      <c r="G63" s="5">
        <v>74</v>
      </c>
      <c r="H63" s="5">
        <v>30</v>
      </c>
      <c r="I63" s="5">
        <v>38</v>
      </c>
      <c r="J63" s="5">
        <v>44</v>
      </c>
      <c r="K63" s="5">
        <v>56</v>
      </c>
      <c r="L63" s="5">
        <v>66</v>
      </c>
      <c r="M63" s="5">
        <v>86.5</v>
      </c>
      <c r="N63" s="5">
        <v>73</v>
      </c>
      <c r="O63" s="5">
        <v>114</v>
      </c>
      <c r="P63" s="5">
        <v>91</v>
      </c>
      <c r="Q63" s="5">
        <v>110</v>
      </c>
      <c r="R63" s="5">
        <v>137</v>
      </c>
      <c r="S63" s="5">
        <v>18</v>
      </c>
      <c r="T63" s="5">
        <v>21.5</v>
      </c>
      <c r="U63" s="5">
        <v>29</v>
      </c>
      <c r="V63" s="5">
        <v>26</v>
      </c>
      <c r="W63" s="5">
        <v>35</v>
      </c>
      <c r="X63" s="5">
        <v>42</v>
      </c>
      <c r="Y63" s="5">
        <v>50</v>
      </c>
      <c r="Z63" s="5">
        <v>62</v>
      </c>
      <c r="AA63" s="5">
        <v>75</v>
      </c>
      <c r="AB63" s="5">
        <v>33</v>
      </c>
      <c r="AC63" s="5">
        <v>38</v>
      </c>
      <c r="AD63" s="5">
        <v>22</v>
      </c>
      <c r="AE63" s="5">
        <v>29</v>
      </c>
      <c r="AF63" s="5">
        <v>35</v>
      </c>
      <c r="AG63" s="5">
        <v>44</v>
      </c>
      <c r="AH63" s="5">
        <v>55</v>
      </c>
      <c r="AI63" s="5">
        <v>65</v>
      </c>
      <c r="AJ63">
        <v>35</v>
      </c>
      <c r="AK63">
        <v>45</v>
      </c>
      <c r="AL63">
        <v>55</v>
      </c>
      <c r="AM63" s="5">
        <v>150</v>
      </c>
      <c r="AN63" s="5">
        <v>240</v>
      </c>
      <c r="AO63">
        <v>53</v>
      </c>
      <c r="AP63">
        <v>81</v>
      </c>
      <c r="AQ63" s="5">
        <v>107</v>
      </c>
      <c r="AR63" s="5">
        <v>104</v>
      </c>
      <c r="AS63" s="5">
        <v>125</v>
      </c>
      <c r="AT63" s="5">
        <v>125</v>
      </c>
      <c r="AU63" s="5">
        <v>26</v>
      </c>
      <c r="AV63" s="5">
        <v>33</v>
      </c>
      <c r="AW63" s="5">
        <v>38</v>
      </c>
      <c r="AX63" s="5"/>
    </row>
    <row r="64" spans="1:50" x14ac:dyDescent="0.2">
      <c r="A64">
        <v>11</v>
      </c>
      <c r="C64" s="5">
        <v>18.5</v>
      </c>
      <c r="D64" s="5">
        <v>22.25</v>
      </c>
      <c r="E64" s="5">
        <v>25</v>
      </c>
      <c r="F64" s="5">
        <v>40</v>
      </c>
      <c r="G64" s="5">
        <v>60</v>
      </c>
      <c r="H64" s="5">
        <v>27</v>
      </c>
      <c r="I64" s="5">
        <v>34.5</v>
      </c>
      <c r="J64" s="5">
        <v>35</v>
      </c>
      <c r="K64" s="5">
        <v>50</v>
      </c>
      <c r="L64" s="5">
        <v>50</v>
      </c>
      <c r="M64" s="5">
        <v>70</v>
      </c>
      <c r="N64" s="5">
        <v>70</v>
      </c>
      <c r="O64" s="5">
        <v>110</v>
      </c>
      <c r="P64" s="5">
        <v>80</v>
      </c>
      <c r="Q64" s="5">
        <v>100</v>
      </c>
      <c r="R64" s="5">
        <v>130</v>
      </c>
      <c r="S64" s="7">
        <v>15.5</v>
      </c>
      <c r="T64" s="7">
        <v>20</v>
      </c>
      <c r="U64" s="7">
        <v>26.5</v>
      </c>
      <c r="V64" s="7">
        <v>22.5</v>
      </c>
      <c r="W64" s="7">
        <v>30</v>
      </c>
      <c r="X64" s="7">
        <v>40</v>
      </c>
      <c r="Y64" s="7">
        <v>46</v>
      </c>
      <c r="Z64" s="7">
        <v>56</v>
      </c>
      <c r="AA64" s="7">
        <v>68</v>
      </c>
      <c r="AB64" s="7">
        <v>30</v>
      </c>
      <c r="AC64" s="5">
        <v>35</v>
      </c>
      <c r="AD64" s="7">
        <v>20</v>
      </c>
      <c r="AE64" s="5">
        <v>26.5</v>
      </c>
      <c r="AF64" s="5">
        <v>30</v>
      </c>
      <c r="AG64" s="5">
        <v>40</v>
      </c>
      <c r="AH64" s="5">
        <v>50</v>
      </c>
      <c r="AI64" s="5">
        <v>55</v>
      </c>
      <c r="AJ64">
        <v>30</v>
      </c>
      <c r="AK64">
        <v>40</v>
      </c>
      <c r="AL64">
        <v>50</v>
      </c>
      <c r="AM64" s="5">
        <f>(-190/9)*AM56+329.44</f>
        <v>139.44</v>
      </c>
      <c r="AN64" s="5">
        <v>215</v>
      </c>
      <c r="AO64">
        <v>40</v>
      </c>
      <c r="AP64">
        <v>70</v>
      </c>
      <c r="AQ64" s="5">
        <v>90</v>
      </c>
      <c r="AR64" s="5">
        <v>89.2</v>
      </c>
      <c r="AS64" s="5">
        <v>111</v>
      </c>
      <c r="AT64" s="5">
        <v>108</v>
      </c>
      <c r="AU64" s="5">
        <v>20</v>
      </c>
      <c r="AV64" s="7">
        <v>30</v>
      </c>
      <c r="AW64" s="5">
        <v>35</v>
      </c>
      <c r="AX64" s="5"/>
    </row>
    <row r="65" spans="1:50" x14ac:dyDescent="0.2">
      <c r="A65">
        <v>12</v>
      </c>
      <c r="C65" s="5">
        <v>17.5</v>
      </c>
      <c r="D65" s="5">
        <v>21</v>
      </c>
      <c r="E65" s="5">
        <v>23</v>
      </c>
      <c r="F65" s="5">
        <v>30</v>
      </c>
      <c r="G65" s="5">
        <v>50</v>
      </c>
      <c r="H65" s="5">
        <v>25</v>
      </c>
      <c r="I65" s="5">
        <v>30</v>
      </c>
      <c r="J65" s="5">
        <v>30</v>
      </c>
      <c r="K65" s="5">
        <v>40</v>
      </c>
      <c r="L65" s="5">
        <v>40</v>
      </c>
      <c r="M65" s="5">
        <v>50</v>
      </c>
      <c r="N65" s="5">
        <v>65</v>
      </c>
      <c r="O65" s="5">
        <v>100</v>
      </c>
      <c r="P65" s="5">
        <v>70</v>
      </c>
      <c r="Q65" s="5">
        <v>90</v>
      </c>
      <c r="R65" s="5">
        <v>120</v>
      </c>
      <c r="S65" s="7">
        <v>14.35</v>
      </c>
      <c r="T65" s="7">
        <v>15</v>
      </c>
      <c r="U65" s="7">
        <v>23</v>
      </c>
      <c r="V65" s="7">
        <v>19</v>
      </c>
      <c r="W65" s="7">
        <v>27</v>
      </c>
      <c r="X65" s="7">
        <v>35.799999999999997</v>
      </c>
      <c r="Y65" s="7">
        <v>41.5</v>
      </c>
      <c r="Z65" s="7">
        <v>49</v>
      </c>
      <c r="AA65" s="7">
        <v>59.25</v>
      </c>
      <c r="AB65" s="7">
        <v>25</v>
      </c>
      <c r="AC65" s="5">
        <v>30</v>
      </c>
      <c r="AD65" s="7">
        <v>17.5</v>
      </c>
      <c r="AE65" s="5">
        <v>25</v>
      </c>
      <c r="AF65" s="5">
        <v>25</v>
      </c>
      <c r="AG65" s="5">
        <v>35</v>
      </c>
      <c r="AH65" s="5">
        <v>45</v>
      </c>
      <c r="AI65" s="5">
        <v>45</v>
      </c>
      <c r="AJ65">
        <v>26</v>
      </c>
      <c r="AK65">
        <v>30</v>
      </c>
      <c r="AL65">
        <v>43</v>
      </c>
      <c r="AM65" s="5">
        <f>(-190/9)*AM57+329.44</f>
        <v>118.32888888888888</v>
      </c>
      <c r="AN65" s="5">
        <v>194</v>
      </c>
      <c r="AO65">
        <v>30</v>
      </c>
      <c r="AP65">
        <v>60</v>
      </c>
      <c r="AQ65" s="5">
        <v>80</v>
      </c>
      <c r="AR65" s="5">
        <v>74.5</v>
      </c>
      <c r="AS65" s="5">
        <v>100</v>
      </c>
      <c r="AT65" s="5">
        <v>87.5</v>
      </c>
      <c r="AU65" s="5">
        <v>15</v>
      </c>
      <c r="AV65" s="7">
        <v>25</v>
      </c>
      <c r="AW65" s="5">
        <v>30</v>
      </c>
      <c r="AX65" s="5"/>
    </row>
    <row r="66" spans="1:50" x14ac:dyDescent="0.2">
      <c r="A66">
        <v>13</v>
      </c>
      <c r="C66" s="5">
        <v>15</v>
      </c>
      <c r="D66" s="5">
        <v>20</v>
      </c>
      <c r="E66" s="5">
        <v>20</v>
      </c>
      <c r="F66" s="5">
        <v>25</v>
      </c>
      <c r="G66" s="5">
        <v>30</v>
      </c>
      <c r="H66" s="5">
        <v>23.5</v>
      </c>
      <c r="I66" s="5">
        <v>25</v>
      </c>
      <c r="J66" s="5">
        <v>25</v>
      </c>
      <c r="K66" s="5">
        <v>30</v>
      </c>
      <c r="L66" s="5">
        <v>30</v>
      </c>
      <c r="M66" s="5">
        <v>40</v>
      </c>
      <c r="N66" s="5">
        <v>60</v>
      </c>
      <c r="O66" s="5">
        <v>90</v>
      </c>
      <c r="P66" s="5">
        <v>60</v>
      </c>
      <c r="Q66" s="5">
        <v>60</v>
      </c>
      <c r="R66" s="5">
        <v>110</v>
      </c>
      <c r="S66" s="7">
        <v>13</v>
      </c>
      <c r="T66" s="7">
        <v>13.6</v>
      </c>
      <c r="U66" s="7">
        <v>19</v>
      </c>
      <c r="V66" s="7">
        <v>15.75</v>
      </c>
      <c r="W66" s="7">
        <v>24</v>
      </c>
      <c r="X66" s="7">
        <v>31.5</v>
      </c>
      <c r="Y66" s="7">
        <v>36</v>
      </c>
      <c r="Z66" s="7">
        <v>40.5</v>
      </c>
      <c r="AA66" s="7">
        <v>49.25</v>
      </c>
      <c r="AB66" s="7">
        <v>21.5</v>
      </c>
      <c r="AC66" s="5">
        <v>25</v>
      </c>
      <c r="AD66" s="7">
        <v>15</v>
      </c>
      <c r="AE66" s="5">
        <v>20</v>
      </c>
      <c r="AF66" s="5">
        <v>20</v>
      </c>
      <c r="AG66" s="5">
        <v>30</v>
      </c>
      <c r="AH66" s="5">
        <v>35</v>
      </c>
      <c r="AI66" s="5">
        <v>40</v>
      </c>
      <c r="AJ66">
        <v>20</v>
      </c>
      <c r="AK66">
        <v>25</v>
      </c>
      <c r="AL66">
        <v>40</v>
      </c>
      <c r="AM66" s="5">
        <f>(-190/9)*AM58+329.44</f>
        <v>76.106666666666683</v>
      </c>
      <c r="AN66" s="5">
        <v>170</v>
      </c>
      <c r="AO66">
        <v>25</v>
      </c>
      <c r="AP66">
        <v>50</v>
      </c>
      <c r="AQ66" s="5">
        <v>71</v>
      </c>
      <c r="AR66" s="5">
        <v>59</v>
      </c>
      <c r="AS66" s="5">
        <v>80</v>
      </c>
      <c r="AT66" s="5">
        <v>70</v>
      </c>
      <c r="AU66" s="5">
        <v>12.2</v>
      </c>
      <c r="AV66" s="7">
        <v>22</v>
      </c>
      <c r="AW66" s="5">
        <v>25</v>
      </c>
      <c r="AX66" s="5"/>
    </row>
    <row r="67" spans="1:50" x14ac:dyDescent="0.2">
      <c r="A67">
        <v>14</v>
      </c>
      <c r="C67" s="5">
        <v>11.5</v>
      </c>
      <c r="D67" s="5">
        <v>16.5</v>
      </c>
      <c r="E67" s="5">
        <v>17.5</v>
      </c>
      <c r="F67" s="5">
        <v>20</v>
      </c>
      <c r="G67" s="5">
        <v>20</v>
      </c>
      <c r="H67" s="5">
        <v>20</v>
      </c>
      <c r="I67" s="5">
        <v>20</v>
      </c>
      <c r="J67" s="5">
        <v>20</v>
      </c>
      <c r="K67" s="5">
        <v>25</v>
      </c>
      <c r="L67" s="5">
        <v>25</v>
      </c>
      <c r="M67" s="5">
        <v>30</v>
      </c>
      <c r="N67" s="5">
        <v>50</v>
      </c>
      <c r="O67" s="5">
        <v>80</v>
      </c>
      <c r="P67" s="5">
        <v>50</v>
      </c>
      <c r="Q67" s="5">
        <v>50</v>
      </c>
      <c r="R67" s="5">
        <v>100</v>
      </c>
      <c r="S67" s="7">
        <v>10</v>
      </c>
      <c r="T67" s="7">
        <v>10</v>
      </c>
      <c r="U67" s="7">
        <v>14.5</v>
      </c>
      <c r="V67" s="7">
        <v>12.75</v>
      </c>
      <c r="W67" s="7">
        <v>21</v>
      </c>
      <c r="X67" s="7">
        <v>23.5</v>
      </c>
      <c r="Y67" s="7">
        <v>30.7</v>
      </c>
      <c r="Z67" s="7">
        <v>30.25</v>
      </c>
      <c r="AA67" s="7">
        <v>37</v>
      </c>
      <c r="AB67" s="7">
        <v>20</v>
      </c>
      <c r="AC67" s="5">
        <v>20</v>
      </c>
      <c r="AD67" s="7">
        <v>12.5</v>
      </c>
      <c r="AE67" s="5">
        <v>15</v>
      </c>
      <c r="AF67" s="5">
        <v>15</v>
      </c>
      <c r="AG67" s="5">
        <v>25</v>
      </c>
      <c r="AH67" s="5">
        <v>25</v>
      </c>
      <c r="AI67" s="5">
        <v>30</v>
      </c>
      <c r="AJ67">
        <v>17</v>
      </c>
      <c r="AK67">
        <v>20</v>
      </c>
      <c r="AL67">
        <v>30</v>
      </c>
      <c r="AM67" s="5">
        <v>55</v>
      </c>
      <c r="AN67" s="5">
        <v>55</v>
      </c>
      <c r="AO67">
        <v>20</v>
      </c>
      <c r="AP67">
        <v>40</v>
      </c>
      <c r="AQ67" s="5">
        <v>64</v>
      </c>
      <c r="AR67" s="5">
        <v>43</v>
      </c>
      <c r="AS67" s="5">
        <v>62</v>
      </c>
      <c r="AT67" s="5">
        <v>60</v>
      </c>
      <c r="AU67" s="5">
        <v>11.4</v>
      </c>
      <c r="AV67" s="7">
        <v>20</v>
      </c>
      <c r="AW67" s="5">
        <v>20</v>
      </c>
      <c r="AX67" s="5"/>
    </row>
    <row r="68" spans="1:50" x14ac:dyDescent="0.2">
      <c r="A68">
        <v>15</v>
      </c>
      <c r="C68" s="5">
        <v>10</v>
      </c>
      <c r="D68" s="5">
        <v>15</v>
      </c>
      <c r="E68" s="5">
        <v>15</v>
      </c>
      <c r="F68" s="5">
        <v>15</v>
      </c>
      <c r="G68" s="5">
        <v>15</v>
      </c>
      <c r="H68" s="5">
        <v>15</v>
      </c>
      <c r="I68" s="5">
        <v>15</v>
      </c>
      <c r="J68" s="5">
        <v>15</v>
      </c>
      <c r="K68" s="5">
        <v>20</v>
      </c>
      <c r="L68" s="5">
        <v>20</v>
      </c>
      <c r="M68" s="5">
        <v>20</v>
      </c>
      <c r="N68" s="5">
        <v>45.5</v>
      </c>
      <c r="O68" s="5">
        <v>70</v>
      </c>
      <c r="P68" s="5">
        <v>30</v>
      </c>
      <c r="Q68" s="5">
        <v>30</v>
      </c>
      <c r="R68" s="5">
        <v>90</v>
      </c>
      <c r="S68" s="7">
        <v>8.5</v>
      </c>
      <c r="T68" s="7">
        <v>8.6</v>
      </c>
      <c r="U68" s="7">
        <v>10.5</v>
      </c>
      <c r="V68" s="7">
        <v>9.4</v>
      </c>
      <c r="W68" s="7">
        <v>17.5</v>
      </c>
      <c r="X68" s="7">
        <v>17.5</v>
      </c>
      <c r="Y68" s="7">
        <v>23.5</v>
      </c>
      <c r="Z68" s="7">
        <v>19.8</v>
      </c>
      <c r="AA68" s="7">
        <v>26.75</v>
      </c>
      <c r="AB68" s="7">
        <v>15</v>
      </c>
      <c r="AC68" s="5">
        <v>15</v>
      </c>
      <c r="AD68" s="7">
        <v>10</v>
      </c>
      <c r="AE68" s="5">
        <v>12</v>
      </c>
      <c r="AF68" s="5">
        <v>13</v>
      </c>
      <c r="AG68" s="5">
        <v>20</v>
      </c>
      <c r="AH68" s="5">
        <v>15</v>
      </c>
      <c r="AI68" s="5">
        <v>20</v>
      </c>
      <c r="AJ68">
        <v>10</v>
      </c>
      <c r="AK68">
        <v>12.7</v>
      </c>
      <c r="AL68">
        <v>20</v>
      </c>
      <c r="AM68" s="5">
        <v>36</v>
      </c>
      <c r="AN68" s="5">
        <v>36</v>
      </c>
      <c r="AO68">
        <v>15</v>
      </c>
      <c r="AP68">
        <v>30</v>
      </c>
      <c r="AQ68" s="5">
        <v>53</v>
      </c>
      <c r="AR68" s="5">
        <v>30</v>
      </c>
      <c r="AS68" s="5">
        <v>60</v>
      </c>
      <c r="AT68" s="5">
        <v>50</v>
      </c>
      <c r="AU68" s="5">
        <v>10</v>
      </c>
      <c r="AV68" s="7">
        <v>15</v>
      </c>
      <c r="AW68" s="5">
        <v>15</v>
      </c>
      <c r="AX68" s="5"/>
    </row>
    <row r="69" spans="1:50" x14ac:dyDescent="0.2">
      <c r="A69">
        <v>16</v>
      </c>
      <c r="C69" s="5">
        <v>7</v>
      </c>
      <c r="D69" s="5">
        <v>10</v>
      </c>
      <c r="E69" s="5">
        <v>10</v>
      </c>
      <c r="F69" s="5">
        <v>10</v>
      </c>
      <c r="G69" s="5">
        <v>10</v>
      </c>
      <c r="H69" s="5">
        <v>10</v>
      </c>
      <c r="I69" s="5">
        <v>10</v>
      </c>
      <c r="J69" s="5">
        <v>10</v>
      </c>
      <c r="K69" s="5">
        <v>10</v>
      </c>
      <c r="L69" s="5">
        <v>10</v>
      </c>
      <c r="M69" s="5">
        <v>10</v>
      </c>
      <c r="N69" s="5">
        <v>40</v>
      </c>
      <c r="O69" s="5">
        <v>50</v>
      </c>
      <c r="P69" s="5">
        <v>10</v>
      </c>
      <c r="Q69" s="5">
        <v>10</v>
      </c>
      <c r="R69" s="5">
        <v>50</v>
      </c>
      <c r="S69" s="7">
        <v>7</v>
      </c>
      <c r="T69" s="7">
        <v>6.0625</v>
      </c>
      <c r="U69" s="7">
        <v>7</v>
      </c>
      <c r="V69" s="7">
        <v>6.25</v>
      </c>
      <c r="W69" s="7">
        <v>13.5</v>
      </c>
      <c r="X69" s="7">
        <v>11.5</v>
      </c>
      <c r="Y69" s="7">
        <v>18.5</v>
      </c>
      <c r="Z69" s="7">
        <v>10</v>
      </c>
      <c r="AA69" s="7">
        <v>16.75</v>
      </c>
      <c r="AB69" s="7">
        <v>10</v>
      </c>
      <c r="AC69" s="5">
        <v>10</v>
      </c>
      <c r="AD69" s="7">
        <v>7.5</v>
      </c>
      <c r="AE69" s="5">
        <v>10</v>
      </c>
      <c r="AF69" s="5">
        <v>10</v>
      </c>
      <c r="AG69" s="5">
        <v>10</v>
      </c>
      <c r="AH69" s="5">
        <v>10</v>
      </c>
      <c r="AI69" s="5">
        <v>15</v>
      </c>
      <c r="AJ69">
        <v>7.5</v>
      </c>
      <c r="AK69">
        <v>10</v>
      </c>
      <c r="AL69">
        <v>10</v>
      </c>
      <c r="AM69" s="5">
        <v>20</v>
      </c>
      <c r="AN69" s="5">
        <v>20</v>
      </c>
      <c r="AO69">
        <v>10</v>
      </c>
      <c r="AP69">
        <v>20</v>
      </c>
      <c r="AQ69" s="5">
        <v>43</v>
      </c>
      <c r="AR69" s="5">
        <v>20</v>
      </c>
      <c r="AS69" s="5">
        <v>40</v>
      </c>
      <c r="AT69" s="5">
        <v>40</v>
      </c>
      <c r="AU69" s="5">
        <v>7.2</v>
      </c>
      <c r="AV69" s="7">
        <v>10</v>
      </c>
      <c r="AW69" s="5">
        <v>10</v>
      </c>
      <c r="AX69" s="5"/>
    </row>
    <row r="70" spans="1:50" x14ac:dyDescent="0.2">
      <c r="A70">
        <v>17</v>
      </c>
      <c r="C70" s="5">
        <v>5</v>
      </c>
      <c r="D70" s="5">
        <v>5</v>
      </c>
      <c r="E70" s="5">
        <v>5</v>
      </c>
      <c r="F70" s="5">
        <v>5</v>
      </c>
      <c r="G70" s="5">
        <v>5</v>
      </c>
      <c r="H70" s="5">
        <v>5</v>
      </c>
      <c r="I70" s="5">
        <v>5</v>
      </c>
      <c r="J70" s="5">
        <v>5</v>
      </c>
      <c r="K70" s="5">
        <v>5</v>
      </c>
      <c r="L70" s="5">
        <v>5</v>
      </c>
      <c r="M70" s="5">
        <v>5</v>
      </c>
      <c r="N70" s="5">
        <v>30</v>
      </c>
      <c r="O70" s="5">
        <v>5</v>
      </c>
      <c r="P70" s="5">
        <v>5</v>
      </c>
      <c r="Q70" s="5">
        <v>5</v>
      </c>
      <c r="R70" s="5">
        <v>5</v>
      </c>
      <c r="S70" s="5">
        <v>5</v>
      </c>
      <c r="T70" s="5">
        <v>5</v>
      </c>
      <c r="U70" s="5">
        <v>5</v>
      </c>
      <c r="V70" s="5">
        <v>5</v>
      </c>
      <c r="W70" s="5">
        <v>5</v>
      </c>
      <c r="X70" s="5">
        <v>5</v>
      </c>
      <c r="Y70" s="5">
        <v>15</v>
      </c>
      <c r="Z70" s="5">
        <v>5</v>
      </c>
      <c r="AA70" s="5">
        <v>5</v>
      </c>
      <c r="AB70" s="5">
        <v>5</v>
      </c>
      <c r="AC70" s="5">
        <v>5</v>
      </c>
      <c r="AD70" s="7">
        <v>5</v>
      </c>
      <c r="AE70" s="5">
        <v>5</v>
      </c>
      <c r="AF70" s="5">
        <v>5</v>
      </c>
      <c r="AG70" s="5">
        <v>5</v>
      </c>
      <c r="AH70" s="5">
        <v>5</v>
      </c>
      <c r="AI70" s="5">
        <v>10</v>
      </c>
      <c r="AJ70">
        <v>5</v>
      </c>
      <c r="AK70">
        <v>5</v>
      </c>
      <c r="AL70">
        <v>5</v>
      </c>
      <c r="AM70" s="5">
        <v>4</v>
      </c>
      <c r="AN70" s="5">
        <v>4</v>
      </c>
      <c r="AO70">
        <v>5</v>
      </c>
      <c r="AP70">
        <v>5</v>
      </c>
      <c r="AQ70" s="5">
        <v>4</v>
      </c>
      <c r="AR70" s="5">
        <v>5</v>
      </c>
      <c r="AS70" s="5">
        <v>5</v>
      </c>
      <c r="AT70" s="5">
        <v>5</v>
      </c>
      <c r="AU70" s="5">
        <v>5</v>
      </c>
      <c r="AV70" s="5">
        <v>5</v>
      </c>
      <c r="AW70" s="5">
        <v>5</v>
      </c>
      <c r="AX70" s="5"/>
    </row>
    <row r="71" spans="1:50" x14ac:dyDescent="0.2">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row>
    <row r="72" spans="1:50" x14ac:dyDescent="0.2">
      <c r="E72" s="5"/>
      <c r="F72" s="5"/>
      <c r="G72" s="5"/>
    </row>
    <row r="73" spans="1:50" x14ac:dyDescent="0.2">
      <c r="E73" s="5"/>
      <c r="F73" s="5"/>
      <c r="G73" s="5"/>
    </row>
    <row r="74" spans="1:50" x14ac:dyDescent="0.2">
      <c r="E74" s="5"/>
      <c r="F74" s="5"/>
      <c r="G74" s="5"/>
    </row>
    <row r="89" spans="3:5" x14ac:dyDescent="0.2">
      <c r="C89" t="s">
        <v>36</v>
      </c>
    </row>
    <row r="90" spans="3:5" x14ac:dyDescent="0.2">
      <c r="C90" s="3" t="s">
        <v>35</v>
      </c>
      <c r="D90" s="3" t="s">
        <v>37</v>
      </c>
      <c r="E90" s="3" t="s">
        <v>38</v>
      </c>
    </row>
    <row r="91" spans="3:5" x14ac:dyDescent="0.2">
      <c r="C91" s="3">
        <v>0</v>
      </c>
      <c r="D91" s="3">
        <v>0</v>
      </c>
      <c r="E91" s="3">
        <f>D91*2.31</f>
        <v>0</v>
      </c>
    </row>
    <row r="92" spans="3:5" x14ac:dyDescent="0.2">
      <c r="C92" s="3">
        <v>50</v>
      </c>
      <c r="D92" s="3">
        <v>0.15</v>
      </c>
      <c r="E92" s="3">
        <f>D92*2.31</f>
        <v>0.34649999999999997</v>
      </c>
    </row>
    <row r="93" spans="3:5" x14ac:dyDescent="0.2">
      <c r="C93" s="3">
        <v>85</v>
      </c>
      <c r="D93" s="3">
        <v>0.5</v>
      </c>
      <c r="E93" s="3">
        <f>D93*2.31</f>
        <v>1.155</v>
      </c>
    </row>
    <row r="94" spans="3:5" x14ac:dyDescent="0.2">
      <c r="C94" s="3">
        <v>120</v>
      </c>
      <c r="D94" s="3">
        <v>1</v>
      </c>
      <c r="E94" s="3">
        <f>D94*2.31</f>
        <v>2.31</v>
      </c>
    </row>
    <row r="95" spans="3:5" x14ac:dyDescent="0.2">
      <c r="C95" s="3">
        <v>160</v>
      </c>
      <c r="D95" s="3">
        <v>1.75</v>
      </c>
      <c r="E95" s="3">
        <f>D95*2.31</f>
        <v>4.0425000000000004</v>
      </c>
    </row>
    <row r="97" spans="2:22" x14ac:dyDescent="0.2">
      <c r="B97" t="s">
        <v>39</v>
      </c>
    </row>
    <row r="108" spans="2:22" x14ac:dyDescent="0.2">
      <c r="B108" t="s">
        <v>34</v>
      </c>
      <c r="C108" s="6">
        <v>0.5</v>
      </c>
      <c r="D108" s="6">
        <v>0.75</v>
      </c>
      <c r="E108" s="6">
        <v>1</v>
      </c>
      <c r="F108" s="6">
        <v>1.25</v>
      </c>
      <c r="G108" s="6">
        <v>1.5</v>
      </c>
      <c r="H108" s="6">
        <v>2</v>
      </c>
      <c r="I108" s="6">
        <v>2.5</v>
      </c>
      <c r="J108" s="6">
        <v>3</v>
      </c>
      <c r="K108" s="6">
        <v>4</v>
      </c>
      <c r="L108" s="6">
        <v>6</v>
      </c>
      <c r="M108" s="6">
        <v>8</v>
      </c>
      <c r="N108" s="6">
        <v>10</v>
      </c>
      <c r="O108" s="6">
        <v>12</v>
      </c>
      <c r="R108" s="129" t="s">
        <v>269</v>
      </c>
      <c r="S108" s="129" t="s">
        <v>270</v>
      </c>
      <c r="T108" s="129" t="s">
        <v>271</v>
      </c>
      <c r="U108" s="129" t="s">
        <v>272</v>
      </c>
      <c r="V108" s="129" t="s">
        <v>273</v>
      </c>
    </row>
    <row r="109" spans="2:22" x14ac:dyDescent="0.2">
      <c r="C109">
        <v>2</v>
      </c>
      <c r="D109">
        <v>3</v>
      </c>
      <c r="E109">
        <v>4</v>
      </c>
      <c r="F109">
        <v>5</v>
      </c>
      <c r="G109">
        <v>6</v>
      </c>
      <c r="H109">
        <v>7</v>
      </c>
      <c r="I109">
        <v>8</v>
      </c>
      <c r="J109">
        <v>9</v>
      </c>
      <c r="K109">
        <v>10</v>
      </c>
      <c r="L109">
        <v>11</v>
      </c>
      <c r="M109">
        <v>12</v>
      </c>
      <c r="N109">
        <v>13</v>
      </c>
      <c r="O109">
        <v>14</v>
      </c>
      <c r="P109" s="6"/>
      <c r="Q109" s="6"/>
      <c r="R109" s="185">
        <f>IF('Curve Generator'!A34="Discharge Assembly",1,0.5)</f>
        <v>0.5</v>
      </c>
      <c r="S109" s="185">
        <f>IF('Curve Generator'!A35="Discharge Assembly",1,0.5)</f>
        <v>0.5</v>
      </c>
      <c r="T109" s="185">
        <f>IF('Curve Generator'!A36="Discharge Assembly",1,0.5)</f>
        <v>0.5</v>
      </c>
      <c r="U109" s="185">
        <f>IF('Curve Generator'!A37="Discharge Assembly",1,0.5)</f>
        <v>0.5</v>
      </c>
      <c r="V109" s="185">
        <f>IF('Curve Generator'!A38="Discharge Assembly",1,0.5)</f>
        <v>0.5</v>
      </c>
    </row>
    <row r="110" spans="2:22" x14ac:dyDescent="0.2">
      <c r="B110" t="s">
        <v>66</v>
      </c>
      <c r="C110">
        <v>1.6</v>
      </c>
      <c r="D110">
        <v>2.1</v>
      </c>
      <c r="E110">
        <v>2.6</v>
      </c>
      <c r="F110">
        <v>3.5</v>
      </c>
      <c r="G110">
        <v>4</v>
      </c>
      <c r="H110">
        <v>5.2</v>
      </c>
      <c r="I110">
        <v>6.2</v>
      </c>
      <c r="J110">
        <v>7.7</v>
      </c>
      <c r="K110">
        <v>10.1</v>
      </c>
      <c r="L110">
        <v>15.2</v>
      </c>
      <c r="M110">
        <v>20</v>
      </c>
      <c r="N110">
        <v>25.1</v>
      </c>
      <c r="O110">
        <v>29.8</v>
      </c>
      <c r="R110" s="186">
        <f>IF('Curve Generator'!A34="Discharge Assembly",1.25,0.75)</f>
        <v>0.75</v>
      </c>
      <c r="S110" s="186">
        <f>IF('Curve Generator'!A35="Discharge Assembly",1.25,0.75)</f>
        <v>0.75</v>
      </c>
      <c r="T110" s="186">
        <f>IF('Curve Generator'!A36="Discharge Assembly",1.25,0.75)</f>
        <v>0.75</v>
      </c>
      <c r="U110" s="186">
        <f>IF('Curve Generator'!A37="Discharge Assembly",1.25,0.75)</f>
        <v>0.75</v>
      </c>
      <c r="V110" s="186">
        <f>IF('Curve Generator'!A38="Discharge Assembly",1.25,0.75)</f>
        <v>0.75</v>
      </c>
    </row>
    <row r="111" spans="2:22" x14ac:dyDescent="0.2">
      <c r="B111" t="s">
        <v>67</v>
      </c>
      <c r="C111">
        <v>0.8</v>
      </c>
      <c r="D111">
        <v>1.1000000000000001</v>
      </c>
      <c r="E111">
        <v>1.4</v>
      </c>
      <c r="F111">
        <v>1.8</v>
      </c>
      <c r="G111">
        <v>2.2000000000000002</v>
      </c>
      <c r="H111">
        <v>2.8</v>
      </c>
      <c r="I111">
        <v>3.3</v>
      </c>
      <c r="J111">
        <v>4.0999999999999996</v>
      </c>
      <c r="K111">
        <v>5.4</v>
      </c>
      <c r="L111">
        <v>8.1</v>
      </c>
      <c r="M111">
        <v>10.6</v>
      </c>
      <c r="N111">
        <v>13.4</v>
      </c>
      <c r="O111">
        <v>15.9</v>
      </c>
      <c r="R111" s="186">
        <f>IF('Curve Generator'!A34="Discharge Assembly",2,1)</f>
        <v>1</v>
      </c>
      <c r="S111" s="186">
        <f>IF('Curve Generator'!A35="Discharge Assembly",2,1)</f>
        <v>1</v>
      </c>
      <c r="T111" s="186">
        <f>IF('Curve Generator'!A36="Discharge Assembly",2,1)</f>
        <v>1</v>
      </c>
      <c r="U111" s="186">
        <f>IF('Curve Generator'!A37="Discharge Assembly",2,1)</f>
        <v>1</v>
      </c>
      <c r="V111" s="186">
        <f>IF('Curve Generator'!A38="Discharge Assembly",2,1)</f>
        <v>1</v>
      </c>
    </row>
    <row r="112" spans="2:22" x14ac:dyDescent="0.2">
      <c r="B112" t="s">
        <v>68</v>
      </c>
      <c r="C112">
        <v>1</v>
      </c>
      <c r="D112">
        <v>1.4</v>
      </c>
      <c r="E112">
        <v>1.8</v>
      </c>
      <c r="F112">
        <v>2.2999999999999998</v>
      </c>
      <c r="G112">
        <v>2.7</v>
      </c>
      <c r="H112">
        <v>3.5</v>
      </c>
      <c r="I112">
        <v>4.0999999999999996</v>
      </c>
      <c r="J112">
        <v>5.0999999999999996</v>
      </c>
      <c r="K112">
        <v>6.7</v>
      </c>
      <c r="L112">
        <v>10.1</v>
      </c>
      <c r="M112">
        <v>13.3</v>
      </c>
      <c r="N112">
        <v>16.7</v>
      </c>
      <c r="O112">
        <v>19.899999999999999</v>
      </c>
      <c r="R112" s="186">
        <f>IF('Curve Generator'!A34="Discharge Assembly","",1.25)</f>
        <v>1.25</v>
      </c>
      <c r="S112" s="186">
        <f>IF('Curve Generator'!A35="Discharge Assembly","",1.25)</f>
        <v>1.25</v>
      </c>
      <c r="T112" s="186">
        <f>IF('Curve Generator'!A36="Discharge Assembly","",1.25)</f>
        <v>1.25</v>
      </c>
      <c r="U112" s="186">
        <f>IF('Curve Generator'!A37="Discharge Assembly","",1.25)</f>
        <v>1.25</v>
      </c>
      <c r="V112" s="186">
        <f>IF('Curve Generator'!A38="Discharge Assembly","",1.25)</f>
        <v>1.25</v>
      </c>
    </row>
    <row r="113" spans="2:22" x14ac:dyDescent="0.2">
      <c r="B113" t="s">
        <v>69</v>
      </c>
      <c r="C113">
        <v>3.1</v>
      </c>
      <c r="D113">
        <v>4.0999999999999996</v>
      </c>
      <c r="E113">
        <v>5.3</v>
      </c>
      <c r="F113">
        <v>6.9</v>
      </c>
      <c r="G113">
        <v>8.1</v>
      </c>
      <c r="H113">
        <v>10.3</v>
      </c>
      <c r="I113">
        <v>12.3</v>
      </c>
      <c r="J113">
        <v>15.3</v>
      </c>
      <c r="K113">
        <v>20.100000000000001</v>
      </c>
      <c r="L113">
        <v>30.3</v>
      </c>
      <c r="M113">
        <v>39.9</v>
      </c>
      <c r="N113">
        <v>50.1</v>
      </c>
      <c r="O113">
        <v>59.7</v>
      </c>
      <c r="R113" s="186">
        <f>IF('Curve Generator'!A34="Discharge Assembly","",1.5)</f>
        <v>1.5</v>
      </c>
      <c r="S113" s="186">
        <f>IF('Curve Generator'!A35="Discharge Assembly","",1.5)</f>
        <v>1.5</v>
      </c>
      <c r="T113" s="186">
        <f>IF('Curve Generator'!A36="Discharge Assembly","",1.5)</f>
        <v>1.5</v>
      </c>
      <c r="U113" s="186">
        <f>IF('Curve Generator'!A37="Discharge Assembly","",1.5)</f>
        <v>1.5</v>
      </c>
      <c r="V113" s="186">
        <f>IF('Curve Generator'!A38="Discharge Assembly","",1.5)</f>
        <v>1.5</v>
      </c>
    </row>
    <row r="114" spans="2:22" x14ac:dyDescent="0.2">
      <c r="B114" t="s">
        <v>64</v>
      </c>
      <c r="C114">
        <v>5.2</v>
      </c>
      <c r="D114">
        <v>6.9</v>
      </c>
      <c r="E114">
        <v>8.6999999999999993</v>
      </c>
      <c r="F114">
        <v>11.5</v>
      </c>
      <c r="G114">
        <v>13.4</v>
      </c>
      <c r="H114">
        <v>17.2</v>
      </c>
      <c r="I114">
        <v>20.6</v>
      </c>
      <c r="J114">
        <v>25.5</v>
      </c>
      <c r="K114">
        <v>33.6</v>
      </c>
      <c r="L114">
        <v>50.5</v>
      </c>
      <c r="M114">
        <v>66.5</v>
      </c>
      <c r="N114">
        <v>83.6</v>
      </c>
      <c r="O114">
        <v>99</v>
      </c>
      <c r="R114" s="186">
        <f>IF('Curve Generator'!A34="Discharge Assembly","",2)</f>
        <v>2</v>
      </c>
      <c r="S114" s="186">
        <f>IF('Curve Generator'!A35="Discharge Assembly","",2)</f>
        <v>2</v>
      </c>
      <c r="T114" s="186">
        <f>IF('Curve Generator'!A36="Discharge Assembly","",2)</f>
        <v>2</v>
      </c>
      <c r="U114" s="186">
        <f>IF('Curve Generator'!A37="Discharge Assembly","",2)</f>
        <v>2</v>
      </c>
      <c r="V114" s="186">
        <f>IF('Curve Generator'!A38="Discharge Assembly","",2)</f>
        <v>2</v>
      </c>
    </row>
    <row r="115" spans="2:22" x14ac:dyDescent="0.2">
      <c r="B115" t="s">
        <v>65</v>
      </c>
      <c r="C115">
        <v>0.4</v>
      </c>
      <c r="D115">
        <v>0.6</v>
      </c>
      <c r="E115">
        <v>0.7</v>
      </c>
      <c r="F115">
        <v>0.9</v>
      </c>
      <c r="G115">
        <v>1.1000000000000001</v>
      </c>
      <c r="H115">
        <v>1.4</v>
      </c>
      <c r="I115">
        <v>1.7</v>
      </c>
      <c r="J115">
        <v>2</v>
      </c>
      <c r="K115">
        <v>2.7</v>
      </c>
      <c r="L115">
        <v>4</v>
      </c>
      <c r="M115">
        <v>5.3</v>
      </c>
      <c r="N115">
        <v>6.7</v>
      </c>
      <c r="O115">
        <v>8</v>
      </c>
      <c r="R115" s="186">
        <f>IF('Curve Generator'!A34="Discharge Assembly","",2.5)</f>
        <v>2.5</v>
      </c>
      <c r="S115" s="186">
        <f>IF('Curve Generator'!A35="Discharge Assembly","",2.5)</f>
        <v>2.5</v>
      </c>
      <c r="T115" s="186">
        <f>IF('Curve Generator'!A36="Discharge Assembly","",2.5)</f>
        <v>2.5</v>
      </c>
      <c r="U115" s="186">
        <f>IF('Curve Generator'!A37="Discharge Assembly","",2.5)</f>
        <v>2.5</v>
      </c>
      <c r="V115" s="186">
        <f>IF('Curve Generator'!A38="Discharge Assembly","",2.5)</f>
        <v>2.5</v>
      </c>
    </row>
    <row r="116" spans="2:22" x14ac:dyDescent="0.2">
      <c r="B116" s="129" t="s">
        <v>268</v>
      </c>
      <c r="C116">
        <v>0</v>
      </c>
      <c r="D116">
        <v>0</v>
      </c>
      <c r="E116">
        <v>35</v>
      </c>
      <c r="F116">
        <v>40.5</v>
      </c>
      <c r="G116">
        <v>0</v>
      </c>
      <c r="H116">
        <v>54.7</v>
      </c>
      <c r="I116">
        <v>0</v>
      </c>
      <c r="J116">
        <v>0</v>
      </c>
      <c r="K116">
        <v>0</v>
      </c>
      <c r="L116">
        <v>0</v>
      </c>
      <c r="M116">
        <v>0</v>
      </c>
      <c r="N116">
        <v>0</v>
      </c>
      <c r="O116">
        <v>0</v>
      </c>
      <c r="P116">
        <v>0</v>
      </c>
      <c r="R116" s="186">
        <f>IF('Curve Generator'!A34="Discharge Assembly","",3)</f>
        <v>3</v>
      </c>
      <c r="S116" s="186">
        <f>IF('Curve Generator'!A35="Discharge Assembly","",3)</f>
        <v>3</v>
      </c>
      <c r="T116" s="186">
        <f>IF('Curve Generator'!A36="Discharge Assembly","",3)</f>
        <v>3</v>
      </c>
      <c r="U116" s="186">
        <f>IF('Curve Generator'!A37="Discharge Assembly","",3)</f>
        <v>3</v>
      </c>
      <c r="V116" s="186">
        <f>IF('Curve Generator'!A38="Discharge Assembly","",3)</f>
        <v>3</v>
      </c>
    </row>
    <row r="117" spans="2:22" x14ac:dyDescent="0.2">
      <c r="R117" s="186">
        <f>IF('Curve Generator'!A34="Discharge Assembly","",4)</f>
        <v>4</v>
      </c>
      <c r="S117" s="186">
        <f>IF('Curve Generator'!A35="Discharge Assembly","",4)</f>
        <v>4</v>
      </c>
      <c r="T117" s="186">
        <f>IF('Curve Generator'!A36="Discharge Assembly","",4)</f>
        <v>4</v>
      </c>
      <c r="U117" s="186">
        <f>IF('Curve Generator'!A37="Discharge Assembly","",4)</f>
        <v>4</v>
      </c>
      <c r="V117" s="186">
        <f>IF('Curve Generator'!A38="Discharge Assembly","",4)</f>
        <v>4</v>
      </c>
    </row>
    <row r="118" spans="2:22" x14ac:dyDescent="0.2">
      <c r="D118" t="s">
        <v>71</v>
      </c>
      <c r="E118">
        <f>(VLOOKUP('Curve Generator'!A34,'Hidden Data'!$B$110:$P$116,HLOOKUP('Curve Generator'!B34,'Hidden Data'!$C$108:$P$109,2,FALSE),FALSE))*IF('Curve Generator'!A34="Discharge Assembly",1,'Curve Generator'!C34)</f>
        <v>5.2</v>
      </c>
      <c r="R118" s="186">
        <f>IF('Curve Generator'!A34="Discharge Assembly","",6)</f>
        <v>6</v>
      </c>
      <c r="S118" s="186">
        <f>IF('Curve Generator'!A35="Discharge Assembly","",6)</f>
        <v>6</v>
      </c>
      <c r="T118" s="186">
        <f>IF('Curve Generator'!A36="Discharge Assembly","",6)</f>
        <v>6</v>
      </c>
      <c r="U118" s="186">
        <f>IF('Curve Generator'!A37="Discharge Assembly","",6)</f>
        <v>6</v>
      </c>
      <c r="V118" s="186">
        <f>IF('Curve Generator'!A38="Discharge Assembly","",6)</f>
        <v>6</v>
      </c>
    </row>
    <row r="119" spans="2:22" x14ac:dyDescent="0.2">
      <c r="D119" t="s">
        <v>72</v>
      </c>
      <c r="E119">
        <f>(VLOOKUP('Curve Generator'!A35,'Hidden Data'!$B$110:$P$116,HLOOKUP('Curve Generator'!B35,'Hidden Data'!$C$108:$P$109,2,FALSE),FALSE))*IF('Curve Generator'!A35="Discharge Assembly",1,'Curve Generator'!C35)</f>
        <v>17.2</v>
      </c>
      <c r="R119" s="186">
        <f>IF('Curve Generator'!A34="Discharge Assembly","",8)</f>
        <v>8</v>
      </c>
      <c r="S119" s="186">
        <f>IF('Curve Generator'!A35="Discharge Assembly","",8)</f>
        <v>8</v>
      </c>
      <c r="T119" s="186">
        <f>IF('Curve Generator'!A36="Discharge Assembly","",8)</f>
        <v>8</v>
      </c>
      <c r="U119" s="186">
        <f>IF('Curve Generator'!A37="Discharge Assembly","",8)</f>
        <v>8</v>
      </c>
      <c r="V119" s="186">
        <f>IF('Curve Generator'!A38="Discharge Assembly","",8)</f>
        <v>8</v>
      </c>
    </row>
    <row r="120" spans="2:22" x14ac:dyDescent="0.2">
      <c r="D120" t="s">
        <v>73</v>
      </c>
      <c r="E120" t="e">
        <f>(VLOOKUP('Curve Generator'!A36,'Hidden Data'!$B$110:$P$116,HLOOKUP('Curve Generator'!B36,'Hidden Data'!$C$108:$P$109,2,FALSE),FALSE))*IF('Curve Generator'!A36="Discharge Assembly",1,'Curve Generator'!C36)</f>
        <v>#N/A</v>
      </c>
      <c r="R120" s="186">
        <f>IF('Curve Generator'!A34="Discharge Assembly","",10)</f>
        <v>10</v>
      </c>
      <c r="S120" s="186">
        <f>IF('Curve Generator'!A35="Discharge Assembly","",10)</f>
        <v>10</v>
      </c>
      <c r="T120" s="186">
        <f>IF('Curve Generator'!A36="Discharge Assembly","",10)</f>
        <v>10</v>
      </c>
      <c r="U120" s="186">
        <f>IF('Curve Generator'!A37="Discharge Assembly","",10)</f>
        <v>10</v>
      </c>
      <c r="V120" s="186">
        <f>IF('Curve Generator'!A38="Discharge Assembly","",10)</f>
        <v>10</v>
      </c>
    </row>
    <row r="121" spans="2:22" x14ac:dyDescent="0.2">
      <c r="D121" t="s">
        <v>74</v>
      </c>
      <c r="E121" t="e">
        <f>(VLOOKUP('Curve Generator'!A37,'Hidden Data'!$B$110:$P$116,HLOOKUP('Curve Generator'!B37,'Hidden Data'!$C$108:$P$109,2,FALSE),FALSE))*IF('Curve Generator'!A37="Discharge Assembly",1,'Curve Generator'!C37)</f>
        <v>#N/A</v>
      </c>
      <c r="R121" s="187">
        <f>IF('Curve Generator'!A34="Discharge Assembly","",12)</f>
        <v>12</v>
      </c>
      <c r="S121" s="187">
        <f>IF('Curve Generator'!A35="Discharge Assembly","",12)</f>
        <v>12</v>
      </c>
      <c r="T121" s="187">
        <f>IF('Curve Generator'!A36="Discharge Assembly","",12)</f>
        <v>12</v>
      </c>
      <c r="U121" s="187">
        <f>IF('Curve Generator'!A37="Discharge Assembly","",12)</f>
        <v>12</v>
      </c>
      <c r="V121" s="187">
        <f>IF('Curve Generator'!A38="Discharge Assembly","",12)</f>
        <v>12</v>
      </c>
    </row>
    <row r="122" spans="2:22" x14ac:dyDescent="0.2">
      <c r="D122" t="s">
        <v>75</v>
      </c>
      <c r="E122" t="e">
        <f>(VLOOKUP('Curve Generator'!A38,'Hidden Data'!$B$110:$P$116,HLOOKUP('Curve Generator'!B38,'Hidden Data'!$C$108:$P$109,2,FALSE),FALSE))*IF('Curve Generator'!A38="Discharge Assembly",1,'Curve Generator'!C38)</f>
        <v>#N/A</v>
      </c>
    </row>
  </sheetData>
  <mergeCells count="1">
    <mergeCell ref="C2:E2"/>
  </mergeCells>
  <phoneticPr fontId="2" type="noConversion"/>
  <pageMargins left="0.75" right="0.75" top="1" bottom="1" header="0.5" footer="0.5"/>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28</vt:i4>
      </vt:variant>
    </vt:vector>
  </HeadingPairs>
  <TitlesOfParts>
    <vt:vector size="31" baseType="lpstr">
      <vt:lpstr>Curve Generator</vt:lpstr>
      <vt:lpstr>Spider Valve Sizing</vt:lpstr>
      <vt:lpstr>Hidden Data</vt:lpstr>
      <vt:lpstr>CPumps</vt:lpstr>
      <vt:lpstr>Design</vt:lpstr>
      <vt:lpstr>Distal</vt:lpstr>
      <vt:lpstr>FCO</vt:lpstr>
      <vt:lpstr>Filter</vt:lpstr>
      <vt:lpstr>Fittings</vt:lpstr>
      <vt:lpstr>FreqHz</vt:lpstr>
      <vt:lpstr>FSizes</vt:lpstr>
      <vt:lpstr>FSizes1</vt:lpstr>
      <vt:lpstr>FSizes2</vt:lpstr>
      <vt:lpstr>FSizes3</vt:lpstr>
      <vt:lpstr>FSizes4</vt:lpstr>
      <vt:lpstr>FSizes5</vt:lpstr>
      <vt:lpstr>Laterals</vt:lpstr>
      <vt:lpstr>Lines</vt:lpstr>
      <vt:lpstr>MaxEl</vt:lpstr>
      <vt:lpstr>MZV</vt:lpstr>
      <vt:lpstr>Pressure</vt:lpstr>
      <vt:lpstr>'Curve Generator'!Print_Area</vt:lpstr>
      <vt:lpstr>'Spider Valve Sizing'!Print_Area</vt:lpstr>
      <vt:lpstr>ReqFlow</vt:lpstr>
      <vt:lpstr>Sizes</vt:lpstr>
      <vt:lpstr>Types</vt:lpstr>
      <vt:lpstr>WeepHole</vt:lpstr>
      <vt:lpstr>WeepSize</vt:lpstr>
      <vt:lpstr>ZoeP1</vt:lpstr>
      <vt:lpstr>Zoom</vt:lpstr>
      <vt:lpstr>ZPumps</vt:lpstr>
    </vt:vector>
  </TitlesOfParts>
  <Company>Zoeller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Clarus-Zoeller Curve Generator</dc:title>
  <dc:creator>Darren Meyers, P.E.</dc:creator>
  <cp:keywords>System Head Curve Pump Selection</cp:keywords>
  <cp:lastModifiedBy>Darren Meyers</cp:lastModifiedBy>
  <cp:lastPrinted>2019-05-16T13:05:09Z</cp:lastPrinted>
  <dcterms:created xsi:type="dcterms:W3CDTF">2011-06-20T17:34:45Z</dcterms:created>
  <dcterms:modified xsi:type="dcterms:W3CDTF">2019-09-24T13:38:27Z</dcterms:modified>
</cp:coreProperties>
</file>